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15" yWindow="-165" windowWidth="23835" windowHeight="11055"/>
  </bookViews>
  <sheets>
    <sheet name="Cumulative Totals" sheetId="23" r:id="rId1"/>
    <sheet name="DPS 9.16" sheetId="36" r:id="rId2"/>
    <sheet name="DPS Notes 9.16" sheetId="37" r:id="rId3"/>
    <sheet name="DPS Projs. Not Funded" sheetId="38" r:id="rId4"/>
    <sheet name="DPS 6.16" sheetId="25" r:id="rId5"/>
    <sheet name="DPS Notes 6.16" sheetId="24" r:id="rId6"/>
    <sheet name="DPS 3.16" sheetId="13" r:id="rId7"/>
    <sheet name="DPS Notes 3.16" sheetId="14" r:id="rId8"/>
    <sheet name="DPS 12.15" sheetId="5" r:id="rId9"/>
    <sheet name="DPS  Notes 12.15" sheetId="6" r:id="rId10"/>
    <sheet name="TFC 9.16" sheetId="40" r:id="rId11"/>
    <sheet name="TFC Notes 9.16" sheetId="41" r:id="rId12"/>
    <sheet name="TFC 6.16" sheetId="33" r:id="rId13"/>
    <sheet name="TFC Notes 6.16" sheetId="32" r:id="rId14"/>
    <sheet name="TFC 3.16" sheetId="15" r:id="rId15"/>
    <sheet name="TFC Notes 3.16" sheetId="16" r:id="rId16"/>
    <sheet name="TFC 12.15" sheetId="1" r:id="rId17"/>
    <sheet name="TFC Notes 12.15" sheetId="3" r:id="rId18"/>
    <sheet name="TxDOT 9.16" sheetId="42" r:id="rId19"/>
    <sheet name="TxDOT 6.16" sheetId="35" r:id="rId20"/>
    <sheet name="TxDOT Notes 6.16" sheetId="34" r:id="rId21"/>
    <sheet name="TxDOT 3.16" sheetId="17" r:id="rId22"/>
    <sheet name="TxDOT 12.15" sheetId="4" r:id="rId23"/>
    <sheet name="TDCJ 9.16" sheetId="44" r:id="rId24"/>
    <sheet name="TDCJ 6.16" sheetId="31" r:id="rId25"/>
    <sheet name="TDCJ Notes 6.16" sheetId="30" r:id="rId26"/>
    <sheet name="TDCJ 3.16" sheetId="18" r:id="rId27"/>
    <sheet name="TDCJ 12.15" sheetId="7" r:id="rId28"/>
    <sheet name="TDCJ Notes 3.16" sheetId="19" r:id="rId29"/>
    <sheet name="TDCJ Notes 12.15" sheetId="8" r:id="rId30"/>
    <sheet name="TPWD 9.16" sheetId="43" r:id="rId31"/>
    <sheet name="TPWD 6.16" sheetId="29" r:id="rId32"/>
    <sheet name="TPWD Notes 6.16" sheetId="28" r:id="rId33"/>
    <sheet name="TPWD 3.16" sheetId="20" r:id="rId34"/>
    <sheet name="TPWD 12.15" sheetId="11" r:id="rId35"/>
    <sheet name="TPWD Notes 12.15" sheetId="12" r:id="rId36"/>
    <sheet name="TMD 6.16" sheetId="27" r:id="rId37"/>
    <sheet name="TMD Notes 6.16" sheetId="26" r:id="rId38"/>
    <sheet name="TMD 9.16" sheetId="39" r:id="rId39"/>
    <sheet name="TMD 3.16" sheetId="21" r:id="rId40"/>
    <sheet name="TMD Notes 3.16" sheetId="22" r:id="rId41"/>
    <sheet name="TMD 12.15" sheetId="9" r:id="rId42"/>
    <sheet name="TMD Notes 12.15" sheetId="10" r:id="rId43"/>
    <sheet name="Legend" sheetId="2" r:id="rId44"/>
  </sheets>
  <externalReferences>
    <externalReference r:id="rId45"/>
    <externalReference r:id="rId46"/>
    <externalReference r:id="rId47"/>
    <externalReference r:id="rId48"/>
    <externalReference r:id="rId49"/>
    <externalReference r:id="rId50"/>
    <externalReference r:id="rId51"/>
  </externalReferences>
  <definedNames>
    <definedName name="_xlnm.Print_Area" localSheetId="43">Legend!$A$1:$J$16</definedName>
    <definedName name="_xlnm.Print_Area" localSheetId="16">'TFC 12.15'!$A$1:$N$31</definedName>
    <definedName name="_xlnm.Print_Area" localSheetId="17">'TFC Notes 12.15'!$A$1:$N$22</definedName>
  </definedNames>
  <calcPr calcId="145621"/>
</workbook>
</file>

<file path=xl/calcChain.xml><?xml version="1.0" encoding="utf-8"?>
<calcChain xmlns="http://schemas.openxmlformats.org/spreadsheetml/2006/main">
  <c r="E8" i="23" l="1"/>
  <c r="G8" i="23"/>
  <c r="H8" i="23"/>
  <c r="I8" i="23" s="1"/>
  <c r="H6" i="23" l="1"/>
  <c r="L116" i="44"/>
  <c r="K116" i="44"/>
  <c r="G116" i="44"/>
  <c r="F116" i="44"/>
  <c r="M115" i="44"/>
  <c r="M114" i="44"/>
  <c r="M113" i="44"/>
  <c r="M112" i="44"/>
  <c r="M111" i="44"/>
  <c r="M110" i="44"/>
  <c r="M109" i="44"/>
  <c r="M108" i="44"/>
  <c r="M107" i="44"/>
  <c r="M106" i="44"/>
  <c r="M105" i="44"/>
  <c r="M104" i="44"/>
  <c r="M103" i="44"/>
  <c r="M102" i="44"/>
  <c r="M101" i="44"/>
  <c r="M100" i="44"/>
  <c r="M99" i="44"/>
  <c r="M98" i="44"/>
  <c r="M97" i="44"/>
  <c r="M96" i="44"/>
  <c r="M95" i="44"/>
  <c r="M94" i="44"/>
  <c r="M93" i="44"/>
  <c r="M92" i="44"/>
  <c r="M91" i="44"/>
  <c r="M90" i="44"/>
  <c r="M89" i="44"/>
  <c r="M88" i="44"/>
  <c r="M87" i="44"/>
  <c r="M86" i="44"/>
  <c r="M85" i="44"/>
  <c r="M84" i="44"/>
  <c r="M83" i="44"/>
  <c r="M82" i="44"/>
  <c r="M81" i="44"/>
  <c r="M80" i="44"/>
  <c r="M79" i="44"/>
  <c r="M78" i="44"/>
  <c r="M77" i="44"/>
  <c r="M76" i="44"/>
  <c r="M75" i="44"/>
  <c r="M74" i="44"/>
  <c r="M73" i="44"/>
  <c r="M72" i="44"/>
  <c r="M71" i="44"/>
  <c r="M70" i="44"/>
  <c r="M69" i="44"/>
  <c r="M68" i="44"/>
  <c r="M67" i="44"/>
  <c r="M66" i="44"/>
  <c r="M65" i="44"/>
  <c r="M64" i="44"/>
  <c r="M63" i="44"/>
  <c r="M62" i="44"/>
  <c r="M61" i="44"/>
  <c r="M60" i="44"/>
  <c r="M59" i="44"/>
  <c r="M58" i="44"/>
  <c r="M57" i="44"/>
  <c r="M56" i="44"/>
  <c r="M55" i="44"/>
  <c r="M54" i="44"/>
  <c r="M53" i="44"/>
  <c r="M52" i="44"/>
  <c r="M51" i="44"/>
  <c r="M50" i="44"/>
  <c r="M49" i="44"/>
  <c r="M48" i="44"/>
  <c r="M47" i="44"/>
  <c r="M46" i="44"/>
  <c r="M45" i="44"/>
  <c r="M44" i="44"/>
  <c r="M43" i="44"/>
  <c r="M42" i="44"/>
  <c r="M41" i="44"/>
  <c r="M40" i="44"/>
  <c r="M39" i="44"/>
  <c r="M38" i="44"/>
  <c r="M37" i="44"/>
  <c r="M36" i="44"/>
  <c r="M35" i="44"/>
  <c r="M34" i="44"/>
  <c r="M33" i="44"/>
  <c r="M32" i="44"/>
  <c r="M31" i="44"/>
  <c r="M30" i="44"/>
  <c r="M29" i="44"/>
  <c r="M28" i="44"/>
  <c r="M27" i="44"/>
  <c r="M26" i="44"/>
  <c r="M25" i="44"/>
  <c r="M24" i="44"/>
  <c r="M23" i="44"/>
  <c r="M22" i="44"/>
  <c r="M21" i="44"/>
  <c r="M20" i="44"/>
  <c r="M19" i="44"/>
  <c r="M18" i="44"/>
  <c r="M17" i="44"/>
  <c r="M16" i="44"/>
  <c r="M15" i="44"/>
  <c r="M14" i="44"/>
  <c r="M13" i="44"/>
  <c r="M12" i="44"/>
  <c r="M11" i="44"/>
  <c r="M10" i="44"/>
  <c r="M9" i="44"/>
  <c r="M8" i="44"/>
  <c r="M116" i="44" s="1"/>
  <c r="H3" i="23" l="1"/>
  <c r="H4" i="23"/>
  <c r="H5" i="23"/>
  <c r="E5" i="23"/>
  <c r="L75" i="43"/>
  <c r="K75" i="43"/>
  <c r="G75" i="43"/>
  <c r="M75" i="43" s="1"/>
  <c r="F75" i="43"/>
  <c r="M74" i="43"/>
  <c r="M73" i="43"/>
  <c r="M72" i="43"/>
  <c r="M71" i="43"/>
  <c r="M70" i="43"/>
  <c r="M69" i="43"/>
  <c r="M68" i="43"/>
  <c r="M67" i="43"/>
  <c r="M66" i="43"/>
  <c r="M65" i="43"/>
  <c r="M64" i="43"/>
  <c r="M63" i="43"/>
  <c r="M62" i="43"/>
  <c r="M61" i="43"/>
  <c r="M60" i="43"/>
  <c r="M59" i="43"/>
  <c r="M58" i="43"/>
  <c r="M57" i="43"/>
  <c r="M56" i="43"/>
  <c r="M55" i="43"/>
  <c r="M54" i="43"/>
  <c r="M53" i="43"/>
  <c r="M52" i="43"/>
  <c r="M51" i="43"/>
  <c r="M50" i="43"/>
  <c r="M49" i="43"/>
  <c r="M48" i="43"/>
  <c r="M47" i="43"/>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M13" i="43"/>
  <c r="M12" i="43"/>
  <c r="M11" i="43"/>
  <c r="M10" i="43"/>
  <c r="M9" i="43"/>
  <c r="M8" i="43"/>
  <c r="J1284" i="42" l="1"/>
  <c r="J1285" i="42" s="1"/>
  <c r="I1284" i="42"/>
  <c r="I1285" i="42" s="1"/>
  <c r="J1137" i="42"/>
  <c r="I1137" i="42"/>
  <c r="J1134" i="42"/>
  <c r="I1134" i="42"/>
  <c r="O461" i="42"/>
  <c r="N461" i="42"/>
  <c r="J461" i="42"/>
  <c r="I461" i="42"/>
  <c r="P460" i="42"/>
  <c r="P459" i="42"/>
  <c r="P458" i="42"/>
  <c r="P457" i="42"/>
  <c r="P456" i="42"/>
  <c r="P455" i="42"/>
  <c r="P454" i="42"/>
  <c r="P453" i="42"/>
  <c r="P452" i="42"/>
  <c r="P451" i="42"/>
  <c r="P450" i="42"/>
  <c r="P449" i="42"/>
  <c r="P448" i="42"/>
  <c r="P447" i="42"/>
  <c r="P446" i="42"/>
  <c r="P445" i="42"/>
  <c r="P444" i="42"/>
  <c r="P443" i="42"/>
  <c r="P442" i="42"/>
  <c r="P441" i="42"/>
  <c r="P440" i="42"/>
  <c r="P439" i="42"/>
  <c r="P438" i="42"/>
  <c r="P437" i="42"/>
  <c r="P436" i="42"/>
  <c r="P435" i="42"/>
  <c r="P434" i="42"/>
  <c r="P433" i="42"/>
  <c r="P432" i="42"/>
  <c r="P431" i="42"/>
  <c r="P430" i="42"/>
  <c r="P429" i="42"/>
  <c r="P428" i="42"/>
  <c r="P427" i="42"/>
  <c r="P426" i="42"/>
  <c r="P425" i="42"/>
  <c r="P424" i="42"/>
  <c r="P423" i="42"/>
  <c r="P422" i="42"/>
  <c r="P421" i="42"/>
  <c r="P420" i="42"/>
  <c r="P419" i="42"/>
  <c r="P418" i="42"/>
  <c r="P417" i="42"/>
  <c r="P416" i="42"/>
  <c r="P415" i="42"/>
  <c r="P414" i="42"/>
  <c r="P413" i="42"/>
  <c r="P412" i="42"/>
  <c r="P411" i="42"/>
  <c r="P410" i="42"/>
  <c r="P409" i="42"/>
  <c r="P408" i="42"/>
  <c r="P407" i="42"/>
  <c r="P406" i="42"/>
  <c r="P405" i="42"/>
  <c r="P404" i="42"/>
  <c r="P403" i="42"/>
  <c r="P402" i="42"/>
  <c r="P401" i="42"/>
  <c r="P400" i="42"/>
  <c r="P399" i="42"/>
  <c r="P398" i="42"/>
  <c r="P397" i="42"/>
  <c r="P396" i="42"/>
  <c r="P395" i="42"/>
  <c r="P394" i="42"/>
  <c r="P393" i="42"/>
  <c r="P392" i="42"/>
  <c r="P391" i="42"/>
  <c r="P390" i="42"/>
  <c r="P389" i="42"/>
  <c r="P388" i="42"/>
  <c r="P387" i="42"/>
  <c r="P386" i="42"/>
  <c r="P385" i="42"/>
  <c r="P384" i="42"/>
  <c r="P383" i="42"/>
  <c r="P382" i="42"/>
  <c r="P381" i="42"/>
  <c r="P380" i="42"/>
  <c r="P379" i="42"/>
  <c r="P378" i="42"/>
  <c r="P377" i="42"/>
  <c r="P376" i="42"/>
  <c r="P375" i="42"/>
  <c r="P374" i="42"/>
  <c r="P373" i="42"/>
  <c r="P372" i="42"/>
  <c r="P371" i="42"/>
  <c r="P370" i="42"/>
  <c r="P369" i="42"/>
  <c r="P368" i="42"/>
  <c r="P367" i="42"/>
  <c r="P366" i="42"/>
  <c r="P365" i="42"/>
  <c r="P364" i="42"/>
  <c r="P363" i="42"/>
  <c r="P362" i="42"/>
  <c r="P361" i="42"/>
  <c r="P360" i="42"/>
  <c r="P359" i="42"/>
  <c r="P358" i="42"/>
  <c r="P357" i="42"/>
  <c r="P356" i="42"/>
  <c r="P355" i="42"/>
  <c r="P354" i="42"/>
  <c r="P353" i="42"/>
  <c r="P352" i="42"/>
  <c r="P351" i="42"/>
  <c r="P350" i="42"/>
  <c r="P349" i="42"/>
  <c r="P348" i="42"/>
  <c r="P347" i="42"/>
  <c r="P346" i="42"/>
  <c r="P345" i="42"/>
  <c r="P344" i="42"/>
  <c r="P343" i="42"/>
  <c r="P342" i="42"/>
  <c r="P341" i="42"/>
  <c r="P340" i="42"/>
  <c r="P339" i="42"/>
  <c r="P338" i="42"/>
  <c r="P337" i="42"/>
  <c r="P336" i="42"/>
  <c r="P335" i="42"/>
  <c r="P334" i="42"/>
  <c r="P333" i="42"/>
  <c r="P332" i="42"/>
  <c r="P331" i="42"/>
  <c r="P330" i="42"/>
  <c r="P329" i="42"/>
  <c r="P328" i="42"/>
  <c r="P327" i="42"/>
  <c r="P326" i="42"/>
  <c r="P325" i="42"/>
  <c r="P324" i="42"/>
  <c r="P323" i="42"/>
  <c r="P322" i="42"/>
  <c r="P321" i="42"/>
  <c r="P320" i="42"/>
  <c r="P319" i="42"/>
  <c r="P318" i="42"/>
  <c r="P317" i="42"/>
  <c r="P316" i="42"/>
  <c r="P315" i="42"/>
  <c r="P314" i="42"/>
  <c r="P313" i="42"/>
  <c r="P312" i="42"/>
  <c r="P311" i="42"/>
  <c r="P310" i="42"/>
  <c r="P309" i="42"/>
  <c r="P308" i="42"/>
  <c r="P307" i="42"/>
  <c r="P306" i="42"/>
  <c r="P305" i="42"/>
  <c r="P304" i="42"/>
  <c r="P303" i="42"/>
  <c r="P302" i="42"/>
  <c r="P301" i="42"/>
  <c r="P300" i="42"/>
  <c r="P299" i="42"/>
  <c r="P298" i="42"/>
  <c r="P297" i="42"/>
  <c r="P296" i="42"/>
  <c r="P295" i="42"/>
  <c r="P294" i="42"/>
  <c r="P293" i="42"/>
  <c r="P292" i="42"/>
  <c r="P291" i="42"/>
  <c r="P290" i="42"/>
  <c r="P289" i="42"/>
  <c r="P288" i="42"/>
  <c r="P287" i="42"/>
  <c r="P286" i="42"/>
  <c r="P285" i="42"/>
  <c r="P284" i="42"/>
  <c r="P283" i="42"/>
  <c r="P282" i="42"/>
  <c r="P281" i="42"/>
  <c r="P280" i="42"/>
  <c r="P279" i="42"/>
  <c r="P278" i="42"/>
  <c r="P277" i="42"/>
  <c r="P276" i="42"/>
  <c r="P275" i="42"/>
  <c r="P274" i="42"/>
  <c r="P273" i="42"/>
  <c r="P272" i="42"/>
  <c r="P271" i="42"/>
  <c r="P270" i="42"/>
  <c r="P269" i="42"/>
  <c r="P268" i="42"/>
  <c r="P267" i="42"/>
  <c r="P266" i="42"/>
  <c r="P265" i="42"/>
  <c r="P264" i="42"/>
  <c r="P263" i="42"/>
  <c r="P262" i="42"/>
  <c r="P261" i="42"/>
  <c r="P260" i="42"/>
  <c r="P259" i="42"/>
  <c r="P258" i="42"/>
  <c r="P257" i="42"/>
  <c r="P256" i="42"/>
  <c r="P255" i="42"/>
  <c r="P254" i="42"/>
  <c r="P253" i="42"/>
  <c r="P252" i="42"/>
  <c r="P251" i="42"/>
  <c r="P250" i="42"/>
  <c r="P249" i="42"/>
  <c r="P248" i="42"/>
  <c r="P247" i="42"/>
  <c r="P246" i="42"/>
  <c r="P245" i="42"/>
  <c r="P244" i="42"/>
  <c r="P243" i="42"/>
  <c r="P242" i="42"/>
  <c r="P241" i="42"/>
  <c r="P240" i="42"/>
  <c r="P239" i="42"/>
  <c r="P238" i="42"/>
  <c r="P237" i="42"/>
  <c r="P236" i="42"/>
  <c r="P235" i="42"/>
  <c r="P234" i="42"/>
  <c r="P233" i="42"/>
  <c r="P232" i="42"/>
  <c r="P231" i="42"/>
  <c r="P230" i="42"/>
  <c r="P229" i="42"/>
  <c r="P228" i="42"/>
  <c r="P227" i="42"/>
  <c r="P226" i="42"/>
  <c r="P225" i="42"/>
  <c r="P224" i="42"/>
  <c r="P223" i="42"/>
  <c r="P222" i="42"/>
  <c r="P221" i="42"/>
  <c r="P220" i="42"/>
  <c r="P219" i="42"/>
  <c r="P218" i="42"/>
  <c r="P217" i="42"/>
  <c r="P216" i="42"/>
  <c r="P215" i="42"/>
  <c r="P214" i="42"/>
  <c r="P213" i="42"/>
  <c r="P212" i="42"/>
  <c r="P211" i="42"/>
  <c r="P210" i="42"/>
  <c r="P209" i="42"/>
  <c r="P208" i="42"/>
  <c r="P207" i="42"/>
  <c r="P206" i="42"/>
  <c r="P205" i="42"/>
  <c r="P204" i="42"/>
  <c r="P203" i="42"/>
  <c r="P202" i="42"/>
  <c r="P201" i="42"/>
  <c r="P200" i="42"/>
  <c r="P199" i="42"/>
  <c r="P198" i="42"/>
  <c r="P197" i="42"/>
  <c r="P196" i="42"/>
  <c r="P195" i="42"/>
  <c r="P194" i="42"/>
  <c r="P193" i="42"/>
  <c r="P192" i="42"/>
  <c r="P191" i="42"/>
  <c r="P190" i="42"/>
  <c r="P189" i="42"/>
  <c r="P188" i="42"/>
  <c r="P187" i="42"/>
  <c r="P186" i="42"/>
  <c r="P185" i="42"/>
  <c r="P184" i="42"/>
  <c r="P183" i="42"/>
  <c r="P182" i="42"/>
  <c r="P181" i="42"/>
  <c r="P180" i="42"/>
  <c r="P179" i="42"/>
  <c r="P178" i="42"/>
  <c r="P177" i="42"/>
  <c r="P176" i="42"/>
  <c r="P175" i="42"/>
  <c r="P174" i="42"/>
  <c r="P173" i="42"/>
  <c r="P172" i="42"/>
  <c r="P171" i="42"/>
  <c r="P170" i="42"/>
  <c r="P169" i="42"/>
  <c r="P168" i="42"/>
  <c r="P167" i="42"/>
  <c r="P166" i="42"/>
  <c r="P165" i="42"/>
  <c r="P164" i="42"/>
  <c r="P163" i="42"/>
  <c r="P162" i="42"/>
  <c r="P161" i="42"/>
  <c r="P160" i="42"/>
  <c r="P159" i="42"/>
  <c r="P158" i="42"/>
  <c r="P157" i="42"/>
  <c r="P156" i="42"/>
  <c r="P155" i="42"/>
  <c r="P154" i="42"/>
  <c r="P153" i="42"/>
  <c r="P152" i="42"/>
  <c r="P151" i="42"/>
  <c r="P150" i="42"/>
  <c r="P149" i="42"/>
  <c r="P148" i="42"/>
  <c r="P147" i="42"/>
  <c r="P146" i="42"/>
  <c r="P145" i="42"/>
  <c r="P144" i="42"/>
  <c r="P143" i="42"/>
  <c r="P142" i="42"/>
  <c r="P141" i="42"/>
  <c r="P140" i="42"/>
  <c r="P139" i="42"/>
  <c r="P138" i="42"/>
  <c r="P137" i="42"/>
  <c r="P136" i="42"/>
  <c r="P135" i="42"/>
  <c r="P134" i="42"/>
  <c r="P133" i="42"/>
  <c r="P132" i="42"/>
  <c r="P131" i="42"/>
  <c r="P130" i="42"/>
  <c r="P129" i="42"/>
  <c r="P128" i="42"/>
  <c r="P127" i="42"/>
  <c r="P126" i="42"/>
  <c r="P125" i="42"/>
  <c r="P124" i="42"/>
  <c r="P123" i="42"/>
  <c r="P122" i="42"/>
  <c r="P121" i="42"/>
  <c r="P120" i="42"/>
  <c r="P119" i="42"/>
  <c r="P118" i="42"/>
  <c r="P117" i="42"/>
  <c r="P116" i="42"/>
  <c r="P115" i="42"/>
  <c r="P114" i="42"/>
  <c r="P113" i="42"/>
  <c r="P112" i="42"/>
  <c r="P111" i="42"/>
  <c r="P110" i="42"/>
  <c r="P109" i="42"/>
  <c r="P108" i="42"/>
  <c r="P107" i="42"/>
  <c r="P106" i="42"/>
  <c r="P105" i="42"/>
  <c r="P104" i="42"/>
  <c r="P103" i="42"/>
  <c r="P102" i="42"/>
  <c r="P101" i="42"/>
  <c r="P100" i="42"/>
  <c r="P99" i="42"/>
  <c r="P98" i="42"/>
  <c r="P97" i="42"/>
  <c r="P96" i="42"/>
  <c r="P95" i="42"/>
  <c r="P94" i="42"/>
  <c r="P93" i="42"/>
  <c r="P92" i="42"/>
  <c r="P91" i="42"/>
  <c r="P90" i="42"/>
  <c r="P89" i="42"/>
  <c r="P88" i="42"/>
  <c r="P87" i="42"/>
  <c r="P86" i="42"/>
  <c r="P85" i="42"/>
  <c r="P84" i="42"/>
  <c r="P83" i="42"/>
  <c r="P82" i="42"/>
  <c r="P81" i="42"/>
  <c r="P80" i="42"/>
  <c r="P79" i="42"/>
  <c r="P78" i="42"/>
  <c r="P77" i="42"/>
  <c r="P76" i="42"/>
  <c r="P75" i="42"/>
  <c r="P74" i="42"/>
  <c r="P73" i="42"/>
  <c r="P72" i="42"/>
  <c r="P71" i="42"/>
  <c r="P70" i="42"/>
  <c r="P69" i="42"/>
  <c r="P68" i="42"/>
  <c r="P67" i="42"/>
  <c r="P66" i="42"/>
  <c r="P65" i="42"/>
  <c r="P64" i="42"/>
  <c r="P63" i="42"/>
  <c r="P62" i="42"/>
  <c r="P61" i="42"/>
  <c r="P60" i="42"/>
  <c r="P59" i="42"/>
  <c r="P58" i="42"/>
  <c r="P57" i="42"/>
  <c r="P56" i="42"/>
  <c r="P55" i="42"/>
  <c r="P54" i="42"/>
  <c r="P53" i="42"/>
  <c r="P52" i="42"/>
  <c r="P51" i="42"/>
  <c r="P50" i="42"/>
  <c r="P49" i="42"/>
  <c r="P48" i="42"/>
  <c r="P47" i="42"/>
  <c r="P46" i="42"/>
  <c r="P45" i="42"/>
  <c r="P44" i="42"/>
  <c r="P43" i="42"/>
  <c r="P42" i="42"/>
  <c r="P41" i="42"/>
  <c r="P40" i="42"/>
  <c r="P39" i="42"/>
  <c r="P38" i="42"/>
  <c r="P37" i="42"/>
  <c r="P36" i="42"/>
  <c r="P35" i="42"/>
  <c r="P34" i="42"/>
  <c r="P33" i="42"/>
  <c r="P32" i="42"/>
  <c r="P31" i="42"/>
  <c r="P30" i="42"/>
  <c r="P29" i="42"/>
  <c r="P28" i="42"/>
  <c r="P27" i="42"/>
  <c r="P26" i="42"/>
  <c r="P25" i="42"/>
  <c r="P24" i="42"/>
  <c r="P23" i="42"/>
  <c r="P22" i="42"/>
  <c r="P21" i="42"/>
  <c r="P20" i="42"/>
  <c r="P19" i="42"/>
  <c r="P18" i="42"/>
  <c r="P17" i="42"/>
  <c r="P16" i="42"/>
  <c r="P15" i="42"/>
  <c r="P14" i="42"/>
  <c r="P13" i="42"/>
  <c r="P12" i="42"/>
  <c r="P11" i="42"/>
  <c r="P10" i="42"/>
  <c r="P9" i="42"/>
  <c r="P8" i="42"/>
  <c r="P461" i="42" s="1"/>
  <c r="L33" i="40" l="1"/>
  <c r="K33" i="40"/>
  <c r="G33" i="40"/>
  <c r="M33" i="40" s="1"/>
  <c r="F33" i="40"/>
  <c r="M31" i="40"/>
  <c r="M30" i="40"/>
  <c r="M29" i="40"/>
  <c r="M28" i="40"/>
  <c r="M27" i="40"/>
  <c r="M26" i="40"/>
  <c r="M25" i="40"/>
  <c r="M24" i="40"/>
  <c r="M23" i="40"/>
  <c r="M22" i="40"/>
  <c r="M21" i="40"/>
  <c r="M20" i="40"/>
  <c r="M19" i="40"/>
  <c r="M18" i="40"/>
  <c r="M17" i="40"/>
  <c r="M16" i="40"/>
  <c r="M15" i="40"/>
  <c r="M14" i="40"/>
  <c r="M13" i="40"/>
  <c r="M12" i="40"/>
  <c r="M11" i="40"/>
  <c r="M10" i="40"/>
  <c r="M9" i="40"/>
  <c r="M8" i="40"/>
  <c r="F22" i="39" l="1"/>
  <c r="L16" i="39"/>
  <c r="K16" i="39"/>
  <c r="G16" i="39"/>
  <c r="L15" i="39"/>
  <c r="K15" i="39"/>
  <c r="G15" i="39" s="1"/>
  <c r="L14" i="39"/>
  <c r="K14" i="39"/>
  <c r="G14" i="39" s="1"/>
  <c r="L13" i="39"/>
  <c r="K13" i="39"/>
  <c r="L12" i="39"/>
  <c r="K12" i="39"/>
  <c r="G12" i="39"/>
  <c r="L11" i="39"/>
  <c r="K11" i="39"/>
  <c r="G11" i="39"/>
  <c r="L10" i="39"/>
  <c r="K10" i="39"/>
  <c r="G10" i="39"/>
  <c r="L9" i="39"/>
  <c r="K9" i="39"/>
  <c r="G9" i="39"/>
  <c r="L8" i="39"/>
  <c r="K8" i="39"/>
  <c r="K22" i="39" s="1"/>
  <c r="G8" i="39"/>
  <c r="M2" i="39"/>
  <c r="M8" i="39" l="1"/>
  <c r="L22" i="39"/>
  <c r="M10" i="39"/>
  <c r="M12" i="39"/>
  <c r="M9" i="39"/>
  <c r="M11" i="39"/>
  <c r="G22" i="39"/>
  <c r="M22" i="39" s="1"/>
  <c r="F9" i="23" l="1"/>
  <c r="D9" i="23"/>
  <c r="C9" i="23"/>
  <c r="B9" i="23"/>
  <c r="H7" i="23"/>
  <c r="I7" i="23" s="1"/>
  <c r="G7" i="23"/>
  <c r="E7" i="23"/>
  <c r="I6" i="23"/>
  <c r="G6" i="23"/>
  <c r="E6" i="23"/>
  <c r="I5" i="23"/>
  <c r="G5" i="23"/>
  <c r="I4" i="23"/>
  <c r="G4" i="23"/>
  <c r="E4" i="23"/>
  <c r="I3" i="23"/>
  <c r="G3" i="23"/>
  <c r="E3" i="23"/>
  <c r="Y109" i="38"/>
  <c r="X109" i="38"/>
  <c r="Z108" i="38"/>
  <c r="F108" i="38"/>
  <c r="Z107" i="38"/>
  <c r="F107" i="38"/>
  <c r="Z106" i="38"/>
  <c r="F106" i="38"/>
  <c r="T104" i="38"/>
  <c r="Z104" i="38" s="1"/>
  <c r="S104" i="38"/>
  <c r="R104" i="38"/>
  <c r="Q104" i="38"/>
  <c r="F104" i="38"/>
  <c r="Z103" i="38"/>
  <c r="T103" i="38"/>
  <c r="T109" i="38" s="1"/>
  <c r="S103" i="38"/>
  <c r="S109" i="38" s="1"/>
  <c r="R103" i="38"/>
  <c r="R109" i="38" s="1"/>
  <c r="Q103" i="38"/>
  <c r="Q109" i="38" s="1"/>
  <c r="F103" i="38"/>
  <c r="Z102" i="38"/>
  <c r="F102" i="38"/>
  <c r="Z101" i="38"/>
  <c r="F101" i="38"/>
  <c r="Z100" i="38"/>
  <c r="F100" i="38"/>
  <c r="Z99" i="38"/>
  <c r="F99" i="38"/>
  <c r="Z98" i="38"/>
  <c r="F98" i="38"/>
  <c r="Z97" i="38"/>
  <c r="F97" i="38"/>
  <c r="Z96" i="38"/>
  <c r="F96" i="38"/>
  <c r="Z95" i="38"/>
  <c r="F95" i="38"/>
  <c r="Z94" i="38"/>
  <c r="F94" i="38"/>
  <c r="Z93" i="38"/>
  <c r="F93" i="38"/>
  <c r="Z92" i="38"/>
  <c r="F92" i="38"/>
  <c r="Z91" i="38"/>
  <c r="F91" i="38"/>
  <c r="Z90" i="38"/>
  <c r="F90" i="38"/>
  <c r="Z89" i="38"/>
  <c r="F89" i="38"/>
  <c r="Z88" i="38"/>
  <c r="F88" i="38"/>
  <c r="Z87" i="38"/>
  <c r="F87" i="38"/>
  <c r="Z86" i="38"/>
  <c r="F86" i="38"/>
  <c r="Z85" i="38"/>
  <c r="F85" i="38"/>
  <c r="Z84" i="38"/>
  <c r="F84" i="38"/>
  <c r="Z83" i="38"/>
  <c r="F83" i="38"/>
  <c r="Z82" i="38"/>
  <c r="F82" i="38"/>
  <c r="Z81" i="38"/>
  <c r="F81" i="38"/>
  <c r="Z80" i="38"/>
  <c r="F80" i="38"/>
  <c r="Z79" i="38"/>
  <c r="F79" i="38"/>
  <c r="Z78" i="38"/>
  <c r="F78" i="38"/>
  <c r="Z77" i="38"/>
  <c r="F77" i="38"/>
  <c r="Z76" i="38"/>
  <c r="F76" i="38"/>
  <c r="Z75" i="38"/>
  <c r="F75" i="38"/>
  <c r="Z74" i="38"/>
  <c r="F74" i="38"/>
  <c r="Z73" i="38"/>
  <c r="F73" i="38"/>
  <c r="Z72" i="38"/>
  <c r="F72" i="38"/>
  <c r="Z71" i="38"/>
  <c r="F71" i="38"/>
  <c r="Z70" i="38"/>
  <c r="F70" i="38"/>
  <c r="Z69" i="38"/>
  <c r="F69" i="38"/>
  <c r="Z68" i="38"/>
  <c r="F68" i="38"/>
  <c r="Z67" i="38"/>
  <c r="F67" i="38"/>
  <c r="Z66" i="38"/>
  <c r="F66" i="38"/>
  <c r="Z65" i="38"/>
  <c r="F65" i="38"/>
  <c r="Z64" i="38"/>
  <c r="F64" i="38"/>
  <c r="Z63" i="38"/>
  <c r="F63" i="38"/>
  <c r="Z62" i="38"/>
  <c r="F62" i="38"/>
  <c r="Z61" i="38"/>
  <c r="F61" i="38"/>
  <c r="Z60" i="38"/>
  <c r="F60" i="38"/>
  <c r="Z59" i="38"/>
  <c r="F59" i="38"/>
  <c r="Z58" i="38"/>
  <c r="F58" i="38"/>
  <c r="Z57" i="38"/>
  <c r="F57" i="38"/>
  <c r="Z56" i="38"/>
  <c r="F56" i="38"/>
  <c r="Z55" i="38"/>
  <c r="F55" i="38"/>
  <c r="Z54" i="38"/>
  <c r="F54" i="38"/>
  <c r="Z53" i="38"/>
  <c r="F53" i="38"/>
  <c r="Z52" i="38"/>
  <c r="F52" i="38"/>
  <c r="Z51" i="38"/>
  <c r="F51" i="38"/>
  <c r="Z50" i="38"/>
  <c r="F50" i="38"/>
  <c r="Z49" i="38"/>
  <c r="F49" i="38"/>
  <c r="Z48" i="38"/>
  <c r="F48" i="38"/>
  <c r="Z47" i="38"/>
  <c r="F47" i="38"/>
  <c r="Z46" i="38"/>
  <c r="F46" i="38"/>
  <c r="Z45" i="38"/>
  <c r="F45" i="38"/>
  <c r="Z44" i="38"/>
  <c r="F44" i="38"/>
  <c r="Z43" i="38"/>
  <c r="F43" i="38"/>
  <c r="Z42" i="38"/>
  <c r="F42" i="38"/>
  <c r="Z41" i="38"/>
  <c r="F41" i="38"/>
  <c r="Z40" i="38"/>
  <c r="F40" i="38"/>
  <c r="Z39" i="38"/>
  <c r="F39" i="38"/>
  <c r="Z38" i="38"/>
  <c r="F38" i="38"/>
  <c r="Z37" i="38"/>
  <c r="F37" i="38"/>
  <c r="Z36" i="38"/>
  <c r="F36" i="38"/>
  <c r="Z35" i="38"/>
  <c r="F35" i="38"/>
  <c r="Z34" i="38"/>
  <c r="F34" i="38"/>
  <c r="Z33" i="38"/>
  <c r="F33" i="38"/>
  <c r="Z32" i="38"/>
  <c r="F32" i="38"/>
  <c r="Z31" i="38"/>
  <c r="F31" i="38"/>
  <c r="Z30" i="38"/>
  <c r="F30" i="38"/>
  <c r="Z29" i="38"/>
  <c r="F29" i="38"/>
  <c r="Z28" i="38"/>
  <c r="F28" i="38"/>
  <c r="Z27" i="38"/>
  <c r="F27" i="38"/>
  <c r="Z26" i="38"/>
  <c r="F26" i="38"/>
  <c r="Z25" i="38"/>
  <c r="F25" i="38"/>
  <c r="Z24" i="38"/>
  <c r="F24" i="38"/>
  <c r="Z23" i="38"/>
  <c r="F23" i="38"/>
  <c r="Z22" i="38"/>
  <c r="F22" i="38"/>
  <c r="Z21" i="38"/>
  <c r="F21" i="38"/>
  <c r="Z20" i="38"/>
  <c r="F20" i="38"/>
  <c r="Z19" i="38"/>
  <c r="F19" i="38"/>
  <c r="Z18" i="38"/>
  <c r="F18" i="38"/>
  <c r="Z17" i="38"/>
  <c r="F17" i="38"/>
  <c r="Z16" i="38"/>
  <c r="F16" i="38"/>
  <c r="Z15" i="38"/>
  <c r="F15" i="38"/>
  <c r="Z14" i="38"/>
  <c r="F14" i="38"/>
  <c r="Z13" i="38"/>
  <c r="F13" i="38"/>
  <c r="Z12" i="38"/>
  <c r="F12" i="38"/>
  <c r="Z11" i="38"/>
  <c r="F11" i="38"/>
  <c r="Z10" i="38"/>
  <c r="F10" i="38"/>
  <c r="A10" i="38"/>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Z9" i="38"/>
  <c r="Z109" i="38" s="1"/>
  <c r="F9" i="38"/>
  <c r="AB137" i="36"/>
  <c r="AC136" i="36"/>
  <c r="S136" i="36"/>
  <c r="R136" i="36"/>
  <c r="Q136" i="36"/>
  <c r="AC135" i="36"/>
  <c r="F135" i="36"/>
  <c r="AC134" i="36"/>
  <c r="G134" i="36"/>
  <c r="F134" i="36"/>
  <c r="AC133" i="36"/>
  <c r="G133" i="36"/>
  <c r="F133" i="36"/>
  <c r="AC132" i="36"/>
  <c r="F132" i="36"/>
  <c r="AC131" i="36"/>
  <c r="F131" i="36"/>
  <c r="AC130" i="36"/>
  <c r="F130" i="36"/>
  <c r="AC129" i="36"/>
  <c r="F129" i="36"/>
  <c r="AC128" i="36"/>
  <c r="F128" i="36"/>
  <c r="AC127" i="36"/>
  <c r="F127" i="36"/>
  <c r="AC126" i="36"/>
  <c r="F126" i="36"/>
  <c r="AC125" i="36"/>
  <c r="F125" i="36"/>
  <c r="AC124" i="36"/>
  <c r="F124" i="36"/>
  <c r="AC123" i="36"/>
  <c r="F123" i="36"/>
  <c r="AC122" i="36"/>
  <c r="F122" i="36"/>
  <c r="AC121" i="36"/>
  <c r="F121" i="36"/>
  <c r="AC120" i="36"/>
  <c r="F120" i="36"/>
  <c r="AC119" i="36"/>
  <c r="F119" i="36"/>
  <c r="AC118" i="36"/>
  <c r="F118" i="36"/>
  <c r="AC117" i="36"/>
  <c r="F117" i="36"/>
  <c r="AC116" i="36"/>
  <c r="F116" i="36"/>
  <c r="U115" i="36"/>
  <c r="AC115" i="36" s="1"/>
  <c r="T115" i="36"/>
  <c r="F115" i="36"/>
  <c r="AC114" i="36"/>
  <c r="F114" i="36"/>
  <c r="AC113" i="36"/>
  <c r="F113" i="36"/>
  <c r="U112" i="36"/>
  <c r="AC112" i="36" s="1"/>
  <c r="T112" i="36"/>
  <c r="F112" i="36"/>
  <c r="AC111" i="36"/>
  <c r="U111" i="36"/>
  <c r="T111" i="36"/>
  <c r="T134" i="36" s="1"/>
  <c r="S111" i="36"/>
  <c r="R111" i="36"/>
  <c r="Q111" i="36"/>
  <c r="F111" i="36"/>
  <c r="AC110" i="36"/>
  <c r="F110" i="36"/>
  <c r="AC109" i="36"/>
  <c r="F109" i="36"/>
  <c r="AC108" i="36"/>
  <c r="F108" i="36"/>
  <c r="AC107" i="36"/>
  <c r="F107" i="36"/>
  <c r="AC106" i="36"/>
  <c r="F106" i="36"/>
  <c r="AC105" i="36"/>
  <c r="F105" i="36"/>
  <c r="AC104" i="36"/>
  <c r="F104" i="36"/>
  <c r="AC103" i="36"/>
  <c r="F103" i="36"/>
  <c r="AC102" i="36"/>
  <c r="F102" i="36"/>
  <c r="AC101" i="36"/>
  <c r="F101" i="36"/>
  <c r="AC100" i="36"/>
  <c r="F100" i="36"/>
  <c r="AC99" i="36"/>
  <c r="F99" i="36"/>
  <c r="AC98" i="36"/>
  <c r="F98" i="36"/>
  <c r="AC97" i="36"/>
  <c r="F97" i="36"/>
  <c r="AC96" i="36"/>
  <c r="F96" i="36"/>
  <c r="AC95" i="36"/>
  <c r="F95" i="36"/>
  <c r="AC94" i="36"/>
  <c r="F94" i="36"/>
  <c r="AC93" i="36"/>
  <c r="F93" i="36"/>
  <c r="AC92" i="36"/>
  <c r="F92" i="36"/>
  <c r="AC91" i="36"/>
  <c r="F91" i="36"/>
  <c r="AC90" i="36"/>
  <c r="F90" i="36"/>
  <c r="AC89" i="36"/>
  <c r="F89" i="36"/>
  <c r="AC88" i="36"/>
  <c r="F88" i="36"/>
  <c r="AC87" i="36"/>
  <c r="F87" i="36"/>
  <c r="AC86" i="36"/>
  <c r="F86" i="36"/>
  <c r="AC85" i="36"/>
  <c r="F85" i="36"/>
  <c r="AC84" i="36"/>
  <c r="F84" i="36"/>
  <c r="AC83" i="36"/>
  <c r="F83" i="36"/>
  <c r="AC82" i="36"/>
  <c r="F82" i="36"/>
  <c r="AC81" i="36"/>
  <c r="F81" i="36"/>
  <c r="AC80" i="36"/>
  <c r="F80" i="36"/>
  <c r="AC79" i="36"/>
  <c r="F79" i="36"/>
  <c r="AC78" i="36"/>
  <c r="F78" i="36"/>
  <c r="AC77" i="36"/>
  <c r="F77" i="36"/>
  <c r="AC76" i="36"/>
  <c r="F76" i="36"/>
  <c r="AC75" i="36"/>
  <c r="F75" i="36"/>
  <c r="AC74" i="36"/>
  <c r="F74" i="36"/>
  <c r="AC73" i="36"/>
  <c r="F73" i="36"/>
  <c r="AC72" i="36"/>
  <c r="F72" i="36"/>
  <c r="AC71" i="36"/>
  <c r="F71" i="36"/>
  <c r="AC70" i="36"/>
  <c r="F70" i="36"/>
  <c r="AC69" i="36"/>
  <c r="F69" i="36"/>
  <c r="AC68" i="36"/>
  <c r="F68" i="36"/>
  <c r="AC67" i="36"/>
  <c r="F67" i="36"/>
  <c r="AC66" i="36"/>
  <c r="F66" i="36"/>
  <c r="AC65" i="36"/>
  <c r="F65" i="36"/>
  <c r="AC64" i="36"/>
  <c r="F64" i="36"/>
  <c r="A64" i="36"/>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C63" i="36"/>
  <c r="AC62" i="36"/>
  <c r="F62" i="36"/>
  <c r="AC61" i="36"/>
  <c r="F61" i="36"/>
  <c r="AC60" i="36"/>
  <c r="F60" i="36"/>
  <c r="AC59" i="36"/>
  <c r="F59" i="36"/>
  <c r="AC58" i="36"/>
  <c r="R58" i="36"/>
  <c r="Q58" i="36"/>
  <c r="F58" i="36"/>
  <c r="AC57" i="36"/>
  <c r="F57" i="36"/>
  <c r="AC56" i="36"/>
  <c r="F56" i="36"/>
  <c r="AC55" i="36"/>
  <c r="F55" i="36"/>
  <c r="AC54" i="36"/>
  <c r="F54" i="36"/>
  <c r="AC53" i="36"/>
  <c r="F53" i="36"/>
  <c r="AC52" i="36"/>
  <c r="F52" i="36"/>
  <c r="AC51" i="36"/>
  <c r="F51" i="36"/>
  <c r="AC50" i="36"/>
  <c r="F50" i="36"/>
  <c r="AC49" i="36"/>
  <c r="F49" i="36"/>
  <c r="AC48" i="36"/>
  <c r="F48" i="36"/>
  <c r="AC47" i="36"/>
  <c r="F47" i="36"/>
  <c r="AC46" i="36"/>
  <c r="F46" i="36"/>
  <c r="AA45" i="36"/>
  <c r="AC45" i="36" s="1"/>
  <c r="F45" i="36"/>
  <c r="AC44" i="36"/>
  <c r="F44" i="36"/>
  <c r="AC43" i="36"/>
  <c r="F43" i="36"/>
  <c r="AC42" i="36"/>
  <c r="F42" i="36"/>
  <c r="AC41" i="36"/>
  <c r="F41" i="36"/>
  <c r="AC40" i="36"/>
  <c r="F40" i="36"/>
  <c r="AC39" i="36"/>
  <c r="F39" i="36"/>
  <c r="AC38" i="36"/>
  <c r="F38" i="36"/>
  <c r="AC37" i="36"/>
  <c r="F37" i="36"/>
  <c r="AC36" i="36"/>
  <c r="F36" i="36"/>
  <c r="AC35" i="36"/>
  <c r="F35" i="36"/>
  <c r="AC34" i="36"/>
  <c r="F34" i="36"/>
  <c r="AC33" i="36"/>
  <c r="F33" i="36"/>
  <c r="AC32" i="36"/>
  <c r="U32" i="36"/>
  <c r="U137" i="36" s="1"/>
  <c r="T32" i="36"/>
  <c r="S32" i="36"/>
  <c r="S137" i="36" s="1"/>
  <c r="R32" i="36"/>
  <c r="Q32" i="36"/>
  <c r="Q137" i="36" s="1"/>
  <c r="F32" i="36"/>
  <c r="AC31" i="36"/>
  <c r="F31" i="36"/>
  <c r="AC30" i="36"/>
  <c r="F30" i="36"/>
  <c r="AC29" i="36"/>
  <c r="F29" i="36"/>
  <c r="AC28" i="36"/>
  <c r="F28" i="36"/>
  <c r="AC27" i="36"/>
  <c r="F27" i="36"/>
  <c r="AC26" i="36"/>
  <c r="F26" i="36"/>
  <c r="AC25" i="36"/>
  <c r="F25" i="36"/>
  <c r="AC24" i="36"/>
  <c r="F24" i="36"/>
  <c r="AC23" i="36"/>
  <c r="F23" i="36"/>
  <c r="AC22" i="36"/>
  <c r="F22" i="36"/>
  <c r="AC21" i="36"/>
  <c r="F21" i="36"/>
  <c r="AC20" i="36"/>
  <c r="F20" i="36"/>
  <c r="AC19" i="36"/>
  <c r="F19" i="36"/>
  <c r="AC18" i="36"/>
  <c r="F18" i="36"/>
  <c r="AC17" i="36"/>
  <c r="F17" i="36"/>
  <c r="AC16" i="36"/>
  <c r="F16" i="36"/>
  <c r="AC15" i="36"/>
  <c r="F15" i="36"/>
  <c r="AC14" i="36"/>
  <c r="F14" i="36"/>
  <c r="AC13" i="36"/>
  <c r="F13" i="36"/>
  <c r="AC12" i="36"/>
  <c r="F12" i="36"/>
  <c r="AA11" i="36"/>
  <c r="AA137" i="36" s="1"/>
  <c r="F11" i="36"/>
  <c r="AC10" i="36"/>
  <c r="F10" i="36"/>
  <c r="AC9" i="36"/>
  <c r="F9" i="36"/>
  <c r="AC8" i="36"/>
  <c r="F8" i="36"/>
  <c r="AC7" i="36"/>
  <c r="F7" i="36"/>
  <c r="A7" i="36"/>
  <c r="A8" i="36" s="1"/>
  <c r="A9" i="36" s="1"/>
  <c r="A10" i="36" s="1"/>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C6" i="36"/>
  <c r="F6" i="36"/>
  <c r="R137" i="36" l="1"/>
  <c r="E9" i="23"/>
  <c r="G9" i="23"/>
  <c r="H9" i="23"/>
  <c r="I9" i="23" s="1"/>
  <c r="AC137" i="36"/>
  <c r="AC11" i="36"/>
  <c r="T133" i="36"/>
  <c r="T137" i="36" s="1"/>
  <c r="H16" i="23" l="1"/>
  <c r="I13" i="23" l="1"/>
  <c r="F18" i="23" l="1"/>
  <c r="D18" i="23"/>
  <c r="C18" i="23"/>
  <c r="B18" i="23"/>
  <c r="G17" i="23"/>
  <c r="E17" i="23"/>
  <c r="H17" i="23"/>
  <c r="H18" i="23" s="1"/>
  <c r="I18" i="23" s="1"/>
  <c r="N447" i="35"/>
  <c r="M447" i="35"/>
  <c r="O446" i="35"/>
  <c r="O445" i="35"/>
  <c r="O444" i="35"/>
  <c r="O443" i="35"/>
  <c r="O442" i="35"/>
  <c r="O441" i="35"/>
  <c r="O440" i="35"/>
  <c r="O439" i="35"/>
  <c r="O438" i="35"/>
  <c r="O437" i="35"/>
  <c r="O436" i="35"/>
  <c r="O435" i="35"/>
  <c r="O434" i="35"/>
  <c r="O433" i="35"/>
  <c r="O432" i="35"/>
  <c r="O431" i="35"/>
  <c r="O430" i="35"/>
  <c r="O429" i="35"/>
  <c r="O428" i="35"/>
  <c r="O427" i="35"/>
  <c r="O426" i="35"/>
  <c r="O425" i="35"/>
  <c r="O424" i="35"/>
  <c r="O423" i="35"/>
  <c r="O422" i="35"/>
  <c r="O421" i="35"/>
  <c r="O420" i="35"/>
  <c r="O419" i="35"/>
  <c r="O418" i="35"/>
  <c r="O417" i="35"/>
  <c r="O416" i="35"/>
  <c r="O415" i="35"/>
  <c r="O414" i="35"/>
  <c r="O413" i="35"/>
  <c r="O412" i="35"/>
  <c r="O411" i="35"/>
  <c r="O410" i="35"/>
  <c r="O409" i="35"/>
  <c r="O408" i="35"/>
  <c r="O407" i="35"/>
  <c r="O406" i="35"/>
  <c r="O405" i="35"/>
  <c r="O404" i="35"/>
  <c r="O403" i="35"/>
  <c r="O402" i="35"/>
  <c r="O401" i="35"/>
  <c r="O400" i="35"/>
  <c r="O399" i="35"/>
  <c r="O398" i="35"/>
  <c r="O397" i="35"/>
  <c r="O396" i="35"/>
  <c r="O395" i="35"/>
  <c r="O394" i="35"/>
  <c r="O393" i="35"/>
  <c r="O392" i="35"/>
  <c r="O391" i="35"/>
  <c r="O390" i="35"/>
  <c r="O389" i="35"/>
  <c r="O388" i="35"/>
  <c r="O387" i="35"/>
  <c r="O386" i="35"/>
  <c r="O385" i="35"/>
  <c r="O384" i="35"/>
  <c r="O383" i="35"/>
  <c r="O382" i="35"/>
  <c r="O381" i="35"/>
  <c r="O380" i="35"/>
  <c r="O379" i="35"/>
  <c r="O378" i="35"/>
  <c r="O377" i="35"/>
  <c r="O376" i="35"/>
  <c r="O375" i="35"/>
  <c r="O374" i="35"/>
  <c r="O373" i="35"/>
  <c r="O372" i="35"/>
  <c r="O371" i="35"/>
  <c r="O370" i="35"/>
  <c r="O369" i="35"/>
  <c r="O368" i="35"/>
  <c r="O367" i="35"/>
  <c r="O366" i="35"/>
  <c r="O365" i="35"/>
  <c r="O364" i="35"/>
  <c r="O363" i="35"/>
  <c r="O362" i="35"/>
  <c r="O361" i="35"/>
  <c r="O360" i="35"/>
  <c r="O359" i="35"/>
  <c r="O358" i="35"/>
  <c r="O357" i="35"/>
  <c r="O356" i="35"/>
  <c r="O355" i="35"/>
  <c r="O354" i="35"/>
  <c r="O353" i="35"/>
  <c r="O352" i="35"/>
  <c r="O351" i="35"/>
  <c r="O350" i="35"/>
  <c r="O349" i="35"/>
  <c r="O348" i="35"/>
  <c r="O347" i="35"/>
  <c r="O346" i="35"/>
  <c r="O345" i="35"/>
  <c r="O344" i="35"/>
  <c r="O343" i="35"/>
  <c r="O342" i="35"/>
  <c r="O341" i="35"/>
  <c r="O340" i="35"/>
  <c r="O339" i="35"/>
  <c r="O338" i="35"/>
  <c r="O337" i="35"/>
  <c r="O336" i="35"/>
  <c r="O335" i="35"/>
  <c r="O334" i="35"/>
  <c r="O333" i="35"/>
  <c r="O332" i="35"/>
  <c r="O331" i="35"/>
  <c r="O330" i="35"/>
  <c r="O329" i="35"/>
  <c r="O328" i="35"/>
  <c r="O327" i="35"/>
  <c r="O326" i="35"/>
  <c r="O325" i="35"/>
  <c r="O324" i="35"/>
  <c r="O323" i="35"/>
  <c r="O322" i="35"/>
  <c r="O321" i="35"/>
  <c r="O320" i="35"/>
  <c r="O319" i="35"/>
  <c r="O318" i="35"/>
  <c r="O317" i="35"/>
  <c r="O316" i="35"/>
  <c r="O315" i="35"/>
  <c r="O314" i="35"/>
  <c r="O313" i="35"/>
  <c r="O312" i="35"/>
  <c r="O311" i="35"/>
  <c r="O310" i="35"/>
  <c r="O309" i="35"/>
  <c r="O308" i="35"/>
  <c r="O307" i="35"/>
  <c r="O306" i="35"/>
  <c r="O305" i="35"/>
  <c r="O304" i="35"/>
  <c r="O303" i="35"/>
  <c r="O302" i="35"/>
  <c r="O301" i="35"/>
  <c r="O300" i="35"/>
  <c r="O299" i="35"/>
  <c r="O298" i="35"/>
  <c r="O297" i="35"/>
  <c r="O296" i="35"/>
  <c r="O295" i="35"/>
  <c r="O294" i="35"/>
  <c r="O293" i="35"/>
  <c r="O292" i="35"/>
  <c r="O291" i="35"/>
  <c r="O290" i="35"/>
  <c r="O289" i="35"/>
  <c r="O288" i="35"/>
  <c r="O287" i="35"/>
  <c r="O286" i="35"/>
  <c r="O285" i="35"/>
  <c r="O284" i="35"/>
  <c r="O283" i="35"/>
  <c r="O282" i="35"/>
  <c r="O281" i="35"/>
  <c r="O280" i="35"/>
  <c r="O279" i="35"/>
  <c r="O278" i="35"/>
  <c r="O277" i="35"/>
  <c r="O276" i="35"/>
  <c r="O275" i="35"/>
  <c r="O274" i="35"/>
  <c r="O273" i="35"/>
  <c r="O272" i="35"/>
  <c r="O271" i="35"/>
  <c r="O270" i="35"/>
  <c r="O269" i="35"/>
  <c r="O268" i="35"/>
  <c r="O267" i="35"/>
  <c r="O266" i="35"/>
  <c r="O265" i="35"/>
  <c r="O264" i="35"/>
  <c r="O263" i="35"/>
  <c r="O262" i="35"/>
  <c r="O261" i="35"/>
  <c r="O260" i="35"/>
  <c r="O259" i="35"/>
  <c r="O258" i="35"/>
  <c r="O257" i="35"/>
  <c r="O256" i="35"/>
  <c r="O255" i="35"/>
  <c r="O254" i="35"/>
  <c r="O253" i="35"/>
  <c r="O252" i="35"/>
  <c r="O251" i="35"/>
  <c r="O250" i="35"/>
  <c r="O249" i="35"/>
  <c r="O248" i="35"/>
  <c r="O247" i="35"/>
  <c r="O246" i="35"/>
  <c r="O245" i="35"/>
  <c r="O244" i="35"/>
  <c r="O243" i="35"/>
  <c r="O242" i="35"/>
  <c r="O241" i="35"/>
  <c r="O240" i="35"/>
  <c r="O239" i="35"/>
  <c r="O238" i="35"/>
  <c r="O237" i="35"/>
  <c r="O236" i="35"/>
  <c r="O235" i="35"/>
  <c r="O234" i="35"/>
  <c r="O233" i="35"/>
  <c r="O232" i="35"/>
  <c r="O231" i="35"/>
  <c r="O230" i="35"/>
  <c r="O229" i="35"/>
  <c r="O228" i="35"/>
  <c r="O227" i="35"/>
  <c r="O226" i="35"/>
  <c r="O225" i="35"/>
  <c r="O224" i="35"/>
  <c r="O223" i="35"/>
  <c r="O222" i="35"/>
  <c r="O221" i="35"/>
  <c r="O220" i="35"/>
  <c r="O219" i="35"/>
  <c r="O218" i="35"/>
  <c r="O217" i="35"/>
  <c r="O216" i="35"/>
  <c r="O215" i="35"/>
  <c r="O214" i="35"/>
  <c r="O213" i="35"/>
  <c r="O212" i="35"/>
  <c r="O211" i="35"/>
  <c r="O210" i="35"/>
  <c r="O209" i="35"/>
  <c r="O208" i="35"/>
  <c r="O207" i="35"/>
  <c r="O206" i="35"/>
  <c r="O205" i="35"/>
  <c r="O204" i="35"/>
  <c r="O203" i="35"/>
  <c r="O202" i="35"/>
  <c r="O201" i="35"/>
  <c r="O200" i="35"/>
  <c r="O199" i="35"/>
  <c r="O198" i="35"/>
  <c r="O197" i="35"/>
  <c r="O196" i="35"/>
  <c r="O195" i="35"/>
  <c r="O194" i="35"/>
  <c r="O193" i="35"/>
  <c r="O192" i="35"/>
  <c r="O191" i="35"/>
  <c r="O190" i="35"/>
  <c r="O189" i="35"/>
  <c r="O188" i="35"/>
  <c r="O187" i="35"/>
  <c r="O186" i="35"/>
  <c r="O185" i="35"/>
  <c r="O184" i="35"/>
  <c r="O183" i="35"/>
  <c r="O182" i="35"/>
  <c r="O181" i="35"/>
  <c r="O180" i="35"/>
  <c r="O179" i="35"/>
  <c r="O178" i="35"/>
  <c r="O177" i="35"/>
  <c r="O176" i="35"/>
  <c r="O175" i="35"/>
  <c r="O174" i="35"/>
  <c r="O173" i="35"/>
  <c r="O172" i="35"/>
  <c r="O171" i="35"/>
  <c r="O170" i="35"/>
  <c r="O169" i="35"/>
  <c r="O168" i="35"/>
  <c r="O167" i="35"/>
  <c r="O166" i="35"/>
  <c r="O165" i="35"/>
  <c r="O164" i="35"/>
  <c r="O163" i="35"/>
  <c r="O162" i="35"/>
  <c r="O161" i="35"/>
  <c r="O160" i="35"/>
  <c r="O159" i="35"/>
  <c r="O158" i="35"/>
  <c r="O157" i="35"/>
  <c r="O156" i="35"/>
  <c r="O155" i="35"/>
  <c r="O154" i="35"/>
  <c r="O153" i="35"/>
  <c r="O152" i="35"/>
  <c r="O151" i="35"/>
  <c r="O150" i="35"/>
  <c r="O149" i="35"/>
  <c r="O148" i="35"/>
  <c r="O147" i="35"/>
  <c r="O146" i="35"/>
  <c r="O145" i="35"/>
  <c r="O144" i="35"/>
  <c r="O143" i="35"/>
  <c r="O142" i="35"/>
  <c r="O141" i="35"/>
  <c r="O140" i="35"/>
  <c r="O139" i="35"/>
  <c r="O138" i="35"/>
  <c r="O137" i="35"/>
  <c r="O136" i="35"/>
  <c r="O135" i="35"/>
  <c r="O134" i="35"/>
  <c r="O133" i="35"/>
  <c r="O132" i="35"/>
  <c r="O131" i="35"/>
  <c r="O130" i="35"/>
  <c r="O129" i="35"/>
  <c r="O128" i="35"/>
  <c r="O127" i="35"/>
  <c r="O126" i="35"/>
  <c r="O125" i="35"/>
  <c r="O124" i="35"/>
  <c r="O123" i="35"/>
  <c r="O122" i="35"/>
  <c r="O121" i="35"/>
  <c r="O120" i="35"/>
  <c r="O119" i="35"/>
  <c r="O118" i="35"/>
  <c r="O117" i="35"/>
  <c r="O116" i="35"/>
  <c r="O115" i="35"/>
  <c r="O114" i="35"/>
  <c r="O113" i="35"/>
  <c r="O112" i="35"/>
  <c r="O111" i="35"/>
  <c r="O110" i="35"/>
  <c r="O109" i="35"/>
  <c r="O108" i="35"/>
  <c r="O107" i="35"/>
  <c r="O106" i="35"/>
  <c r="O105" i="35"/>
  <c r="O104" i="35"/>
  <c r="O103" i="35"/>
  <c r="O102" i="35"/>
  <c r="O101" i="35"/>
  <c r="O100" i="35"/>
  <c r="O99" i="35"/>
  <c r="O98" i="35"/>
  <c r="O97" i="35"/>
  <c r="O96" i="35"/>
  <c r="O95" i="35"/>
  <c r="O94" i="35"/>
  <c r="O93" i="35"/>
  <c r="O92" i="35"/>
  <c r="O91" i="35"/>
  <c r="O90" i="35"/>
  <c r="O89" i="35"/>
  <c r="O88" i="35"/>
  <c r="O87" i="35"/>
  <c r="O86" i="35"/>
  <c r="O85" i="35"/>
  <c r="O84" i="35"/>
  <c r="O83" i="35"/>
  <c r="O82" i="35"/>
  <c r="O81" i="35"/>
  <c r="O80" i="35"/>
  <c r="O79" i="35"/>
  <c r="O78" i="35"/>
  <c r="O77" i="35"/>
  <c r="O76" i="35"/>
  <c r="O75" i="35"/>
  <c r="O74" i="35"/>
  <c r="O73" i="35"/>
  <c r="O72" i="35"/>
  <c r="O71" i="35"/>
  <c r="O70" i="35"/>
  <c r="O69" i="35"/>
  <c r="O68" i="35"/>
  <c r="O67" i="35"/>
  <c r="O66" i="35"/>
  <c r="O65" i="35"/>
  <c r="O64" i="35"/>
  <c r="O63" i="35"/>
  <c r="O62" i="35"/>
  <c r="O61" i="35"/>
  <c r="O60" i="35"/>
  <c r="O59" i="35"/>
  <c r="O58" i="35"/>
  <c r="O57" i="35"/>
  <c r="O56" i="35"/>
  <c r="O55" i="35"/>
  <c r="O54" i="35"/>
  <c r="O53" i="35"/>
  <c r="O52" i="35"/>
  <c r="O51" i="35"/>
  <c r="O50" i="35"/>
  <c r="O49" i="35"/>
  <c r="O48" i="35"/>
  <c r="O47" i="35"/>
  <c r="O46" i="35"/>
  <c r="O45" i="35"/>
  <c r="O44" i="35"/>
  <c r="O43" i="35"/>
  <c r="O42" i="35"/>
  <c r="O41" i="35"/>
  <c r="O40" i="35"/>
  <c r="O39" i="35"/>
  <c r="O38" i="35"/>
  <c r="O37" i="35"/>
  <c r="O36" i="35"/>
  <c r="O35" i="35"/>
  <c r="O34" i="35"/>
  <c r="O33" i="35"/>
  <c r="O32" i="35"/>
  <c r="O31" i="35"/>
  <c r="O30" i="35"/>
  <c r="O29" i="35"/>
  <c r="O28" i="35"/>
  <c r="O27" i="35"/>
  <c r="O26" i="35"/>
  <c r="O25" i="35"/>
  <c r="O24" i="35"/>
  <c r="O23" i="35"/>
  <c r="O22" i="35"/>
  <c r="O21" i="35"/>
  <c r="O20" i="35"/>
  <c r="O19" i="35"/>
  <c r="O18" i="35"/>
  <c r="O17" i="35"/>
  <c r="O16" i="35"/>
  <c r="O15" i="35"/>
  <c r="O14" i="35"/>
  <c r="O13" i="35"/>
  <c r="O12" i="35"/>
  <c r="O11" i="35"/>
  <c r="O10" i="35"/>
  <c r="O9" i="35"/>
  <c r="O8" i="35"/>
  <c r="E18" i="23" l="1"/>
  <c r="G18" i="23"/>
  <c r="I17" i="23"/>
  <c r="I16" i="23"/>
  <c r="G16" i="23"/>
  <c r="E16" i="23"/>
  <c r="L33" i="33"/>
  <c r="K33" i="33"/>
  <c r="G33" i="33"/>
  <c r="M33" i="33" s="1"/>
  <c r="F33" i="33"/>
  <c r="M31" i="33"/>
  <c r="M30" i="33"/>
  <c r="M29" i="33"/>
  <c r="M28" i="33"/>
  <c r="M27" i="33"/>
  <c r="M26" i="33"/>
  <c r="M25" i="33"/>
  <c r="M24" i="33"/>
  <c r="M23" i="33"/>
  <c r="M22" i="33"/>
  <c r="M21" i="33"/>
  <c r="M20" i="33"/>
  <c r="M19" i="33"/>
  <c r="M18" i="33"/>
  <c r="M17" i="33"/>
  <c r="M16" i="33"/>
  <c r="M15" i="33"/>
  <c r="M14" i="33"/>
  <c r="M13" i="33"/>
  <c r="M12" i="33"/>
  <c r="M11" i="33"/>
  <c r="M10" i="33"/>
  <c r="M9" i="33"/>
  <c r="M8" i="33"/>
  <c r="I15" i="23" l="1"/>
  <c r="G15" i="23"/>
  <c r="E15" i="23"/>
  <c r="C3" i="30"/>
  <c r="C2" i="30"/>
  <c r="C1" i="30"/>
  <c r="L111" i="31"/>
  <c r="K111" i="31"/>
  <c r="G111" i="31"/>
  <c r="F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111" i="31" s="1"/>
  <c r="M8" i="31"/>
  <c r="I14" i="23" l="1"/>
  <c r="G14" i="23"/>
  <c r="E14" i="23"/>
  <c r="G75" i="29"/>
  <c r="F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L41" i="29"/>
  <c r="K41" i="29"/>
  <c r="M41" i="29" s="1"/>
  <c r="M40" i="29"/>
  <c r="M39" i="29"/>
  <c r="L38" i="29"/>
  <c r="K38" i="29"/>
  <c r="M38" i="29" s="1"/>
  <c r="M37" i="29"/>
  <c r="M36" i="29"/>
  <c r="M35" i="29"/>
  <c r="M34" i="29"/>
  <c r="M33" i="29"/>
  <c r="M32" i="29"/>
  <c r="M31" i="29"/>
  <c r="M30" i="29"/>
  <c r="M29" i="29"/>
  <c r="M28" i="29"/>
  <c r="M27" i="29"/>
  <c r="M26" i="29"/>
  <c r="M25" i="29"/>
  <c r="M24" i="29"/>
  <c r="L23" i="29"/>
  <c r="L75" i="29" s="1"/>
  <c r="K23" i="29"/>
  <c r="K75" i="29" s="1"/>
  <c r="M22" i="29"/>
  <c r="M21" i="29"/>
  <c r="M20" i="29"/>
  <c r="M19" i="29"/>
  <c r="M18" i="29"/>
  <c r="M17" i="29"/>
  <c r="M16" i="29"/>
  <c r="M15" i="29"/>
  <c r="M14" i="29"/>
  <c r="M13" i="29"/>
  <c r="M12" i="29"/>
  <c r="M11" i="29"/>
  <c r="M10" i="29"/>
  <c r="M9" i="29"/>
  <c r="M8" i="29"/>
  <c r="M75" i="29" l="1"/>
  <c r="M23" i="29"/>
  <c r="G13" i="23"/>
  <c r="E13" i="23"/>
  <c r="D13" i="26"/>
  <c r="E13" i="26" s="1"/>
  <c r="D12" i="26"/>
  <c r="E12" i="26" s="1"/>
  <c r="D11" i="26"/>
  <c r="E11" i="26" s="1"/>
  <c r="D10" i="26"/>
  <c r="E10" i="26" s="1"/>
  <c r="D9" i="26"/>
  <c r="E9" i="26" s="1"/>
  <c r="E14" i="26" s="1"/>
  <c r="C2" i="26"/>
  <c r="G22" i="27"/>
  <c r="F22" i="27"/>
  <c r="M20" i="27"/>
  <c r="M19" i="27"/>
  <c r="M18" i="27"/>
  <c r="M17" i="27"/>
  <c r="M12" i="27"/>
  <c r="K12" i="27"/>
  <c r="L11" i="27"/>
  <c r="K11" i="27"/>
  <c r="M11" i="27" s="1"/>
  <c r="L10" i="27"/>
  <c r="K10" i="27"/>
  <c r="M10" i="27" s="1"/>
  <c r="L9" i="27"/>
  <c r="K9" i="27"/>
  <c r="M9" i="27" s="1"/>
  <c r="L8" i="27"/>
  <c r="L22" i="27" s="1"/>
  <c r="K8" i="27"/>
  <c r="K22" i="27" s="1"/>
  <c r="M22" i="27" l="1"/>
  <c r="M8" i="27"/>
  <c r="E12" i="23" l="1"/>
  <c r="G12" i="23"/>
  <c r="I12" i="23"/>
  <c r="Y134" i="25"/>
  <c r="X134" i="25"/>
  <c r="Z133" i="25"/>
  <c r="S133" i="25"/>
  <c r="R133" i="25"/>
  <c r="Q133" i="25"/>
  <c r="Z132" i="25"/>
  <c r="F132" i="25"/>
  <c r="Z131" i="25"/>
  <c r="T131" i="25"/>
  <c r="F131" i="25"/>
  <c r="Z130" i="25"/>
  <c r="F130" i="25"/>
  <c r="Z129" i="25"/>
  <c r="F129" i="25"/>
  <c r="Z128" i="25"/>
  <c r="F128" i="25"/>
  <c r="Z127" i="25"/>
  <c r="F127" i="25"/>
  <c r="Z126" i="25"/>
  <c r="F126" i="25"/>
  <c r="Z125" i="25"/>
  <c r="F125" i="25"/>
  <c r="Z124" i="25"/>
  <c r="F124" i="25"/>
  <c r="Z123" i="25"/>
  <c r="F123" i="25"/>
  <c r="Z122" i="25"/>
  <c r="F122" i="25"/>
  <c r="Z121" i="25"/>
  <c r="F121" i="25"/>
  <c r="Z120" i="25"/>
  <c r="F120" i="25"/>
  <c r="Z119" i="25"/>
  <c r="F119" i="25"/>
  <c r="Z118" i="25"/>
  <c r="F118" i="25"/>
  <c r="Z117" i="25"/>
  <c r="F117" i="25"/>
  <c r="Z116" i="25"/>
  <c r="T116" i="25"/>
  <c r="F116" i="25"/>
  <c r="Z115" i="25"/>
  <c r="F115" i="25"/>
  <c r="Z114" i="25"/>
  <c r="F114" i="25"/>
  <c r="Z113" i="25"/>
  <c r="T113" i="25"/>
  <c r="S113" i="25"/>
  <c r="R113" i="25"/>
  <c r="Q113" i="25"/>
  <c r="F113" i="25"/>
  <c r="Z112" i="25"/>
  <c r="F112" i="25"/>
  <c r="Z111" i="25"/>
  <c r="F111" i="25"/>
  <c r="Z110" i="25"/>
  <c r="F110" i="25"/>
  <c r="Z109" i="25"/>
  <c r="F109" i="25"/>
  <c r="Z108" i="25"/>
  <c r="F108" i="25"/>
  <c r="Z107" i="25"/>
  <c r="F107" i="25"/>
  <c r="Z106" i="25"/>
  <c r="F106" i="25"/>
  <c r="Z105" i="25"/>
  <c r="F105" i="25"/>
  <c r="Z104" i="25"/>
  <c r="F104" i="25"/>
  <c r="Z103" i="25"/>
  <c r="F103" i="25"/>
  <c r="Z102" i="25"/>
  <c r="F102" i="25"/>
  <c r="Z101" i="25"/>
  <c r="F101" i="25"/>
  <c r="Z100" i="25"/>
  <c r="F100" i="25"/>
  <c r="Z99" i="25"/>
  <c r="F99" i="25"/>
  <c r="Z98" i="25"/>
  <c r="F98" i="25"/>
  <c r="Z97" i="25"/>
  <c r="F97" i="25"/>
  <c r="Z96" i="25"/>
  <c r="F96" i="25"/>
  <c r="Z95" i="25"/>
  <c r="F95" i="25"/>
  <c r="Z94" i="25"/>
  <c r="F94" i="25"/>
  <c r="Z93" i="25"/>
  <c r="F93" i="25"/>
  <c r="Z92" i="25"/>
  <c r="F92" i="25"/>
  <c r="Z91" i="25"/>
  <c r="F91" i="25"/>
  <c r="Z90" i="25"/>
  <c r="F90" i="25"/>
  <c r="Z89" i="25"/>
  <c r="F89" i="25"/>
  <c r="Z88" i="25"/>
  <c r="F88" i="25"/>
  <c r="Z87" i="25"/>
  <c r="F87" i="25"/>
  <c r="Z86" i="25"/>
  <c r="F86" i="25"/>
  <c r="Z85" i="25"/>
  <c r="F85" i="25"/>
  <c r="Z84" i="25"/>
  <c r="F84" i="25"/>
  <c r="Z83" i="25"/>
  <c r="F83" i="25"/>
  <c r="Z82" i="25"/>
  <c r="F82" i="25"/>
  <c r="Z81" i="25"/>
  <c r="F81" i="25"/>
  <c r="Z80" i="25"/>
  <c r="F80" i="25"/>
  <c r="Z79" i="25"/>
  <c r="F79" i="25"/>
  <c r="Z78" i="25"/>
  <c r="F78" i="25"/>
  <c r="Z77" i="25"/>
  <c r="F77" i="25"/>
  <c r="Z76" i="25"/>
  <c r="F76" i="25"/>
  <c r="Z75" i="25"/>
  <c r="F75" i="25"/>
  <c r="Z74" i="25"/>
  <c r="F74" i="25"/>
  <c r="Z73" i="25"/>
  <c r="F73" i="25"/>
  <c r="Z72" i="25"/>
  <c r="F72" i="25"/>
  <c r="Z71" i="25"/>
  <c r="F71" i="25"/>
  <c r="Z70" i="25"/>
  <c r="F70" i="25"/>
  <c r="Z69" i="25"/>
  <c r="F69" i="25"/>
  <c r="Z68" i="25"/>
  <c r="F68" i="25"/>
  <c r="Z67" i="25"/>
  <c r="F67" i="25"/>
  <c r="Z66" i="25"/>
  <c r="F66" i="25"/>
  <c r="Z65" i="25"/>
  <c r="F65" i="25"/>
  <c r="Z64" i="25"/>
  <c r="F64" i="25"/>
  <c r="Z63" i="25"/>
  <c r="F63" i="25"/>
  <c r="Z62" i="25"/>
  <c r="F62" i="25"/>
  <c r="Z61" i="25"/>
  <c r="F61" i="25"/>
  <c r="Z60" i="25"/>
  <c r="R60" i="25"/>
  <c r="Q60" i="25"/>
  <c r="F60" i="25"/>
  <c r="Z59" i="25"/>
  <c r="F59" i="25"/>
  <c r="Z58" i="25"/>
  <c r="F58" i="25"/>
  <c r="Z57" i="25"/>
  <c r="F57" i="25"/>
  <c r="Z56" i="25"/>
  <c r="F56" i="25"/>
  <c r="Z55" i="25"/>
  <c r="F55" i="25"/>
  <c r="Z54" i="25"/>
  <c r="F54" i="25"/>
  <c r="Z53" i="25"/>
  <c r="F53" i="25"/>
  <c r="Z52" i="25"/>
  <c r="F52" i="25"/>
  <c r="Z51" i="25"/>
  <c r="F51" i="25"/>
  <c r="Z50" i="25"/>
  <c r="F50" i="25"/>
  <c r="Z49" i="25"/>
  <c r="F49" i="25"/>
  <c r="Z48" i="25"/>
  <c r="F48" i="25"/>
  <c r="Z47" i="25"/>
  <c r="F47" i="25"/>
  <c r="Z46" i="25"/>
  <c r="F46" i="25"/>
  <c r="Z45" i="25"/>
  <c r="F45" i="25"/>
  <c r="Z44" i="25"/>
  <c r="F44" i="25"/>
  <c r="Z43" i="25"/>
  <c r="F43" i="25"/>
  <c r="Z42" i="25"/>
  <c r="F42" i="25"/>
  <c r="Z41" i="25"/>
  <c r="F41" i="25"/>
  <c r="Z40" i="25"/>
  <c r="F40" i="25"/>
  <c r="Z39" i="25"/>
  <c r="F39" i="25"/>
  <c r="Z38" i="25"/>
  <c r="F38" i="25"/>
  <c r="Z37" i="25"/>
  <c r="F37" i="25"/>
  <c r="Z36" i="25"/>
  <c r="F36" i="25"/>
  <c r="Z35" i="25"/>
  <c r="F35" i="25"/>
  <c r="Z34" i="25"/>
  <c r="T34" i="25"/>
  <c r="T134" i="25" s="1"/>
  <c r="Z134" i="25" s="1"/>
  <c r="S34" i="25"/>
  <c r="S134" i="25" s="1"/>
  <c r="R34" i="25"/>
  <c r="Q34" i="25"/>
  <c r="Q134" i="25" s="1"/>
  <c r="F34" i="25"/>
  <c r="Z33" i="25"/>
  <c r="F33" i="25"/>
  <c r="Z32" i="25"/>
  <c r="F32" i="25"/>
  <c r="Z31" i="25"/>
  <c r="F31" i="25"/>
  <c r="Z30" i="25"/>
  <c r="F30" i="25"/>
  <c r="Z29" i="25"/>
  <c r="F29" i="25"/>
  <c r="Z28" i="25"/>
  <c r="F28" i="25"/>
  <c r="Z27" i="25"/>
  <c r="F27" i="25"/>
  <c r="Z26" i="25"/>
  <c r="F26" i="25"/>
  <c r="Z25" i="25"/>
  <c r="F25" i="25"/>
  <c r="Z24" i="25"/>
  <c r="F24" i="25"/>
  <c r="Z23" i="25"/>
  <c r="F23" i="25"/>
  <c r="Z22" i="25"/>
  <c r="F22" i="25"/>
  <c r="Z21" i="25"/>
  <c r="F21" i="25"/>
  <c r="Z20" i="25"/>
  <c r="F20" i="25"/>
  <c r="Z19" i="25"/>
  <c r="F19" i="25"/>
  <c r="Z18" i="25"/>
  <c r="F18" i="25"/>
  <c r="Z17" i="25"/>
  <c r="F17" i="25"/>
  <c r="Z16" i="25"/>
  <c r="F16" i="25"/>
  <c r="Z15" i="25"/>
  <c r="F15" i="25"/>
  <c r="Z14" i="25"/>
  <c r="F14" i="25"/>
  <c r="Z13" i="25"/>
  <c r="F13" i="25"/>
  <c r="Z12" i="25"/>
  <c r="F12" i="25"/>
  <c r="Z11" i="25"/>
  <c r="F11" i="25"/>
  <c r="Z10" i="25"/>
  <c r="F10" i="25"/>
  <c r="Z9" i="25"/>
  <c r="F9" i="25"/>
  <c r="Z8" i="25"/>
  <c r="F8" i="25"/>
  <c r="A8" i="25"/>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R134" i="25" l="1"/>
  <c r="L1207" i="4"/>
  <c r="K1207" i="4"/>
  <c r="N220" i="17"/>
  <c r="M220" i="17"/>
  <c r="L220" i="17"/>
  <c r="H220" i="17"/>
  <c r="G220" i="17"/>
  <c r="D18" i="22" l="1"/>
  <c r="C18" i="22"/>
  <c r="E17" i="22"/>
  <c r="E16" i="22"/>
  <c r="E15" i="22"/>
  <c r="E14" i="22"/>
  <c r="E13" i="22"/>
  <c r="E12" i="22"/>
  <c r="E11" i="22"/>
  <c r="E10" i="22"/>
  <c r="E9" i="22"/>
  <c r="E18" i="22" s="1"/>
  <c r="L22" i="21"/>
  <c r="G22" i="21"/>
  <c r="F22" i="21"/>
  <c r="M20" i="21"/>
  <c r="M19" i="21"/>
  <c r="M18" i="21"/>
  <c r="M17" i="21"/>
  <c r="K12" i="21"/>
  <c r="M12" i="21" s="1"/>
  <c r="K11" i="21"/>
  <c r="M11" i="21" s="1"/>
  <c r="M10" i="21"/>
  <c r="K10" i="21"/>
  <c r="M9" i="21"/>
  <c r="K9" i="21"/>
  <c r="M8" i="21"/>
  <c r="K8" i="21"/>
  <c r="K22" i="21" s="1"/>
  <c r="M22" i="21" l="1"/>
  <c r="L70" i="20" l="1"/>
  <c r="K70" i="20"/>
  <c r="G70" i="20"/>
  <c r="M70" i="20" s="1"/>
  <c r="F70" i="20"/>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C3" i="19"/>
  <c r="C2" i="19"/>
  <c r="C1" i="19"/>
  <c r="L99" i="18"/>
  <c r="K99" i="18"/>
  <c r="G99" i="18"/>
  <c r="M99" i="18" s="1"/>
  <c r="F99" i="18"/>
  <c r="M98" i="18"/>
  <c r="M97" i="18"/>
  <c r="M96" i="18"/>
  <c r="M95" i="18"/>
  <c r="M94" i="18"/>
  <c r="M93" i="18"/>
  <c r="M92" i="18"/>
  <c r="M91" i="18"/>
  <c r="M90" i="18"/>
  <c r="M89" i="18"/>
  <c r="M88" i="18"/>
  <c r="M87" i="18"/>
  <c r="M86" i="18"/>
  <c r="M85" i="18"/>
  <c r="M84" i="18"/>
  <c r="M83" i="18"/>
  <c r="M82" i="18"/>
  <c r="M81" i="18"/>
  <c r="M80" i="18"/>
  <c r="M79" i="18"/>
  <c r="M78" i="18"/>
  <c r="M77" i="18"/>
  <c r="M76" i="18"/>
  <c r="M75" i="18"/>
  <c r="M74" i="18"/>
  <c r="M73" i="18"/>
  <c r="M72" i="18"/>
  <c r="M71" i="18"/>
  <c r="M70" i="18"/>
  <c r="M69" i="18"/>
  <c r="M68" i="18"/>
  <c r="M67" i="18"/>
  <c r="M66" i="18"/>
  <c r="M65" i="18"/>
  <c r="M64" i="18"/>
  <c r="M63" i="18"/>
  <c r="M62" i="18"/>
  <c r="M61" i="18"/>
  <c r="M60" i="18"/>
  <c r="M59" i="18"/>
  <c r="M58" i="18"/>
  <c r="M57" i="18"/>
  <c r="M56" i="18"/>
  <c r="M55" i="18"/>
  <c r="M54" i="18"/>
  <c r="M53" i="18"/>
  <c r="M52" i="18"/>
  <c r="M51" i="18"/>
  <c r="M50" i="18"/>
  <c r="M49" i="18"/>
  <c r="M48" i="18"/>
  <c r="M47" i="18"/>
  <c r="M46" i="18"/>
  <c r="M45" i="18"/>
  <c r="M44" i="18"/>
  <c r="M43" i="18"/>
  <c r="M42" i="18"/>
  <c r="M41" i="18"/>
  <c r="M40" i="18"/>
  <c r="M39" i="18"/>
  <c r="M38" i="18"/>
  <c r="M37" i="18"/>
  <c r="M36" i="18"/>
  <c r="M35" i="18"/>
  <c r="M34" i="18"/>
  <c r="M33" i="18"/>
  <c r="M32" i="18"/>
  <c r="M31" i="18"/>
  <c r="M30" i="18"/>
  <c r="M29" i="18"/>
  <c r="M28" i="18"/>
  <c r="M27" i="18"/>
  <c r="M26" i="18"/>
  <c r="M25" i="18"/>
  <c r="M24" i="18"/>
  <c r="M23" i="18"/>
  <c r="M22" i="18"/>
  <c r="M21" i="18"/>
  <c r="M20" i="18"/>
  <c r="M19" i="18"/>
  <c r="M18" i="18"/>
  <c r="M17" i="18"/>
  <c r="M16" i="18"/>
  <c r="M15" i="18"/>
  <c r="M14" i="18"/>
  <c r="M13" i="18"/>
  <c r="M12" i="18"/>
  <c r="M11" i="18"/>
  <c r="M10" i="18"/>
  <c r="M9" i="18"/>
  <c r="M8" i="18"/>
  <c r="H1234" i="17" l="1"/>
  <c r="H1235" i="17" s="1"/>
  <c r="G1234" i="17"/>
  <c r="G1235" i="17" s="1"/>
  <c r="N1233" i="17"/>
  <c r="N1232" i="17"/>
  <c r="N1231" i="17"/>
  <c r="N1230" i="17"/>
  <c r="N1229" i="17"/>
  <c r="N1228" i="17"/>
  <c r="N1227" i="17"/>
  <c r="N1226" i="17"/>
  <c r="N1225" i="17"/>
  <c r="N1224" i="17"/>
  <c r="N1223" i="17"/>
  <c r="N1222" i="17"/>
  <c r="N1221" i="17"/>
  <c r="N1220" i="17"/>
  <c r="N1219" i="17"/>
  <c r="N1218" i="17"/>
  <c r="N1217" i="17"/>
  <c r="N1216" i="17"/>
  <c r="N1215" i="17"/>
  <c r="N1214" i="17"/>
  <c r="N1213" i="17"/>
  <c r="N1212" i="17"/>
  <c r="N1211" i="17"/>
  <c r="N1210" i="17"/>
  <c r="N1209" i="17"/>
  <c r="N1208" i="17"/>
  <c r="N1207" i="17"/>
  <c r="N1206" i="17"/>
  <c r="N1205" i="17"/>
  <c r="H1203" i="17"/>
  <c r="G1203" i="17"/>
  <c r="N1202" i="17"/>
  <c r="N1201" i="17"/>
  <c r="N1200" i="17"/>
  <c r="N1199" i="17"/>
  <c r="N1198" i="17"/>
  <c r="N1197" i="17"/>
  <c r="N1196" i="17"/>
  <c r="N1195" i="17"/>
  <c r="N1194" i="17"/>
  <c r="N1193" i="17"/>
  <c r="N1192" i="17"/>
  <c r="N1191" i="17"/>
  <c r="N1190" i="17"/>
  <c r="N1189" i="17"/>
  <c r="N1188" i="17"/>
  <c r="N1187" i="17"/>
  <c r="N1186" i="17"/>
  <c r="N1185" i="17"/>
  <c r="N1184" i="17"/>
  <c r="N1183" i="17"/>
  <c r="N1182" i="17"/>
  <c r="N1181" i="17"/>
  <c r="N1180" i="17"/>
  <c r="N1179" i="17"/>
  <c r="N1178" i="17"/>
  <c r="N1177" i="17"/>
  <c r="N1176" i="17"/>
  <c r="N1175" i="17"/>
  <c r="N1174" i="17"/>
  <c r="N1173" i="17"/>
  <c r="N1172" i="17"/>
  <c r="N1171" i="17"/>
  <c r="N1170" i="17"/>
  <c r="N1169" i="17"/>
  <c r="N1168" i="17"/>
  <c r="N1167" i="17"/>
  <c r="N1166" i="17"/>
  <c r="N1165" i="17"/>
  <c r="N1164" i="17"/>
  <c r="N1163" i="17"/>
  <c r="N1162" i="17"/>
  <c r="N1161" i="17"/>
  <c r="N1160" i="17"/>
  <c r="N1159" i="17"/>
  <c r="N1158" i="17"/>
  <c r="N1157" i="17"/>
  <c r="N1156" i="17"/>
  <c r="N1155" i="17"/>
  <c r="N1154" i="17"/>
  <c r="N1153" i="17"/>
  <c r="N1152" i="17"/>
  <c r="N1151" i="17"/>
  <c r="N1150" i="17"/>
  <c r="N1149" i="17"/>
  <c r="N1148" i="17"/>
  <c r="N1147" i="17"/>
  <c r="N1146" i="17"/>
  <c r="N1145" i="17"/>
  <c r="N1144" i="17"/>
  <c r="N1143" i="17"/>
  <c r="N1142" i="17"/>
  <c r="N1141" i="17"/>
  <c r="N1140" i="17"/>
  <c r="N1139" i="17"/>
  <c r="N1138" i="17"/>
  <c r="N1137" i="17"/>
  <c r="N1136" i="17"/>
  <c r="N1135" i="17"/>
  <c r="N1134" i="17"/>
  <c r="N1133" i="17"/>
  <c r="N1132" i="17"/>
  <c r="N1131" i="17"/>
  <c r="N1130" i="17"/>
  <c r="N1129" i="17"/>
  <c r="N1128" i="17"/>
  <c r="N1127" i="17"/>
  <c r="N1126" i="17"/>
  <c r="N1125" i="17"/>
  <c r="N1124" i="17"/>
  <c r="N1123" i="17"/>
  <c r="N1122" i="17"/>
  <c r="N1121" i="17"/>
  <c r="N1120" i="17"/>
  <c r="N1119" i="17"/>
  <c r="N1118" i="17"/>
  <c r="N1117" i="17"/>
  <c r="N1116" i="17"/>
  <c r="N1115" i="17"/>
  <c r="N1114" i="17"/>
  <c r="N1113" i="17"/>
  <c r="N1112" i="17"/>
  <c r="N1111" i="17"/>
  <c r="N1110" i="17"/>
  <c r="N1109" i="17"/>
  <c r="N1108" i="17"/>
  <c r="N1107" i="17"/>
  <c r="N1106" i="17"/>
  <c r="N1105" i="17"/>
  <c r="N1104" i="17"/>
  <c r="N1103" i="17"/>
  <c r="N1102" i="17"/>
  <c r="N1101" i="17"/>
  <c r="N1100" i="17"/>
  <c r="N1099" i="17"/>
  <c r="N1098" i="17"/>
  <c r="N1097" i="17"/>
  <c r="N1096" i="17"/>
  <c r="N1095" i="17"/>
  <c r="N1094" i="17"/>
  <c r="N1093" i="17"/>
  <c r="N1092" i="17"/>
  <c r="N1091" i="17"/>
  <c r="N1090" i="17"/>
  <c r="N1089" i="17"/>
  <c r="N1088" i="17"/>
  <c r="N1087" i="17"/>
  <c r="N1086" i="17"/>
  <c r="N1085" i="17"/>
  <c r="N1084" i="17"/>
  <c r="N1083" i="17"/>
  <c r="N1082" i="17"/>
  <c r="N1081" i="17"/>
  <c r="N1080" i="17"/>
  <c r="N1079" i="17"/>
  <c r="N1078" i="17"/>
  <c r="N1077" i="17"/>
  <c r="N1076" i="17"/>
  <c r="N1075" i="17"/>
  <c r="N1074" i="17"/>
  <c r="N1073" i="17"/>
  <c r="N1072" i="17"/>
  <c r="N1071" i="17"/>
  <c r="N1070" i="17"/>
  <c r="N1069" i="17"/>
  <c r="N1068" i="17"/>
  <c r="N1067" i="17"/>
  <c r="N1066" i="17"/>
  <c r="N1065" i="17"/>
  <c r="N1064" i="17"/>
  <c r="N1063" i="17"/>
  <c r="N1062" i="17"/>
  <c r="N1061" i="17"/>
  <c r="N1060" i="17"/>
  <c r="N1059" i="17"/>
  <c r="N1058" i="17"/>
  <c r="N1057" i="17"/>
  <c r="N1056" i="17"/>
  <c r="N1055" i="17"/>
  <c r="N1054" i="17"/>
  <c r="N1053" i="17"/>
  <c r="N1052" i="17"/>
  <c r="N1051" i="17"/>
  <c r="N1050" i="17"/>
  <c r="N1049" i="17"/>
  <c r="N1048" i="17"/>
  <c r="N1047" i="17"/>
  <c r="N1046" i="17"/>
  <c r="N1045" i="17"/>
  <c r="N1044" i="17"/>
  <c r="N1043" i="17"/>
  <c r="N1042" i="17"/>
  <c r="N1041" i="17"/>
  <c r="N1040" i="17"/>
  <c r="N1039" i="17"/>
  <c r="N1038" i="17"/>
  <c r="N1037" i="17"/>
  <c r="N1036" i="17"/>
  <c r="N1035" i="17"/>
  <c r="N1034" i="17"/>
  <c r="N1033" i="17"/>
  <c r="N1032" i="17"/>
  <c r="N1031" i="17"/>
  <c r="N1030" i="17"/>
  <c r="N1029" i="17"/>
  <c r="N1028" i="17"/>
  <c r="N1027" i="17"/>
  <c r="N1026" i="17"/>
  <c r="N1025" i="17"/>
  <c r="N1024" i="17"/>
  <c r="N1023" i="17"/>
  <c r="N1022" i="17"/>
  <c r="N1021" i="17"/>
  <c r="N1020" i="17"/>
  <c r="N1019" i="17"/>
  <c r="N1018" i="17"/>
  <c r="N1017" i="17"/>
  <c r="N1016" i="17"/>
  <c r="N1015" i="17"/>
  <c r="N1014" i="17"/>
  <c r="N1013" i="17"/>
  <c r="N1012" i="17"/>
  <c r="N1011" i="17"/>
  <c r="N1010" i="17"/>
  <c r="N1009" i="17"/>
  <c r="N1008" i="17"/>
  <c r="N1007" i="17"/>
  <c r="N1006" i="17"/>
  <c r="N1005" i="17"/>
  <c r="N1004" i="17"/>
  <c r="N1003" i="17"/>
  <c r="N1002" i="17"/>
  <c r="N1001" i="17"/>
  <c r="N1000" i="17"/>
  <c r="N999" i="17"/>
  <c r="N998" i="17"/>
  <c r="N997" i="17"/>
  <c r="N996" i="17"/>
  <c r="N995" i="17"/>
  <c r="N994" i="17"/>
  <c r="N993" i="17"/>
  <c r="N992" i="17"/>
  <c r="N991" i="17"/>
  <c r="N990" i="17"/>
  <c r="N989" i="17"/>
  <c r="N988" i="17"/>
  <c r="N987" i="17"/>
  <c r="N986" i="17"/>
  <c r="N985" i="17"/>
  <c r="N984" i="17"/>
  <c r="N983" i="17"/>
  <c r="N982" i="17"/>
  <c r="N981" i="17"/>
  <c r="N980" i="17"/>
  <c r="N979" i="17"/>
  <c r="N978" i="17"/>
  <c r="N977" i="17"/>
  <c r="N976" i="17"/>
  <c r="N975" i="17"/>
  <c r="N974" i="17"/>
  <c r="N973" i="17"/>
  <c r="N972" i="17"/>
  <c r="N971" i="17"/>
  <c r="N970" i="17"/>
  <c r="N969" i="17"/>
  <c r="N968" i="17"/>
  <c r="N967" i="17"/>
  <c r="N966" i="17"/>
  <c r="N965" i="17"/>
  <c r="N964" i="17"/>
  <c r="N963" i="17"/>
  <c r="N962" i="17"/>
  <c r="N961" i="17"/>
  <c r="N960" i="17"/>
  <c r="N959" i="17"/>
  <c r="N958" i="17"/>
  <c r="N957" i="17"/>
  <c r="N956" i="17"/>
  <c r="N955" i="17"/>
  <c r="N954" i="17"/>
  <c r="N953" i="17"/>
  <c r="N952" i="17"/>
  <c r="N951" i="17"/>
  <c r="N950" i="17"/>
  <c r="N949" i="17"/>
  <c r="N948" i="17"/>
  <c r="N947" i="17"/>
  <c r="N946" i="17"/>
  <c r="N945" i="17"/>
  <c r="N944" i="17"/>
  <c r="N943" i="17"/>
  <c r="N942" i="17"/>
  <c r="N941" i="17"/>
  <c r="N940" i="17"/>
  <c r="N939" i="17"/>
  <c r="N938" i="17"/>
  <c r="N937" i="17"/>
  <c r="N936" i="17"/>
  <c r="N935" i="17"/>
  <c r="N934" i="17"/>
  <c r="N933" i="17"/>
  <c r="N932" i="17"/>
  <c r="N931" i="17"/>
  <c r="N930" i="17"/>
  <c r="N929" i="17"/>
  <c r="N928" i="17"/>
  <c r="N927" i="17"/>
  <c r="N926" i="17"/>
  <c r="N925" i="17"/>
  <c r="N924" i="17"/>
  <c r="N923" i="17"/>
  <c r="N922" i="17"/>
  <c r="N921" i="17"/>
  <c r="N920" i="17"/>
  <c r="N919" i="17"/>
  <c r="N918" i="17"/>
  <c r="N917" i="17"/>
  <c r="N916" i="17"/>
  <c r="N915" i="17"/>
  <c r="N914" i="17"/>
  <c r="N913" i="17"/>
  <c r="N912" i="17"/>
  <c r="N911" i="17"/>
  <c r="N910" i="17"/>
  <c r="N909" i="17"/>
  <c r="N908" i="17"/>
  <c r="N907" i="17"/>
  <c r="N906" i="17"/>
  <c r="N905" i="17"/>
  <c r="N904" i="17"/>
  <c r="N903" i="17"/>
  <c r="N902" i="17"/>
  <c r="N901" i="17"/>
  <c r="N900" i="17"/>
  <c r="N899" i="17"/>
  <c r="N898" i="17"/>
  <c r="N897" i="17"/>
  <c r="N896" i="17"/>
  <c r="N895" i="17"/>
  <c r="N894" i="17"/>
  <c r="N893" i="17"/>
  <c r="N892" i="17"/>
  <c r="N891" i="17"/>
  <c r="N890" i="17"/>
  <c r="N889" i="17"/>
  <c r="N888" i="17"/>
  <c r="N887" i="17"/>
  <c r="N886" i="17"/>
  <c r="N885" i="17"/>
  <c r="N884" i="17"/>
  <c r="N883" i="17"/>
  <c r="N882" i="17"/>
  <c r="N881" i="17"/>
  <c r="N880" i="17"/>
  <c r="N879" i="17"/>
  <c r="N878" i="17"/>
  <c r="N877" i="17"/>
  <c r="N876" i="17"/>
  <c r="N875" i="17"/>
  <c r="N874" i="17"/>
  <c r="N873" i="17"/>
  <c r="N872" i="17"/>
  <c r="N871" i="17"/>
  <c r="N870" i="17"/>
  <c r="N869" i="17"/>
  <c r="N868" i="17"/>
  <c r="N867" i="17"/>
  <c r="N866" i="17"/>
  <c r="N865" i="17"/>
  <c r="N864" i="17"/>
  <c r="N863" i="17"/>
  <c r="N862" i="17"/>
  <c r="N861" i="17"/>
  <c r="N860" i="17"/>
  <c r="N859" i="17"/>
  <c r="N858" i="17"/>
  <c r="N857" i="17"/>
  <c r="N856" i="17"/>
  <c r="N855" i="17"/>
  <c r="N854" i="17"/>
  <c r="N853" i="17"/>
  <c r="N852" i="17"/>
  <c r="N851" i="17"/>
  <c r="N850" i="17"/>
  <c r="N849" i="17"/>
  <c r="N848" i="17"/>
  <c r="N847" i="17"/>
  <c r="N846" i="17"/>
  <c r="N845" i="17"/>
  <c r="N844" i="17"/>
  <c r="N843" i="17"/>
  <c r="N842" i="17"/>
  <c r="N841" i="17"/>
  <c r="N840" i="17"/>
  <c r="N839" i="17"/>
  <c r="N838" i="17"/>
  <c r="N837" i="17"/>
  <c r="N836" i="17"/>
  <c r="N835" i="17"/>
  <c r="N834" i="17"/>
  <c r="N833" i="17"/>
  <c r="N832" i="17"/>
  <c r="N831" i="17"/>
  <c r="N830" i="17"/>
  <c r="N829" i="17"/>
  <c r="N828" i="17"/>
  <c r="N827" i="17"/>
  <c r="N826" i="17"/>
  <c r="N825" i="17"/>
  <c r="N824" i="17"/>
  <c r="N823" i="17"/>
  <c r="N822" i="17"/>
  <c r="N821" i="17"/>
  <c r="N820" i="17"/>
  <c r="N819" i="17"/>
  <c r="N818" i="17"/>
  <c r="N817" i="17"/>
  <c r="N816" i="17"/>
  <c r="N815" i="17"/>
  <c r="N814" i="17"/>
  <c r="N813" i="17"/>
  <c r="N812" i="17"/>
  <c r="N811" i="17"/>
  <c r="N810" i="17"/>
  <c r="N809" i="17"/>
  <c r="N808" i="17"/>
  <c r="N807" i="17"/>
  <c r="N806" i="17"/>
  <c r="N805" i="17"/>
  <c r="N804" i="17"/>
  <c r="N803" i="17"/>
  <c r="N802" i="17"/>
  <c r="N801" i="17"/>
  <c r="N800" i="17"/>
  <c r="N799" i="17"/>
  <c r="N798" i="17"/>
  <c r="N797" i="17"/>
  <c r="N796" i="17"/>
  <c r="N795" i="17"/>
  <c r="N794" i="17"/>
  <c r="N793" i="17"/>
  <c r="N792" i="17"/>
  <c r="N791" i="17"/>
  <c r="N790" i="17"/>
  <c r="N789" i="17"/>
  <c r="N788" i="17"/>
  <c r="N787" i="17"/>
  <c r="N786" i="17"/>
  <c r="N785" i="17"/>
  <c r="N784" i="17"/>
  <c r="N783" i="17"/>
  <c r="N782" i="17"/>
  <c r="N781" i="17"/>
  <c r="N780" i="17"/>
  <c r="N779" i="17"/>
  <c r="N778" i="17"/>
  <c r="N777" i="17"/>
  <c r="N776" i="17"/>
  <c r="N775" i="17"/>
  <c r="N774" i="17"/>
  <c r="N773" i="17"/>
  <c r="N772" i="17"/>
  <c r="N771" i="17"/>
  <c r="N770" i="17"/>
  <c r="N769" i="17"/>
  <c r="N768" i="17"/>
  <c r="N767" i="17"/>
  <c r="N766" i="17"/>
  <c r="N765" i="17"/>
  <c r="N764" i="17"/>
  <c r="N763" i="17"/>
  <c r="N762" i="17"/>
  <c r="N761" i="17"/>
  <c r="N760" i="17"/>
  <c r="N759" i="17"/>
  <c r="N758" i="17"/>
  <c r="N757" i="17"/>
  <c r="N756" i="17"/>
  <c r="N755" i="17"/>
  <c r="N754" i="17"/>
  <c r="N753" i="17"/>
  <c r="N752" i="17"/>
  <c r="N751" i="17"/>
  <c r="N750" i="17"/>
  <c r="N749" i="17"/>
  <c r="N748" i="17"/>
  <c r="N747" i="17"/>
  <c r="N746" i="17"/>
  <c r="N745" i="17"/>
  <c r="N744" i="17"/>
  <c r="N743" i="17"/>
  <c r="N742" i="17"/>
  <c r="N741" i="17"/>
  <c r="N740" i="17"/>
  <c r="N739" i="17"/>
  <c r="N738" i="17"/>
  <c r="N737" i="17"/>
  <c r="N736" i="17"/>
  <c r="N735" i="17"/>
  <c r="N734" i="17"/>
  <c r="N733" i="17"/>
  <c r="N732" i="17"/>
  <c r="N731" i="17"/>
  <c r="N730" i="17"/>
  <c r="N729" i="17"/>
  <c r="N728" i="17"/>
  <c r="N727" i="17"/>
  <c r="N726" i="17"/>
  <c r="N725" i="17"/>
  <c r="N724" i="17"/>
  <c r="N723" i="17"/>
  <c r="N722" i="17"/>
  <c r="N721" i="17"/>
  <c r="N720" i="17"/>
  <c r="N719" i="17"/>
  <c r="N718" i="17"/>
  <c r="N717" i="17"/>
  <c r="N716" i="17"/>
  <c r="N715" i="17"/>
  <c r="N714" i="17"/>
  <c r="N713" i="17"/>
  <c r="N712" i="17"/>
  <c r="N711" i="17"/>
  <c r="N710" i="17"/>
  <c r="N709" i="17"/>
  <c r="N708" i="17"/>
  <c r="N707" i="17"/>
  <c r="N706" i="17"/>
  <c r="N705" i="17"/>
  <c r="N704" i="17"/>
  <c r="N703" i="17"/>
  <c r="N702" i="17"/>
  <c r="N701" i="17"/>
  <c r="N700" i="17"/>
  <c r="N699" i="17"/>
  <c r="N698" i="17"/>
  <c r="N697" i="17"/>
  <c r="N696" i="17"/>
  <c r="N695" i="17"/>
  <c r="N694" i="17"/>
  <c r="N693" i="17"/>
  <c r="N692" i="17"/>
  <c r="N691" i="17"/>
  <c r="N690" i="17"/>
  <c r="N689" i="17"/>
  <c r="N688" i="17"/>
  <c r="N687" i="17"/>
  <c r="N686" i="17"/>
  <c r="N685" i="17"/>
  <c r="N684" i="17"/>
  <c r="N683" i="17"/>
  <c r="N682" i="17"/>
  <c r="N681" i="17"/>
  <c r="N680" i="17"/>
  <c r="N679" i="17"/>
  <c r="N678" i="17"/>
  <c r="N677" i="17"/>
  <c r="N676" i="17"/>
  <c r="N675" i="17"/>
  <c r="N674" i="17"/>
  <c r="N673" i="17"/>
  <c r="N672" i="17"/>
  <c r="N671" i="17"/>
  <c r="N670" i="17"/>
  <c r="N669" i="17"/>
  <c r="N668" i="17"/>
  <c r="N667" i="17"/>
  <c r="N666" i="17"/>
  <c r="N665" i="17"/>
  <c r="N664" i="17"/>
  <c r="N663" i="17"/>
  <c r="N662" i="17"/>
  <c r="N661" i="17"/>
  <c r="N660" i="17"/>
  <c r="N659" i="17"/>
  <c r="N658" i="17"/>
  <c r="N657" i="17"/>
  <c r="N656" i="17"/>
  <c r="N655" i="17"/>
  <c r="N654" i="17"/>
  <c r="N653" i="17"/>
  <c r="N652" i="17"/>
  <c r="N651" i="17"/>
  <c r="N650" i="17"/>
  <c r="N649" i="17"/>
  <c r="N648" i="17"/>
  <c r="N647" i="17"/>
  <c r="N646" i="17"/>
  <c r="N645" i="17"/>
  <c r="N644" i="17"/>
  <c r="N643" i="17"/>
  <c r="N642" i="17"/>
  <c r="N641" i="17"/>
  <c r="N640" i="17"/>
  <c r="N639" i="17"/>
  <c r="N638" i="17"/>
  <c r="N637" i="17"/>
  <c r="N636" i="17"/>
  <c r="N635" i="17"/>
  <c r="N634" i="17"/>
  <c r="N633" i="17"/>
  <c r="N632" i="17"/>
  <c r="N631" i="17"/>
  <c r="N630" i="17"/>
  <c r="N629" i="17"/>
  <c r="N628" i="17"/>
  <c r="N627" i="17"/>
  <c r="N626" i="17"/>
  <c r="N625" i="17"/>
  <c r="N624" i="17"/>
  <c r="N623" i="17"/>
  <c r="N622" i="17"/>
  <c r="N621" i="17"/>
  <c r="N620" i="17"/>
  <c r="N619" i="17"/>
  <c r="N618" i="17"/>
  <c r="N617" i="17"/>
  <c r="N616" i="17"/>
  <c r="N615" i="17"/>
  <c r="N614" i="17"/>
  <c r="N613" i="17"/>
  <c r="N612" i="17"/>
  <c r="N611" i="17"/>
  <c r="N610" i="17"/>
  <c r="N609" i="17"/>
  <c r="N608" i="17"/>
  <c r="N607" i="17"/>
  <c r="N606" i="17"/>
  <c r="N605" i="17"/>
  <c r="N604" i="17"/>
  <c r="N603" i="17"/>
  <c r="N602" i="17"/>
  <c r="N601" i="17"/>
  <c r="N600" i="17"/>
  <c r="N599" i="17"/>
  <c r="N598" i="17"/>
  <c r="N597" i="17"/>
  <c r="N596" i="17"/>
  <c r="N595" i="17"/>
  <c r="N594" i="17"/>
  <c r="N593" i="17"/>
  <c r="N592" i="17"/>
  <c r="N591" i="17"/>
  <c r="N590" i="17"/>
  <c r="N589" i="17"/>
  <c r="N588" i="17"/>
  <c r="N587" i="17"/>
  <c r="N586" i="17"/>
  <c r="N585" i="17"/>
  <c r="N584" i="17"/>
  <c r="N583" i="17"/>
  <c r="N582" i="17"/>
  <c r="N581" i="17"/>
  <c r="N580" i="17"/>
  <c r="N579" i="17"/>
  <c r="N578" i="17"/>
  <c r="N577" i="17"/>
  <c r="N576" i="17"/>
  <c r="N575" i="17"/>
  <c r="N574" i="17"/>
  <c r="N573" i="17"/>
  <c r="N572" i="17"/>
  <c r="N571" i="17"/>
  <c r="N570" i="17"/>
  <c r="N569" i="17"/>
  <c r="N568" i="17"/>
  <c r="N567" i="17"/>
  <c r="N566" i="17"/>
  <c r="N565" i="17"/>
  <c r="N564" i="17"/>
  <c r="N563" i="17"/>
  <c r="N562" i="17"/>
  <c r="N561" i="17"/>
  <c r="N560" i="17"/>
  <c r="N559" i="17"/>
  <c r="N558" i="17"/>
  <c r="N557" i="17"/>
  <c r="N556" i="17"/>
  <c r="N555" i="17"/>
  <c r="N554" i="17"/>
  <c r="N553" i="17"/>
  <c r="N552" i="17"/>
  <c r="N551" i="17"/>
  <c r="N550" i="17"/>
  <c r="N549" i="17"/>
  <c r="N548" i="17"/>
  <c r="N547" i="17"/>
  <c r="N546" i="17"/>
  <c r="N545" i="17"/>
  <c r="N544" i="17"/>
  <c r="N543" i="17"/>
  <c r="N542" i="17"/>
  <c r="N541" i="17"/>
  <c r="N540" i="17"/>
  <c r="N539" i="17"/>
  <c r="N538" i="17"/>
  <c r="N537" i="17"/>
  <c r="N536" i="17"/>
  <c r="N535" i="17"/>
  <c r="N534" i="17"/>
  <c r="N533" i="17"/>
  <c r="N532" i="17"/>
  <c r="N531" i="17"/>
  <c r="N530" i="17"/>
  <c r="N529" i="17"/>
  <c r="N528" i="17"/>
  <c r="N527" i="17"/>
  <c r="N526" i="17"/>
  <c r="N525" i="17"/>
  <c r="N524" i="17"/>
  <c r="N523" i="17"/>
  <c r="N522" i="17"/>
  <c r="N521" i="17"/>
  <c r="N520" i="17"/>
  <c r="N519" i="17"/>
  <c r="N518" i="17"/>
  <c r="N517" i="17"/>
  <c r="N516" i="17"/>
  <c r="N515" i="17"/>
  <c r="N514" i="17"/>
  <c r="N513" i="17"/>
  <c r="N512" i="17"/>
  <c r="N511" i="17"/>
  <c r="N510" i="17"/>
  <c r="N509" i="17"/>
  <c r="N508" i="17"/>
  <c r="N507" i="17"/>
  <c r="N506" i="17"/>
  <c r="N505" i="17"/>
  <c r="N504" i="17"/>
  <c r="N503" i="17"/>
  <c r="N502" i="17"/>
  <c r="N501" i="17"/>
  <c r="N500" i="17"/>
  <c r="N499" i="17"/>
  <c r="N498" i="17"/>
  <c r="N497" i="17"/>
  <c r="N496" i="17"/>
  <c r="N495" i="17"/>
  <c r="N494" i="17"/>
  <c r="N493" i="17"/>
  <c r="N492" i="17"/>
  <c r="N491" i="17"/>
  <c r="N490" i="17"/>
  <c r="N489" i="17"/>
  <c r="N488" i="17"/>
  <c r="N487" i="17"/>
  <c r="N486" i="17"/>
  <c r="N485" i="17"/>
  <c r="N484" i="17"/>
  <c r="N483" i="17"/>
  <c r="N482" i="17"/>
  <c r="N481" i="17"/>
  <c r="N480" i="17"/>
  <c r="N479" i="17"/>
  <c r="N478" i="17"/>
  <c r="N477" i="17"/>
  <c r="N476" i="17"/>
  <c r="N475" i="17"/>
  <c r="N474" i="17"/>
  <c r="N473" i="17"/>
  <c r="N472" i="17"/>
  <c r="N471" i="17"/>
  <c r="N470" i="17"/>
  <c r="N469" i="17"/>
  <c r="N468" i="17"/>
  <c r="N467" i="17"/>
  <c r="N466" i="17"/>
  <c r="N465" i="17"/>
  <c r="N464" i="17"/>
  <c r="N463" i="17"/>
  <c r="N462" i="17"/>
  <c r="N461" i="17"/>
  <c r="N460" i="17"/>
  <c r="N459" i="17"/>
  <c r="N458" i="17"/>
  <c r="N457" i="17"/>
  <c r="N456" i="17"/>
  <c r="N455" i="17"/>
  <c r="N454" i="17"/>
  <c r="N453" i="17"/>
  <c r="N452" i="17"/>
  <c r="N451" i="17"/>
  <c r="N450" i="17"/>
  <c r="N449" i="17"/>
  <c r="N448" i="17"/>
  <c r="N447" i="17"/>
  <c r="N446" i="17"/>
  <c r="N445" i="17"/>
  <c r="N444" i="17"/>
  <c r="N443" i="17"/>
  <c r="N442" i="17"/>
  <c r="N441" i="17"/>
  <c r="N440" i="17"/>
  <c r="N439" i="17"/>
  <c r="N438" i="17"/>
  <c r="N437" i="17"/>
  <c r="N436" i="17"/>
  <c r="N435" i="17"/>
  <c r="N434" i="17"/>
  <c r="N433" i="17"/>
  <c r="N432" i="17"/>
  <c r="N431" i="17"/>
  <c r="N430" i="17"/>
  <c r="N429" i="17"/>
  <c r="N428" i="17"/>
  <c r="N427" i="17"/>
  <c r="N426" i="17"/>
  <c r="N425" i="17"/>
  <c r="N424" i="17"/>
  <c r="N423" i="17"/>
  <c r="N422" i="17"/>
  <c r="N421" i="17"/>
  <c r="N420" i="17"/>
  <c r="N419" i="17"/>
  <c r="N418" i="17"/>
  <c r="N417" i="17"/>
  <c r="N416" i="17"/>
  <c r="N415" i="17"/>
  <c r="N414" i="17"/>
  <c r="N413" i="17"/>
  <c r="N412" i="17"/>
  <c r="N411" i="17"/>
  <c r="N410" i="17"/>
  <c r="N409" i="17"/>
  <c r="N408" i="17"/>
  <c r="N407" i="17"/>
  <c r="N406" i="17"/>
  <c r="N405" i="17"/>
  <c r="N404" i="17"/>
  <c r="N403" i="17"/>
  <c r="N402" i="17"/>
  <c r="N401" i="17"/>
  <c r="N400" i="17"/>
  <c r="N399" i="17"/>
  <c r="N398" i="17"/>
  <c r="N397" i="17"/>
  <c r="N396" i="17"/>
  <c r="N395" i="17"/>
  <c r="N394" i="17"/>
  <c r="N393" i="17"/>
  <c r="N392" i="17"/>
  <c r="N391" i="17"/>
  <c r="N390" i="17"/>
  <c r="N389" i="17"/>
  <c r="N388" i="17"/>
  <c r="N387" i="17"/>
  <c r="N386" i="17"/>
  <c r="N385" i="17"/>
  <c r="N384" i="17"/>
  <c r="N383" i="17"/>
  <c r="N382" i="17"/>
  <c r="N381" i="17"/>
  <c r="N380" i="17"/>
  <c r="N379" i="17"/>
  <c r="N378" i="17"/>
  <c r="N377" i="17"/>
  <c r="N376" i="17"/>
  <c r="N375" i="17"/>
  <c r="N374" i="17"/>
  <c r="N373" i="17"/>
  <c r="N372" i="17"/>
  <c r="N371" i="17"/>
  <c r="N370" i="17"/>
  <c r="N369" i="17"/>
  <c r="N368" i="17"/>
  <c r="N367" i="17"/>
  <c r="N366" i="17"/>
  <c r="N365" i="17"/>
  <c r="N364" i="17"/>
  <c r="N363" i="17"/>
  <c r="N362" i="17"/>
  <c r="N361" i="17"/>
  <c r="N360" i="17"/>
  <c r="N359" i="17"/>
  <c r="N358" i="17"/>
  <c r="N357" i="17"/>
  <c r="N356" i="17"/>
  <c r="N355" i="17"/>
  <c r="N354" i="17"/>
  <c r="N353" i="17"/>
  <c r="N352" i="17"/>
  <c r="N351" i="17"/>
  <c r="N350" i="17"/>
  <c r="N349" i="17"/>
  <c r="N348" i="17"/>
  <c r="N347" i="17"/>
  <c r="N346" i="17"/>
  <c r="N345" i="17"/>
  <c r="N344" i="17"/>
  <c r="N343" i="17"/>
  <c r="N342" i="17"/>
  <c r="N341" i="17"/>
  <c r="N340" i="17"/>
  <c r="N339" i="17"/>
  <c r="N338" i="17"/>
  <c r="N337" i="17"/>
  <c r="N336" i="17"/>
  <c r="N335" i="17"/>
  <c r="N334" i="17"/>
  <c r="N333" i="17"/>
  <c r="N332" i="17"/>
  <c r="N331" i="17"/>
  <c r="N330" i="17"/>
  <c r="N329" i="17"/>
  <c r="N328" i="17"/>
  <c r="N327" i="17"/>
  <c r="N326" i="17"/>
  <c r="N325" i="17"/>
  <c r="N324" i="17"/>
  <c r="N323" i="17"/>
  <c r="N322" i="17"/>
  <c r="N321" i="17"/>
  <c r="N320" i="17"/>
  <c r="N319" i="17"/>
  <c r="N318" i="17"/>
  <c r="N317" i="17"/>
  <c r="N316" i="17"/>
  <c r="N315" i="17"/>
  <c r="N314" i="17"/>
  <c r="N313" i="17"/>
  <c r="N312" i="17"/>
  <c r="N311" i="17"/>
  <c r="N310" i="17"/>
  <c r="N309" i="17"/>
  <c r="N308" i="17"/>
  <c r="N307" i="17"/>
  <c r="N306" i="17"/>
  <c r="N305" i="17"/>
  <c r="N304" i="17"/>
  <c r="N303" i="17"/>
  <c r="N302" i="17"/>
  <c r="N301" i="17"/>
  <c r="N300" i="17"/>
  <c r="N299" i="17"/>
  <c r="N298" i="17"/>
  <c r="N297" i="17"/>
  <c r="N296" i="17"/>
  <c r="N295" i="17"/>
  <c r="N294" i="17"/>
  <c r="N293" i="17"/>
  <c r="N292" i="17"/>
  <c r="N291" i="17"/>
  <c r="N290" i="17"/>
  <c r="N289" i="17"/>
  <c r="N288" i="17"/>
  <c r="N287" i="17"/>
  <c r="N286" i="17"/>
  <c r="N285" i="17"/>
  <c r="N284" i="17"/>
  <c r="N283" i="17"/>
  <c r="N282" i="17"/>
  <c r="N281" i="17"/>
  <c r="N280" i="17"/>
  <c r="N279" i="17"/>
  <c r="N278" i="17"/>
  <c r="N277" i="17"/>
  <c r="N276" i="17"/>
  <c r="N275" i="17"/>
  <c r="N274" i="17"/>
  <c r="N273" i="17"/>
  <c r="N272" i="17"/>
  <c r="N271" i="17"/>
  <c r="N270" i="17"/>
  <c r="N269" i="17"/>
  <c r="N268" i="17"/>
  <c r="N267" i="17"/>
  <c r="N266" i="17"/>
  <c r="N265" i="17"/>
  <c r="N264" i="17"/>
  <c r="N263" i="17"/>
  <c r="N262" i="17"/>
  <c r="N261" i="17"/>
  <c r="N260" i="17"/>
  <c r="N259" i="17"/>
  <c r="N258" i="17"/>
  <c r="N257" i="17"/>
  <c r="N256" i="17"/>
  <c r="N255" i="17"/>
  <c r="N254" i="17"/>
  <c r="N253" i="17"/>
  <c r="N252" i="17"/>
  <c r="N251" i="17"/>
  <c r="N250" i="17"/>
  <c r="N249" i="17"/>
  <c r="N248" i="17"/>
  <c r="N247" i="17"/>
  <c r="N246" i="17"/>
  <c r="N245" i="17"/>
  <c r="N244" i="17"/>
  <c r="N243" i="17"/>
  <c r="N242" i="17"/>
  <c r="N241" i="17"/>
  <c r="N240" i="17"/>
  <c r="N239" i="17"/>
  <c r="N238" i="17"/>
  <c r="N237" i="17"/>
  <c r="N236" i="17"/>
  <c r="N235" i="17"/>
  <c r="N234" i="17"/>
  <c r="N233" i="17"/>
  <c r="N232" i="17"/>
  <c r="N231" i="17"/>
  <c r="N230" i="17"/>
  <c r="N229" i="17"/>
  <c r="N228" i="17"/>
  <c r="N227" i="17"/>
  <c r="N226" i="17"/>
  <c r="N225" i="17"/>
  <c r="N224" i="17"/>
  <c r="N223" i="17"/>
  <c r="N222" i="17"/>
  <c r="H221" i="17"/>
  <c r="G221" i="17"/>
  <c r="N207" i="17"/>
  <c r="N206" i="17"/>
  <c r="N205" i="17"/>
  <c r="N204" i="17"/>
  <c r="N203" i="17"/>
  <c r="N202" i="17"/>
  <c r="N201" i="17"/>
  <c r="N200" i="17"/>
  <c r="N199" i="17"/>
  <c r="N198" i="17"/>
  <c r="N197" i="17"/>
  <c r="N196" i="17"/>
  <c r="N195" i="17"/>
  <c r="N194" i="17"/>
  <c r="N193" i="17"/>
  <c r="N192" i="17"/>
  <c r="N191" i="17"/>
  <c r="N190" i="17"/>
  <c r="N189" i="17"/>
  <c r="N188" i="17"/>
  <c r="N187" i="17"/>
  <c r="N186" i="17"/>
  <c r="N185" i="17"/>
  <c r="N184" i="17"/>
  <c r="N183" i="17"/>
  <c r="N182" i="17"/>
  <c r="N181" i="17"/>
  <c r="N180" i="17"/>
  <c r="N179" i="17"/>
  <c r="N178" i="17"/>
  <c r="N177" i="17"/>
  <c r="N176" i="17"/>
  <c r="N175" i="17"/>
  <c r="N174" i="17"/>
  <c r="N173" i="17"/>
  <c r="N172" i="17"/>
  <c r="N171" i="17"/>
  <c r="N170" i="17"/>
  <c r="N169" i="17"/>
  <c r="N168" i="17"/>
  <c r="N167" i="17"/>
  <c r="N166" i="17"/>
  <c r="N165" i="17"/>
  <c r="N164" i="17"/>
  <c r="N163" i="17"/>
  <c r="N162" i="17"/>
  <c r="N161" i="17"/>
  <c r="N160" i="17"/>
  <c r="N159" i="17"/>
  <c r="N158" i="17"/>
  <c r="N157" i="17"/>
  <c r="N156" i="17"/>
  <c r="N155" i="17"/>
  <c r="N154" i="17"/>
  <c r="N153" i="17"/>
  <c r="N152" i="17"/>
  <c r="N150" i="17"/>
  <c r="N149" i="17"/>
  <c r="N148" i="17"/>
  <c r="N146" i="17"/>
  <c r="N145" i="17"/>
  <c r="N144" i="17"/>
  <c r="N143" i="17"/>
  <c r="N142" i="17"/>
  <c r="N141" i="17"/>
  <c r="N140" i="17"/>
  <c r="N139" i="17"/>
  <c r="N138" i="17"/>
  <c r="N137" i="17"/>
  <c r="N136" i="17"/>
  <c r="N135" i="17"/>
  <c r="N134" i="17"/>
  <c r="N133" i="17"/>
  <c r="N132" i="17"/>
  <c r="N131" i="17"/>
  <c r="N130" i="17"/>
  <c r="N129" i="17"/>
  <c r="N128" i="17"/>
  <c r="N127" i="17"/>
  <c r="N126" i="17"/>
  <c r="N125" i="17"/>
  <c r="N124" i="17"/>
  <c r="N123" i="17"/>
  <c r="N122" i="17"/>
  <c r="N121" i="17"/>
  <c r="N120" i="17"/>
  <c r="N119" i="17"/>
  <c r="N118" i="17"/>
  <c r="N117" i="17"/>
  <c r="N116" i="17"/>
  <c r="N115" i="17"/>
  <c r="N114" i="17"/>
  <c r="N113" i="17"/>
  <c r="N112" i="17"/>
  <c r="N111" i="17"/>
  <c r="N110" i="17"/>
  <c r="N108" i="17"/>
  <c r="N107" i="17"/>
  <c r="N106" i="17"/>
  <c r="N105" i="17"/>
  <c r="N104" i="17"/>
  <c r="N103" i="17"/>
  <c r="N102" i="17"/>
  <c r="N101" i="17"/>
  <c r="N100" i="17"/>
  <c r="N99" i="17"/>
  <c r="N98" i="17"/>
  <c r="N97" i="17"/>
  <c r="N96" i="17"/>
  <c r="N95" i="17"/>
  <c r="N94" i="17"/>
  <c r="N93" i="17"/>
  <c r="N92" i="17"/>
  <c r="N91" i="17"/>
  <c r="N90" i="17"/>
  <c r="N89" i="17"/>
  <c r="N88" i="17"/>
  <c r="N87" i="17"/>
  <c r="N86" i="17"/>
  <c r="N85" i="17"/>
  <c r="N84" i="17"/>
  <c r="N83" i="17"/>
  <c r="N82" i="17"/>
  <c r="N81" i="17"/>
  <c r="N80" i="17"/>
  <c r="N79" i="17"/>
  <c r="N78" i="17"/>
  <c r="N77" i="17"/>
  <c r="N76" i="17"/>
  <c r="N75" i="17"/>
  <c r="N74" i="17"/>
  <c r="N73" i="17"/>
  <c r="N72" i="17"/>
  <c r="N71" i="17"/>
  <c r="N70" i="17"/>
  <c r="N69" i="17"/>
  <c r="N68" i="17"/>
  <c r="N67" i="17"/>
  <c r="N66" i="17"/>
  <c r="N65" i="17"/>
  <c r="N64" i="17"/>
  <c r="N63" i="17"/>
  <c r="N62" i="17"/>
  <c r="N61" i="17"/>
  <c r="N60" i="17"/>
  <c r="N59" i="17"/>
  <c r="N58" i="17"/>
  <c r="N57" i="17"/>
  <c r="N56" i="17"/>
  <c r="N55" i="17"/>
  <c r="N54" i="17"/>
  <c r="N53" i="17"/>
  <c r="N52" i="17"/>
  <c r="N51" i="17"/>
  <c r="N50" i="17"/>
  <c r="N49" i="17"/>
  <c r="N48" i="17"/>
  <c r="N47" i="17"/>
  <c r="N46" i="17"/>
  <c r="N45" i="17"/>
  <c r="N44" i="17"/>
  <c r="N43" i="17"/>
  <c r="N42" i="17"/>
  <c r="N41" i="17"/>
  <c r="N40" i="17"/>
  <c r="N39" i="17"/>
  <c r="N38" i="17"/>
  <c r="N37" i="17"/>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L33" i="15" l="1"/>
  <c r="K33" i="15"/>
  <c r="G33" i="15"/>
  <c r="M33" i="15" s="1"/>
  <c r="F33" i="15"/>
  <c r="M31" i="15"/>
  <c r="M30" i="15"/>
  <c r="M29" i="15"/>
  <c r="M28" i="15"/>
  <c r="M27" i="15"/>
  <c r="M26" i="15"/>
  <c r="M25" i="15"/>
  <c r="M24" i="15"/>
  <c r="M23" i="15"/>
  <c r="M22" i="15"/>
  <c r="M21" i="15"/>
  <c r="M20" i="15"/>
  <c r="M19" i="15"/>
  <c r="M18" i="15"/>
  <c r="M17" i="15"/>
  <c r="M16" i="15"/>
  <c r="M15" i="15"/>
  <c r="M14" i="15"/>
  <c r="M13" i="15"/>
  <c r="M12" i="15"/>
  <c r="M11" i="15"/>
  <c r="M10" i="15"/>
  <c r="M9" i="15"/>
  <c r="M8" i="15"/>
  <c r="T216" i="13" l="1"/>
  <c r="S216" i="13"/>
  <c r="O215" i="13"/>
  <c r="U215" i="13" s="1"/>
  <c r="N215" i="13"/>
  <c r="M215" i="13"/>
  <c r="F215" i="13"/>
  <c r="U214" i="13"/>
  <c r="O214" i="13"/>
  <c r="N214" i="13"/>
  <c r="M214" i="13"/>
  <c r="F214" i="13"/>
  <c r="U213" i="13"/>
  <c r="F213" i="13"/>
  <c r="U212" i="13"/>
  <c r="F212" i="13"/>
  <c r="U211" i="13"/>
  <c r="F211" i="13"/>
  <c r="U210" i="13"/>
  <c r="F210" i="13"/>
  <c r="U209" i="13"/>
  <c r="F209" i="13"/>
  <c r="U208" i="13"/>
  <c r="F208" i="13"/>
  <c r="U207" i="13"/>
  <c r="F207" i="13"/>
  <c r="U206" i="13"/>
  <c r="F206" i="13"/>
  <c r="U205" i="13"/>
  <c r="F205" i="13"/>
  <c r="U204" i="13"/>
  <c r="F204" i="13"/>
  <c r="U203" i="13"/>
  <c r="F203" i="13"/>
  <c r="U202" i="13"/>
  <c r="F202" i="13"/>
  <c r="U201" i="13"/>
  <c r="F201" i="13"/>
  <c r="U200" i="13"/>
  <c r="F200" i="13"/>
  <c r="U199" i="13"/>
  <c r="F199" i="13"/>
  <c r="U198" i="13"/>
  <c r="F198" i="13"/>
  <c r="U197" i="13"/>
  <c r="F197" i="13"/>
  <c r="U196" i="13"/>
  <c r="F196" i="13"/>
  <c r="U195" i="13"/>
  <c r="F195" i="13"/>
  <c r="U194" i="13"/>
  <c r="F194" i="13"/>
  <c r="U193" i="13"/>
  <c r="F193" i="13"/>
  <c r="U192" i="13"/>
  <c r="F192" i="13"/>
  <c r="U191" i="13"/>
  <c r="F191" i="13"/>
  <c r="U190" i="13"/>
  <c r="F190" i="13"/>
  <c r="U189" i="13"/>
  <c r="F189" i="13"/>
  <c r="U188" i="13"/>
  <c r="F188" i="13"/>
  <c r="U187" i="13"/>
  <c r="F187" i="13"/>
  <c r="U186" i="13"/>
  <c r="F186" i="13"/>
  <c r="U185" i="13"/>
  <c r="F185" i="13"/>
  <c r="U184" i="13"/>
  <c r="F184" i="13"/>
  <c r="U183" i="13"/>
  <c r="F183" i="13"/>
  <c r="U182" i="13"/>
  <c r="F182" i="13"/>
  <c r="U181" i="13"/>
  <c r="F181" i="13"/>
  <c r="U180" i="13"/>
  <c r="F180" i="13"/>
  <c r="U179" i="13"/>
  <c r="F179" i="13"/>
  <c r="U178" i="13"/>
  <c r="F178" i="13"/>
  <c r="U177" i="13"/>
  <c r="F177" i="13"/>
  <c r="U176" i="13"/>
  <c r="F176" i="13"/>
  <c r="U175" i="13"/>
  <c r="F175" i="13"/>
  <c r="U174" i="13"/>
  <c r="F174" i="13"/>
  <c r="U173" i="13"/>
  <c r="F173" i="13"/>
  <c r="U172" i="13"/>
  <c r="F172" i="13"/>
  <c r="U171" i="13"/>
  <c r="F171" i="13"/>
  <c r="U170" i="13"/>
  <c r="F170" i="13"/>
  <c r="U169" i="13"/>
  <c r="F169" i="13"/>
  <c r="U168" i="13"/>
  <c r="F168" i="13"/>
  <c r="U167" i="13"/>
  <c r="F167" i="13"/>
  <c r="U166" i="13"/>
  <c r="F166" i="13"/>
  <c r="U165" i="13"/>
  <c r="F165" i="13"/>
  <c r="U164" i="13"/>
  <c r="F164" i="13"/>
  <c r="U163" i="13"/>
  <c r="F163" i="13"/>
  <c r="U162" i="13"/>
  <c r="F162" i="13"/>
  <c r="U161" i="13"/>
  <c r="F161" i="13"/>
  <c r="U160" i="13"/>
  <c r="F160" i="13"/>
  <c r="U159" i="13"/>
  <c r="F159" i="13"/>
  <c r="U158" i="13"/>
  <c r="F158" i="13"/>
  <c r="U157" i="13"/>
  <c r="F157" i="13"/>
  <c r="U156" i="13"/>
  <c r="F156" i="13"/>
  <c r="U155" i="13"/>
  <c r="F155" i="13"/>
  <c r="U154" i="13"/>
  <c r="F154" i="13"/>
  <c r="U153" i="13"/>
  <c r="F153" i="13"/>
  <c r="U152" i="13"/>
  <c r="F152" i="13"/>
  <c r="U151" i="13"/>
  <c r="F151" i="13"/>
  <c r="U150" i="13"/>
  <c r="F150" i="13"/>
  <c r="U149" i="13"/>
  <c r="F149" i="13"/>
  <c r="U148" i="13"/>
  <c r="F148" i="13"/>
  <c r="U147" i="13"/>
  <c r="F147" i="13"/>
  <c r="U146" i="13"/>
  <c r="F146" i="13"/>
  <c r="U145" i="13"/>
  <c r="F145" i="13"/>
  <c r="U144" i="13"/>
  <c r="F144" i="13"/>
  <c r="U143" i="13"/>
  <c r="F143" i="13"/>
  <c r="U142" i="13"/>
  <c r="F142" i="13"/>
  <c r="U141" i="13"/>
  <c r="F141" i="13"/>
  <c r="U140" i="13"/>
  <c r="F140" i="13"/>
  <c r="U139" i="13"/>
  <c r="F139" i="13"/>
  <c r="U138" i="13"/>
  <c r="F138" i="13"/>
  <c r="U137" i="13"/>
  <c r="F137" i="13"/>
  <c r="U136" i="13"/>
  <c r="F136" i="13"/>
  <c r="U135" i="13"/>
  <c r="F135" i="13"/>
  <c r="U134" i="13"/>
  <c r="F134" i="13"/>
  <c r="U133" i="13"/>
  <c r="F133" i="13"/>
  <c r="U132" i="13"/>
  <c r="F132" i="13"/>
  <c r="U131" i="13"/>
  <c r="F131" i="13"/>
  <c r="U130" i="13"/>
  <c r="F130" i="13"/>
  <c r="U129" i="13"/>
  <c r="F129" i="13"/>
  <c r="U128" i="13"/>
  <c r="F128" i="13"/>
  <c r="U127" i="13"/>
  <c r="F127" i="13"/>
  <c r="U126" i="13"/>
  <c r="F126" i="13"/>
  <c r="U125" i="13"/>
  <c r="F125" i="13"/>
  <c r="U124" i="13"/>
  <c r="F124" i="13"/>
  <c r="U123" i="13"/>
  <c r="F123" i="13"/>
  <c r="U122" i="13"/>
  <c r="F122" i="13"/>
  <c r="U121" i="13"/>
  <c r="F121" i="13"/>
  <c r="A121" i="13"/>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U120" i="13"/>
  <c r="F120" i="13"/>
  <c r="O119" i="13"/>
  <c r="U118" i="13"/>
  <c r="F118" i="13"/>
  <c r="U117" i="13"/>
  <c r="F117" i="13"/>
  <c r="U116" i="13"/>
  <c r="F116" i="13"/>
  <c r="U115" i="13"/>
  <c r="F115" i="13"/>
  <c r="U114" i="13"/>
  <c r="F114" i="13"/>
  <c r="U113" i="13"/>
  <c r="F113" i="13"/>
  <c r="U112" i="13"/>
  <c r="F112" i="13"/>
  <c r="U111" i="13"/>
  <c r="F111" i="13"/>
  <c r="U110" i="13"/>
  <c r="F110" i="13"/>
  <c r="U109" i="13"/>
  <c r="F109" i="13"/>
  <c r="U108" i="13"/>
  <c r="F108" i="13"/>
  <c r="U107" i="13"/>
  <c r="F107" i="13"/>
  <c r="U106" i="13"/>
  <c r="F106" i="13"/>
  <c r="U105" i="13"/>
  <c r="F105" i="13"/>
  <c r="U104" i="13"/>
  <c r="F104" i="13"/>
  <c r="U103" i="13"/>
  <c r="F103" i="13"/>
  <c r="U102" i="13"/>
  <c r="F102" i="13"/>
  <c r="U101" i="13"/>
  <c r="F101" i="13"/>
  <c r="U100" i="13"/>
  <c r="F100" i="13"/>
  <c r="U99" i="13"/>
  <c r="F99" i="13"/>
  <c r="U98" i="13"/>
  <c r="F98" i="13"/>
  <c r="U97" i="13"/>
  <c r="F97" i="13"/>
  <c r="U96" i="13"/>
  <c r="F96" i="13"/>
  <c r="U95" i="13"/>
  <c r="F95" i="13"/>
  <c r="U94" i="13"/>
  <c r="F94" i="13"/>
  <c r="U93" i="13"/>
  <c r="F93" i="13"/>
  <c r="U92" i="13"/>
  <c r="F92" i="13"/>
  <c r="U91" i="13"/>
  <c r="F91" i="13"/>
  <c r="U90" i="13"/>
  <c r="F90" i="13"/>
  <c r="U89" i="13"/>
  <c r="F89" i="13"/>
  <c r="U88" i="13"/>
  <c r="F88" i="13"/>
  <c r="U87" i="13"/>
  <c r="F87" i="13"/>
  <c r="U86" i="13"/>
  <c r="F86" i="13"/>
  <c r="U85" i="13"/>
  <c r="F85" i="13"/>
  <c r="U84" i="13"/>
  <c r="F84" i="13"/>
  <c r="U83" i="13"/>
  <c r="F83" i="13"/>
  <c r="U82" i="13"/>
  <c r="F82" i="13"/>
  <c r="U81" i="13"/>
  <c r="F81" i="13"/>
  <c r="U80" i="13"/>
  <c r="F80" i="13"/>
  <c r="U79" i="13"/>
  <c r="F79" i="13"/>
  <c r="U78" i="13"/>
  <c r="F78" i="13"/>
  <c r="U77" i="13"/>
  <c r="F77" i="13"/>
  <c r="U76" i="13"/>
  <c r="F76" i="13"/>
  <c r="U75" i="13"/>
  <c r="F75" i="13"/>
  <c r="U74" i="13"/>
  <c r="F74" i="13"/>
  <c r="U73" i="13"/>
  <c r="F73" i="13"/>
  <c r="U72" i="13"/>
  <c r="F72" i="13"/>
  <c r="U71" i="13"/>
  <c r="F71" i="13"/>
  <c r="U70" i="13"/>
  <c r="F70" i="13"/>
  <c r="U69" i="13"/>
  <c r="F69" i="13"/>
  <c r="U68" i="13"/>
  <c r="F68" i="13"/>
  <c r="U67" i="13"/>
  <c r="F67" i="13"/>
  <c r="U66" i="13"/>
  <c r="F66" i="13"/>
  <c r="U65" i="13"/>
  <c r="F65" i="13"/>
  <c r="A65" i="13"/>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O63" i="13"/>
  <c r="U62" i="13"/>
  <c r="F62" i="13"/>
  <c r="U61" i="13"/>
  <c r="F61" i="13"/>
  <c r="U60" i="13"/>
  <c r="F60" i="13"/>
  <c r="U58" i="13"/>
  <c r="F58" i="13"/>
  <c r="U57" i="13"/>
  <c r="O57" i="13"/>
  <c r="N57" i="13"/>
  <c r="M57" i="13"/>
  <c r="F57" i="13"/>
  <c r="U56" i="13"/>
  <c r="N56" i="13"/>
  <c r="M56" i="13"/>
  <c r="F56" i="13"/>
  <c r="U55" i="13"/>
  <c r="F55" i="13"/>
  <c r="U54" i="13"/>
  <c r="F54" i="13"/>
  <c r="U53" i="13"/>
  <c r="F53" i="13"/>
  <c r="U52" i="13"/>
  <c r="F52" i="13"/>
  <c r="U51" i="13"/>
  <c r="F51" i="13"/>
  <c r="U50" i="13"/>
  <c r="F50" i="13"/>
  <c r="U49" i="13"/>
  <c r="F49" i="13"/>
  <c r="U48" i="13"/>
  <c r="F48" i="13"/>
  <c r="U47" i="13"/>
  <c r="F47" i="13"/>
  <c r="U46" i="13"/>
  <c r="F46" i="13"/>
  <c r="U45" i="13"/>
  <c r="F45" i="13"/>
  <c r="U44" i="13"/>
  <c r="F44" i="13"/>
  <c r="U43" i="13"/>
  <c r="F43" i="13"/>
  <c r="U42" i="13"/>
  <c r="F42" i="13"/>
  <c r="U41" i="13"/>
  <c r="F41" i="13"/>
  <c r="U40" i="13"/>
  <c r="F40" i="13"/>
  <c r="U39" i="13"/>
  <c r="F39" i="13"/>
  <c r="U38" i="13"/>
  <c r="F38" i="13"/>
  <c r="U37" i="13"/>
  <c r="F37" i="13"/>
  <c r="U36" i="13"/>
  <c r="F36" i="13"/>
  <c r="U35" i="13"/>
  <c r="F35" i="13"/>
  <c r="U34" i="13"/>
  <c r="F34" i="13"/>
  <c r="U33" i="13"/>
  <c r="F33" i="13"/>
  <c r="U32" i="13"/>
  <c r="F32" i="13"/>
  <c r="U31" i="13"/>
  <c r="F31" i="13"/>
  <c r="O30" i="13"/>
  <c r="U30" i="13" s="1"/>
  <c r="N30" i="13"/>
  <c r="N216" i="13" s="1"/>
  <c r="M30" i="13"/>
  <c r="M216" i="13" s="1"/>
  <c r="F30" i="13"/>
  <c r="U29" i="13"/>
  <c r="F29" i="13"/>
  <c r="U28" i="13"/>
  <c r="F28" i="13"/>
  <c r="U27" i="13"/>
  <c r="F27" i="13"/>
  <c r="U26" i="13"/>
  <c r="F26" i="13"/>
  <c r="U25" i="13"/>
  <c r="F25" i="13"/>
  <c r="U24" i="13"/>
  <c r="F24" i="13"/>
  <c r="U23" i="13"/>
  <c r="F23" i="13"/>
  <c r="U22" i="13"/>
  <c r="F22" i="13"/>
  <c r="U21" i="13"/>
  <c r="F21" i="13"/>
  <c r="U20" i="13"/>
  <c r="F20" i="13"/>
  <c r="U19" i="13"/>
  <c r="F19" i="13"/>
  <c r="U18" i="13"/>
  <c r="F18" i="13"/>
  <c r="U17" i="13"/>
  <c r="F17" i="13"/>
  <c r="U16" i="13"/>
  <c r="F16" i="13"/>
  <c r="U15" i="13"/>
  <c r="F15" i="13"/>
  <c r="U14" i="13"/>
  <c r="F14" i="13"/>
  <c r="U13" i="13"/>
  <c r="F13" i="13"/>
  <c r="U12" i="13"/>
  <c r="F12" i="13"/>
  <c r="U11" i="13"/>
  <c r="F11" i="13"/>
  <c r="U10" i="13"/>
  <c r="F10" i="13"/>
  <c r="U9" i="13"/>
  <c r="F9" i="13"/>
  <c r="U8" i="13"/>
  <c r="F8"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O216" i="13" l="1"/>
  <c r="U216" i="13" s="1"/>
  <c r="M1207" i="4"/>
  <c r="G1207" i="4"/>
  <c r="F1207" i="4"/>
  <c r="G80" i="11"/>
  <c r="L69" i="11"/>
  <c r="K69" i="11"/>
  <c r="G69" i="11"/>
  <c r="M69" i="11" s="1"/>
  <c r="F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F17" i="10" l="1"/>
  <c r="F16" i="10"/>
  <c r="F15" i="10"/>
  <c r="F14" i="10"/>
  <c r="F13" i="10"/>
  <c r="F12" i="10"/>
  <c r="F11" i="10"/>
  <c r="E10" i="10"/>
  <c r="F10" i="10" s="1"/>
  <c r="E9" i="10"/>
  <c r="E18" i="10" s="1"/>
  <c r="L22" i="9"/>
  <c r="G22" i="9"/>
  <c r="F22" i="9"/>
  <c r="M21" i="9"/>
  <c r="M20" i="9"/>
  <c r="M19" i="9"/>
  <c r="M18" i="9"/>
  <c r="M17" i="9"/>
  <c r="M16" i="9"/>
  <c r="M15" i="9"/>
  <c r="M14" i="9"/>
  <c r="M13" i="9"/>
  <c r="M12" i="9"/>
  <c r="M11" i="9"/>
  <c r="M10" i="9"/>
  <c r="M9" i="9"/>
  <c r="K8" i="9"/>
  <c r="K22" i="9" s="1"/>
  <c r="F9" i="10" l="1"/>
  <c r="F18" i="10" s="1"/>
  <c r="M22" i="9"/>
  <c r="M8" i="9"/>
  <c r="C3" i="8" l="1"/>
  <c r="C2" i="8"/>
  <c r="C1" i="8"/>
  <c r="L94" i="7"/>
  <c r="K94" i="7"/>
  <c r="G94" i="7"/>
  <c r="M94" i="7" s="1"/>
  <c r="F94"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2" i="7"/>
  <c r="M11" i="7"/>
  <c r="M10" i="7"/>
  <c r="M9" i="7"/>
  <c r="M8" i="7"/>
  <c r="S202" i="5" l="1"/>
  <c r="R202" i="5"/>
  <c r="T201" i="5"/>
  <c r="N201" i="5"/>
  <c r="M201" i="5"/>
  <c r="F201" i="5"/>
  <c r="T200" i="5"/>
  <c r="N200" i="5"/>
  <c r="M200" i="5"/>
  <c r="F200" i="5"/>
  <c r="T199" i="5"/>
  <c r="F199" i="5"/>
  <c r="T198" i="5"/>
  <c r="F198" i="5"/>
  <c r="T197" i="5"/>
  <c r="F197" i="5"/>
  <c r="T196" i="5"/>
  <c r="F196" i="5"/>
  <c r="T195" i="5"/>
  <c r="F195" i="5"/>
  <c r="T194" i="5"/>
  <c r="F194" i="5"/>
  <c r="T193" i="5"/>
  <c r="F193" i="5"/>
  <c r="T192" i="5"/>
  <c r="F192" i="5"/>
  <c r="T191" i="5"/>
  <c r="F191" i="5"/>
  <c r="T190" i="5"/>
  <c r="F190" i="5"/>
  <c r="T189" i="5"/>
  <c r="F189" i="5"/>
  <c r="T188" i="5"/>
  <c r="F188" i="5"/>
  <c r="T187" i="5"/>
  <c r="F187" i="5"/>
  <c r="T186" i="5"/>
  <c r="F186" i="5"/>
  <c r="T185" i="5"/>
  <c r="F185" i="5"/>
  <c r="T184" i="5"/>
  <c r="F184" i="5"/>
  <c r="T183" i="5"/>
  <c r="F183" i="5"/>
  <c r="T182" i="5"/>
  <c r="F182" i="5"/>
  <c r="T181" i="5"/>
  <c r="F181" i="5"/>
  <c r="T180" i="5"/>
  <c r="F180" i="5"/>
  <c r="T179" i="5"/>
  <c r="F179" i="5"/>
  <c r="T178" i="5"/>
  <c r="F178" i="5"/>
  <c r="T177" i="5"/>
  <c r="F177" i="5"/>
  <c r="T176" i="5"/>
  <c r="F176" i="5"/>
  <c r="T175" i="5"/>
  <c r="F175" i="5"/>
  <c r="T174" i="5"/>
  <c r="F174" i="5"/>
  <c r="T173" i="5"/>
  <c r="F173" i="5"/>
  <c r="T172" i="5"/>
  <c r="F172" i="5"/>
  <c r="T171" i="5"/>
  <c r="F171" i="5"/>
  <c r="T170" i="5"/>
  <c r="F170" i="5"/>
  <c r="T169" i="5"/>
  <c r="F169" i="5"/>
  <c r="T168" i="5"/>
  <c r="F168" i="5"/>
  <c r="T167" i="5"/>
  <c r="F167" i="5"/>
  <c r="T166" i="5"/>
  <c r="F166" i="5"/>
  <c r="T165" i="5"/>
  <c r="F165" i="5"/>
  <c r="T164" i="5"/>
  <c r="F164" i="5"/>
  <c r="T163" i="5"/>
  <c r="F163" i="5"/>
  <c r="T162" i="5"/>
  <c r="F162" i="5"/>
  <c r="T161" i="5"/>
  <c r="F161" i="5"/>
  <c r="T160" i="5"/>
  <c r="F160" i="5"/>
  <c r="T159" i="5"/>
  <c r="F159" i="5"/>
  <c r="T158" i="5"/>
  <c r="F158" i="5"/>
  <c r="T157" i="5"/>
  <c r="F157" i="5"/>
  <c r="T156" i="5"/>
  <c r="F156" i="5"/>
  <c r="T155" i="5"/>
  <c r="F155" i="5"/>
  <c r="T154" i="5"/>
  <c r="F154" i="5"/>
  <c r="T153" i="5"/>
  <c r="F153" i="5"/>
  <c r="T152" i="5"/>
  <c r="F152" i="5"/>
  <c r="T151" i="5"/>
  <c r="F151" i="5"/>
  <c r="T150" i="5"/>
  <c r="F150" i="5"/>
  <c r="T149" i="5"/>
  <c r="F149" i="5"/>
  <c r="T148" i="5"/>
  <c r="F148" i="5"/>
  <c r="T147" i="5"/>
  <c r="F147" i="5"/>
  <c r="T146" i="5"/>
  <c r="F146" i="5"/>
  <c r="T145" i="5"/>
  <c r="F145" i="5"/>
  <c r="T144" i="5"/>
  <c r="F144" i="5"/>
  <c r="T143" i="5"/>
  <c r="F143" i="5"/>
  <c r="T142" i="5"/>
  <c r="F142" i="5"/>
  <c r="T141" i="5"/>
  <c r="F141" i="5"/>
  <c r="T140" i="5"/>
  <c r="F140" i="5"/>
  <c r="T139" i="5"/>
  <c r="F139" i="5"/>
  <c r="T138" i="5"/>
  <c r="F138" i="5"/>
  <c r="T137" i="5"/>
  <c r="F137" i="5"/>
  <c r="T136" i="5"/>
  <c r="F136" i="5"/>
  <c r="T135" i="5"/>
  <c r="F135" i="5"/>
  <c r="T134" i="5"/>
  <c r="F134" i="5"/>
  <c r="T133" i="5"/>
  <c r="F133" i="5"/>
  <c r="T132" i="5"/>
  <c r="F132" i="5"/>
  <c r="T131" i="5"/>
  <c r="F131" i="5"/>
  <c r="T130" i="5"/>
  <c r="F130" i="5"/>
  <c r="T129" i="5"/>
  <c r="F129" i="5"/>
  <c r="T128" i="5"/>
  <c r="F128" i="5"/>
  <c r="T127" i="5"/>
  <c r="F127" i="5"/>
  <c r="T126" i="5"/>
  <c r="F126" i="5"/>
  <c r="T125" i="5"/>
  <c r="F125" i="5"/>
  <c r="T124" i="5"/>
  <c r="F124" i="5"/>
  <c r="T123" i="5"/>
  <c r="F123" i="5"/>
  <c r="T122" i="5"/>
  <c r="F122" i="5"/>
  <c r="T121" i="5"/>
  <c r="F121" i="5"/>
  <c r="T120" i="5"/>
  <c r="F120" i="5"/>
  <c r="T119" i="5"/>
  <c r="F119" i="5"/>
  <c r="T118" i="5"/>
  <c r="F118" i="5"/>
  <c r="T117" i="5"/>
  <c r="F117" i="5"/>
  <c r="T116" i="5"/>
  <c r="F116" i="5"/>
  <c r="T115" i="5"/>
  <c r="F115" i="5"/>
  <c r="T114" i="5"/>
  <c r="F114" i="5"/>
  <c r="T113" i="5"/>
  <c r="F113" i="5"/>
  <c r="T112" i="5"/>
  <c r="F112" i="5"/>
  <c r="T111" i="5"/>
  <c r="F111" i="5"/>
  <c r="T110" i="5"/>
  <c r="F110" i="5"/>
  <c r="T109" i="5"/>
  <c r="F109" i="5"/>
  <c r="T108" i="5"/>
  <c r="F108" i="5"/>
  <c r="T107" i="5"/>
  <c r="F107" i="5"/>
  <c r="T106" i="5"/>
  <c r="F106" i="5"/>
  <c r="T105" i="5"/>
  <c r="F105" i="5"/>
  <c r="T104" i="5"/>
  <c r="F104" i="5"/>
  <c r="T103" i="5"/>
  <c r="F103" i="5"/>
  <c r="T102" i="5"/>
  <c r="F102" i="5"/>
  <c r="T101" i="5"/>
  <c r="F101" i="5"/>
  <c r="T100" i="5"/>
  <c r="F100" i="5"/>
  <c r="T99" i="5"/>
  <c r="F99" i="5"/>
  <c r="T98" i="5"/>
  <c r="F98" i="5"/>
  <c r="T97" i="5"/>
  <c r="F97" i="5"/>
  <c r="T96" i="5"/>
  <c r="F96" i="5"/>
  <c r="T95" i="5"/>
  <c r="F95" i="5"/>
  <c r="T94" i="5"/>
  <c r="F94" i="5"/>
  <c r="T93" i="5"/>
  <c r="F93" i="5"/>
  <c r="T92" i="5"/>
  <c r="F92" i="5"/>
  <c r="T91" i="5"/>
  <c r="F91" i="5"/>
  <c r="T90" i="5"/>
  <c r="F90" i="5"/>
  <c r="T89" i="5"/>
  <c r="F89" i="5"/>
  <c r="T88" i="5"/>
  <c r="F88" i="5"/>
  <c r="T87" i="5"/>
  <c r="F87" i="5"/>
  <c r="T86" i="5"/>
  <c r="F86" i="5"/>
  <c r="T85" i="5"/>
  <c r="F85" i="5"/>
  <c r="T84" i="5"/>
  <c r="F84" i="5"/>
  <c r="T83" i="5"/>
  <c r="F83" i="5"/>
  <c r="T82" i="5"/>
  <c r="F82" i="5"/>
  <c r="T81" i="5"/>
  <c r="F81" i="5"/>
  <c r="T80" i="5"/>
  <c r="F80" i="5"/>
  <c r="T79" i="5"/>
  <c r="F79" i="5"/>
  <c r="T78" i="5"/>
  <c r="F78" i="5"/>
  <c r="T77" i="5"/>
  <c r="F77" i="5"/>
  <c r="T76" i="5"/>
  <c r="F76" i="5"/>
  <c r="T75" i="5"/>
  <c r="F75" i="5"/>
  <c r="T74" i="5"/>
  <c r="F74" i="5"/>
  <c r="T73" i="5"/>
  <c r="F73" i="5"/>
  <c r="T72" i="5"/>
  <c r="F72" i="5"/>
  <c r="T71" i="5"/>
  <c r="F71" i="5"/>
  <c r="T70" i="5"/>
  <c r="F70" i="5"/>
  <c r="T69" i="5"/>
  <c r="F69" i="5"/>
  <c r="T68" i="5"/>
  <c r="F68" i="5"/>
  <c r="T67" i="5"/>
  <c r="F67" i="5"/>
  <c r="T66" i="5"/>
  <c r="F66" i="5"/>
  <c r="T65" i="5"/>
  <c r="F65" i="5"/>
  <c r="T64" i="5"/>
  <c r="F64" i="5"/>
  <c r="T63" i="5"/>
  <c r="F63" i="5"/>
  <c r="T62" i="5"/>
  <c r="F62" i="5"/>
  <c r="T61" i="5"/>
  <c r="F61" i="5"/>
  <c r="T60" i="5"/>
  <c r="F60" i="5"/>
  <c r="T59" i="5"/>
  <c r="F59" i="5"/>
  <c r="T58" i="5"/>
  <c r="F58" i="5"/>
  <c r="T57" i="5"/>
  <c r="F57" i="5"/>
  <c r="T56" i="5"/>
  <c r="F56" i="5"/>
  <c r="T55" i="5"/>
  <c r="F55" i="5"/>
  <c r="T54" i="5"/>
  <c r="F54" i="5"/>
  <c r="T53" i="5"/>
  <c r="F53" i="5"/>
  <c r="T52" i="5"/>
  <c r="F52" i="5"/>
  <c r="T51" i="5"/>
  <c r="F51" i="5"/>
  <c r="T50" i="5"/>
  <c r="F50" i="5"/>
  <c r="T49" i="5"/>
  <c r="F49" i="5"/>
  <c r="T48" i="5"/>
  <c r="F48" i="5"/>
  <c r="T47" i="5"/>
  <c r="F47" i="5"/>
  <c r="T46" i="5"/>
  <c r="F46" i="5"/>
  <c r="T45" i="5"/>
  <c r="F45" i="5"/>
  <c r="T44" i="5"/>
  <c r="F44" i="5"/>
  <c r="T43" i="5"/>
  <c r="F43" i="5"/>
  <c r="N42" i="5"/>
  <c r="T42" i="5" s="1"/>
  <c r="M42" i="5"/>
  <c r="F42" i="5"/>
  <c r="T41" i="5"/>
  <c r="F41" i="5"/>
  <c r="T40" i="5"/>
  <c r="F40" i="5"/>
  <c r="T39" i="5"/>
  <c r="F39" i="5"/>
  <c r="T38" i="5"/>
  <c r="F38" i="5"/>
  <c r="T37" i="5"/>
  <c r="F37" i="5"/>
  <c r="T36" i="5"/>
  <c r="F36" i="5"/>
  <c r="T35" i="5"/>
  <c r="F35" i="5"/>
  <c r="T34" i="5"/>
  <c r="F34" i="5"/>
  <c r="T33" i="5"/>
  <c r="F33" i="5"/>
  <c r="T32" i="5"/>
  <c r="F32" i="5"/>
  <c r="N31" i="5"/>
  <c r="N202" i="5" s="1"/>
  <c r="T202" i="5" s="1"/>
  <c r="M31" i="5"/>
  <c r="M202" i="5" s="1"/>
  <c r="F31" i="5"/>
  <c r="T30" i="5"/>
  <c r="F30" i="5"/>
  <c r="T29" i="5"/>
  <c r="F29" i="5"/>
  <c r="T28" i="5"/>
  <c r="F28" i="5"/>
  <c r="T27" i="5"/>
  <c r="F27" i="5"/>
  <c r="T26" i="5"/>
  <c r="F26" i="5"/>
  <c r="T25" i="5"/>
  <c r="F25" i="5"/>
  <c r="T24" i="5"/>
  <c r="F24" i="5"/>
  <c r="T23" i="5"/>
  <c r="F23" i="5"/>
  <c r="T22" i="5"/>
  <c r="F22" i="5"/>
  <c r="T21" i="5"/>
  <c r="F21" i="5"/>
  <c r="T20" i="5"/>
  <c r="F20" i="5"/>
  <c r="T19" i="5"/>
  <c r="F19" i="5"/>
  <c r="T18" i="5"/>
  <c r="F18" i="5"/>
  <c r="T17" i="5"/>
  <c r="F17" i="5"/>
  <c r="T16" i="5"/>
  <c r="F16" i="5"/>
  <c r="T15" i="5"/>
  <c r="F15" i="5"/>
  <c r="T14" i="5"/>
  <c r="F14" i="5"/>
  <c r="T13" i="5"/>
  <c r="F13" i="5"/>
  <c r="T12" i="5"/>
  <c r="F12" i="5"/>
  <c r="T11" i="5"/>
  <c r="F11" i="5"/>
  <c r="T10" i="5"/>
  <c r="F10" i="5"/>
  <c r="T9" i="5"/>
  <c r="F9" i="5"/>
  <c r="T8" i="5"/>
  <c r="F8" i="5"/>
  <c r="A8" i="5"/>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T31" i="5" l="1"/>
  <c r="M29" i="1" l="1"/>
  <c r="M28" i="1"/>
  <c r="M27" i="1" l="1"/>
  <c r="M26" i="1"/>
  <c r="M25" i="1"/>
  <c r="M24" i="1"/>
  <c r="M23" i="1"/>
  <c r="M22" i="1"/>
  <c r="M19" i="1"/>
  <c r="L31" i="1" l="1"/>
  <c r="K31" i="1"/>
  <c r="M9" i="1"/>
  <c r="M10" i="1"/>
  <c r="M11" i="1"/>
  <c r="M12" i="1"/>
  <c r="M13" i="1"/>
  <c r="M14" i="1"/>
  <c r="M15" i="1"/>
  <c r="M16" i="1"/>
  <c r="M17" i="1"/>
  <c r="M18" i="1"/>
  <c r="M20" i="1"/>
  <c r="M21" i="1"/>
  <c r="M30" i="1"/>
  <c r="M8" i="1"/>
  <c r="G31" i="1"/>
  <c r="F31" i="1"/>
  <c r="M31" i="1" l="1"/>
</calcChain>
</file>

<file path=xl/comments1.xml><?xml version="1.0" encoding="utf-8"?>
<comments xmlns="http://schemas.openxmlformats.org/spreadsheetml/2006/main">
  <authors>
    <author>Diana Miller</author>
  </authors>
  <commentList>
    <comment ref="C5" authorId="0">
      <text>
        <r>
          <rPr>
            <b/>
            <sz val="9"/>
            <color indexed="81"/>
            <rFont val="Tahoma"/>
            <family val="2"/>
          </rPr>
          <t>Diana Miller:</t>
        </r>
        <r>
          <rPr>
            <sz val="9"/>
            <color indexed="81"/>
            <rFont val="Tahoma"/>
            <family val="2"/>
          </rPr>
          <t xml:space="preserve">
Priority based on Actual Start Sheet submissions followed by Forecast SS date.
</t>
        </r>
      </text>
    </comment>
    <comment ref="D5" authorId="0">
      <text>
        <r>
          <rPr>
            <b/>
            <sz val="9"/>
            <color indexed="81"/>
            <rFont val="Tahoma"/>
            <family val="2"/>
          </rPr>
          <t>Diana Miller:</t>
        </r>
        <r>
          <rPr>
            <sz val="9"/>
            <color indexed="81"/>
            <rFont val="Tahoma"/>
            <family val="2"/>
          </rPr>
          <t xml:space="preserve">
Priority based on Actual Start Sheet submissions followed by Forecast SS date.
</t>
        </r>
      </text>
    </comment>
  </commentList>
</comments>
</file>

<file path=xl/comments2.xml><?xml version="1.0" encoding="utf-8"?>
<comments xmlns="http://schemas.openxmlformats.org/spreadsheetml/2006/main">
  <authors>
    <author>Diana Miller</author>
  </authors>
  <commentList>
    <comment ref="C7" authorId="0">
      <text>
        <r>
          <rPr>
            <b/>
            <sz val="9"/>
            <color indexed="81"/>
            <rFont val="Tahoma"/>
            <family val="2"/>
          </rPr>
          <t>Diana Miller:</t>
        </r>
        <r>
          <rPr>
            <sz val="9"/>
            <color indexed="81"/>
            <rFont val="Tahoma"/>
            <family val="2"/>
          </rPr>
          <t xml:space="preserve">
Now Ordering based on Start Sheet Dates</t>
        </r>
      </text>
    </comment>
  </commentList>
</comments>
</file>

<file path=xl/comments3.xml><?xml version="1.0" encoding="utf-8"?>
<comments xmlns="http://schemas.openxmlformats.org/spreadsheetml/2006/main">
  <authors>
    <author>Diana Miller</author>
  </authors>
  <commentList>
    <comment ref="B7" authorId="0">
      <text>
        <r>
          <rPr>
            <b/>
            <sz val="9"/>
            <color indexed="81"/>
            <rFont val="Tahoma"/>
            <family val="2"/>
          </rPr>
          <t>Diana Miller:</t>
        </r>
        <r>
          <rPr>
            <sz val="9"/>
            <color indexed="81"/>
            <rFont val="Tahoma"/>
            <family val="2"/>
          </rPr>
          <t xml:space="preserve">
Now Ordering based on Start Sheet Dates</t>
        </r>
      </text>
    </comment>
  </commentList>
</comments>
</file>

<file path=xl/sharedStrings.xml><?xml version="1.0" encoding="utf-8"?>
<sst xmlns="http://schemas.openxmlformats.org/spreadsheetml/2006/main" count="37752" uniqueCount="6791">
  <si>
    <t>% Completion</t>
  </si>
  <si>
    <t>FY 2016-17 Expended</t>
  </si>
  <si>
    <t>Project Description</t>
  </si>
  <si>
    <t>Agency:</t>
  </si>
  <si>
    <t>Date:</t>
  </si>
  <si>
    <t>Prepared by:</t>
  </si>
  <si>
    <t>Report Components Legend:</t>
  </si>
  <si>
    <t xml:space="preserve">This column represents a sequential numbering of projects in priority order, beginning with "1". If a project needs to be identified among multiple rows because it has several components, continue to use the same project number. </t>
  </si>
  <si>
    <r>
      <t xml:space="preserve">Estimate the percentage completion of the project in the design and construction phases. </t>
    </r>
    <r>
      <rPr>
        <i/>
        <sz val="12"/>
        <color theme="1"/>
        <rFont val="Arial"/>
        <family val="2"/>
      </rPr>
      <t xml:space="preserve">This information is subject to quarterly change and is to be reported as of the quarter of the report being submitted. </t>
    </r>
  </si>
  <si>
    <t>Agency ID</t>
  </si>
  <si>
    <t>Project
Priority</t>
  </si>
  <si>
    <t>% Design
Completion</t>
  </si>
  <si>
    <t>% Const.
Completion</t>
  </si>
  <si>
    <t>FY 2016-17 Encumbered</t>
  </si>
  <si>
    <t>Supp.
Notes</t>
  </si>
  <si>
    <t>Supplemental Notes</t>
  </si>
  <si>
    <t>Project Name &amp; Location</t>
  </si>
  <si>
    <t>Source of Funding
(MOF)</t>
  </si>
  <si>
    <t>Estimated
Substantial Completion Date</t>
  </si>
  <si>
    <t>For Agency Use Only: this column is for the recording of internal agency project identification numbers for agency reference purposes.</t>
  </si>
  <si>
    <t>Project Name and Location</t>
  </si>
  <si>
    <t xml:space="preserve">Describe in detail the repairs to be completed. </t>
  </si>
  <si>
    <t xml:space="preserve">Report the estimated project cost as originally estimated and presented during the December 2015 project report submitted to this committee. Amount shall total Article IX appropriated amounts. </t>
  </si>
  <si>
    <r>
      <t xml:space="preserve">Report the estimated project cost as of the current reporting quarter. </t>
    </r>
    <r>
      <rPr>
        <i/>
        <sz val="12"/>
        <color theme="1"/>
        <rFont val="Arial"/>
        <family val="2"/>
      </rPr>
      <t>These amounts are subject to quarterly change.</t>
    </r>
    <r>
      <rPr>
        <sz val="12"/>
        <color theme="1"/>
        <rFont val="Arial"/>
        <family val="2"/>
      </rPr>
      <t xml:space="preserve"> </t>
    </r>
  </si>
  <si>
    <t>Estimated Substantial Completion Date</t>
  </si>
  <si>
    <t>Indicate the amount encumbered/obligated on this project within the current biennium (FY 2016-17).</t>
  </si>
  <si>
    <t xml:space="preserve">Indicate the amount expended on this project within the current biennium (FY 2016-17). </t>
  </si>
  <si>
    <t>Supplemental Information</t>
  </si>
  <si>
    <r>
      <t xml:space="preserve">Input estimated project substantial completion date. This shall be reflective of the estimated date when the project or designated portion thereof is sufficiently complete in accordance with the contracted agreement so that the facility can be occupied or utilized for its intended use. </t>
    </r>
    <r>
      <rPr>
        <i/>
        <sz val="12"/>
        <color theme="1"/>
        <rFont val="Arial"/>
        <family val="2"/>
      </rPr>
      <t xml:space="preserve">This information is subject to quarterly change and is to be reported as of the quarter of the report being submitted. </t>
    </r>
  </si>
  <si>
    <t>Original Estimated Project Budget</t>
  </si>
  <si>
    <t>Remaining Project Balance</t>
  </si>
  <si>
    <t>Source of Funding (MOF)</t>
  </si>
  <si>
    <t xml:space="preserve">Indicate the Method of Finance (MOF) used for the project. </t>
  </si>
  <si>
    <t>Current Estimated Project Budget</t>
  </si>
  <si>
    <t>Project Priority</t>
  </si>
  <si>
    <t xml:space="preserve">Indicate with a "yes" if supplemental notes are included for this project. On the "Supplemental Notes" worksheet describe in detail any deviations or changes in the project priority, scope, cost or timeline. </t>
  </si>
  <si>
    <t>If the project name is different than the facility where the project is being performed, indicate the facility name in parenthesis after the project name. Also, indicate the location of the project following the project name. This location information will include physical address, district and/or region where the project is located.</t>
  </si>
  <si>
    <t xml:space="preserve">Current Estimated Project Budget
(for 1st Qtr.) </t>
  </si>
  <si>
    <t>Totals:</t>
  </si>
  <si>
    <r>
      <t xml:space="preserve">The remaining balance after deducting the </t>
    </r>
    <r>
      <rPr>
        <b/>
        <sz val="12"/>
        <color theme="1"/>
        <rFont val="Arial"/>
        <family val="2"/>
      </rPr>
      <t xml:space="preserve">FY 2016-17 Encumbered </t>
    </r>
    <r>
      <rPr>
        <sz val="12"/>
        <color theme="1"/>
        <rFont val="Arial"/>
        <family val="2"/>
      </rPr>
      <t>and</t>
    </r>
    <r>
      <rPr>
        <b/>
        <sz val="12"/>
        <color theme="1"/>
        <rFont val="Arial"/>
        <family val="2"/>
      </rPr>
      <t xml:space="preserve"> Expended</t>
    </r>
    <r>
      <rPr>
        <sz val="12"/>
        <color theme="1"/>
        <rFont val="Arial"/>
        <family val="2"/>
      </rPr>
      <t xml:space="preserve"> columns from the </t>
    </r>
    <r>
      <rPr>
        <b/>
        <sz val="12"/>
        <color theme="1"/>
        <rFont val="Arial"/>
        <family val="2"/>
      </rPr>
      <t>Current Estimated Project Budget</t>
    </r>
    <r>
      <rPr>
        <sz val="12"/>
        <color theme="1"/>
        <rFont val="Arial"/>
        <family val="2"/>
      </rPr>
      <t xml:space="preserve"> column.</t>
    </r>
  </si>
  <si>
    <t>Texas Facilities Commission (303)</t>
  </si>
  <si>
    <t>Repair/Replacement of fire protection, life safety, mechanical, plumbing and electrical systems and architectural improvements.</t>
  </si>
  <si>
    <t>GR Funds</t>
  </si>
  <si>
    <t>Repairs to elevators, life safety, mechanical, plumbing and electrical systems.</t>
  </si>
  <si>
    <t xml:space="preserve">Repairs to mechanical systems and enhancement to indoor air quality. </t>
  </si>
  <si>
    <t>Repairs to mechanical and plumbing systems.</t>
  </si>
  <si>
    <r>
      <rPr>
        <b/>
        <sz val="12"/>
        <color theme="1"/>
        <rFont val="Arial"/>
        <family val="2"/>
      </rPr>
      <t>CSB</t>
    </r>
    <r>
      <rPr>
        <sz val="12"/>
        <color theme="1"/>
        <rFont val="Arial"/>
        <family val="2"/>
      </rPr>
      <t>- Repair to fire protection, mechanical systems, plumbing systems, paving, elevators and boilers.</t>
    </r>
    <r>
      <rPr>
        <b/>
        <sz val="12"/>
        <color theme="1"/>
        <rFont val="Arial"/>
        <family val="2"/>
      </rPr>
      <t xml:space="preserve"> INX- </t>
    </r>
    <r>
      <rPr>
        <sz val="12"/>
        <color theme="1"/>
        <rFont val="Arial"/>
        <family val="2"/>
      </rPr>
      <t>Repairs to mechanical systems.</t>
    </r>
    <r>
      <rPr>
        <b/>
        <sz val="12"/>
        <color theme="1"/>
        <rFont val="Arial"/>
        <family val="2"/>
      </rPr>
      <t xml:space="preserve"> JHR-</t>
    </r>
    <r>
      <rPr>
        <sz val="12"/>
        <color theme="1"/>
        <rFont val="Arial"/>
        <family val="2"/>
      </rPr>
      <t xml:space="preserve"> Repairs to mechanical and electrical systems. </t>
    </r>
    <r>
      <rPr>
        <b/>
        <sz val="12"/>
        <color theme="1"/>
        <rFont val="Arial"/>
        <family val="2"/>
      </rPr>
      <t>REJ-</t>
    </r>
    <r>
      <rPr>
        <sz val="12"/>
        <color theme="1"/>
        <rFont val="Arial"/>
        <family val="2"/>
      </rPr>
      <t xml:space="preserve"> Repairs to security, mechanical and electrical systems. </t>
    </r>
    <r>
      <rPr>
        <b/>
        <sz val="12"/>
        <color theme="1"/>
        <rFont val="Arial"/>
        <family val="2"/>
      </rPr>
      <t>THO-</t>
    </r>
    <r>
      <rPr>
        <sz val="12"/>
        <color theme="1"/>
        <rFont val="Arial"/>
        <family val="2"/>
      </rPr>
      <t xml:space="preserve"> Repairs t security systems, enhancement to indoor air quality, mechanical systems and architectura systems. </t>
    </r>
    <r>
      <rPr>
        <b/>
        <sz val="12"/>
        <color theme="1"/>
        <rFont val="Arial"/>
        <family val="2"/>
      </rPr>
      <t>TJR-</t>
    </r>
    <r>
      <rPr>
        <sz val="12"/>
        <color theme="1"/>
        <rFont val="Arial"/>
        <family val="2"/>
      </rPr>
      <t xml:space="preserve"> Repairs to security, elevators and mechanical systems. </t>
    </r>
    <r>
      <rPr>
        <b/>
        <sz val="12"/>
        <color theme="1"/>
        <rFont val="Arial"/>
        <family val="2"/>
      </rPr>
      <t>WPC-</t>
    </r>
    <r>
      <rPr>
        <sz val="12"/>
        <color theme="1"/>
        <rFont val="Arial"/>
        <family val="2"/>
      </rPr>
      <t xml:space="preserve"> Repairs to electrical systems and enhancement to indoor air quality.</t>
    </r>
  </si>
  <si>
    <t>Repairs to mechanical, electrical and plumbing systems and fire protection.</t>
  </si>
  <si>
    <t>Repairs/Replace Elevators</t>
  </si>
  <si>
    <r>
      <rPr>
        <b/>
        <sz val="12"/>
        <color theme="1"/>
        <rFont val="Arial"/>
        <family val="2"/>
      </rPr>
      <t>INS-</t>
    </r>
    <r>
      <rPr>
        <sz val="12"/>
        <color theme="1"/>
        <rFont val="Arial"/>
        <family val="2"/>
      </rPr>
      <t xml:space="preserve"> Repairs to security, life safety, mechanical systems, exterior windows, architectural finishes, rain water drainage and waterproofing systems. </t>
    </r>
    <r>
      <rPr>
        <b/>
        <sz val="12"/>
        <color theme="1"/>
        <rFont val="Arial"/>
        <family val="2"/>
      </rPr>
      <t>PDB-</t>
    </r>
    <r>
      <rPr>
        <sz val="12"/>
        <color theme="1"/>
        <rFont val="Arial"/>
        <family val="2"/>
      </rPr>
      <t xml:space="preserve"> Repairs to mechanical systems and enhancement to indoor air quality. </t>
    </r>
    <r>
      <rPr>
        <b/>
        <sz val="12"/>
        <color theme="1"/>
        <rFont val="Arial"/>
        <family val="2"/>
      </rPr>
      <t>SCB-</t>
    </r>
    <r>
      <rPr>
        <sz val="12"/>
        <color theme="1"/>
        <rFont val="Arial"/>
        <family val="2"/>
      </rPr>
      <t xml:space="preserve"> Enhancement to indoor air quality, repairs to security systems, elevators, mechanical and electrical systems. </t>
    </r>
    <r>
      <rPr>
        <b/>
        <sz val="12"/>
        <color theme="1"/>
        <rFont val="Arial"/>
        <family val="2"/>
      </rPr>
      <t>SHB-</t>
    </r>
    <r>
      <rPr>
        <sz val="12"/>
        <color theme="1"/>
        <rFont val="Arial"/>
        <family val="2"/>
      </rPr>
      <t xml:space="preserve"> Repairs to mechanical systems. </t>
    </r>
    <r>
      <rPr>
        <b/>
        <sz val="12"/>
        <color theme="1"/>
        <rFont val="Arial"/>
        <family val="2"/>
      </rPr>
      <t>TCC-</t>
    </r>
    <r>
      <rPr>
        <sz val="12"/>
        <color theme="1"/>
        <rFont val="Arial"/>
        <family val="2"/>
      </rPr>
      <t xml:space="preserve"> Enhancement to indoor air quality, repairs to elevators, mechanical, waterproofing systems.</t>
    </r>
  </si>
  <si>
    <t>Repairs to data center, life safety, accessibility, fire protection, mechanical, plumbing, electrical systems and architectural finishes.</t>
  </si>
  <si>
    <r>
      <rPr>
        <b/>
        <sz val="11"/>
        <color theme="1"/>
        <rFont val="Calibri"/>
        <family val="2"/>
        <scheme val="minor"/>
      </rPr>
      <t>BHB</t>
    </r>
    <r>
      <rPr>
        <sz val="12"/>
        <color theme="1"/>
        <rFont val="Arial"/>
        <family val="2"/>
      </rPr>
      <t xml:space="preserve">- Repairs to accessibility,  electrical and mechanical systems.  </t>
    </r>
    <r>
      <rPr>
        <b/>
        <sz val="11"/>
        <color theme="1"/>
        <rFont val="Calibri"/>
        <family val="2"/>
        <scheme val="minor"/>
      </rPr>
      <t>DARS</t>
    </r>
    <r>
      <rPr>
        <sz val="12"/>
        <color theme="1"/>
        <rFont val="Arial"/>
        <family val="2"/>
      </rPr>
      <t xml:space="preserve">- repairs to elevators. </t>
    </r>
    <r>
      <rPr>
        <b/>
        <sz val="11"/>
        <color theme="1"/>
        <rFont val="Calibri"/>
        <family val="2"/>
        <scheme val="minor"/>
      </rPr>
      <t>DBGL</t>
    </r>
    <r>
      <rPr>
        <sz val="12"/>
        <color theme="1"/>
        <rFont val="Arial"/>
        <family val="2"/>
      </rPr>
      <t xml:space="preserve">- Repairs to mechanical, roofing systems and enhancement to indoor air quality. </t>
    </r>
    <r>
      <rPr>
        <b/>
        <sz val="11"/>
        <color theme="1"/>
        <rFont val="Calibri"/>
        <family val="2"/>
        <scheme val="minor"/>
      </rPr>
      <t>DHB</t>
    </r>
    <r>
      <rPr>
        <sz val="12"/>
        <color theme="1"/>
        <rFont val="Arial"/>
        <family val="2"/>
      </rPr>
      <t xml:space="preserve">- Enhancement to indoor air quality. </t>
    </r>
    <r>
      <rPr>
        <b/>
        <sz val="11"/>
        <color theme="1"/>
        <rFont val="Calibri"/>
        <family val="2"/>
        <scheme val="minor"/>
      </rPr>
      <t>DHH</t>
    </r>
    <r>
      <rPr>
        <sz val="12"/>
        <color theme="1"/>
        <rFont val="Arial"/>
        <family val="2"/>
      </rPr>
      <t xml:space="preserve">- Repairs to  mechanical and electrical systems. </t>
    </r>
    <r>
      <rPr>
        <b/>
        <sz val="11"/>
        <color theme="1"/>
        <rFont val="Calibri"/>
        <family val="2"/>
        <scheme val="minor"/>
      </rPr>
      <t xml:space="preserve">DHOL- </t>
    </r>
    <r>
      <rPr>
        <sz val="12"/>
        <color theme="1"/>
        <rFont val="Arial"/>
        <family val="2"/>
      </rPr>
      <t xml:space="preserve"> Repairs to roofing, MEP systems, elevators and enhancement of indoor air quality. </t>
    </r>
    <r>
      <rPr>
        <b/>
        <sz val="12"/>
        <color theme="1"/>
        <rFont val="Arial"/>
        <family val="2"/>
      </rPr>
      <t>A600-</t>
    </r>
    <r>
      <rPr>
        <sz val="12"/>
        <color theme="1"/>
        <rFont val="Arial"/>
        <family val="2"/>
      </rPr>
      <t xml:space="preserve">  Repairs to roofing, MEP systems, elevators and enhancement of indoor air quality  </t>
    </r>
    <r>
      <rPr>
        <b/>
        <sz val="11"/>
        <color theme="1"/>
        <rFont val="Calibri"/>
        <family val="2"/>
        <scheme val="minor"/>
      </rPr>
      <t>DHSB</t>
    </r>
    <r>
      <rPr>
        <sz val="12"/>
        <color theme="1"/>
        <rFont val="Arial"/>
        <family val="2"/>
      </rPr>
      <t xml:space="preserve">- Repairs to mechanical and architectural finishes. </t>
    </r>
    <r>
      <rPr>
        <b/>
        <sz val="11"/>
        <color theme="1"/>
        <rFont val="Calibri"/>
        <family val="2"/>
        <scheme val="minor"/>
      </rPr>
      <t>DHX</t>
    </r>
    <r>
      <rPr>
        <sz val="12"/>
        <color theme="1"/>
        <rFont val="Arial"/>
        <family val="2"/>
      </rPr>
      <t xml:space="preserve">- Repairs to security systems, elevators, MEP systems and architectural finishes. </t>
    </r>
    <r>
      <rPr>
        <b/>
        <sz val="11"/>
        <color theme="1"/>
        <rFont val="Calibri"/>
        <family val="2"/>
        <scheme val="minor"/>
      </rPr>
      <t>DROC</t>
    </r>
    <r>
      <rPr>
        <sz val="12"/>
        <color theme="1"/>
        <rFont val="Arial"/>
        <family val="2"/>
      </rPr>
      <t xml:space="preserve">- Repairs to mechanical, electrical systems and enhancement of indoor air quality. </t>
    </r>
    <r>
      <rPr>
        <b/>
        <sz val="11"/>
        <color theme="1"/>
        <rFont val="Calibri"/>
        <family val="2"/>
        <scheme val="minor"/>
      </rPr>
      <t>HSW</t>
    </r>
    <r>
      <rPr>
        <sz val="12"/>
        <color theme="1"/>
        <rFont val="Arial"/>
        <family val="2"/>
      </rPr>
      <t>- Repairs to elevators, mechanical systems and enhancement of indoor air quality.</t>
    </r>
  </si>
  <si>
    <t>4/31/2020</t>
  </si>
  <si>
    <r>
      <rPr>
        <b/>
        <sz val="12"/>
        <color theme="1"/>
        <rFont val="Arial"/>
        <family val="2"/>
      </rPr>
      <t>DHF-</t>
    </r>
    <r>
      <rPr>
        <sz val="12"/>
        <color theme="1"/>
        <rFont val="Arial"/>
        <family val="2"/>
      </rPr>
      <t xml:space="preserve"> Repairs to mechanical systems.</t>
    </r>
    <r>
      <rPr>
        <b/>
        <sz val="12"/>
        <color theme="1"/>
        <rFont val="Arial"/>
        <family val="2"/>
      </rPr>
      <t xml:space="preserve"> DHR-</t>
    </r>
    <r>
      <rPr>
        <sz val="12"/>
        <color theme="1"/>
        <rFont val="Arial"/>
        <family val="2"/>
      </rPr>
      <t xml:space="preserve"> Repairs to MEP systems, restrooms, paving and architectural finishes. </t>
    </r>
    <r>
      <rPr>
        <b/>
        <sz val="12"/>
        <color theme="1"/>
        <rFont val="Arial"/>
        <family val="2"/>
      </rPr>
      <t>DHT-</t>
    </r>
    <r>
      <rPr>
        <sz val="12"/>
        <color theme="1"/>
        <rFont val="Arial"/>
        <family val="2"/>
      </rPr>
      <t xml:space="preserve"> Repairs to fire protection, MEP systems and architectural finishes. </t>
    </r>
    <r>
      <rPr>
        <b/>
        <sz val="12"/>
        <color theme="1"/>
        <rFont val="Arial"/>
        <family val="2"/>
      </rPr>
      <t>RBB-</t>
    </r>
    <r>
      <rPr>
        <sz val="12"/>
        <color theme="1"/>
        <rFont val="Arial"/>
        <family val="2"/>
      </rPr>
      <t xml:space="preserve"> Repairs to elevators, MEP systems, security systems and enhancement of indoor air quality.</t>
    </r>
  </si>
  <si>
    <t>Repairs/Replacement of fire protection systems to various buildings as determined necessary from assessment.</t>
  </si>
  <si>
    <t>Fire Protection- Various Bldg. Austin TX</t>
  </si>
  <si>
    <t>Repairs to MEP systems, fire protection systems, architectural, and security.</t>
  </si>
  <si>
    <t>Repairs to mechanical, electrical and security systems.</t>
  </si>
  <si>
    <t>Repairs to ADA paving, mechanical systems and drainage pipes.</t>
  </si>
  <si>
    <t>Repairs to electrical systems and electrical generator.</t>
  </si>
  <si>
    <t>Enhancement to indoor air quality, repairs to elevators, mechanical, waterproofing systems.</t>
  </si>
  <si>
    <t>Repairs to roofing, plumbing and electrical systems.</t>
  </si>
  <si>
    <t>Repairs to chillers.</t>
  </si>
  <si>
    <t>YES</t>
  </si>
  <si>
    <t>John Raff, P.E.</t>
  </si>
  <si>
    <r>
      <t xml:space="preserve">7-Building Improvements Project Austin TX
</t>
    </r>
    <r>
      <rPr>
        <sz val="10"/>
        <color theme="1"/>
        <rFont val="Arial"/>
        <family val="2"/>
      </rPr>
      <t>Central Services Bldg. (</t>
    </r>
    <r>
      <rPr>
        <b/>
        <sz val="10"/>
        <color theme="1"/>
        <rFont val="Arial"/>
        <family val="2"/>
      </rPr>
      <t>CSB</t>
    </r>
    <r>
      <rPr>
        <sz val="10"/>
        <color theme="1"/>
        <rFont val="Arial"/>
        <family val="2"/>
      </rPr>
      <t>)
Insurance Annex (</t>
    </r>
    <r>
      <rPr>
        <b/>
        <sz val="10"/>
        <color theme="1"/>
        <rFont val="Arial"/>
        <family val="2"/>
      </rPr>
      <t>INX</t>
    </r>
    <r>
      <rPr>
        <sz val="10"/>
        <color theme="1"/>
        <rFont val="Arial"/>
        <family val="2"/>
      </rPr>
      <t>)
John H. Reagan Bldg. (</t>
    </r>
    <r>
      <rPr>
        <b/>
        <sz val="10"/>
        <color theme="1"/>
        <rFont val="Arial"/>
        <family val="2"/>
      </rPr>
      <t>JHR</t>
    </r>
    <r>
      <rPr>
        <sz val="10"/>
        <color theme="1"/>
        <rFont val="Arial"/>
        <family val="2"/>
      </rPr>
      <t>)
Robert E. Johnson Bldg. (</t>
    </r>
    <r>
      <rPr>
        <b/>
        <sz val="10"/>
        <color theme="1"/>
        <rFont val="Arial"/>
        <family val="2"/>
      </rPr>
      <t>REJ</t>
    </r>
    <r>
      <rPr>
        <sz val="10"/>
        <color theme="1"/>
        <rFont val="Arial"/>
        <family val="2"/>
      </rPr>
      <t>)
E.O. Thompson Bldg. (</t>
    </r>
    <r>
      <rPr>
        <b/>
        <sz val="10"/>
        <color theme="1"/>
        <rFont val="Arial"/>
        <family val="2"/>
      </rPr>
      <t>THO</t>
    </r>
    <r>
      <rPr>
        <sz val="10"/>
        <color theme="1"/>
        <rFont val="Arial"/>
        <family val="2"/>
      </rPr>
      <t>)
Thomas J. Rusk Bldg. (</t>
    </r>
    <r>
      <rPr>
        <b/>
        <sz val="10"/>
        <color theme="1"/>
        <rFont val="Arial"/>
        <family val="2"/>
      </rPr>
      <t>TJR</t>
    </r>
    <r>
      <rPr>
        <sz val="10"/>
        <color theme="1"/>
        <rFont val="Arial"/>
        <family val="2"/>
      </rPr>
      <t>)
William P. Clements Jr. Bldg. (</t>
    </r>
    <r>
      <rPr>
        <b/>
        <sz val="10"/>
        <color theme="1"/>
        <rFont val="Arial"/>
        <family val="2"/>
      </rPr>
      <t>WPC</t>
    </r>
    <r>
      <rPr>
        <sz val="10"/>
        <color theme="1"/>
        <rFont val="Arial"/>
        <family val="2"/>
      </rPr>
      <t>)</t>
    </r>
  </si>
  <si>
    <t>Brown Heatly Bldg. - Elevator, Austin TX</t>
  </si>
  <si>
    <r>
      <t xml:space="preserve">4-Building Elevator Project, Austin TX
</t>
    </r>
    <r>
      <rPr>
        <sz val="10"/>
        <color theme="1"/>
        <rFont val="Arial"/>
        <family val="2"/>
      </rPr>
      <t>James Earl Rudder Bldg. (</t>
    </r>
    <r>
      <rPr>
        <b/>
        <sz val="10"/>
        <color theme="1"/>
        <rFont val="Arial"/>
        <family val="2"/>
      </rPr>
      <t>JER</t>
    </r>
    <r>
      <rPr>
        <sz val="10"/>
        <color theme="1"/>
        <rFont val="Arial"/>
        <family val="2"/>
      </rPr>
      <t>)
Thomas J. Rusk Bldg. (</t>
    </r>
    <r>
      <rPr>
        <b/>
        <sz val="10"/>
        <color theme="1"/>
        <rFont val="Arial"/>
        <family val="2"/>
      </rPr>
      <t>TJR</t>
    </r>
    <r>
      <rPr>
        <sz val="10"/>
        <color theme="1"/>
        <rFont val="Arial"/>
        <family val="2"/>
      </rPr>
      <t>)
William P. Clements Jr. Bldg. (</t>
    </r>
    <r>
      <rPr>
        <b/>
        <sz val="10"/>
        <color theme="1"/>
        <rFont val="Arial"/>
        <family val="2"/>
      </rPr>
      <t>WPC</t>
    </r>
    <r>
      <rPr>
        <sz val="10"/>
        <color theme="1"/>
        <rFont val="Arial"/>
        <family val="2"/>
      </rPr>
      <t>)
William P. Hobby Complex (</t>
    </r>
    <r>
      <rPr>
        <b/>
        <sz val="10"/>
        <color theme="1"/>
        <rFont val="Arial"/>
        <family val="2"/>
      </rPr>
      <t>WPH</t>
    </r>
    <r>
      <rPr>
        <sz val="10"/>
        <color theme="1"/>
        <rFont val="Arial"/>
        <family val="2"/>
      </rPr>
      <t>)</t>
    </r>
  </si>
  <si>
    <r>
      <t xml:space="preserve">5-Building Project, Austin TX
</t>
    </r>
    <r>
      <rPr>
        <sz val="10"/>
        <color theme="1"/>
        <rFont val="Arial"/>
        <family val="2"/>
      </rPr>
      <t>Insurance Building (</t>
    </r>
    <r>
      <rPr>
        <b/>
        <sz val="10"/>
        <color theme="1"/>
        <rFont val="Arial"/>
        <family val="2"/>
      </rPr>
      <t>INS</t>
    </r>
    <r>
      <rPr>
        <sz val="10"/>
        <color theme="1"/>
        <rFont val="Arial"/>
        <family val="2"/>
      </rPr>
      <t>)
Price Daniel Sr. Building (</t>
    </r>
    <r>
      <rPr>
        <b/>
        <sz val="10"/>
        <color theme="1"/>
        <rFont val="Arial"/>
        <family val="2"/>
      </rPr>
      <t>PDB</t>
    </r>
    <r>
      <rPr>
        <sz val="10"/>
        <color theme="1"/>
        <rFont val="Arial"/>
        <family val="2"/>
      </rPr>
      <t>)
Supreme Court Building (</t>
    </r>
    <r>
      <rPr>
        <b/>
        <sz val="10"/>
        <color theme="1"/>
        <rFont val="Arial"/>
        <family val="2"/>
      </rPr>
      <t>SCB</t>
    </r>
    <r>
      <rPr>
        <sz val="10"/>
        <color theme="1"/>
        <rFont val="Arial"/>
        <family val="2"/>
      </rPr>
      <t>)
Sam Houston Building (</t>
    </r>
    <r>
      <rPr>
        <b/>
        <sz val="10"/>
        <color theme="1"/>
        <rFont val="Arial"/>
        <family val="2"/>
      </rPr>
      <t>SHB</t>
    </r>
    <r>
      <rPr>
        <sz val="10"/>
        <color theme="1"/>
        <rFont val="Arial"/>
        <family val="2"/>
      </rPr>
      <t>)
Thomas C. Clark Building (</t>
    </r>
    <r>
      <rPr>
        <b/>
        <sz val="10"/>
        <color theme="1"/>
        <rFont val="Arial"/>
        <family val="2"/>
      </rPr>
      <t>TCC</t>
    </r>
    <r>
      <rPr>
        <sz val="10"/>
        <color theme="1"/>
        <rFont val="Arial"/>
        <family val="2"/>
      </rPr>
      <t>)</t>
    </r>
  </si>
  <si>
    <r>
      <t xml:space="preserve">Repair/Replace Elevators in buildings - </t>
    </r>
    <r>
      <rPr>
        <b/>
        <sz val="12"/>
        <color theme="1"/>
        <rFont val="Arial"/>
        <family val="2"/>
      </rPr>
      <t>JER, TJR, WPC, WPH</t>
    </r>
  </si>
  <si>
    <r>
      <t>John H. Winters Complex (</t>
    </r>
    <r>
      <rPr>
        <b/>
        <sz val="12"/>
        <color theme="1"/>
        <rFont val="Arial"/>
        <family val="2"/>
      </rPr>
      <t>JHW</t>
    </r>
    <r>
      <rPr>
        <sz val="12"/>
        <color theme="1"/>
        <rFont val="Arial"/>
        <family val="2"/>
      </rPr>
      <t>), Austin TX</t>
    </r>
  </si>
  <si>
    <r>
      <t xml:space="preserve">DSHS - 4 Building Project, Austin TX
</t>
    </r>
    <r>
      <rPr>
        <sz val="10"/>
        <color theme="1"/>
        <rFont val="Arial"/>
        <family val="2"/>
      </rPr>
      <t>Dept. of Health Bldg. F (</t>
    </r>
    <r>
      <rPr>
        <b/>
        <sz val="10"/>
        <color theme="1"/>
        <rFont val="Arial"/>
        <family val="2"/>
      </rPr>
      <t>DHF</t>
    </r>
    <r>
      <rPr>
        <sz val="10"/>
        <color theme="1"/>
        <rFont val="Arial"/>
        <family val="2"/>
      </rPr>
      <t>)
Dept. of Health Records Bldg. (</t>
    </r>
    <r>
      <rPr>
        <b/>
        <sz val="10"/>
        <color theme="1"/>
        <rFont val="Arial"/>
        <family val="2"/>
      </rPr>
      <t>DHR</t>
    </r>
    <r>
      <rPr>
        <sz val="10"/>
        <color theme="1"/>
        <rFont val="Arial"/>
        <family val="2"/>
      </rPr>
      <t>)
Dept. of Health Tower (</t>
    </r>
    <r>
      <rPr>
        <b/>
        <sz val="10"/>
        <color theme="1"/>
        <rFont val="Arial"/>
        <family val="2"/>
      </rPr>
      <t>DHT</t>
    </r>
    <r>
      <rPr>
        <sz val="10"/>
        <color theme="1"/>
        <rFont val="Arial"/>
        <family val="2"/>
      </rPr>
      <t>)
Robert Beirnstein Bldg. (</t>
    </r>
    <r>
      <rPr>
        <b/>
        <sz val="10"/>
        <color theme="1"/>
        <rFont val="Arial"/>
        <family val="2"/>
      </rPr>
      <t>RBB</t>
    </r>
    <r>
      <rPr>
        <sz val="10"/>
        <color theme="1"/>
        <rFont val="Arial"/>
        <family val="2"/>
      </rPr>
      <t>)</t>
    </r>
  </si>
  <si>
    <r>
      <rPr>
        <b/>
        <sz val="12"/>
        <color theme="1"/>
        <rFont val="Arial"/>
        <family val="2"/>
      </rPr>
      <t>DHOP</t>
    </r>
    <r>
      <rPr>
        <sz val="12"/>
        <color theme="1"/>
        <rFont val="Arial"/>
        <family val="2"/>
      </rPr>
      <t>- Repairs to MEP systems, fire protection and security systems.</t>
    </r>
  </si>
  <si>
    <r>
      <t>Texas School for the Deaf (</t>
    </r>
    <r>
      <rPr>
        <b/>
        <sz val="12"/>
        <color theme="1"/>
        <rFont val="Arial"/>
        <family val="2"/>
      </rPr>
      <t>TSD</t>
    </r>
    <r>
      <rPr>
        <sz val="12"/>
        <color theme="1"/>
        <rFont val="Arial"/>
        <family val="2"/>
      </rPr>
      <t>) / Texas School for the Blind and Visually Impaired (</t>
    </r>
    <r>
      <rPr>
        <b/>
        <sz val="12"/>
        <color theme="1"/>
        <rFont val="Arial"/>
        <family val="2"/>
      </rPr>
      <t>TSBVI</t>
    </r>
    <r>
      <rPr>
        <sz val="12"/>
        <color theme="1"/>
        <rFont val="Arial"/>
        <family val="2"/>
      </rPr>
      <t>) Campus Wide Improvements, Austin TX</t>
    </r>
  </si>
  <si>
    <r>
      <t>Lyndon B. Johnson Building (</t>
    </r>
    <r>
      <rPr>
        <b/>
        <sz val="12"/>
        <color theme="1"/>
        <rFont val="Arial"/>
        <family val="2"/>
      </rPr>
      <t>LBJ</t>
    </r>
    <r>
      <rPr>
        <sz val="12"/>
        <color theme="1"/>
        <rFont val="Arial"/>
        <family val="2"/>
      </rPr>
      <t>), Austin TX</t>
    </r>
  </si>
  <si>
    <r>
      <t>William B. Travis Building (</t>
    </r>
    <r>
      <rPr>
        <b/>
        <sz val="12"/>
        <color theme="1"/>
        <rFont val="Arial"/>
        <family val="2"/>
      </rPr>
      <t>WBT</t>
    </r>
    <r>
      <rPr>
        <sz val="12"/>
        <color theme="1"/>
        <rFont val="Arial"/>
        <family val="2"/>
      </rPr>
      <t>), Austin TX</t>
    </r>
  </si>
  <si>
    <r>
      <t>Stephen F. Austin Building (</t>
    </r>
    <r>
      <rPr>
        <b/>
        <sz val="12"/>
        <color theme="1"/>
        <rFont val="Arial"/>
        <family val="2"/>
      </rPr>
      <t>SFA</t>
    </r>
    <r>
      <rPr>
        <sz val="12"/>
        <color theme="1"/>
        <rFont val="Arial"/>
        <family val="2"/>
      </rPr>
      <t>), Austin, TX</t>
    </r>
  </si>
  <si>
    <r>
      <t>William P. Hobby Complex (</t>
    </r>
    <r>
      <rPr>
        <b/>
        <sz val="12"/>
        <color theme="1"/>
        <rFont val="Arial"/>
        <family val="2"/>
      </rPr>
      <t>WPH</t>
    </r>
    <r>
      <rPr>
        <sz val="12"/>
        <color theme="1"/>
        <rFont val="Arial"/>
        <family val="2"/>
      </rPr>
      <t>), Austin TX</t>
    </r>
  </si>
  <si>
    <r>
      <t>Parking Garage Elevator Project, Austin TX 
Parking Garage A (</t>
    </r>
    <r>
      <rPr>
        <b/>
        <sz val="12"/>
        <color theme="1"/>
        <rFont val="Arial"/>
        <family val="2"/>
      </rPr>
      <t>PKA</t>
    </r>
    <r>
      <rPr>
        <sz val="12"/>
        <color theme="1"/>
        <rFont val="Arial"/>
        <family val="2"/>
      </rPr>
      <t>) B, F, G, H, J, M, N and P</t>
    </r>
  </si>
  <si>
    <r>
      <t>GJ Sutton Building (</t>
    </r>
    <r>
      <rPr>
        <b/>
        <sz val="12"/>
        <color theme="1"/>
        <rFont val="Arial"/>
        <family val="2"/>
      </rPr>
      <t>GJS</t>
    </r>
    <r>
      <rPr>
        <sz val="12"/>
        <color theme="1"/>
        <rFont val="Arial"/>
        <family val="2"/>
      </rPr>
      <t>), San Antonio TX</t>
    </r>
  </si>
  <si>
    <r>
      <t>El Paso Office Building (</t>
    </r>
    <r>
      <rPr>
        <b/>
        <sz val="12"/>
        <color theme="1"/>
        <rFont val="Arial"/>
        <family val="2"/>
      </rPr>
      <t>ELP</t>
    </r>
    <r>
      <rPr>
        <sz val="12"/>
        <color theme="1"/>
        <rFont val="Arial"/>
        <family val="2"/>
      </rPr>
      <t>), El Paso TX</t>
    </r>
  </si>
  <si>
    <r>
      <t>Elias Ramirez Bldg. (</t>
    </r>
    <r>
      <rPr>
        <b/>
        <sz val="12"/>
        <color theme="1"/>
        <rFont val="Arial"/>
        <family val="2"/>
      </rPr>
      <t>ERB</t>
    </r>
    <r>
      <rPr>
        <sz val="12"/>
        <color theme="1"/>
        <rFont val="Arial"/>
        <family val="2"/>
      </rPr>
      <t>), Houston TX</t>
    </r>
  </si>
  <si>
    <r>
      <t>Fort Worth Office Bldg. (</t>
    </r>
    <r>
      <rPr>
        <b/>
        <sz val="12"/>
        <color theme="1"/>
        <rFont val="Arial"/>
        <family val="2"/>
      </rPr>
      <t>FTW</t>
    </r>
    <r>
      <rPr>
        <sz val="12"/>
        <color theme="1"/>
        <rFont val="Arial"/>
        <family val="2"/>
      </rPr>
      <t>), Fort Worth TX</t>
    </r>
  </si>
  <si>
    <r>
      <t>Carlos F. Truan Natural Resource Center (</t>
    </r>
    <r>
      <rPr>
        <b/>
        <sz val="12"/>
        <color theme="1"/>
        <rFont val="Arial"/>
        <family val="2"/>
      </rPr>
      <t>TRC</t>
    </r>
    <r>
      <rPr>
        <sz val="12"/>
        <color theme="1"/>
        <rFont val="Arial"/>
        <family val="2"/>
      </rPr>
      <t>), Corpus Christi, TX</t>
    </r>
  </si>
  <si>
    <r>
      <t>Tyler Office Bldg. (</t>
    </r>
    <r>
      <rPr>
        <b/>
        <sz val="12"/>
        <color theme="1"/>
        <rFont val="Arial"/>
        <family val="2"/>
      </rPr>
      <t>TYL</t>
    </r>
    <r>
      <rPr>
        <sz val="12"/>
        <color theme="1"/>
        <rFont val="Arial"/>
        <family val="2"/>
      </rPr>
      <t>), Tyler, TX</t>
    </r>
  </si>
  <si>
    <r>
      <t>Waco Office Bldg. (</t>
    </r>
    <r>
      <rPr>
        <b/>
        <sz val="12"/>
        <color theme="1"/>
        <rFont val="Arial"/>
        <family val="2"/>
      </rPr>
      <t>WAC</t>
    </r>
    <r>
      <rPr>
        <sz val="12"/>
        <color theme="1"/>
        <rFont val="Arial"/>
        <family val="2"/>
      </rPr>
      <t>), Waco, TX</t>
    </r>
  </si>
  <si>
    <r>
      <t xml:space="preserve">11-Building Project, Austin TX 
</t>
    </r>
    <r>
      <rPr>
        <sz val="10"/>
        <color theme="1"/>
        <rFont val="Arial"/>
        <family val="2"/>
      </rPr>
      <t>Brown Heatly Bldg. (</t>
    </r>
    <r>
      <rPr>
        <b/>
        <sz val="10"/>
        <color theme="1"/>
        <rFont val="Arial"/>
        <family val="2"/>
      </rPr>
      <t>BHB</t>
    </r>
    <r>
      <rPr>
        <sz val="10"/>
        <color theme="1"/>
        <rFont val="Arial"/>
        <family val="2"/>
      </rPr>
      <t>)
Dept. of Assistive and Rehabilitative Services Admin. Bldg. (</t>
    </r>
    <r>
      <rPr>
        <b/>
        <sz val="10"/>
        <color theme="1"/>
        <rFont val="Arial"/>
        <family val="2"/>
      </rPr>
      <t>DARS</t>
    </r>
    <r>
      <rPr>
        <sz val="10"/>
        <color theme="1"/>
        <rFont val="Arial"/>
        <family val="2"/>
      </rPr>
      <t>)
Dr. Bob Glaze Laboratory (</t>
    </r>
    <r>
      <rPr>
        <b/>
        <sz val="10"/>
        <color theme="1"/>
        <rFont val="Arial"/>
        <family val="2"/>
      </rPr>
      <t>DBGL</t>
    </r>
    <r>
      <rPr>
        <sz val="10"/>
        <color theme="1"/>
        <rFont val="Arial"/>
        <family val="2"/>
      </rPr>
      <t>)
Dept. of Health Bldg. B (</t>
    </r>
    <r>
      <rPr>
        <b/>
        <sz val="10"/>
        <color theme="1"/>
        <rFont val="Arial"/>
        <family val="2"/>
      </rPr>
      <t>DHB</t>
    </r>
    <r>
      <rPr>
        <sz val="10"/>
        <color theme="1"/>
        <rFont val="Arial"/>
        <family val="2"/>
      </rPr>
      <t>)
Dept. of Health Bldg. H (</t>
    </r>
    <r>
      <rPr>
        <b/>
        <sz val="10"/>
        <color theme="1"/>
        <rFont val="Arial"/>
        <family val="2"/>
      </rPr>
      <t>DHH</t>
    </r>
    <r>
      <rPr>
        <sz val="10"/>
        <color theme="1"/>
        <rFont val="Arial"/>
        <family val="2"/>
      </rPr>
      <t>)
Dept. of Health Old Lab (</t>
    </r>
    <r>
      <rPr>
        <b/>
        <sz val="10"/>
        <color theme="1"/>
        <rFont val="Arial"/>
        <family val="2"/>
      </rPr>
      <t>DHOL</t>
    </r>
    <r>
      <rPr>
        <sz val="10"/>
        <color theme="1"/>
        <rFont val="Arial"/>
        <family val="2"/>
      </rPr>
      <t>)
Dept. of Health Lab A600 (</t>
    </r>
    <r>
      <rPr>
        <b/>
        <sz val="10"/>
        <color theme="1"/>
        <rFont val="Arial"/>
        <family val="2"/>
      </rPr>
      <t>A600</t>
    </r>
    <r>
      <rPr>
        <sz val="10"/>
        <color theme="1"/>
        <rFont val="Arial"/>
        <family val="2"/>
      </rPr>
      <t>)
Dept. of Health Service Bldg. (</t>
    </r>
    <r>
      <rPr>
        <b/>
        <sz val="10"/>
        <color theme="1"/>
        <rFont val="Arial"/>
        <family val="2"/>
      </rPr>
      <t>DHSB</t>
    </r>
    <r>
      <rPr>
        <sz val="10"/>
        <color theme="1"/>
        <rFont val="Arial"/>
        <family val="2"/>
      </rPr>
      <t>)
Dept. of Health Annex (</t>
    </r>
    <r>
      <rPr>
        <b/>
        <sz val="10"/>
        <color theme="1"/>
        <rFont val="Arial"/>
        <family val="2"/>
      </rPr>
      <t>DHX</t>
    </r>
    <r>
      <rPr>
        <sz val="10"/>
        <color theme="1"/>
        <rFont val="Arial"/>
        <family val="2"/>
      </rPr>
      <t>)
Disaster Recovery Operations Center (</t>
    </r>
    <r>
      <rPr>
        <b/>
        <sz val="10"/>
        <color theme="1"/>
        <rFont val="Arial"/>
        <family val="2"/>
      </rPr>
      <t>DROC</t>
    </r>
    <r>
      <rPr>
        <sz val="10"/>
        <color theme="1"/>
        <rFont val="Arial"/>
        <family val="2"/>
      </rPr>
      <t>)
Human Services Warehouse (</t>
    </r>
    <r>
      <rPr>
        <b/>
        <sz val="10"/>
        <color theme="1"/>
        <rFont val="Arial"/>
        <family val="2"/>
      </rPr>
      <t>HSW</t>
    </r>
    <r>
      <rPr>
        <sz val="10"/>
        <color theme="1"/>
        <rFont val="Arial"/>
        <family val="2"/>
      </rPr>
      <t>)</t>
    </r>
  </si>
  <si>
    <r>
      <t xml:space="preserve">8-Building Project, Austin, TX
</t>
    </r>
    <r>
      <rPr>
        <sz val="10"/>
        <color theme="1"/>
        <rFont val="Arial"/>
        <family val="2"/>
      </rPr>
      <t>Park 35 Bldg A (</t>
    </r>
    <r>
      <rPr>
        <b/>
        <sz val="10"/>
        <color theme="1"/>
        <rFont val="Arial"/>
        <family val="2"/>
      </rPr>
      <t>P35A</t>
    </r>
    <r>
      <rPr>
        <sz val="10"/>
        <color theme="1"/>
        <rFont val="Arial"/>
        <family val="2"/>
      </rPr>
      <t>)
Park 35 Bldg B (</t>
    </r>
    <r>
      <rPr>
        <b/>
        <sz val="10"/>
        <color theme="1"/>
        <rFont val="Arial"/>
        <family val="2"/>
      </rPr>
      <t>P35B</t>
    </r>
    <r>
      <rPr>
        <sz val="10"/>
        <color theme="1"/>
        <rFont val="Arial"/>
        <family val="2"/>
      </rPr>
      <t>)
Park 35 Bldg C (</t>
    </r>
    <r>
      <rPr>
        <b/>
        <sz val="10"/>
        <color theme="1"/>
        <rFont val="Arial"/>
        <family val="2"/>
      </rPr>
      <t>P35C</t>
    </r>
    <r>
      <rPr>
        <sz val="10"/>
        <color theme="1"/>
        <rFont val="Arial"/>
        <family val="2"/>
      </rPr>
      <t>)
Park 35 Bldg D (</t>
    </r>
    <r>
      <rPr>
        <b/>
        <sz val="10"/>
        <color theme="1"/>
        <rFont val="Arial"/>
        <family val="2"/>
      </rPr>
      <t>P35D</t>
    </r>
    <r>
      <rPr>
        <sz val="10"/>
        <color theme="1"/>
        <rFont val="Arial"/>
        <family val="2"/>
      </rPr>
      <t>)
Park 35 Bldg E (</t>
    </r>
    <r>
      <rPr>
        <b/>
        <sz val="10"/>
        <color theme="1"/>
        <rFont val="Arial"/>
        <family val="2"/>
      </rPr>
      <t>P35E</t>
    </r>
    <r>
      <rPr>
        <sz val="10"/>
        <color theme="1"/>
        <rFont val="Arial"/>
        <family val="2"/>
      </rPr>
      <t>)
Promontory Point (</t>
    </r>
    <r>
      <rPr>
        <b/>
        <sz val="10"/>
        <color theme="1"/>
        <rFont val="Arial"/>
        <family val="2"/>
      </rPr>
      <t>PROM</t>
    </r>
    <r>
      <rPr>
        <sz val="10"/>
        <color theme="1"/>
        <rFont val="Arial"/>
        <family val="2"/>
      </rPr>
      <t>)
State Records Center (</t>
    </r>
    <r>
      <rPr>
        <b/>
        <sz val="10"/>
        <color theme="1"/>
        <rFont val="Arial"/>
        <family val="2"/>
      </rPr>
      <t>SRC</t>
    </r>
    <r>
      <rPr>
        <sz val="10"/>
        <color theme="1"/>
        <rFont val="Arial"/>
        <family val="2"/>
      </rPr>
      <t>)
Wheless Lane Laboratory (</t>
    </r>
    <r>
      <rPr>
        <b/>
        <sz val="10"/>
        <color theme="1"/>
        <rFont val="Arial"/>
        <family val="2"/>
      </rPr>
      <t>WLL</t>
    </r>
    <r>
      <rPr>
        <sz val="10"/>
        <color theme="1"/>
        <rFont val="Arial"/>
        <family val="2"/>
      </rPr>
      <t>)</t>
    </r>
  </si>
  <si>
    <r>
      <rPr>
        <b/>
        <sz val="11"/>
        <color theme="1"/>
        <rFont val="Calibri"/>
        <family val="2"/>
        <scheme val="minor"/>
      </rPr>
      <t>P35</t>
    </r>
    <r>
      <rPr>
        <b/>
        <sz val="12"/>
        <color theme="1"/>
        <rFont val="Arial"/>
        <family val="2"/>
      </rPr>
      <t>A</t>
    </r>
    <r>
      <rPr>
        <sz val="12"/>
        <color theme="1"/>
        <rFont val="Arial"/>
        <family val="2"/>
      </rPr>
      <t xml:space="preserve">- Repairs to mechanical, architectural, and enhancement of indoor air quality. </t>
    </r>
    <r>
      <rPr>
        <b/>
        <sz val="12"/>
        <color theme="1"/>
        <rFont val="Arial"/>
        <family val="2"/>
      </rPr>
      <t>P35B</t>
    </r>
    <r>
      <rPr>
        <sz val="12"/>
        <color theme="1"/>
        <rFont val="Arial"/>
        <family val="2"/>
      </rPr>
      <t xml:space="preserve">- Repairs to roofing, mechanical, electrical and architectural finishes. </t>
    </r>
    <r>
      <rPr>
        <b/>
        <sz val="12"/>
        <color theme="1"/>
        <rFont val="Arial"/>
        <family val="2"/>
      </rPr>
      <t>P35C</t>
    </r>
    <r>
      <rPr>
        <sz val="12"/>
        <color theme="1"/>
        <rFont val="Arial"/>
        <family val="2"/>
      </rPr>
      <t xml:space="preserve">- Repairs to mechanical systems and inhancement of indoor air quality. </t>
    </r>
    <r>
      <rPr>
        <b/>
        <sz val="12"/>
        <color theme="1"/>
        <rFont val="Arial"/>
        <family val="2"/>
      </rPr>
      <t>P35D</t>
    </r>
    <r>
      <rPr>
        <sz val="12"/>
        <color theme="1"/>
        <rFont val="Arial"/>
        <family val="2"/>
      </rPr>
      <t xml:space="preserve">- Repairs of mechanical systems. </t>
    </r>
    <r>
      <rPr>
        <b/>
        <sz val="12"/>
        <color theme="1"/>
        <rFont val="Arial"/>
        <family val="2"/>
      </rPr>
      <t>P35E</t>
    </r>
    <r>
      <rPr>
        <sz val="12"/>
        <color theme="1"/>
        <rFont val="Arial"/>
        <family val="2"/>
      </rPr>
      <t xml:space="preserve">- Enhancement of indoor air quality. </t>
    </r>
    <r>
      <rPr>
        <b/>
        <sz val="11"/>
        <color theme="1"/>
        <rFont val="Calibri"/>
        <family val="2"/>
        <scheme val="minor"/>
      </rPr>
      <t>Prom</t>
    </r>
    <r>
      <rPr>
        <sz val="12"/>
        <color theme="1"/>
        <rFont val="Arial"/>
        <family val="2"/>
      </rPr>
      <t xml:space="preserve">- Enhancement to indoor air quality and renovate existing vacant officspace into warehouse/training space. </t>
    </r>
    <r>
      <rPr>
        <b/>
        <sz val="11"/>
        <color theme="1"/>
        <rFont val="Calibri"/>
        <family val="2"/>
        <scheme val="minor"/>
      </rPr>
      <t>SRC</t>
    </r>
    <r>
      <rPr>
        <sz val="12"/>
        <color theme="1"/>
        <rFont val="Arial"/>
        <family val="2"/>
      </rPr>
      <t xml:space="preserve">- Enhancement of indoor air quality and repairs to MEP systems.   </t>
    </r>
    <r>
      <rPr>
        <b/>
        <sz val="11"/>
        <color theme="1"/>
        <rFont val="Calibri"/>
        <family val="2"/>
        <scheme val="minor"/>
      </rPr>
      <t>WLL</t>
    </r>
    <r>
      <rPr>
        <sz val="12"/>
        <color theme="1"/>
        <rFont val="Arial"/>
        <family val="2"/>
      </rPr>
      <t xml:space="preserve">- Repairs to electrical systems and enhancement to indoor air quality.  </t>
    </r>
  </si>
  <si>
    <r>
      <t xml:space="preserve">Repair/Replacement of elevators in </t>
    </r>
    <r>
      <rPr>
        <b/>
        <sz val="12"/>
        <color theme="1"/>
        <rFont val="Arial"/>
        <family val="2"/>
      </rPr>
      <t>PKA, PKB, PKF, PKG, PKH, PKJ, PKM, PKN, PKP</t>
    </r>
  </si>
  <si>
    <r>
      <t>Dept. of Health Old Plant (</t>
    </r>
    <r>
      <rPr>
        <b/>
        <sz val="12"/>
        <color theme="1"/>
        <rFont val="Arial"/>
        <family val="2"/>
      </rPr>
      <t>DHOP</t>
    </r>
    <r>
      <rPr>
        <sz val="12"/>
        <color theme="1"/>
        <rFont val="Arial"/>
        <family val="2"/>
      </rPr>
      <t>), Austin TX</t>
    </r>
  </si>
  <si>
    <t>TBD</t>
  </si>
  <si>
    <r>
      <rPr>
        <b/>
        <sz val="12"/>
        <color theme="1"/>
        <rFont val="Arial"/>
        <family val="2"/>
      </rPr>
      <t>12/14/15</t>
    </r>
    <r>
      <rPr>
        <sz val="12"/>
        <color theme="1"/>
        <rFont val="Arial"/>
        <family val="2"/>
      </rPr>
      <t>: Prime Professional Service Provider contract has been awarded by Commission. Professional services agreement is pending.</t>
    </r>
  </si>
  <si>
    <r>
      <rPr>
        <b/>
        <sz val="12"/>
        <color theme="1"/>
        <rFont val="Arial"/>
        <family val="2"/>
      </rPr>
      <t>12/14/15</t>
    </r>
    <r>
      <rPr>
        <sz val="12"/>
        <color theme="1"/>
        <rFont val="Arial"/>
        <family val="2"/>
      </rPr>
      <t>: Professional Services have been solicited. Professional Service provider evaluation and selection pending.</t>
    </r>
  </si>
  <si>
    <r>
      <rPr>
        <b/>
        <sz val="12"/>
        <color theme="1"/>
        <rFont val="Arial"/>
        <family val="2"/>
      </rPr>
      <t>12/14/15</t>
    </r>
    <r>
      <rPr>
        <sz val="12"/>
        <color theme="1"/>
        <rFont val="Arial"/>
        <family val="2"/>
      </rPr>
      <t>: Prime Professional Service Provider has been selected. Contract award by Commission is pending.</t>
    </r>
  </si>
  <si>
    <r>
      <rPr>
        <b/>
        <sz val="12"/>
        <color theme="1"/>
        <rFont val="Arial"/>
        <family val="2"/>
      </rPr>
      <t>12/14/15</t>
    </r>
    <r>
      <rPr>
        <sz val="12"/>
        <color theme="1"/>
        <rFont val="Arial"/>
        <family val="2"/>
      </rPr>
      <t>: Professional Services have been solicited.  Professional Service provider evaluation and selection pending.</t>
    </r>
  </si>
  <si>
    <t>Texas Department of Transportation #601</t>
  </si>
  <si>
    <t>Draft version:</t>
  </si>
  <si>
    <t>Diana Miller</t>
  </si>
  <si>
    <t xml:space="preserve">Original Estimated Project Budget </t>
  </si>
  <si>
    <t xml:space="preserve">Current Estimated Project Budget
(for Q1 AY16) </t>
  </si>
  <si>
    <t>ORIG #</t>
  </si>
  <si>
    <t>E1</t>
  </si>
  <si>
    <t>20470402970</t>
  </si>
  <si>
    <t>Beaumont District Headquarters</t>
  </si>
  <si>
    <t>Remove and Install 10 and 8.5 ton Roof Top HVAC Units</t>
  </si>
  <si>
    <t>Highway Trans. Fund 6</t>
  </si>
  <si>
    <t>Unplanned Emergency - Funded out of existing operating fund to be transferred to this program  once funds have been released.</t>
  </si>
  <si>
    <t>E2</t>
  </si>
  <si>
    <t>01470402967</t>
  </si>
  <si>
    <t>Paris District Headquarters</t>
  </si>
  <si>
    <t>Shop Floor Replacement</t>
  </si>
  <si>
    <t>E3</t>
  </si>
  <si>
    <t>03470402972</t>
  </si>
  <si>
    <t>Wichita Falls Admin Bldg</t>
  </si>
  <si>
    <t>Foundation Repair at DHQ</t>
  </si>
  <si>
    <t>E4</t>
  </si>
  <si>
    <t>03470402975</t>
  </si>
  <si>
    <t>Henrietta Maintenance Office</t>
  </si>
  <si>
    <t xml:space="preserve">Stairs &amp; Handicap Ramp for Mod Building </t>
  </si>
  <si>
    <t>E5</t>
  </si>
  <si>
    <t>10470402976</t>
  </si>
  <si>
    <t>Athens Regional Distribution Center</t>
  </si>
  <si>
    <t>Fire supression system water line</t>
  </si>
  <si>
    <t>19470401488</t>
  </si>
  <si>
    <t>Atlanta District Headquarters</t>
  </si>
  <si>
    <t>Install LED Parking Lot Lighting</t>
  </si>
  <si>
    <t>mm/dd/yy</t>
  </si>
  <si>
    <t>Funding authorized on 11/25/15.  Schedules will be reported next Quarter.</t>
  </si>
  <si>
    <t>19470401489</t>
  </si>
  <si>
    <t>Exterior lighting and fencing</t>
  </si>
  <si>
    <t>Partially completed with FY15 Funds</t>
  </si>
  <si>
    <t>01470401490</t>
  </si>
  <si>
    <t>Replace Roof And Walls</t>
  </si>
  <si>
    <t>01470401491</t>
  </si>
  <si>
    <t>Upgrade Security (C-CURE)</t>
  </si>
  <si>
    <t>22470401492</t>
  </si>
  <si>
    <t>Del Rio Maintenance Office</t>
  </si>
  <si>
    <t>Replace Generators (x2)</t>
  </si>
  <si>
    <t>38470401493</t>
  </si>
  <si>
    <t>Camp Hubbard State Headquarters</t>
  </si>
  <si>
    <t>Replace Or Rebuild Existing Generator</t>
  </si>
  <si>
    <t>11470401494</t>
  </si>
  <si>
    <t>Lufkin District Headquarters</t>
  </si>
  <si>
    <t>Replace HVAC Units</t>
  </si>
  <si>
    <t>11470401495</t>
  </si>
  <si>
    <t>16470401496</t>
  </si>
  <si>
    <t>Rockport Maintenance Office</t>
  </si>
  <si>
    <t>Replace Roof</t>
  </si>
  <si>
    <t>08470401498</t>
  </si>
  <si>
    <t>Jayton Maintenance Office</t>
  </si>
  <si>
    <t>New Perimeter Fence</t>
  </si>
  <si>
    <t>04470401499</t>
  </si>
  <si>
    <t>Dumas Maintenance Office</t>
  </si>
  <si>
    <t>Install Automatic Gate</t>
  </si>
  <si>
    <t>10470401500</t>
  </si>
  <si>
    <t>Tyler District Headquarters</t>
  </si>
  <si>
    <t>Replace Roof On Shop</t>
  </si>
  <si>
    <t>03470401501</t>
  </si>
  <si>
    <t>Bowie Maintenance Office</t>
  </si>
  <si>
    <t>New Fencing</t>
  </si>
  <si>
    <t>08470401502</t>
  </si>
  <si>
    <t>Gail Maintenance Office</t>
  </si>
  <si>
    <t>AC Unit Needs Replacing (Old R22 Unit)</t>
  </si>
  <si>
    <t>38470401504</t>
  </si>
  <si>
    <t>Demolish Existing Building and Convert To Parking</t>
  </si>
  <si>
    <t>38470401505</t>
  </si>
  <si>
    <t>Install Generator For Data Center (Camp Hubbard Bldg. 6)</t>
  </si>
  <si>
    <t>38470401506</t>
  </si>
  <si>
    <t>Replace Fence Along Mopac With Standard Fence</t>
  </si>
  <si>
    <t>38470401507</t>
  </si>
  <si>
    <t>Replace Roof (C.H. Bldg. 6)</t>
  </si>
  <si>
    <t>38470401508</t>
  </si>
  <si>
    <t>Upgrade Obsolete Johnson Control Panels</t>
  </si>
  <si>
    <t>04470401510</t>
  </si>
  <si>
    <t>Darouzett Maintenance Office</t>
  </si>
  <si>
    <t>04470401511</t>
  </si>
  <si>
    <t>Replace Generator</t>
  </si>
  <si>
    <t>04470401512</t>
  </si>
  <si>
    <t>Gruver Maintenance Office</t>
  </si>
  <si>
    <t>04470401513</t>
  </si>
  <si>
    <t>Panhandle Maintenance Office</t>
  </si>
  <si>
    <t>04470401514</t>
  </si>
  <si>
    <t>09470401517</t>
  </si>
  <si>
    <t>Waco District Headquarters</t>
  </si>
  <si>
    <t>Fence in Front of Facility</t>
  </si>
  <si>
    <t>09470401518</t>
  </si>
  <si>
    <t>Modifications/Upgrade HVAC</t>
  </si>
  <si>
    <t>09470401519</t>
  </si>
  <si>
    <t>21470401526</t>
  </si>
  <si>
    <t>San Isidro Maintenance Office Sub-Section</t>
  </si>
  <si>
    <t>Replace Existing Generator</t>
  </si>
  <si>
    <t>08470401527</t>
  </si>
  <si>
    <t>Area Engineer and Maintenance Offices</t>
  </si>
  <si>
    <t>19470401530</t>
  </si>
  <si>
    <t>Replace 1 HVAC System</t>
  </si>
  <si>
    <t>16470401532</t>
  </si>
  <si>
    <t>Jim Wells Co.</t>
  </si>
  <si>
    <t>Install Yard Illumination In Back Yard Area</t>
  </si>
  <si>
    <t>16470401533</t>
  </si>
  <si>
    <t>Live Oak Co.</t>
  </si>
  <si>
    <t>Install Exterior Lighting In Back Yard Area</t>
  </si>
  <si>
    <t>16470401535</t>
  </si>
  <si>
    <t xml:space="preserve">Nueces East </t>
  </si>
  <si>
    <t>Replace Existing Secuity Fence Around Perimeter Of Property</t>
  </si>
  <si>
    <t>16470401536</t>
  </si>
  <si>
    <t xml:space="preserve">San Patricio Co </t>
  </si>
  <si>
    <t>21470401538</t>
  </si>
  <si>
    <t>Zapata Maintenance Office Sub-Section</t>
  </si>
  <si>
    <t xml:space="preserve">Replace Generators  </t>
  </si>
  <si>
    <t>21470401539</t>
  </si>
  <si>
    <t>Security Fence</t>
  </si>
  <si>
    <t>04470401540</t>
  </si>
  <si>
    <t>Claude Maintenance Office</t>
  </si>
  <si>
    <t>20470401541</t>
  </si>
  <si>
    <t>Anahuac Maintenance Office</t>
  </si>
  <si>
    <t>A/C Unit Replacement</t>
  </si>
  <si>
    <t>20470401542</t>
  </si>
  <si>
    <t>Install Card Reader Access</t>
  </si>
  <si>
    <t>20470401543</t>
  </si>
  <si>
    <t>Woodville Maintenance Office</t>
  </si>
  <si>
    <t>25470401544</t>
  </si>
  <si>
    <t>Paducah Maintenance Office</t>
  </si>
  <si>
    <t>New Electronic Gate To Yard, Redesign Parking Area</t>
  </si>
  <si>
    <t>18470401545</t>
  </si>
  <si>
    <t>Dallas District Headquarters</t>
  </si>
  <si>
    <t>Relocate And Add HVAC To Break Room</t>
  </si>
  <si>
    <t>18470401546</t>
  </si>
  <si>
    <t>18470401547</t>
  </si>
  <si>
    <t xml:space="preserve">Dallas District Headquarters </t>
  </si>
  <si>
    <t>Fence - Repair Chain Link/Top Rail At Easement</t>
  </si>
  <si>
    <t>22470401549</t>
  </si>
  <si>
    <t>Brackettville</t>
  </si>
  <si>
    <t>3-Ton Standalone Unit (Duct Work, Vents, Air Handler, Etc)</t>
  </si>
  <si>
    <t>05470401553</t>
  </si>
  <si>
    <t>Lubbock District Headquarters</t>
  </si>
  <si>
    <t xml:space="preserve">Replace Roof </t>
  </si>
  <si>
    <t>21470401559</t>
  </si>
  <si>
    <t>Hebbronville Area Engineer &amp; Maintenance Office</t>
  </si>
  <si>
    <t>Upgrade Lighting And Gates</t>
  </si>
  <si>
    <t>08470401580</t>
  </si>
  <si>
    <t>Abilene District Headquarters</t>
  </si>
  <si>
    <t>02470401585</t>
  </si>
  <si>
    <t>Fort Worth District Headquarters</t>
  </si>
  <si>
    <t>06470401587</t>
  </si>
  <si>
    <t>Odessa District Headquarters</t>
  </si>
  <si>
    <t>06470401588</t>
  </si>
  <si>
    <t>15470401602</t>
  </si>
  <si>
    <t>San Antonio District Headquarters</t>
  </si>
  <si>
    <t>04470401642</t>
  </si>
  <si>
    <t>Amarillo District Headquarters</t>
  </si>
  <si>
    <t>16470401650</t>
  </si>
  <si>
    <t>Corpus Christi District Headquarters</t>
  </si>
  <si>
    <t>16470401655</t>
  </si>
  <si>
    <t>13470401661</t>
  </si>
  <si>
    <t>Calhoun Cty Maint.</t>
  </si>
  <si>
    <t>Convert Flat Roof To Gable Style</t>
  </si>
  <si>
    <t>21470401684</t>
  </si>
  <si>
    <t>Pharr District Headquarters/Area Engineer &amp; Maintenance Office</t>
  </si>
  <si>
    <t>HVAC With Study/Assessment</t>
  </si>
  <si>
    <t>38470401688</t>
  </si>
  <si>
    <t>Modifications/Upgrade Electrical</t>
  </si>
  <si>
    <t>38470401689</t>
  </si>
  <si>
    <t>15470401690</t>
  </si>
  <si>
    <t>Devine Maintenance Office</t>
  </si>
  <si>
    <t>04470401693</t>
  </si>
  <si>
    <t>Hereford Maintenance Office</t>
  </si>
  <si>
    <t>20470401694</t>
  </si>
  <si>
    <t>Kountze Maintenance Office</t>
  </si>
  <si>
    <t>20470401695</t>
  </si>
  <si>
    <t>Liberty Area Engineer &amp; Maintenance Office</t>
  </si>
  <si>
    <t>20470401696</t>
  </si>
  <si>
    <t>24470401697</t>
  </si>
  <si>
    <t>Terlingua Sub-Section</t>
  </si>
  <si>
    <t>07470401698</t>
  </si>
  <si>
    <t>San Angelo District Headquarters</t>
  </si>
  <si>
    <t>07470401699</t>
  </si>
  <si>
    <t>Replace 2 Penthouse Type HVAC Units</t>
  </si>
  <si>
    <t>07470401700</t>
  </si>
  <si>
    <t>15470401701</t>
  </si>
  <si>
    <t>Pearsall Maintenance Office</t>
  </si>
  <si>
    <t>13470401702</t>
  </si>
  <si>
    <t>Wharton Cty Maint.</t>
  </si>
  <si>
    <t>Install ADA Into Time Room</t>
  </si>
  <si>
    <t>08470401703</t>
  </si>
  <si>
    <t>Snyder Maintenance Office</t>
  </si>
  <si>
    <t>Replace AC Unit (Old R22 Unit)</t>
  </si>
  <si>
    <t>04470401704</t>
  </si>
  <si>
    <t>Perryton Maintenance Office</t>
  </si>
  <si>
    <t>04470401705</t>
  </si>
  <si>
    <t>16470401708</t>
  </si>
  <si>
    <t>21470401710</t>
  </si>
  <si>
    <t>Brownsville Maintenance Office</t>
  </si>
  <si>
    <t>21470401711</t>
  </si>
  <si>
    <t>Upgrade Fencing</t>
  </si>
  <si>
    <t>21470401712</t>
  </si>
  <si>
    <t>Mission Maintenance Office</t>
  </si>
  <si>
    <t>21470401713</t>
  </si>
  <si>
    <t>24470401718</t>
  </si>
  <si>
    <t>Presidio Maintenance Office</t>
  </si>
  <si>
    <t>19470401719</t>
  </si>
  <si>
    <t>Daingerfield Maintenance Office</t>
  </si>
  <si>
    <t>Replaces HVAC System</t>
  </si>
  <si>
    <t>38470401720</t>
  </si>
  <si>
    <t>Riverside Annex II RA150-200</t>
  </si>
  <si>
    <t>Replacement of R22 to 410 HVAC System</t>
  </si>
  <si>
    <t>21470401721</t>
  </si>
  <si>
    <t>Laguna Vista Maintenance Office Sub-Section</t>
  </si>
  <si>
    <t>04470401722</t>
  </si>
  <si>
    <t>Groom Maintenance Office</t>
  </si>
  <si>
    <t>HVAC Replacement</t>
  </si>
  <si>
    <t>04470401723</t>
  </si>
  <si>
    <t>15470401724</t>
  </si>
  <si>
    <t>Uvalde Maintenance Office</t>
  </si>
  <si>
    <t>06470401725</t>
  </si>
  <si>
    <t>Midland Area Engineer &amp; Maintenance Office</t>
  </si>
  <si>
    <t>03470401726</t>
  </si>
  <si>
    <t>Vernon Area Engineer &amp; Maintenance Office</t>
  </si>
  <si>
    <t>16470401728</t>
  </si>
  <si>
    <t>Corpus Christi Area Engineer &amp; Maintenance Office</t>
  </si>
  <si>
    <t>Replace Roof At Area Engineer And Maintenance - Corpus Christi AEM</t>
  </si>
  <si>
    <t>16470401729</t>
  </si>
  <si>
    <t>Replace\New Security Fence - Corpus Christi AEM</t>
  </si>
  <si>
    <t>16470401730</t>
  </si>
  <si>
    <t>Replace Roof On The Maintenance Building</t>
  </si>
  <si>
    <t>19470401731</t>
  </si>
  <si>
    <t>Carthage Maintenance Office</t>
  </si>
  <si>
    <t>Replace HVAC Systems</t>
  </si>
  <si>
    <t>08470401733</t>
  </si>
  <si>
    <t>Aspermont Maintenance Office</t>
  </si>
  <si>
    <t>Replace AC Unit (R22 Unit)</t>
  </si>
  <si>
    <t>04470401734</t>
  </si>
  <si>
    <t>Dalhart Maintenance Office</t>
  </si>
  <si>
    <t>04470401735</t>
  </si>
  <si>
    <t>Roof</t>
  </si>
  <si>
    <t>19470401736</t>
  </si>
  <si>
    <t>Jefferson Maintenance Office</t>
  </si>
  <si>
    <t>Replace HVAC</t>
  </si>
  <si>
    <t>05470401737</t>
  </si>
  <si>
    <t>Install New Gate Opener To Existing Gate</t>
  </si>
  <si>
    <t>05470401738</t>
  </si>
  <si>
    <t>15470401739</t>
  </si>
  <si>
    <t>21470401775</t>
  </si>
  <si>
    <t>Pharr District Headquarters</t>
  </si>
  <si>
    <t>Complete Power Project (Single, Electrical Power Upgrade Project, To Encompass All Of The Electrical Issues To Include Study/Assessment)</t>
  </si>
  <si>
    <t>17470402668</t>
  </si>
  <si>
    <t>Bryan District Headquarters</t>
  </si>
  <si>
    <t>Improve Lab Ventilation</t>
  </si>
  <si>
    <t>Phase I $15,000,000</t>
  </si>
  <si>
    <t>05470401554</t>
  </si>
  <si>
    <t>19470401567</t>
  </si>
  <si>
    <t>Replace 2 HVAC Systems</t>
  </si>
  <si>
    <t>05470401568</t>
  </si>
  <si>
    <t>Post RDC</t>
  </si>
  <si>
    <t>38470401570</t>
  </si>
  <si>
    <t>10470401571</t>
  </si>
  <si>
    <t>10470401572</t>
  </si>
  <si>
    <t>10470401573</t>
  </si>
  <si>
    <t>Replace 5 Air Handler Units</t>
  </si>
  <si>
    <t>10470401574</t>
  </si>
  <si>
    <t>10470401575</t>
  </si>
  <si>
    <t>North Tyler Maintenance Office</t>
  </si>
  <si>
    <t>Replace Roof At North Tyler Fuel Station</t>
  </si>
  <si>
    <t>10470401576</t>
  </si>
  <si>
    <t>08470401577</t>
  </si>
  <si>
    <t>Colorado City Maintenance Office</t>
  </si>
  <si>
    <t>08470401578</t>
  </si>
  <si>
    <t>08470401579</t>
  </si>
  <si>
    <t>02470401581</t>
  </si>
  <si>
    <t>Chiller Replacement</t>
  </si>
  <si>
    <t>02470401582</t>
  </si>
  <si>
    <t>Exterior Lighting</t>
  </si>
  <si>
    <t>02470401583</t>
  </si>
  <si>
    <t>Replace Roof (3 Buildings)</t>
  </si>
  <si>
    <t>02470401584</t>
  </si>
  <si>
    <t>Roof Replacement and Interior upgrade</t>
  </si>
  <si>
    <t>07470401589</t>
  </si>
  <si>
    <t>Junction Area Engineer &amp; Maintenance Office</t>
  </si>
  <si>
    <t>New Roof</t>
  </si>
  <si>
    <t>15470401590</t>
  </si>
  <si>
    <t>Install All New Hot And Chill Water Valves And Connect To New Control System</t>
  </si>
  <si>
    <t>15470401591</t>
  </si>
  <si>
    <t>New Boiler</t>
  </si>
  <si>
    <t>15470401592</t>
  </si>
  <si>
    <t>New HVAC In Shop Restrooms</t>
  </si>
  <si>
    <t>15470401593</t>
  </si>
  <si>
    <t>Replace 60 Ton Chiller</t>
  </si>
  <si>
    <t>15470401594</t>
  </si>
  <si>
    <t>Replace All VAV and Upgrade To Electrical Control</t>
  </si>
  <si>
    <t>15470401595</t>
  </si>
  <si>
    <t>15470401596</t>
  </si>
  <si>
    <t>15470401597</t>
  </si>
  <si>
    <t>15470401598</t>
  </si>
  <si>
    <t>15470401599</t>
  </si>
  <si>
    <t>Replace Roof - Buildings 1, 3 &amp; 4</t>
  </si>
  <si>
    <t>15470401600</t>
  </si>
  <si>
    <t>Replace Roof - Buildings 8 &amp; 9</t>
  </si>
  <si>
    <t>15470401601</t>
  </si>
  <si>
    <t>Replace Roof Top Package HVAC 10 Ton System</t>
  </si>
  <si>
    <t>08470401604</t>
  </si>
  <si>
    <t>08470401605</t>
  </si>
  <si>
    <t>08470401606</t>
  </si>
  <si>
    <t>Replace Roof (Warehouse)</t>
  </si>
  <si>
    <t>08470401607</t>
  </si>
  <si>
    <t>Special Crews Building</t>
  </si>
  <si>
    <t>Reroof Building Or Repatch In Areas</t>
  </si>
  <si>
    <t>14470401610</t>
  </si>
  <si>
    <t>Austin District Headquarters</t>
  </si>
  <si>
    <t>14470401611</t>
  </si>
  <si>
    <t>14470401613</t>
  </si>
  <si>
    <t xml:space="preserve">to be determined </t>
  </si>
  <si>
    <t>New Generators/Upgrades</t>
  </si>
  <si>
    <t>06470401615</t>
  </si>
  <si>
    <t>Replace Main HVAC Multi-Zone Units</t>
  </si>
  <si>
    <t>12470401620</t>
  </si>
  <si>
    <t>Humble Area Engineer &amp; Maintenance Office</t>
  </si>
  <si>
    <t>15470401617</t>
  </si>
  <si>
    <t>Seguin Area Engineer &amp; Maintenance Office</t>
  </si>
  <si>
    <t>10470401621</t>
  </si>
  <si>
    <t>Replace Roof On Old Lab</t>
  </si>
  <si>
    <t>04470401619</t>
  </si>
  <si>
    <t>Canyon Maintenance Office</t>
  </si>
  <si>
    <t>08470401623</t>
  </si>
  <si>
    <t>Big Spring Maintenance Office</t>
  </si>
  <si>
    <t>04470401625</t>
  </si>
  <si>
    <t>Borger Maintenance Office</t>
  </si>
  <si>
    <t>04470401626</t>
  </si>
  <si>
    <t>04470401627</t>
  </si>
  <si>
    <t>Pampa Area Engineer &amp; Maintenance Office</t>
  </si>
  <si>
    <t>04470401628</t>
  </si>
  <si>
    <t>04470401629</t>
  </si>
  <si>
    <t>20470401630</t>
  </si>
  <si>
    <t>Beaumont Area Engineer &amp; Maintenance Office</t>
  </si>
  <si>
    <t>Install Gates</t>
  </si>
  <si>
    <t>20470401631</t>
  </si>
  <si>
    <t>20470401632</t>
  </si>
  <si>
    <t>Fence Repairs</t>
  </si>
  <si>
    <t>20470401633</t>
  </si>
  <si>
    <t>Install Gates &amp; Install/Repair Fencing</t>
  </si>
  <si>
    <t>20470401634</t>
  </si>
  <si>
    <t>20470401635</t>
  </si>
  <si>
    <t>20470401636</t>
  </si>
  <si>
    <t>Beaumont  District Headquarters</t>
  </si>
  <si>
    <t>03470401638</t>
  </si>
  <si>
    <t>Wichita Falls District Headquarters</t>
  </si>
  <si>
    <t>In-Ground Shelter</t>
  </si>
  <si>
    <t>03470401639</t>
  </si>
  <si>
    <t>13470401640</t>
  </si>
  <si>
    <t>Matagorda Cty Maint.</t>
  </si>
  <si>
    <t>Replace APU (Generator)</t>
  </si>
  <si>
    <t>04470401641</t>
  </si>
  <si>
    <t>Upgrade Generator</t>
  </si>
  <si>
    <t>19470401643</t>
  </si>
  <si>
    <t>Building 300 Storage Needs Replace Roof</t>
  </si>
  <si>
    <t>19470401644</t>
  </si>
  <si>
    <t>Replace 3 HVAC Systems</t>
  </si>
  <si>
    <t>19470401645</t>
  </si>
  <si>
    <t>19470401646</t>
  </si>
  <si>
    <t>Replace HVAC System</t>
  </si>
  <si>
    <t>16470401648</t>
  </si>
  <si>
    <t>16470401649</t>
  </si>
  <si>
    <t>Replace Existing Security And Access Control System To C-Cure</t>
  </si>
  <si>
    <t>16470401651</t>
  </si>
  <si>
    <t>Replace Roof On The District Hq Administration Bldg</t>
  </si>
  <si>
    <t>16470401652</t>
  </si>
  <si>
    <t>Replace Roof On The Lab Building</t>
  </si>
  <si>
    <t>16470401653</t>
  </si>
  <si>
    <t>Replace Roof On The Special Crews Office Building</t>
  </si>
  <si>
    <t>16470401654</t>
  </si>
  <si>
    <t>Upgrade HQ Campus Emergency Generator</t>
  </si>
  <si>
    <t>05470401656</t>
  </si>
  <si>
    <t>Plains Maintenance Office</t>
  </si>
  <si>
    <t>New HVAC Relocate From Roof</t>
  </si>
  <si>
    <t>05470401657</t>
  </si>
  <si>
    <t>11470401658</t>
  </si>
  <si>
    <t>Crockett Maintenance Office</t>
  </si>
  <si>
    <t>Replace Emergency Generator</t>
  </si>
  <si>
    <t>11470401659</t>
  </si>
  <si>
    <t>Replace HVAC Controls</t>
  </si>
  <si>
    <t>21470401660</t>
  </si>
  <si>
    <t>13470401662</t>
  </si>
  <si>
    <t>District Headquarters</t>
  </si>
  <si>
    <t>20470401663</t>
  </si>
  <si>
    <t>Port Arthur Area Engineer &amp; Maintenance Office</t>
  </si>
  <si>
    <t>20470401664</t>
  </si>
  <si>
    <t>20470401665</t>
  </si>
  <si>
    <t>23470401667</t>
  </si>
  <si>
    <t>Brownwood District Headquarters</t>
  </si>
  <si>
    <t>18470401669</t>
  </si>
  <si>
    <t>Waxahachie Area Engineer &amp; Maintenance Office</t>
  </si>
  <si>
    <t>HVAC - Split Unit (Meeting &amp; Stock Rooms)</t>
  </si>
  <si>
    <t>22470401670</t>
  </si>
  <si>
    <t>Replace HVAC For Sign Shop</t>
  </si>
  <si>
    <t>11470401671</t>
  </si>
  <si>
    <t>Replace Boiler At Warehouse</t>
  </si>
  <si>
    <t>04470401672</t>
  </si>
  <si>
    <t>Install Rooftop HVAC To Heat And Cool Shop</t>
  </si>
  <si>
    <t>19470401673</t>
  </si>
  <si>
    <t>Mt Pleasant Area Engineer &amp; Maintenance Office</t>
  </si>
  <si>
    <t>18470401674</t>
  </si>
  <si>
    <t>Rockwall Maintenance Office</t>
  </si>
  <si>
    <t>Apply Ceramic Roof Coating</t>
  </si>
  <si>
    <t>18470401675</t>
  </si>
  <si>
    <t>Fence - Repair/Replace Chain Link/Rails</t>
  </si>
  <si>
    <t>18470401676</t>
  </si>
  <si>
    <t>New Generator - Diesel</t>
  </si>
  <si>
    <t>18470401677</t>
  </si>
  <si>
    <t>HVAC - Upgrade Existing System</t>
  </si>
  <si>
    <t>05470401680</t>
  </si>
  <si>
    <t>NE Maint. Office</t>
  </si>
  <si>
    <t>Retrofit Existing Gate Opener W/C-Cure</t>
  </si>
  <si>
    <t>11470401682</t>
  </si>
  <si>
    <t>Lufkin Maintenance Office</t>
  </si>
  <si>
    <t>21470401683</t>
  </si>
  <si>
    <t>07470401685</t>
  </si>
  <si>
    <t>07470401686</t>
  </si>
  <si>
    <t>15470401687</t>
  </si>
  <si>
    <t>Kerrville Area Engineer &amp; Maintenance Office</t>
  </si>
  <si>
    <t>Install Gate Operator &amp; Exterior Lighting</t>
  </si>
  <si>
    <t>04470401691</t>
  </si>
  <si>
    <t>Canadian Maintenance Office</t>
  </si>
  <si>
    <t>04470401692</t>
  </si>
  <si>
    <t>Amarillo Area Engineer and Maintenance Office</t>
  </si>
  <si>
    <t>18470402299</t>
  </si>
  <si>
    <t>Remodel The District Main Office</t>
  </si>
  <si>
    <t>23470402339</t>
  </si>
  <si>
    <t>Renovate Existing Facilities</t>
  </si>
  <si>
    <t>Phase II - $42,500,000</t>
  </si>
  <si>
    <t>24470401509</t>
  </si>
  <si>
    <t>Maintenance Offices</t>
  </si>
  <si>
    <t>Pending Administrative Funding</t>
  </si>
  <si>
    <t>07470401516</t>
  </si>
  <si>
    <t>Highway Trans. Fund 7</t>
  </si>
  <si>
    <t>07470401520</t>
  </si>
  <si>
    <t>Highway Trans. Fund 8</t>
  </si>
  <si>
    <t>25470401521</t>
  </si>
  <si>
    <t>Highway Trans. Fund 9</t>
  </si>
  <si>
    <t>25470401522</t>
  </si>
  <si>
    <t>Highway Trans. Fund 10</t>
  </si>
  <si>
    <t>05470401523</t>
  </si>
  <si>
    <t>Highway Trans. Fund 11</t>
  </si>
  <si>
    <t>06470401524</t>
  </si>
  <si>
    <t>Highway Trans. Fund 12</t>
  </si>
  <si>
    <t>08470401528</t>
  </si>
  <si>
    <t>Highway Trans. Fund 13</t>
  </si>
  <si>
    <t>04470401529</t>
  </si>
  <si>
    <t>Highway Trans. Fund 14</t>
  </si>
  <si>
    <t>17470401531</t>
  </si>
  <si>
    <t>Highway Trans. Fund 15</t>
  </si>
  <si>
    <t>16470401534</t>
  </si>
  <si>
    <t>Highway Trans. Fund 16</t>
  </si>
  <si>
    <t>11470401537</t>
  </si>
  <si>
    <t>Highway Trans. Fund 17</t>
  </si>
  <si>
    <t>02470401548</t>
  </si>
  <si>
    <t>Highway Trans. Fund 18</t>
  </si>
  <si>
    <t>15470401550</t>
  </si>
  <si>
    <t>Highway Trans. Fund 19</t>
  </si>
  <si>
    <t>18470401551</t>
  </si>
  <si>
    <t>Highway Trans. Fund 20</t>
  </si>
  <si>
    <t>05470401552</t>
  </si>
  <si>
    <t>Highway Trans. Fund 21</t>
  </si>
  <si>
    <t>01470401556</t>
  </si>
  <si>
    <t>Highway Trans. Fund 22</t>
  </si>
  <si>
    <t>01470401557</t>
  </si>
  <si>
    <t>Highway Trans. Fund 23</t>
  </si>
  <si>
    <t>21470401558</t>
  </si>
  <si>
    <t>Highway Trans. Fund 24</t>
  </si>
  <si>
    <t>15470401560</t>
  </si>
  <si>
    <t>Highway Trans. Fund 25</t>
  </si>
  <si>
    <t>10470401561</t>
  </si>
  <si>
    <t>Highway Trans. Fund 26</t>
  </si>
  <si>
    <t>10470401562</t>
  </si>
  <si>
    <t>Highway Trans. Fund 27</t>
  </si>
  <si>
    <t>09470401563</t>
  </si>
  <si>
    <t>Highway Trans. Fund 28</t>
  </si>
  <si>
    <t>03470401564</t>
  </si>
  <si>
    <t>Highway Trans. Fund 29</t>
  </si>
  <si>
    <t>03470401565</t>
  </si>
  <si>
    <t>Highway Trans. Fund 30</t>
  </si>
  <si>
    <t>13470401566</t>
  </si>
  <si>
    <t>Highway Trans. Fund 31</t>
  </si>
  <si>
    <t>21470401569</t>
  </si>
  <si>
    <t>Highway Trans. Fund 32</t>
  </si>
  <si>
    <t>22470401586</t>
  </si>
  <si>
    <t>Highway Trans. Fund 33</t>
  </si>
  <si>
    <t>09470401603</t>
  </si>
  <si>
    <t>Highway Trans. Fund 34</t>
  </si>
  <si>
    <t>19470401608</t>
  </si>
  <si>
    <t>Highway Trans. Fund 35</t>
  </si>
  <si>
    <t>19470401609</t>
  </si>
  <si>
    <t>Highway Trans. Fund 36</t>
  </si>
  <si>
    <t>14470401612</t>
  </si>
  <si>
    <t>Highway Trans. Fund 37</t>
  </si>
  <si>
    <t>06470401614</t>
  </si>
  <si>
    <t>Highway Trans. Fund 38</t>
  </si>
  <si>
    <t>06470401616</t>
  </si>
  <si>
    <t>Monahans Maintenance Office</t>
  </si>
  <si>
    <t>Install Motion Sensors On Install Automatic Gate</t>
  </si>
  <si>
    <t>Highway Trans. Fund 39</t>
  </si>
  <si>
    <t>13470401618</t>
  </si>
  <si>
    <t>Highway Trans. Fund 40</t>
  </si>
  <si>
    <t>13470401622</t>
  </si>
  <si>
    <t>Austin Cty Maint.</t>
  </si>
  <si>
    <t>Repair Leaking Metal Roofs</t>
  </si>
  <si>
    <t>Highway Trans. Fund 41</t>
  </si>
  <si>
    <t>04470401624</t>
  </si>
  <si>
    <t>Highway Trans. Fund 42</t>
  </si>
  <si>
    <t>23470401637</t>
  </si>
  <si>
    <t>Highway Trans. Fund 43</t>
  </si>
  <si>
    <t>17470401647</t>
  </si>
  <si>
    <t>Highway Trans. Fund 44</t>
  </si>
  <si>
    <t>20470401666</t>
  </si>
  <si>
    <t>Highway Trans. Fund 45</t>
  </si>
  <si>
    <t>18470401668</t>
  </si>
  <si>
    <t>Highway Trans. Fund 46</t>
  </si>
  <si>
    <t>02470401678</t>
  </si>
  <si>
    <t>Highway Trans. Fund 47</t>
  </si>
  <si>
    <t>12470401679</t>
  </si>
  <si>
    <t>Highway Trans. Fund 48</t>
  </si>
  <si>
    <t>11470401681</t>
  </si>
  <si>
    <t>Highway Trans. Fund 49</t>
  </si>
  <si>
    <t>20470401706</t>
  </si>
  <si>
    <t>Highway Trans. Fund 50</t>
  </si>
  <si>
    <t>23470401707</t>
  </si>
  <si>
    <t>Highway Trans. Fund 51</t>
  </si>
  <si>
    <t>06470401709</t>
  </si>
  <si>
    <t>Iraan Maintenance Office</t>
  </si>
  <si>
    <t>Highway Trans. Fund 52</t>
  </si>
  <si>
    <t>12470401714</t>
  </si>
  <si>
    <t>Highway Trans. Fund 53</t>
  </si>
  <si>
    <t>24470401715</t>
  </si>
  <si>
    <t>Highway Trans. Fund 54</t>
  </si>
  <si>
    <t>22470401716</t>
  </si>
  <si>
    <t>Highway Trans. Fund 55</t>
  </si>
  <si>
    <t>06470401717</t>
  </si>
  <si>
    <t>Balmorhea Maintenance Office</t>
  </si>
  <si>
    <t>Highway Trans. Fund 56</t>
  </si>
  <si>
    <t>14470401727</t>
  </si>
  <si>
    <t>Highway Trans. Fund 57</t>
  </si>
  <si>
    <t>16470401732</t>
  </si>
  <si>
    <t>Highway Trans. Fund 58</t>
  </si>
  <si>
    <t>15470401740</t>
  </si>
  <si>
    <t>Highway Trans. Fund 59</t>
  </si>
  <si>
    <t>15470401741</t>
  </si>
  <si>
    <t>Highway Trans. Fund 60</t>
  </si>
  <si>
    <t>10470401742</t>
  </si>
  <si>
    <t>Jacksonville Maintenance Office</t>
  </si>
  <si>
    <t>Site Improvements</t>
  </si>
  <si>
    <t>Highway Trans. Fund 61</t>
  </si>
  <si>
    <t>13470401743</t>
  </si>
  <si>
    <t>Gonzales Cty Maint.</t>
  </si>
  <si>
    <t>Highway Trans. Fund 62</t>
  </si>
  <si>
    <t>13470401744</t>
  </si>
  <si>
    <t>Gonzales Maintenance Office</t>
  </si>
  <si>
    <t>Roof Replacement</t>
  </si>
  <si>
    <t>Highway Trans. Fund 63</t>
  </si>
  <si>
    <t>04470401745</t>
  </si>
  <si>
    <t>Loop</t>
  </si>
  <si>
    <t>Highway Trans. Fund 64</t>
  </si>
  <si>
    <t>04470401746</t>
  </si>
  <si>
    <t>New Generator</t>
  </si>
  <si>
    <t>Highway Trans. Fund 65</t>
  </si>
  <si>
    <t>19470401747</t>
  </si>
  <si>
    <t>Linden Maintenance Office</t>
  </si>
  <si>
    <t>Replace 2 HVAC Systems Add 1 HVAC For Shop</t>
  </si>
  <si>
    <t>Highway Trans. Fund 66</t>
  </si>
  <si>
    <t>18470401748</t>
  </si>
  <si>
    <t xml:space="preserve">District Headquarters </t>
  </si>
  <si>
    <t>Generator Replaced With Diesel</t>
  </si>
  <si>
    <t>Highway Trans. Fund 67</t>
  </si>
  <si>
    <t>22470401749</t>
  </si>
  <si>
    <t>Highway Trans. Fund 68</t>
  </si>
  <si>
    <t>22470401750</t>
  </si>
  <si>
    <t>Del Rio Maintenance Office (US 90)</t>
  </si>
  <si>
    <t>Upgrade HVAC</t>
  </si>
  <si>
    <t>Highway Trans. Fund 69</t>
  </si>
  <si>
    <t>22470401751</t>
  </si>
  <si>
    <t>Cotulla Maintenance Office</t>
  </si>
  <si>
    <t>Roof Repairs</t>
  </si>
  <si>
    <t>Highway Trans. Fund 70</t>
  </si>
  <si>
    <t>22470401752</t>
  </si>
  <si>
    <t>Upgrade Propane Generator</t>
  </si>
  <si>
    <t>Highway Trans. Fund 71</t>
  </si>
  <si>
    <t>20470401753</t>
  </si>
  <si>
    <t>Orange Maintenance Office</t>
  </si>
  <si>
    <t>Rehab Metal Roofing</t>
  </si>
  <si>
    <t>Highway Trans. Fund 72</t>
  </si>
  <si>
    <t>12470401754</t>
  </si>
  <si>
    <t>Brookshire Maintenance Office</t>
  </si>
  <si>
    <t>Highway Trans. Fund 73</t>
  </si>
  <si>
    <t>12470401755</t>
  </si>
  <si>
    <t>Houston South Area Engineer &amp; Maintenance Office</t>
  </si>
  <si>
    <t>Highway Trans. Fund 74</t>
  </si>
  <si>
    <t>12470401756</t>
  </si>
  <si>
    <t>Highway Trans. Fund 75</t>
  </si>
  <si>
    <t>12470401757</t>
  </si>
  <si>
    <t>Rosenberg Area Engineer &amp; Maintenance Office</t>
  </si>
  <si>
    <t>Highway Trans. Fund 76</t>
  </si>
  <si>
    <t>22470401758</t>
  </si>
  <si>
    <t>Highway Trans. Fund 77</t>
  </si>
  <si>
    <t>22470401759</t>
  </si>
  <si>
    <t>Highway Trans. Fund 78</t>
  </si>
  <si>
    <t>22470401760</t>
  </si>
  <si>
    <t>Highway Trans. Fund 79</t>
  </si>
  <si>
    <t>22470401761</t>
  </si>
  <si>
    <t>Laredo Area Engineer &amp; Maintenance Office</t>
  </si>
  <si>
    <t>Highway Trans. Fund 80</t>
  </si>
  <si>
    <t>22470401762</t>
  </si>
  <si>
    <t>Laredo Auto Shop</t>
  </si>
  <si>
    <t>Furnish/Install HVAC</t>
  </si>
  <si>
    <t>Highway Trans. Fund 81</t>
  </si>
  <si>
    <t>22470401763</t>
  </si>
  <si>
    <t>Restrooms HVAC</t>
  </si>
  <si>
    <t>Highway Trans. Fund 82</t>
  </si>
  <si>
    <t>22470401764</t>
  </si>
  <si>
    <t>Laredo District Headquarters</t>
  </si>
  <si>
    <t>Repair MNT To Auto Shop Roof</t>
  </si>
  <si>
    <t>Highway Trans. Fund 83</t>
  </si>
  <si>
    <t>22470401765</t>
  </si>
  <si>
    <t>Laredo Lab/FIN/Stratus</t>
  </si>
  <si>
    <t xml:space="preserve">Replace 8 HVAC Units </t>
  </si>
  <si>
    <t>Highway Trans. Fund 84</t>
  </si>
  <si>
    <t>22470401766</t>
  </si>
  <si>
    <t>Laredo Traffic</t>
  </si>
  <si>
    <t>Replace Computer/Storage Room HVAC</t>
  </si>
  <si>
    <t>Highway Trans. Fund 85</t>
  </si>
  <si>
    <t>15470401767</t>
  </si>
  <si>
    <t>Transguide</t>
  </si>
  <si>
    <t>Replace 2 - 75 Ton Chillers And Add Chiller For (Backup)</t>
  </si>
  <si>
    <t>Highway Trans. Fund 86</t>
  </si>
  <si>
    <t>24470401768</t>
  </si>
  <si>
    <t>Highway Trans. Fund 87</t>
  </si>
  <si>
    <t>05470401769</t>
  </si>
  <si>
    <t>Highway Trans. Fund 88</t>
  </si>
  <si>
    <t>15470401770</t>
  </si>
  <si>
    <t>Bexar Metro Area Engineer &amp; Maintenance Office</t>
  </si>
  <si>
    <t>HVAC Upgrade</t>
  </si>
  <si>
    <t>Highway Trans. Fund 89</t>
  </si>
  <si>
    <t>15470401771</t>
  </si>
  <si>
    <t>Highway Trans. Fund 90</t>
  </si>
  <si>
    <t>09470401772</t>
  </si>
  <si>
    <t>Gatesville Area Engineer &amp; Maintenance Office</t>
  </si>
  <si>
    <t>Highway Trans. Fund 91</t>
  </si>
  <si>
    <t>18470401773</t>
  </si>
  <si>
    <t>Denton Area Engineer &amp; Maintenance Office</t>
  </si>
  <si>
    <t>Install Gate - Electric W/Remote On Ih35 Service Road</t>
  </si>
  <si>
    <t>Highway Trans. Fund 92</t>
  </si>
  <si>
    <t>05470401774</t>
  </si>
  <si>
    <t>Littlefield Maintenance Office</t>
  </si>
  <si>
    <t>Highway Trans. Fund 93</t>
  </si>
  <si>
    <t>21470401776</t>
  </si>
  <si>
    <t>HVAC Upgrade In HQ Bldg.</t>
  </si>
  <si>
    <t>Highway Trans. Fund 94</t>
  </si>
  <si>
    <t>21470401777</t>
  </si>
  <si>
    <t>San Benito Area Engineer &amp; Maintenance Office</t>
  </si>
  <si>
    <t>Highway Trans. Fund 95</t>
  </si>
  <si>
    <t>21470401778</t>
  </si>
  <si>
    <t>Highway Trans. Fund 96</t>
  </si>
  <si>
    <t>20470401779</t>
  </si>
  <si>
    <t>Highway Trans. Fund 97</t>
  </si>
  <si>
    <t>25470401780</t>
  </si>
  <si>
    <t>Highway Trans. Fund 98</t>
  </si>
  <si>
    <t>16470401781</t>
  </si>
  <si>
    <t>Replace HVAC Unit At Vehicle Titles And Registration -  Corpus Christi DHQ</t>
  </si>
  <si>
    <t>Highway Trans. Fund 99</t>
  </si>
  <si>
    <t>18470401782</t>
  </si>
  <si>
    <t>Fire/Sprinkler Upgrade (Obsolete Panels)</t>
  </si>
  <si>
    <t>Highway Trans. Fund 100</t>
  </si>
  <si>
    <t>13470401783</t>
  </si>
  <si>
    <t>Fayette Cty Maint.</t>
  </si>
  <si>
    <t>Upgrade Apu To Supply Entire Maintenace Building</t>
  </si>
  <si>
    <t>Highway Trans. Fund 101</t>
  </si>
  <si>
    <t>20470401784</t>
  </si>
  <si>
    <t>Highway Trans. Fund 102</t>
  </si>
  <si>
    <t>20470401785</t>
  </si>
  <si>
    <t>Highway Trans. Fund 103</t>
  </si>
  <si>
    <t>20470401786</t>
  </si>
  <si>
    <t>Install/Repair Fence</t>
  </si>
  <si>
    <t>Highway Trans. Fund 104</t>
  </si>
  <si>
    <t>20470401787</t>
  </si>
  <si>
    <t>Rehab Roof With Insulation</t>
  </si>
  <si>
    <t>Highway Trans. Fund 105</t>
  </si>
  <si>
    <t>24470401788</t>
  </si>
  <si>
    <t>El Paso (East) Area Engineer &amp; Maintenance Office</t>
  </si>
  <si>
    <t xml:space="preserve">Install/Repair Roof </t>
  </si>
  <si>
    <t>Highway Trans. Fund 106</t>
  </si>
  <si>
    <t>24470401789</t>
  </si>
  <si>
    <t>Upgrade Evaporative AC Unit In The Shop. Add Heaters And Double Door.</t>
  </si>
  <si>
    <t>Highway Trans. Fund 107</t>
  </si>
  <si>
    <t>24470401790</t>
  </si>
  <si>
    <t xml:space="preserve">Upgrade Front/Rear Entrance Gates </t>
  </si>
  <si>
    <t>Highway Trans. Fund 108</t>
  </si>
  <si>
    <t>24470401791</t>
  </si>
  <si>
    <t>El Paso (West) Area Engineer &amp; Maintenance Office</t>
  </si>
  <si>
    <t xml:space="preserve">Secure The Lobby Area </t>
  </si>
  <si>
    <t>Highway Trans. Fund 109</t>
  </si>
  <si>
    <t>02470401792</t>
  </si>
  <si>
    <t>9 Crac HVAC Units Transvision Building</t>
  </si>
  <si>
    <t>Highway Trans. Fund 110</t>
  </si>
  <si>
    <t>22470401793</t>
  </si>
  <si>
    <t>Freer</t>
  </si>
  <si>
    <t>Highway Trans. Fund 111</t>
  </si>
  <si>
    <t>05470401794</t>
  </si>
  <si>
    <t>Highway Trans. Fund 112</t>
  </si>
  <si>
    <t>10470401795</t>
  </si>
  <si>
    <t>South Tyler Area Engineer &amp; Maintenance Office</t>
  </si>
  <si>
    <t>Replace HVAC In Bldg. B</t>
  </si>
  <si>
    <t>Highway Trans. Fund 113</t>
  </si>
  <si>
    <t>10470401796</t>
  </si>
  <si>
    <t>Upgrade HVAC In Maint &amp;Area Office</t>
  </si>
  <si>
    <t>Highway Trans. Fund 114</t>
  </si>
  <si>
    <t>09470401797</t>
  </si>
  <si>
    <t>Hillsboro Area Engineer &amp; Maintenance Office</t>
  </si>
  <si>
    <t>Install Gate and Controls</t>
  </si>
  <si>
    <t>Highway Trans. Fund 115</t>
  </si>
  <si>
    <t>16470401798</t>
  </si>
  <si>
    <t>Bee Co.</t>
  </si>
  <si>
    <t xml:space="preserve">Replace HVAC System </t>
  </si>
  <si>
    <t>Highway Trans. Fund 116</t>
  </si>
  <si>
    <t>18470401799</t>
  </si>
  <si>
    <t>Cedar Hill Maintenance Office</t>
  </si>
  <si>
    <t>Install Gates - Electric/Key Pad</t>
  </si>
  <si>
    <t>Highway Trans. Fund 117</t>
  </si>
  <si>
    <t>18470401800</t>
  </si>
  <si>
    <t>Highway Trans. Fund 118</t>
  </si>
  <si>
    <t>19470401801</t>
  </si>
  <si>
    <t>Highway Trans. Fund 119</t>
  </si>
  <si>
    <t>22470401802</t>
  </si>
  <si>
    <t>La Pryor Maintenance Office</t>
  </si>
  <si>
    <t>Replace Two HVAC Units</t>
  </si>
  <si>
    <t>Highway Trans. Fund 120</t>
  </si>
  <si>
    <t>22470401803</t>
  </si>
  <si>
    <t>La Pryor on HWY 57</t>
  </si>
  <si>
    <t>Install Gate Operator And Key Pad</t>
  </si>
  <si>
    <t>Highway Trans. Fund 121</t>
  </si>
  <si>
    <t>18470401804</t>
  </si>
  <si>
    <t>Corsicana Area Engineer &amp; Maintenance Office</t>
  </si>
  <si>
    <t>Highway Trans. Fund 122</t>
  </si>
  <si>
    <t>18470401805</t>
  </si>
  <si>
    <t>Generator Backup Power Completed</t>
  </si>
  <si>
    <t>Highway Trans. Fund 123</t>
  </si>
  <si>
    <t>18470401806</t>
  </si>
  <si>
    <t>HVAC Upgrade - Leibert System @ Server Room</t>
  </si>
  <si>
    <t>Highway Trans. Fund 124</t>
  </si>
  <si>
    <t>12470401807</t>
  </si>
  <si>
    <t>Install CCTV Security Camera (Parking Garage)</t>
  </si>
  <si>
    <t>Highway Trans. Fund 125</t>
  </si>
  <si>
    <t>12470401808</t>
  </si>
  <si>
    <t>Upgrade Site Lighting</t>
  </si>
  <si>
    <t>Highway Trans. Fund 126</t>
  </si>
  <si>
    <t>12470401809</t>
  </si>
  <si>
    <t>Highway Trans. Fund 127</t>
  </si>
  <si>
    <t>16470401810</t>
  </si>
  <si>
    <t>Aransas Co.</t>
  </si>
  <si>
    <t>Highway Trans. Fund 128</t>
  </si>
  <si>
    <t>18470401811</t>
  </si>
  <si>
    <t>Ennis Maintenance Office</t>
  </si>
  <si>
    <t>Roof - Coating Metal Roof Over Storage/Salt Shed</t>
  </si>
  <si>
    <t>Highway Trans. Fund 129</t>
  </si>
  <si>
    <t>06470401812</t>
  </si>
  <si>
    <t>Ft Stockton Area Engineer &amp; Maintenance Office</t>
  </si>
  <si>
    <t>Highway Trans. Fund 130</t>
  </si>
  <si>
    <t>15470401813</t>
  </si>
  <si>
    <t>Replace 3 Each 20 Ton Chillers For Backup</t>
  </si>
  <si>
    <t>Highway Trans. Fund 131</t>
  </si>
  <si>
    <t>15470401814</t>
  </si>
  <si>
    <t>West Bexar Maintenance Office</t>
  </si>
  <si>
    <t>Highway Trans. Fund 132</t>
  </si>
  <si>
    <t>38470401815</t>
  </si>
  <si>
    <t>Riverside Annex I RA118</t>
  </si>
  <si>
    <t>Highway Trans. Fund 133</t>
  </si>
  <si>
    <t>38470401816</t>
  </si>
  <si>
    <t>Install Redundant UPS for Data Center</t>
  </si>
  <si>
    <t>Highway Trans. Fund 134</t>
  </si>
  <si>
    <t>38470401817</t>
  </si>
  <si>
    <t xml:space="preserve">Replace Roof  </t>
  </si>
  <si>
    <t>Highway Trans. Fund 135</t>
  </si>
  <si>
    <t>38470401818</t>
  </si>
  <si>
    <t>Highway Trans. Fund 136</t>
  </si>
  <si>
    <t>38470401819</t>
  </si>
  <si>
    <t>Roof and Weatherize Exterior</t>
  </si>
  <si>
    <t>Highway Trans. Fund 137</t>
  </si>
  <si>
    <t>38470401820</t>
  </si>
  <si>
    <t>Highway Trans. Fund 138</t>
  </si>
  <si>
    <t>21470401821</t>
  </si>
  <si>
    <t>Edcouch Maintenance Office</t>
  </si>
  <si>
    <t>Add Exit Only Gate To East Side</t>
  </si>
  <si>
    <t>Highway Trans. Fund 139</t>
  </si>
  <si>
    <t>17470401822</t>
  </si>
  <si>
    <t>Highway Trans. Fund 140</t>
  </si>
  <si>
    <t>01470401823</t>
  </si>
  <si>
    <t>Resurface Parking Lot</t>
  </si>
  <si>
    <t>Highway Trans. Fund 141</t>
  </si>
  <si>
    <t>21470401824</t>
  </si>
  <si>
    <t>Pharr Area Engineer &amp; Maintenance Office</t>
  </si>
  <si>
    <t>Reconfigure Parking Lot</t>
  </si>
  <si>
    <t>Highway Trans. Fund 142</t>
  </si>
  <si>
    <t>21470401825</t>
  </si>
  <si>
    <t>Rework Concrete Drainage Structure</t>
  </si>
  <si>
    <t>Highway Trans. Fund 143</t>
  </si>
  <si>
    <t>22470401826</t>
  </si>
  <si>
    <t>Del Rio</t>
  </si>
  <si>
    <t>Sprinkler System Repair &amp; Upgrade</t>
  </si>
  <si>
    <t>Highway Trans. Fund 144</t>
  </si>
  <si>
    <t>22470401827</t>
  </si>
  <si>
    <t>Furnish/Install Bollard</t>
  </si>
  <si>
    <t>Highway Trans. Fund 145</t>
  </si>
  <si>
    <t>22470401828</t>
  </si>
  <si>
    <t>Parking Lot Lighting</t>
  </si>
  <si>
    <t>Highway Trans. Fund 146</t>
  </si>
  <si>
    <t>04470401829</t>
  </si>
  <si>
    <t>Sprinkler System Repairs</t>
  </si>
  <si>
    <t>Highway Trans. Fund 147</t>
  </si>
  <si>
    <t>07470401830</t>
  </si>
  <si>
    <t>Eden Maintenance Office</t>
  </si>
  <si>
    <t>Demolish Old Asphalt Storage Tank</t>
  </si>
  <si>
    <t>Highway Trans. Fund 148</t>
  </si>
  <si>
    <t>07470401831</t>
  </si>
  <si>
    <t>Install New 10,000 Gallon Brine Storge Tank</t>
  </si>
  <si>
    <t>Highway Trans. Fund 149</t>
  </si>
  <si>
    <t>07470401832</t>
  </si>
  <si>
    <t xml:space="preserve">Pavement Seal Coat And Restripe </t>
  </si>
  <si>
    <t>Highway Trans. Fund 150</t>
  </si>
  <si>
    <t>07470401833</t>
  </si>
  <si>
    <t>Replace Old Asphalt Storage Tank</t>
  </si>
  <si>
    <t>Highway Trans. Fund 151</t>
  </si>
  <si>
    <t>24470401834</t>
  </si>
  <si>
    <t>Fort Hancock Sub-Section</t>
  </si>
  <si>
    <t>Demolish Old Asphalt Storage Tank.</t>
  </si>
  <si>
    <t>Highway Trans. Fund 152</t>
  </si>
  <si>
    <t>24470401835</t>
  </si>
  <si>
    <t>Install Back Rockwall</t>
  </si>
  <si>
    <t>Highway Trans. Fund 153</t>
  </si>
  <si>
    <t>07470401836</t>
  </si>
  <si>
    <t>Leakey Maintenance Office</t>
  </si>
  <si>
    <t>Highway Trans. Fund 154</t>
  </si>
  <si>
    <t>07470401837</t>
  </si>
  <si>
    <t>Highway Trans. Fund 155</t>
  </si>
  <si>
    <t>07470401838</t>
  </si>
  <si>
    <t>Highway Trans. Fund 156</t>
  </si>
  <si>
    <t>06470401839</t>
  </si>
  <si>
    <t>McCamey Maintenance Office</t>
  </si>
  <si>
    <t>Paint Asphalt Tank Bases And Hardware. Deteriorating Paint And Rusting Steel</t>
  </si>
  <si>
    <t>Highway Trans. Fund 157</t>
  </si>
  <si>
    <t>07470401840</t>
  </si>
  <si>
    <t>Ballinger Maintenance Office</t>
  </si>
  <si>
    <t>Highway Trans. Fund 158</t>
  </si>
  <si>
    <t>07470401841</t>
  </si>
  <si>
    <t>Highway Trans. Fund 159</t>
  </si>
  <si>
    <t>07470401842</t>
  </si>
  <si>
    <t>Highway Trans. Fund 160</t>
  </si>
  <si>
    <t>06470401843</t>
  </si>
  <si>
    <t>Sanderson Maintenance Office</t>
  </si>
  <si>
    <t>Repair Irrigation Systems</t>
  </si>
  <si>
    <t>Highway Trans. Fund 161</t>
  </si>
  <si>
    <t>23470401844</t>
  </si>
  <si>
    <t>Breckenridge Maintenance Office</t>
  </si>
  <si>
    <t>Demolish Old Structures On Adjacent Site</t>
  </si>
  <si>
    <t>Highway Trans. Fund 162</t>
  </si>
  <si>
    <t>16470401845</t>
  </si>
  <si>
    <t>Add Additional Lateral Lines To Septic System At The Alice Ae Office</t>
  </si>
  <si>
    <t>Highway Trans. Fund 163</t>
  </si>
  <si>
    <t>18470401846</t>
  </si>
  <si>
    <t>Asphalt Overlay Parking Lot</t>
  </si>
  <si>
    <t>Highway Trans. Fund 164</t>
  </si>
  <si>
    <t>18470401847</t>
  </si>
  <si>
    <t>Parking Lot Striping</t>
  </si>
  <si>
    <t>Highway Trans. Fund 165</t>
  </si>
  <si>
    <t>21470401848</t>
  </si>
  <si>
    <t xml:space="preserve">Repave Parking Lot </t>
  </si>
  <si>
    <t>Highway Trans. Fund 166</t>
  </si>
  <si>
    <t>20470401849</t>
  </si>
  <si>
    <t>Rehab Parking Lot And Drainage</t>
  </si>
  <si>
    <t>Highway Trans. Fund 167</t>
  </si>
  <si>
    <t>20470401850</t>
  </si>
  <si>
    <t>Replace Fuel Dispensers</t>
  </si>
  <si>
    <t>Highway Trans. Fund 168</t>
  </si>
  <si>
    <t>20470401851</t>
  </si>
  <si>
    <t>Newton Maintenance Office</t>
  </si>
  <si>
    <t>Highway Trans. Fund 169</t>
  </si>
  <si>
    <t>20470401852</t>
  </si>
  <si>
    <t>Remove Out Of Service Emulsion, Linseed Oil &amp; Asts</t>
  </si>
  <si>
    <t>Highway Trans. Fund 170</t>
  </si>
  <si>
    <t>20470401853</t>
  </si>
  <si>
    <t>Stowel Maintenance Office</t>
  </si>
  <si>
    <t>Electric Service To Yard</t>
  </si>
  <si>
    <t>Highway Trans. Fund 171</t>
  </si>
  <si>
    <t>20470401854</t>
  </si>
  <si>
    <t>Highway Trans. Fund 172</t>
  </si>
  <si>
    <t>18470401855</t>
  </si>
  <si>
    <t>Highway Trans. Fund 173</t>
  </si>
  <si>
    <t>18470401856</t>
  </si>
  <si>
    <t>Highway Trans. Fund 174</t>
  </si>
  <si>
    <t>18470401857</t>
  </si>
  <si>
    <t>Highway Trans. Fund 175</t>
  </si>
  <si>
    <t>22470401858</t>
  </si>
  <si>
    <t>Fuel Pump Replacements</t>
  </si>
  <si>
    <t>Highway Trans. Fund 176</t>
  </si>
  <si>
    <t>22470401859</t>
  </si>
  <si>
    <t>Landscaping &amp; Irrigation</t>
  </si>
  <si>
    <t>Highway Trans. Fund 177</t>
  </si>
  <si>
    <t>07470401860</t>
  </si>
  <si>
    <t>San Angelo Area Engineer &amp; Maintenance Office</t>
  </si>
  <si>
    <t>Overlay And Restripe Parking Lot</t>
  </si>
  <si>
    <t>Highway Trans. Fund 178</t>
  </si>
  <si>
    <t>07470401861</t>
  </si>
  <si>
    <t>San Angelo Maintenance Office</t>
  </si>
  <si>
    <t>Install New Automated Vehicle  Entry Gate</t>
  </si>
  <si>
    <t>Highway Trans. Fund 179</t>
  </si>
  <si>
    <t>07470401862</t>
  </si>
  <si>
    <t xml:space="preserve">Pavement Seal Coat and Restripe </t>
  </si>
  <si>
    <t>Highway Trans. Fund 180</t>
  </si>
  <si>
    <t>07470401863</t>
  </si>
  <si>
    <t>Replace Underground Fuel Tanks With New Above Ground Tanks</t>
  </si>
  <si>
    <t>Highway Trans. Fund 181</t>
  </si>
  <si>
    <t>07470401864</t>
  </si>
  <si>
    <t>Sterling City Maintenance Office</t>
  </si>
  <si>
    <t>Highway Trans. Fund 182</t>
  </si>
  <si>
    <t>07470401865</t>
  </si>
  <si>
    <t>Highway Trans. Fund 183</t>
  </si>
  <si>
    <t>07470401866</t>
  </si>
  <si>
    <t>Replace Automated Swing Gate With Automated Sliding Gate</t>
  </si>
  <si>
    <t>Highway Trans. Fund 184</t>
  </si>
  <si>
    <t>07470401867</t>
  </si>
  <si>
    <t>Highway Trans. Fund 185</t>
  </si>
  <si>
    <t>25470401868</t>
  </si>
  <si>
    <t>Munday Maintenance Office</t>
  </si>
  <si>
    <t>Highway Trans. Fund 186</t>
  </si>
  <si>
    <t>05470401869</t>
  </si>
  <si>
    <t>Nw Side Of Long Building Dirt Work To Shed Water</t>
  </si>
  <si>
    <t>Highway Trans. Fund 187</t>
  </si>
  <si>
    <t>05470401870</t>
  </si>
  <si>
    <t>Site Work And Concrete Flume</t>
  </si>
  <si>
    <t>Highway Trans. Fund 188</t>
  </si>
  <si>
    <t>21470401871</t>
  </si>
  <si>
    <t>Raymondville Maintenance Office</t>
  </si>
  <si>
    <t>New Fire Proof Overhead Doors</t>
  </si>
  <si>
    <t>Highway Trans. Fund 189</t>
  </si>
  <si>
    <t>21470401872</t>
  </si>
  <si>
    <t>Resurface Maintenance Yard</t>
  </si>
  <si>
    <t>Highway Trans. Fund 190</t>
  </si>
  <si>
    <t>10470401873</t>
  </si>
  <si>
    <t>Modifications/Upgrade Site</t>
  </si>
  <si>
    <t>Highway Trans. Fund 191</t>
  </si>
  <si>
    <t>08470401874</t>
  </si>
  <si>
    <t>Parking Lot Reconfiguration</t>
  </si>
  <si>
    <t>Highway Trans. Fund 192</t>
  </si>
  <si>
    <t>08470401875</t>
  </si>
  <si>
    <t>Sidewalks at the DMV Building Need to be Cut Out and Replaced in Various Areas</t>
  </si>
  <si>
    <t>Highway Trans. Fund 193</t>
  </si>
  <si>
    <t>08470401876</t>
  </si>
  <si>
    <t>Replace Water Cut Offs On The Complex For Various Buildings</t>
  </si>
  <si>
    <t>Highway Trans. Fund 194</t>
  </si>
  <si>
    <t>24470401877</t>
  </si>
  <si>
    <t>Fort Davis Maintenance Office</t>
  </si>
  <si>
    <t>Demolish Old Emulsion Tank</t>
  </si>
  <si>
    <t>Highway Trans. Fund 195</t>
  </si>
  <si>
    <t>24470401878</t>
  </si>
  <si>
    <t xml:space="preserve">Install Sprinkler System </t>
  </si>
  <si>
    <t>Highway Trans. Fund 196</t>
  </si>
  <si>
    <t>02470401879</t>
  </si>
  <si>
    <t>Highway Trans. Fund 197</t>
  </si>
  <si>
    <t>06470401880</t>
  </si>
  <si>
    <t>Highway Trans. Fund 198</t>
  </si>
  <si>
    <t>06470401881</t>
  </si>
  <si>
    <t>Xeroscape Grounds</t>
  </si>
  <si>
    <t>Highway Trans. Fund 199</t>
  </si>
  <si>
    <t>06470401882</t>
  </si>
  <si>
    <t>Odessa Maintenance Office</t>
  </si>
  <si>
    <t>Reconfigure Parking In Front Of Office</t>
  </si>
  <si>
    <t>Highway Trans. Fund 200</t>
  </si>
  <si>
    <t>06470401883</t>
  </si>
  <si>
    <t>Repair/Replace ATG System On Above Ground Fuel Tanks</t>
  </si>
  <si>
    <t>Highway Trans. Fund 201</t>
  </si>
  <si>
    <t>06470401884</t>
  </si>
  <si>
    <t>Replace Irrigation System For New Yard Design</t>
  </si>
  <si>
    <t>Highway Trans. Fund 202</t>
  </si>
  <si>
    <t>07470401885</t>
  </si>
  <si>
    <t>Highway Trans. Fund 203</t>
  </si>
  <si>
    <t>07470401886</t>
  </si>
  <si>
    <t>Junction Maintenance Office</t>
  </si>
  <si>
    <t>Highway Trans. Fund 204</t>
  </si>
  <si>
    <t>07470401887</t>
  </si>
  <si>
    <t>Highway Trans. Fund 205</t>
  </si>
  <si>
    <t>07470401888</t>
  </si>
  <si>
    <t>Highway Trans. Fund 206</t>
  </si>
  <si>
    <t>15470401889</t>
  </si>
  <si>
    <t>Change Out Galvanized Water Main Piping</t>
  </si>
  <si>
    <t>Highway Trans. Fund 207</t>
  </si>
  <si>
    <t>15470401890</t>
  </si>
  <si>
    <t>Highway Trans. Fund 208</t>
  </si>
  <si>
    <t>15470401891</t>
  </si>
  <si>
    <t>Parking Lot Resurfacing &amp; Reconfiguration</t>
  </si>
  <si>
    <t>Highway Trans. Fund 209</t>
  </si>
  <si>
    <t>06470401892</t>
  </si>
  <si>
    <t>Connect to City Sewer Utililty Line</t>
  </si>
  <si>
    <t>Highway Trans. Fund 210</t>
  </si>
  <si>
    <t>06470401893</t>
  </si>
  <si>
    <t>Highway Trans. Fund 211</t>
  </si>
  <si>
    <t>15470401894</t>
  </si>
  <si>
    <t>Replace Radio Tower</t>
  </si>
  <si>
    <t>Highway Trans. Fund 212</t>
  </si>
  <si>
    <t>07470401895</t>
  </si>
  <si>
    <t>Sonora Maintenance Office</t>
  </si>
  <si>
    <t>Highway Trans. Fund 213</t>
  </si>
  <si>
    <t>13470401896</t>
  </si>
  <si>
    <t>Install Above Ground Fuel System/New Dispenser</t>
  </si>
  <si>
    <t>Highway Trans. Fund 214</t>
  </si>
  <si>
    <t>13470401897</t>
  </si>
  <si>
    <t>Colorado Cty Maint.</t>
  </si>
  <si>
    <t>Highway Trans. Fund 215</t>
  </si>
  <si>
    <t>20470401898</t>
  </si>
  <si>
    <t>Additional Sidewalks</t>
  </si>
  <si>
    <t>Highway Trans. Fund 216</t>
  </si>
  <si>
    <t>20470401899</t>
  </si>
  <si>
    <t>Modifications/Upgrade Site Utilities</t>
  </si>
  <si>
    <t>Highway Trans. Fund 217</t>
  </si>
  <si>
    <t>20470401900</t>
  </si>
  <si>
    <t>Rehab Parking Lot And Stripe</t>
  </si>
  <si>
    <t>Highway Trans. Fund 218</t>
  </si>
  <si>
    <t>20470401901</t>
  </si>
  <si>
    <t>Highway Trans. Fund 219</t>
  </si>
  <si>
    <t>20470401902</t>
  </si>
  <si>
    <t>Highway Trans. Fund 220</t>
  </si>
  <si>
    <t>20470401903</t>
  </si>
  <si>
    <t>Districtwide</t>
  </si>
  <si>
    <t>Re-Stripe Parking Lots And Hc Spaces</t>
  </si>
  <si>
    <t>Highway Trans. Fund 221</t>
  </si>
  <si>
    <t>07470401904</t>
  </si>
  <si>
    <t>Rocksprings Maintenance Office</t>
  </si>
  <si>
    <t>Highway Trans. Fund 222</t>
  </si>
  <si>
    <t>07470401905</t>
  </si>
  <si>
    <t>Highway Trans. Fund 223</t>
  </si>
  <si>
    <t>03470401906</t>
  </si>
  <si>
    <t>Construct In-Ground Storm Shelter</t>
  </si>
  <si>
    <t>Highway Trans. Fund 224</t>
  </si>
  <si>
    <t>03470401907</t>
  </si>
  <si>
    <t>Highway Trans. Fund 225</t>
  </si>
  <si>
    <t>03470401908</t>
  </si>
  <si>
    <t>Repave Parking Lot - Wichita Falls DHQ</t>
  </si>
  <si>
    <t>Highway Trans. Fund 226</t>
  </si>
  <si>
    <t>16470401909</t>
  </si>
  <si>
    <t>Highway Trans. Fund 227</t>
  </si>
  <si>
    <t>16470401910</t>
  </si>
  <si>
    <t>Highway Trans. Fund 228</t>
  </si>
  <si>
    <t>16470401911</t>
  </si>
  <si>
    <t>Rehab Existing Parking Lots On Entire Campus</t>
  </si>
  <si>
    <t>Highway Trans. Fund 229</t>
  </si>
  <si>
    <t>16470401912</t>
  </si>
  <si>
    <t>Repair Sidewalk Or Parking Lot - Corpus Christi DHQ</t>
  </si>
  <si>
    <t>Highway Trans. Fund 230</t>
  </si>
  <si>
    <t>16470401913</t>
  </si>
  <si>
    <t>Replace 3 Existing Fuel Dispensers At The Fuel Station</t>
  </si>
  <si>
    <t>Highway Trans. Fund 231</t>
  </si>
  <si>
    <t>16470401914</t>
  </si>
  <si>
    <t>Replace Fuel Dispenser At Maintenance Special Jobs -  Corpus Christi DHQ</t>
  </si>
  <si>
    <t>Highway Trans. Fund 232</t>
  </si>
  <si>
    <t>11470401915</t>
  </si>
  <si>
    <t>Replace Bathroom Sewer Dainage System</t>
  </si>
  <si>
    <t>Highway Trans. Fund 233</t>
  </si>
  <si>
    <t>06470401916</t>
  </si>
  <si>
    <t>Crane Maintenance Office</t>
  </si>
  <si>
    <t>Paint 10000 Gal Asphalt Tank &amp; Insulate</t>
  </si>
  <si>
    <t>Highway Trans. Fund 234</t>
  </si>
  <si>
    <t>21470401917</t>
  </si>
  <si>
    <t>Upgrade Landscaping to include Hike And Bike Trail</t>
  </si>
  <si>
    <t>Highway Trans. Fund 235</t>
  </si>
  <si>
    <t>21470401918</t>
  </si>
  <si>
    <t>Increase Parking Area</t>
  </si>
  <si>
    <t>Highway Trans. Fund 236</t>
  </si>
  <si>
    <t>21470401919</t>
  </si>
  <si>
    <t>Parking Lot Improvements</t>
  </si>
  <si>
    <t>Highway Trans. Fund 237</t>
  </si>
  <si>
    <t>07470401920</t>
  </si>
  <si>
    <t>Ozona Maintenance Office</t>
  </si>
  <si>
    <t>Highway Trans. Fund 238</t>
  </si>
  <si>
    <t>07470401921</t>
  </si>
  <si>
    <t>Highway Trans. Fund 239</t>
  </si>
  <si>
    <t>07470401922</t>
  </si>
  <si>
    <t>Highway Trans. Fund 240</t>
  </si>
  <si>
    <t>13470401923</t>
  </si>
  <si>
    <t>Highway Trans. Fund 241</t>
  </si>
  <si>
    <t>13470401924</t>
  </si>
  <si>
    <t xml:space="preserve">Replace Deteriorating Natural Gas Lines And Exterior Valves </t>
  </si>
  <si>
    <t>Highway Trans. Fund 242</t>
  </si>
  <si>
    <t>20470401925</t>
  </si>
  <si>
    <t>Highway Trans. Fund 243</t>
  </si>
  <si>
    <t>23470401926</t>
  </si>
  <si>
    <t>Highway Trans. Fund 244</t>
  </si>
  <si>
    <t>18470401927</t>
  </si>
  <si>
    <t>Highway Trans. Fund 245</t>
  </si>
  <si>
    <t>18470401928</t>
  </si>
  <si>
    <t>Highway Trans. Fund 246</t>
  </si>
  <si>
    <t>18470401929</t>
  </si>
  <si>
    <t>Asphalt Emulsion Tank Installation</t>
  </si>
  <si>
    <t>Highway Trans. Fund 247</t>
  </si>
  <si>
    <t>18470401930</t>
  </si>
  <si>
    <t>Highway Trans. Fund 248</t>
  </si>
  <si>
    <t>18470401931</t>
  </si>
  <si>
    <t>Highway Trans. Fund 249</t>
  </si>
  <si>
    <t>22470401932</t>
  </si>
  <si>
    <t>Carrizo Springs (Area Engineer &amp; Maintenance Office &amp; Lab)</t>
  </si>
  <si>
    <t>Upgrade Sprinkler System</t>
  </si>
  <si>
    <t>Highway Trans. Fund 250</t>
  </si>
  <si>
    <t>07470401933</t>
  </si>
  <si>
    <t>Highway Trans. Fund 251</t>
  </si>
  <si>
    <t>07470401934</t>
  </si>
  <si>
    <t>Highway Trans. Fund 252</t>
  </si>
  <si>
    <t>04470401935</t>
  </si>
  <si>
    <t>Replace Fuel Pumps</t>
  </si>
  <si>
    <t>Highway Trans. Fund 253</t>
  </si>
  <si>
    <t>20470401936</t>
  </si>
  <si>
    <t>Highway Trans. Fund 254</t>
  </si>
  <si>
    <t>24470401937</t>
  </si>
  <si>
    <t>Resufacing of Parking Lot</t>
  </si>
  <si>
    <t>Highway Trans. Fund 255</t>
  </si>
  <si>
    <t>13470401938</t>
  </si>
  <si>
    <t>Build New Berm Around Asphalt Tanks</t>
  </si>
  <si>
    <t>Highway Trans. Fund 256</t>
  </si>
  <si>
    <t>04470401939</t>
  </si>
  <si>
    <t>Highway Trans. Fund 257</t>
  </si>
  <si>
    <t>06470401940</t>
  </si>
  <si>
    <t>Highway Trans. Fund 258</t>
  </si>
  <si>
    <t>18470401941</t>
  </si>
  <si>
    <t>Hutchins Maintenance Office</t>
  </si>
  <si>
    <t>Highway Trans. Fund 259</t>
  </si>
  <si>
    <t>18470401942</t>
  </si>
  <si>
    <t>Highway Trans. Fund 260</t>
  </si>
  <si>
    <t>18470401943</t>
  </si>
  <si>
    <t>NW Dallas Maintenance Office</t>
  </si>
  <si>
    <t>Modular Building/Site Prep</t>
  </si>
  <si>
    <t>Highway Trans. Fund 261</t>
  </si>
  <si>
    <t>24470401944</t>
  </si>
  <si>
    <t>Alpine Area Engineer &amp; Maintenance Office</t>
  </si>
  <si>
    <t>Demolish  Old Emulsion Tank</t>
  </si>
  <si>
    <t>Highway Trans. Fund 262</t>
  </si>
  <si>
    <t>06470401945</t>
  </si>
  <si>
    <t>Highway Trans. Fund 263</t>
  </si>
  <si>
    <t>21470401946</t>
  </si>
  <si>
    <t>Fuel Tank Relocation</t>
  </si>
  <si>
    <t>Highway Trans. Fund 264</t>
  </si>
  <si>
    <t>21470401947</t>
  </si>
  <si>
    <t>Improve Drainage</t>
  </si>
  <si>
    <t>Highway Trans. Fund 265</t>
  </si>
  <si>
    <t>21470401948</t>
  </si>
  <si>
    <t>Repair Sewer Line At Rear Of Yard, Add Approx. 8 Manholes.</t>
  </si>
  <si>
    <t>Highway Trans. Fund 266</t>
  </si>
  <si>
    <t>21470401949</t>
  </si>
  <si>
    <t>Highway Trans. Fund 267</t>
  </si>
  <si>
    <t>07470401950</t>
  </si>
  <si>
    <t>Robert Lee  Maintenance Office</t>
  </si>
  <si>
    <t>Highway Trans. Fund 268</t>
  </si>
  <si>
    <t>07470401951</t>
  </si>
  <si>
    <t>Highway Trans. Fund 269</t>
  </si>
  <si>
    <t>24470401952</t>
  </si>
  <si>
    <t>Highway Trans. Fund 270</t>
  </si>
  <si>
    <t>21470401953</t>
  </si>
  <si>
    <t>Repair Fuel Dispensing Pumps &amp; Tanks</t>
  </si>
  <si>
    <t>Highway Trans. Fund 271</t>
  </si>
  <si>
    <t>15470401954</t>
  </si>
  <si>
    <t>Bandera Maintenance Office</t>
  </si>
  <si>
    <t>Connect To City Water/Sewer</t>
  </si>
  <si>
    <t>Highway Trans. Fund 272</t>
  </si>
  <si>
    <t>24470401955</t>
  </si>
  <si>
    <t>Pine Springs Sub-Section</t>
  </si>
  <si>
    <t>Highway Trans. Fund 273</t>
  </si>
  <si>
    <t>06470401956</t>
  </si>
  <si>
    <t>Highway Trans. Fund 274</t>
  </si>
  <si>
    <t>07470401957</t>
  </si>
  <si>
    <t>Big Lake Maintenance Office</t>
  </si>
  <si>
    <t>Highway Trans. Fund 275</t>
  </si>
  <si>
    <t>07470401958</t>
  </si>
  <si>
    <t>Install New Above Ground Fuel Tanks</t>
  </si>
  <si>
    <t>Highway Trans. Fund 276</t>
  </si>
  <si>
    <t>07470401959</t>
  </si>
  <si>
    <t>Highway Trans. Fund 277</t>
  </si>
  <si>
    <t>07470401960</t>
  </si>
  <si>
    <t>Highway Trans. Fund 278</t>
  </si>
  <si>
    <t>14470401961</t>
  </si>
  <si>
    <t>Burnet Area Engineer &amp; Maintenance Office</t>
  </si>
  <si>
    <t>Parking Lot Overlay</t>
  </si>
  <si>
    <t>Highway Trans. Fund 279</t>
  </si>
  <si>
    <t>23470401962</t>
  </si>
  <si>
    <t>Goldthwaite Maintenance Office</t>
  </si>
  <si>
    <t>Remove Underground Fuel Tanks And Install Above Ground Tanks</t>
  </si>
  <si>
    <t>Highway Trans. Fund 280</t>
  </si>
  <si>
    <t>07470401963</t>
  </si>
  <si>
    <t>Menard Maintenance Office</t>
  </si>
  <si>
    <t>Highway Trans. Fund 281</t>
  </si>
  <si>
    <t>16470401964</t>
  </si>
  <si>
    <t>Repair Fuel Monitoring System - Corpus Christi AEM</t>
  </si>
  <si>
    <t>Highway Trans. Fund 282</t>
  </si>
  <si>
    <t>16470401965</t>
  </si>
  <si>
    <t>Replace Existing Sewage Line Running To Lift Station</t>
  </si>
  <si>
    <t>Highway Trans. Fund 283</t>
  </si>
  <si>
    <t>16470401966</t>
  </si>
  <si>
    <t>Sinton Area Engineer &amp; Maintenance Office</t>
  </si>
  <si>
    <t>Replace Sewer Line</t>
  </si>
  <si>
    <t>Highway Trans. Fund 284</t>
  </si>
  <si>
    <t>10470401967</t>
  </si>
  <si>
    <t>Parking Improvements</t>
  </si>
  <si>
    <t>Highway Trans. Fund 285</t>
  </si>
  <si>
    <t>22470401968</t>
  </si>
  <si>
    <t>Irrigation Replacement</t>
  </si>
  <si>
    <t>Highway Trans. Fund 286</t>
  </si>
  <si>
    <t>05470401969</t>
  </si>
  <si>
    <t>Tulia Maintenance Office</t>
  </si>
  <si>
    <t>New 2" Water Line Installation</t>
  </si>
  <si>
    <t>Highway Trans. Fund 287</t>
  </si>
  <si>
    <t>22470401970</t>
  </si>
  <si>
    <t xml:space="preserve">Install French  Drainage </t>
  </si>
  <si>
    <t>Highway Trans. Fund 288</t>
  </si>
  <si>
    <t>22470401971</t>
  </si>
  <si>
    <t>Install Irrigation And Landscaping</t>
  </si>
  <si>
    <t>Highway Trans. Fund 289</t>
  </si>
  <si>
    <t>22470401972</t>
  </si>
  <si>
    <t>Repave &amp; Stripe Empl &amp; Visitor Parking Lot</t>
  </si>
  <si>
    <t>Highway Trans. Fund 290</t>
  </si>
  <si>
    <t>20470401973</t>
  </si>
  <si>
    <t>Jasper Area Engineer &amp; Maintenance Office</t>
  </si>
  <si>
    <t>Add Connection To Public Supply For Water And Sanitary Sewer System</t>
  </si>
  <si>
    <t>Highway Trans. Fund 291</t>
  </si>
  <si>
    <t>20470401974</t>
  </si>
  <si>
    <t>Highway Trans. Fund 292</t>
  </si>
  <si>
    <t>12470401975</t>
  </si>
  <si>
    <t>Conroe Area Engineer &amp; Maintenance Office</t>
  </si>
  <si>
    <t>Sitework Modifications (Drivewal And Visitor Parking)</t>
  </si>
  <si>
    <t>Highway Trans. Fund 293</t>
  </si>
  <si>
    <t>22470401976</t>
  </si>
  <si>
    <t>Highway Trans. Fund 294</t>
  </si>
  <si>
    <t>22470401977</t>
  </si>
  <si>
    <t>Laredo Administration &amp; Area Engineer &amp; Maintenance Office</t>
  </si>
  <si>
    <t>Irrigation, Landscaping, Grass Seeds, Planting/Adding Trees</t>
  </si>
  <si>
    <t>Highway Trans. Fund 295</t>
  </si>
  <si>
    <t>22470401978</t>
  </si>
  <si>
    <t>Reconfigure Landscaping For Walking Trail</t>
  </si>
  <si>
    <t>Highway Trans. Fund 296</t>
  </si>
  <si>
    <t>24470401979</t>
  </si>
  <si>
    <t>Highway Trans. Fund 297</t>
  </si>
  <si>
    <t>13470401980</t>
  </si>
  <si>
    <t>Replace Natural Gas Lines</t>
  </si>
  <si>
    <t>Highway Trans. Fund 298</t>
  </si>
  <si>
    <t>25470401981</t>
  </si>
  <si>
    <t>Clarendon Maintenance Office</t>
  </si>
  <si>
    <t>Replace Fuel Station</t>
  </si>
  <si>
    <t>Highway Trans. Fund 299</t>
  </si>
  <si>
    <t>18470401982</t>
  </si>
  <si>
    <t>Highway Trans. Fund 300</t>
  </si>
  <si>
    <t>18470401983</t>
  </si>
  <si>
    <t>Highway Trans. Fund 301</t>
  </si>
  <si>
    <t>13470401984</t>
  </si>
  <si>
    <t>La Grange Area Engineer &amp; Maintenance Office</t>
  </si>
  <si>
    <t>Replace Asphalt Tank Berm</t>
  </si>
  <si>
    <t>Highway Trans. Fund 302</t>
  </si>
  <si>
    <t>20470401985</t>
  </si>
  <si>
    <t>Regrade Parking And Drainage</t>
  </si>
  <si>
    <t>Highway Trans. Fund 303</t>
  </si>
  <si>
    <t>24470401986</t>
  </si>
  <si>
    <t xml:space="preserve">Install/Repair Rock Wall Front And Rear </t>
  </si>
  <si>
    <t>Highway Trans. Fund 304</t>
  </si>
  <si>
    <t>22470401987</t>
  </si>
  <si>
    <t>Flag Pole Lighting</t>
  </si>
  <si>
    <t>Highway Trans. Fund 305</t>
  </si>
  <si>
    <t>22470401988</t>
  </si>
  <si>
    <t>Irrigation And Landscaping</t>
  </si>
  <si>
    <t>Highway Trans. Fund 306</t>
  </si>
  <si>
    <t>38470401989</t>
  </si>
  <si>
    <t>CEDAR PARK Research and Technology Center</t>
  </si>
  <si>
    <t>Retrofit Of Existing Exterior Light Fixture</t>
  </si>
  <si>
    <t>Highway Trans. Fund 307</t>
  </si>
  <si>
    <t>10470401990</t>
  </si>
  <si>
    <t>Sewer Connect To City - South Tyler Area Engineer And Maintenance Facility</t>
  </si>
  <si>
    <t>Highway Trans. Fund 308</t>
  </si>
  <si>
    <t>16470401991</t>
  </si>
  <si>
    <t>Beeville Maintenance Office</t>
  </si>
  <si>
    <t>Repair Fuel Monitoring System - Beeville MNT</t>
  </si>
  <si>
    <t>Highway Trans. Fund 309</t>
  </si>
  <si>
    <t>16470401992</t>
  </si>
  <si>
    <t>Replace\New Fuel Dispenser/Fuel Pump At Maintenance - Beeville MNT</t>
  </si>
  <si>
    <t>Highway Trans. Fund 310</t>
  </si>
  <si>
    <t>08470401993</t>
  </si>
  <si>
    <t>Abilene Maintenance Office</t>
  </si>
  <si>
    <t>Reroute Wash Bay Drain To City Sewer Drain</t>
  </si>
  <si>
    <t>Highway Trans. Fund 311</t>
  </si>
  <si>
    <t>22470401994</t>
  </si>
  <si>
    <t>Resurface 2 Acres Of Parking Area In Yard &amp; Strip Where Needed</t>
  </si>
  <si>
    <t>Highway Trans. Fund 312</t>
  </si>
  <si>
    <t>24470401995</t>
  </si>
  <si>
    <t>Marfa Sub-Section</t>
  </si>
  <si>
    <t>Highway Trans. Fund 313</t>
  </si>
  <si>
    <t>24470401996</t>
  </si>
  <si>
    <t>Van Horn Maintenance Office</t>
  </si>
  <si>
    <t>Highway Trans. Fund 314</t>
  </si>
  <si>
    <t>13470401997</t>
  </si>
  <si>
    <t>Eliminate Wash Rack Waste Water Recycle System And Convert To City Utilities</t>
  </si>
  <si>
    <t>Highway Trans. Fund 315</t>
  </si>
  <si>
    <t>18470401998</t>
  </si>
  <si>
    <t>Highway Trans. Fund 316</t>
  </si>
  <si>
    <t>18470401999</t>
  </si>
  <si>
    <t>Highway Trans. Fund 317</t>
  </si>
  <si>
    <t>21470402000</t>
  </si>
  <si>
    <t>Replace Fuel Pump Canopy</t>
  </si>
  <si>
    <t>Highway Trans. Fund 318</t>
  </si>
  <si>
    <t>15470402001</t>
  </si>
  <si>
    <t>New Braunfels Area Engineer &amp; Maintenance Office</t>
  </si>
  <si>
    <t>Highway Trans. Fund 319</t>
  </si>
  <si>
    <t>10470402002</t>
  </si>
  <si>
    <t>Athens Area Engineer &amp; Maintenance Office</t>
  </si>
  <si>
    <t>Highway Trans. Fund 320</t>
  </si>
  <si>
    <t>09470402003</t>
  </si>
  <si>
    <t>Waco Area Engineer &amp; Maintenance Office - Bagby</t>
  </si>
  <si>
    <t>Site Drainage Improvements</t>
  </si>
  <si>
    <t>Highway Trans. Fund 321</t>
  </si>
  <si>
    <t>17470402004</t>
  </si>
  <si>
    <t>Parking Area Pavement</t>
  </si>
  <si>
    <t>Highway Trans. Fund 322</t>
  </si>
  <si>
    <t>22470402005</t>
  </si>
  <si>
    <t>Highway Trans. Fund 323</t>
  </si>
  <si>
    <t>18470402006</t>
  </si>
  <si>
    <t xml:space="preserve">Paint Exterior </t>
  </si>
  <si>
    <t>Highway Trans. Fund 324</t>
  </si>
  <si>
    <t>24470402007</t>
  </si>
  <si>
    <t>Marathon Sub-Section</t>
  </si>
  <si>
    <t xml:space="preserve">Insulate Interior Roof And Walls, Spray Foam. </t>
  </si>
  <si>
    <t>Highway Trans. Fund 325</t>
  </si>
  <si>
    <t>16470402008</t>
  </si>
  <si>
    <t>Replace Floor In Lab Building District</t>
  </si>
  <si>
    <t>Highway Trans. Fund 326</t>
  </si>
  <si>
    <t>16470402009</t>
  </si>
  <si>
    <t>George West Maintenance Office</t>
  </si>
  <si>
    <t>Install Electrical - George West MNT</t>
  </si>
  <si>
    <t>Highway Trans. Fund 327</t>
  </si>
  <si>
    <t>16470402010</t>
  </si>
  <si>
    <t>Goliad Co.</t>
  </si>
  <si>
    <t>Replace Metal Siding On Office Building With New Siding</t>
  </si>
  <si>
    <t>Highway Trans. Fund 328</t>
  </si>
  <si>
    <t>16470402011</t>
  </si>
  <si>
    <t xml:space="preserve">Goliad Co. </t>
  </si>
  <si>
    <t>Replace Sliding Garage Doors With Overhead Doors</t>
  </si>
  <si>
    <t>Highway Trans. Fund 329</t>
  </si>
  <si>
    <t>16470402012</t>
  </si>
  <si>
    <t>Kleburg Co.</t>
  </si>
  <si>
    <t>Replace 2 Existing Fuel Dispensers At The Fuel Station</t>
  </si>
  <si>
    <t>Highway Trans. Fund 330</t>
  </si>
  <si>
    <t>19470402013</t>
  </si>
  <si>
    <t>Remodel Inside Of Building</t>
  </si>
  <si>
    <t>Highway Trans. Fund 331</t>
  </si>
  <si>
    <t>19470402014</t>
  </si>
  <si>
    <t>Window Replacement</t>
  </si>
  <si>
    <t>Highway Trans. Fund 332</t>
  </si>
  <si>
    <t>25470402015</t>
  </si>
  <si>
    <t>Guthrie Maintenance Office SS</t>
  </si>
  <si>
    <t>Re-Skin Exterior, Insulate Bujilding, Install Windows, Roof, &amp; Doors, Upgrade Rest Room</t>
  </si>
  <si>
    <t>Highway Trans. Fund 333</t>
  </si>
  <si>
    <t>01470402016</t>
  </si>
  <si>
    <t>Abatement Of Roof And Walls (Monitoring)</t>
  </si>
  <si>
    <t>Highway Trans. Fund 334</t>
  </si>
  <si>
    <t>01470402017</t>
  </si>
  <si>
    <t>Abatement Of Roof And Walls (Remediation)</t>
  </si>
  <si>
    <t>Highway Trans. Fund 335</t>
  </si>
  <si>
    <t>01470402018</t>
  </si>
  <si>
    <t>Abatement Of Roof And Walls (Testing)</t>
  </si>
  <si>
    <t>Highway Trans. Fund 336</t>
  </si>
  <si>
    <t>01470402019</t>
  </si>
  <si>
    <t>Boiler And Chiller Repairs</t>
  </si>
  <si>
    <t>Highway Trans. Fund 337</t>
  </si>
  <si>
    <t>01470402020</t>
  </si>
  <si>
    <t xml:space="preserve">Demolish Existing Building </t>
  </si>
  <si>
    <t>Highway Trans. Fund 338</t>
  </si>
  <si>
    <t>01470402021</t>
  </si>
  <si>
    <t xml:space="preserve">Renovate DHQ Campus </t>
  </si>
  <si>
    <t>Highway Trans. Fund 339</t>
  </si>
  <si>
    <t>21470402022</t>
  </si>
  <si>
    <t>Add Office And Reconfigure Space</t>
  </si>
  <si>
    <t>Highway Trans. Fund 340</t>
  </si>
  <si>
    <t>21470402023</t>
  </si>
  <si>
    <t>Add Vestibule</t>
  </si>
  <si>
    <t>Highway Trans. Fund 341</t>
  </si>
  <si>
    <t>22470402024</t>
  </si>
  <si>
    <t>Convert 2Nd Floor Into Four Offices And Restroom Renovation</t>
  </si>
  <si>
    <t>Highway Trans. Fund 342</t>
  </si>
  <si>
    <t>22470402025</t>
  </si>
  <si>
    <t>Replace Flooring In Mechanical Room</t>
  </si>
  <si>
    <t>Highway Trans. Fund 343</t>
  </si>
  <si>
    <t>22470402026</t>
  </si>
  <si>
    <t>Roof &amp; Exterior Painting</t>
  </si>
  <si>
    <t>Highway Trans. Fund 344</t>
  </si>
  <si>
    <t>11470402027</t>
  </si>
  <si>
    <t>Install Vinyl Plank Flooring</t>
  </si>
  <si>
    <t>Highway Trans. Fund 345</t>
  </si>
  <si>
    <t>11470402028</t>
  </si>
  <si>
    <t>Upgrade Interior Lighting</t>
  </si>
  <si>
    <t>Highway Trans. Fund 346</t>
  </si>
  <si>
    <t>11470402029</t>
  </si>
  <si>
    <t>Paint Interior</t>
  </si>
  <si>
    <t>Highway Trans. Fund 347</t>
  </si>
  <si>
    <t>11470402030</t>
  </si>
  <si>
    <t>Renovate Baydoor Offices</t>
  </si>
  <si>
    <t>Highway Trans. Fund 348</t>
  </si>
  <si>
    <t>11470402031</t>
  </si>
  <si>
    <t>Replace Flooring</t>
  </si>
  <si>
    <t>Highway Trans. Fund 349</t>
  </si>
  <si>
    <t>11470402032</t>
  </si>
  <si>
    <t>Highway Trans. Fund 350</t>
  </si>
  <si>
    <t>16470402033</t>
  </si>
  <si>
    <t>Refugio Co.</t>
  </si>
  <si>
    <t>Highway Trans. Fund 351</t>
  </si>
  <si>
    <t>16470402034</t>
  </si>
  <si>
    <t>Replace Flooring In Office Building And Paint Walls</t>
  </si>
  <si>
    <t>Highway Trans. Fund 352</t>
  </si>
  <si>
    <t>16470402035</t>
  </si>
  <si>
    <t>Highway Trans. Fund 353</t>
  </si>
  <si>
    <t>16470402036</t>
  </si>
  <si>
    <t>Refugio Maintenance Office</t>
  </si>
  <si>
    <t xml:space="preserve">Repair Structure At  Maintenance -  Refugio Maintenance </t>
  </si>
  <si>
    <t>Highway Trans. Fund 354</t>
  </si>
  <si>
    <t>06470402037</t>
  </si>
  <si>
    <t>Andrews Maintenance Office</t>
  </si>
  <si>
    <t>Replace Garage Door W/Panel &amp; Electric Open.</t>
  </si>
  <si>
    <t>Highway Trans. Fund 355</t>
  </si>
  <si>
    <t>06470402038</t>
  </si>
  <si>
    <t>Replace Metal Roof &amp; Exterior Walls, Insulate</t>
  </si>
  <si>
    <t>Highway Trans. Fund 356</t>
  </si>
  <si>
    <t>04470402039</t>
  </si>
  <si>
    <t>Remove Oh Door In Breakroom And Install Walk Door</t>
  </si>
  <si>
    <t>Highway Trans. Fund 357</t>
  </si>
  <si>
    <t>03470402040</t>
  </si>
  <si>
    <t>Close In Front Of New Truck Shed And Add 4 Roll Up Doors</t>
  </si>
  <si>
    <t>Highway Trans. Fund 358</t>
  </si>
  <si>
    <t>10470402041</t>
  </si>
  <si>
    <t>Replace Windows</t>
  </si>
  <si>
    <t>Highway Trans. Fund 359</t>
  </si>
  <si>
    <t>38470402042</t>
  </si>
  <si>
    <t>Complete Renovation Of 5th Floor</t>
  </si>
  <si>
    <t>Highway Trans. Fund 360</t>
  </si>
  <si>
    <t>38470402043</t>
  </si>
  <si>
    <t>Highway Trans. Fund 361</t>
  </si>
  <si>
    <t>20470402044</t>
  </si>
  <si>
    <t>Install Additional Unit Heater</t>
  </si>
  <si>
    <t>Highway Trans. Fund 362</t>
  </si>
  <si>
    <t>20470402045</t>
  </si>
  <si>
    <t>Paint Interior of Facilities</t>
  </si>
  <si>
    <t>Highway Trans. Fund 363</t>
  </si>
  <si>
    <t>20470402046</t>
  </si>
  <si>
    <t>Reskin, Replace Lighting And Reroof Bld</t>
  </si>
  <si>
    <t>Highway Trans. Fund 364</t>
  </si>
  <si>
    <t>25470402047</t>
  </si>
  <si>
    <t>Memphis Maintenance Office</t>
  </si>
  <si>
    <t>Replace Floor Tiles, Upgrade Rest Room; Redesign Office Space</t>
  </si>
  <si>
    <t>Highway Trans. Fund 365</t>
  </si>
  <si>
    <t>25470402048</t>
  </si>
  <si>
    <t>Re-Skin Exterior, Install Roof, New Windows and Remove Sky Lights W/ Roof Replacement; Redesign Parking Area</t>
  </si>
  <si>
    <t>Highway Trans. Fund 366</t>
  </si>
  <si>
    <t>04470402049</t>
  </si>
  <si>
    <t>Retrofit Shop Bays For 10 Yard Trucks</t>
  </si>
  <si>
    <t>Highway Trans. Fund 367</t>
  </si>
  <si>
    <t>24470402050</t>
  </si>
  <si>
    <t>Add Rolling Doors To Existing Storage Bldg.</t>
  </si>
  <si>
    <t>Highway Trans. Fund 368</t>
  </si>
  <si>
    <t>24470402051</t>
  </si>
  <si>
    <t>Exterior Renovations</t>
  </si>
  <si>
    <t>Highway Trans. Fund 369</t>
  </si>
  <si>
    <t>24470402052</t>
  </si>
  <si>
    <t>Install Entrance Weather Canopy, Front Door. Add Rolling Doors To Existing Storage Bldg.</t>
  </si>
  <si>
    <t>Highway Trans. Fund 370</t>
  </si>
  <si>
    <t>04470402053</t>
  </si>
  <si>
    <t>New Shop Heaters</t>
  </si>
  <si>
    <t>Highway Trans. Fund 371</t>
  </si>
  <si>
    <t>04470402054</t>
  </si>
  <si>
    <t>Darrouzett Maintenance Office</t>
  </si>
  <si>
    <t>Abate and Remodel Office Area</t>
  </si>
  <si>
    <t>Highway Trans. Fund 372</t>
  </si>
  <si>
    <t>04470402055</t>
  </si>
  <si>
    <t>Highway Trans. Fund 373</t>
  </si>
  <si>
    <t>04470402056</t>
  </si>
  <si>
    <t>Channing Maintenance Office</t>
  </si>
  <si>
    <t>Electrical Upgrades</t>
  </si>
  <si>
    <t>Highway Trans. Fund 374</t>
  </si>
  <si>
    <t>04470402057</t>
  </si>
  <si>
    <t>New Unit Heaters</t>
  </si>
  <si>
    <t>Highway Trans. Fund 375</t>
  </si>
  <si>
    <t>04470402058</t>
  </si>
  <si>
    <t>Replace Roof, Re-Skin Exterior, Install New Insulation And Windows</t>
  </si>
  <si>
    <t>Highway Trans. Fund 376</t>
  </si>
  <si>
    <t>04470402059</t>
  </si>
  <si>
    <t>Highway Trans. Fund 377</t>
  </si>
  <si>
    <t>17470402060</t>
  </si>
  <si>
    <t>Brenham Area Engineer &amp; Maintenance Office</t>
  </si>
  <si>
    <t>Install Bathroom/Showers In Shop/Welding Shop</t>
  </si>
  <si>
    <t>Highway Trans. Fund 378</t>
  </si>
  <si>
    <t>05470402061</t>
  </si>
  <si>
    <t>Post Maintenance Office</t>
  </si>
  <si>
    <t>Remove In-Ground Hydraulic Floor Lift</t>
  </si>
  <si>
    <t>Highway Trans. Fund 379</t>
  </si>
  <si>
    <t>05470402062</t>
  </si>
  <si>
    <t>Re-Skin Renovate Shop</t>
  </si>
  <si>
    <t>Highway Trans. Fund 380</t>
  </si>
  <si>
    <t>04470402063</t>
  </si>
  <si>
    <t>Enlarge Supervisor Office And Breakroom</t>
  </si>
  <si>
    <t>Highway Trans. Fund 381</t>
  </si>
  <si>
    <t>04470402064</t>
  </si>
  <si>
    <t>Install Overhead Doors And Openers</t>
  </si>
  <si>
    <t>Highway Trans. Fund 382</t>
  </si>
  <si>
    <t>04470402065</t>
  </si>
  <si>
    <t>Highway Trans. Fund 383</t>
  </si>
  <si>
    <t>25470402066</t>
  </si>
  <si>
    <t>Upgrade Electrical &amp; Lights In Maintenance Barn</t>
  </si>
  <si>
    <t>Highway Trans. Fund 384</t>
  </si>
  <si>
    <t>16470402067</t>
  </si>
  <si>
    <t>Replace Metal Siding On Equipment Shed And Roof With New Siding And Roof</t>
  </si>
  <si>
    <t>Highway Trans. Fund 385</t>
  </si>
  <si>
    <t>16470402068</t>
  </si>
  <si>
    <t>Goliad Maintenance Office</t>
  </si>
  <si>
    <t>Replace Exterior Door At  Equipment Storage -  Goliad MNT</t>
  </si>
  <si>
    <t>Highway Trans. Fund 386</t>
  </si>
  <si>
    <t>16470402069</t>
  </si>
  <si>
    <t>Replace Exterior Windows At  Laboratory -  Goliad MNT</t>
  </si>
  <si>
    <t>Highway Trans. Fund 387</t>
  </si>
  <si>
    <t>11470402070</t>
  </si>
  <si>
    <t>Renovate Bathroom</t>
  </si>
  <si>
    <t>Highway Trans. Fund 388</t>
  </si>
  <si>
    <t>11470402071</t>
  </si>
  <si>
    <t>Renovate Interior</t>
  </si>
  <si>
    <t>Highway Trans. Fund 389</t>
  </si>
  <si>
    <t>06470402072</t>
  </si>
  <si>
    <t>Repaint Exterior</t>
  </si>
  <si>
    <t>Highway Trans. Fund 390</t>
  </si>
  <si>
    <t>06470402073</t>
  </si>
  <si>
    <t>Repair/Replace Atg System On Above Ground Fuel Tanks</t>
  </si>
  <si>
    <t>Highway Trans. Fund 391</t>
  </si>
  <si>
    <t>06470402074</t>
  </si>
  <si>
    <t>Seal Roof Penetrations</t>
  </si>
  <si>
    <t>Highway Trans. Fund 392</t>
  </si>
  <si>
    <t>06470402075</t>
  </si>
  <si>
    <t>Paint Building Exterior</t>
  </si>
  <si>
    <t>Highway Trans. Fund 393</t>
  </si>
  <si>
    <t>06470402076</t>
  </si>
  <si>
    <t>Replace Linolium With Tile In Offices</t>
  </si>
  <si>
    <t>Highway Trans. Fund 394</t>
  </si>
  <si>
    <t>06470402077</t>
  </si>
  <si>
    <t>Upgrade Electrical Wiring &amp; Lights In Shop Area</t>
  </si>
  <si>
    <t>Highway Trans. Fund 395</t>
  </si>
  <si>
    <t>07470402078</t>
  </si>
  <si>
    <t>Erect Buildings Over Lifts</t>
  </si>
  <si>
    <t>Highway Trans. Fund 396</t>
  </si>
  <si>
    <t>09470402079</t>
  </si>
  <si>
    <t>Highway Trans. Fund 397</t>
  </si>
  <si>
    <t>06470402080</t>
  </si>
  <si>
    <t>Highway Trans. Fund 398</t>
  </si>
  <si>
    <t>23470402081</t>
  </si>
  <si>
    <t>Comanche Maintenance Office</t>
  </si>
  <si>
    <t>Renovate Facilities</t>
  </si>
  <si>
    <t>Highway Trans. Fund 399</t>
  </si>
  <si>
    <t>17470402082</t>
  </si>
  <si>
    <t>Add Lighting And Catwalks To V-Box Area</t>
  </si>
  <si>
    <t>Highway Trans. Fund 400</t>
  </si>
  <si>
    <t>17470402083</t>
  </si>
  <si>
    <t>Install Above Ground Fuel Tank</t>
  </si>
  <si>
    <t>Highway Trans. Fund 401</t>
  </si>
  <si>
    <t>17470402084</t>
  </si>
  <si>
    <t>New Sidewalk Lab To Parking Lot</t>
  </si>
  <si>
    <t>Highway Trans. Fund 402</t>
  </si>
  <si>
    <t>06470402085</t>
  </si>
  <si>
    <t>Stanton Maintenance Office</t>
  </si>
  <si>
    <t>Install Shed Kit</t>
  </si>
  <si>
    <t>Highway Trans. Fund 403</t>
  </si>
  <si>
    <t>06470402086</t>
  </si>
  <si>
    <t>Highway Trans. Fund 404</t>
  </si>
  <si>
    <t>21470402087</t>
  </si>
  <si>
    <t>Reconfigure Two Restrooms &amp; Office</t>
  </si>
  <si>
    <t>Highway Trans. Fund 405</t>
  </si>
  <si>
    <t>15470402088</t>
  </si>
  <si>
    <t>Refurbish Shop Building Skin And Roof</t>
  </si>
  <si>
    <t>Highway Trans. Fund 406</t>
  </si>
  <si>
    <t>38470402089</t>
  </si>
  <si>
    <t>Austin HQ</t>
  </si>
  <si>
    <t>Austin HQ Campus Repairs</t>
  </si>
  <si>
    <t>Highway Trans. Fund 407</t>
  </si>
  <si>
    <t>09470402090</t>
  </si>
  <si>
    <t>New Insulation &amp; Replace Windows</t>
  </si>
  <si>
    <t>Highway Trans. Fund 408</t>
  </si>
  <si>
    <t>03470402091</t>
  </si>
  <si>
    <t xml:space="preserve">Replace Exterior Windows At Warehouse - Bowie Maintenance </t>
  </si>
  <si>
    <t>Highway Trans. Fund 409</t>
  </si>
  <si>
    <t>19470402092</t>
  </si>
  <si>
    <t>Highway Trans. Fund 410</t>
  </si>
  <si>
    <t>23470402093</t>
  </si>
  <si>
    <t>Brady Maintenance Office</t>
  </si>
  <si>
    <t>Highway Trans. Fund 411</t>
  </si>
  <si>
    <t>17470402094</t>
  </si>
  <si>
    <t>Bryan Area Engineer &amp; Maintenance Office</t>
  </si>
  <si>
    <t>Reskin Shed</t>
  </si>
  <si>
    <t>Highway Trans. Fund 412</t>
  </si>
  <si>
    <t>17470402095</t>
  </si>
  <si>
    <t>Madisonville Maintenance Office</t>
  </si>
  <si>
    <t>Fence/Gate Work</t>
  </si>
  <si>
    <t>Highway Trans. Fund 413</t>
  </si>
  <si>
    <t>17470402096</t>
  </si>
  <si>
    <t>Improve Lighting In Yard/Shed</t>
  </si>
  <si>
    <t>Highway Trans. Fund 414</t>
  </si>
  <si>
    <t>17470402097</t>
  </si>
  <si>
    <t>Highway Trans. Fund 415</t>
  </si>
  <si>
    <t>17470402098</t>
  </si>
  <si>
    <t xml:space="preserve">Replace Fuel Canopy </t>
  </si>
  <si>
    <t>Highway Trans. Fund 416</t>
  </si>
  <si>
    <t>25470402099</t>
  </si>
  <si>
    <t>Crowell Maintenance Office</t>
  </si>
  <si>
    <t>Replace Floor Tiles, Windows, Doors, Locks</t>
  </si>
  <si>
    <t>Highway Trans. Fund 417</t>
  </si>
  <si>
    <t>25470402100</t>
  </si>
  <si>
    <t>Rewire Office, New Lights; Heaters In Truck Barn</t>
  </si>
  <si>
    <t>Highway Trans. Fund 418</t>
  </si>
  <si>
    <t>25470402101</t>
  </si>
  <si>
    <t>Matador Maintenance Office</t>
  </si>
  <si>
    <t>Re-Skin Exterior, Insulate Building, Install Windows, Roof and Lights; Redesign Office Space</t>
  </si>
  <si>
    <t>Highway Trans. Fund 419</t>
  </si>
  <si>
    <t>16470402102</t>
  </si>
  <si>
    <t>Install Redundant 2000 Gallon Diesel Tank To Existing Fuel Island</t>
  </si>
  <si>
    <t>Highway Trans. Fund 420</t>
  </si>
  <si>
    <t>18470402103</t>
  </si>
  <si>
    <t>Electrical Panel Upgrades</t>
  </si>
  <si>
    <t>Highway Trans. Fund 421</t>
  </si>
  <si>
    <t>18470402104</t>
  </si>
  <si>
    <t>Floor Tile Abatement - Corridors Only (Stain Concrete)</t>
  </si>
  <si>
    <t>Highway Trans. Fund 422</t>
  </si>
  <si>
    <t>18470402105</t>
  </si>
  <si>
    <t>Paint Exterior</t>
  </si>
  <si>
    <t>Highway Trans. Fund 423</t>
  </si>
  <si>
    <t>18470402106</t>
  </si>
  <si>
    <t>Restroom Partitions Replaced</t>
  </si>
  <si>
    <t>Highway Trans. Fund 424</t>
  </si>
  <si>
    <t>21470402107</t>
  </si>
  <si>
    <t>Renovate Building Into Offices. Renovate Restrooms.</t>
  </si>
  <si>
    <t>Highway Trans. Fund 425</t>
  </si>
  <si>
    <t>04470402108</t>
  </si>
  <si>
    <t>New Overhead Doors</t>
  </si>
  <si>
    <t>Highway Trans. Fund 426</t>
  </si>
  <si>
    <t>04470402109</t>
  </si>
  <si>
    <t>Stratford Maintenance Office</t>
  </si>
  <si>
    <t>Install Overhead Doors and Openers</t>
  </si>
  <si>
    <t>Highway Trans. Fund 427</t>
  </si>
  <si>
    <t>20470402110</t>
  </si>
  <si>
    <t>Install Storm Shutters</t>
  </si>
  <si>
    <t>Highway Trans. Fund 428</t>
  </si>
  <si>
    <t>20470402111</t>
  </si>
  <si>
    <t>Interior Lighting</t>
  </si>
  <si>
    <t>Highway Trans. Fund 429</t>
  </si>
  <si>
    <t>20470402112</t>
  </si>
  <si>
    <t>Abate Transit Siding</t>
  </si>
  <si>
    <t>Highway Trans. Fund 430</t>
  </si>
  <si>
    <t>20470402113</t>
  </si>
  <si>
    <t xml:space="preserve">Replace Roof, Lighting &amp; Siding </t>
  </si>
  <si>
    <t>Highway Trans. Fund 431</t>
  </si>
  <si>
    <t>23470402114</t>
  </si>
  <si>
    <t>Coleman Maintenance Office</t>
  </si>
  <si>
    <t>Highway Trans. Fund 432</t>
  </si>
  <si>
    <t>17470402115</t>
  </si>
  <si>
    <t>Buffalo Maintenance Office</t>
  </si>
  <si>
    <t>Repair Roof</t>
  </si>
  <si>
    <t>Highway Trans. Fund 433</t>
  </si>
  <si>
    <t>17470402116</t>
  </si>
  <si>
    <t>Restroom Remodels</t>
  </si>
  <si>
    <t>Highway Trans. Fund 434</t>
  </si>
  <si>
    <t>17470402117</t>
  </si>
  <si>
    <t>Upgrade HVAC System</t>
  </si>
  <si>
    <t>Highway Trans. Fund 435</t>
  </si>
  <si>
    <t>17470402118</t>
  </si>
  <si>
    <t>Cameron Maintenance Office</t>
  </si>
  <si>
    <t>Highway Trans. Fund 436</t>
  </si>
  <si>
    <t>17470402119</t>
  </si>
  <si>
    <t>Replace Flooring (Carpet &amp; Tile)</t>
  </si>
  <si>
    <t>Highway Trans. Fund 437</t>
  </si>
  <si>
    <t>17470402120</t>
  </si>
  <si>
    <t>Redo Walls In Office</t>
  </si>
  <si>
    <t>Highway Trans. Fund 438</t>
  </si>
  <si>
    <t>17470402121</t>
  </si>
  <si>
    <t>Reskin MNT Office Building</t>
  </si>
  <si>
    <t>Highway Trans. Fund 439</t>
  </si>
  <si>
    <t>17470402122</t>
  </si>
  <si>
    <t>Highway Trans. Fund 440</t>
  </si>
  <si>
    <t>25470402123</t>
  </si>
  <si>
    <t>Replace Restrooms</t>
  </si>
  <si>
    <t>Highway Trans. Fund 441</t>
  </si>
  <si>
    <t>25470402124</t>
  </si>
  <si>
    <t>Silverton Maintenance Office</t>
  </si>
  <si>
    <t>Insulate, New Windows And Roof</t>
  </si>
  <si>
    <t>Highway Trans. Fund 442</t>
  </si>
  <si>
    <t>25470402125</t>
  </si>
  <si>
    <t>Re-Skin Exterior, Insulate Building,Install Windows and Roof</t>
  </si>
  <si>
    <t>Highway Trans. Fund 443</t>
  </si>
  <si>
    <t>16470402126</t>
  </si>
  <si>
    <t>Highway Trans. Fund 444</t>
  </si>
  <si>
    <t>16470402127</t>
  </si>
  <si>
    <t>Replace Exterior Door At  Equipment Storage - Goliad MNT</t>
  </si>
  <si>
    <t>Highway Trans. Fund 445</t>
  </si>
  <si>
    <t>18470402128</t>
  </si>
  <si>
    <t>Upgrade Lighting</t>
  </si>
  <si>
    <t>Highway Trans. Fund 446</t>
  </si>
  <si>
    <t>12470402129</t>
  </si>
  <si>
    <t>Angleton Area Engineer &amp; Maintenance Office</t>
  </si>
  <si>
    <t>New Carpet/VCT</t>
  </si>
  <si>
    <t>Highway Trans. Fund 447</t>
  </si>
  <si>
    <t>22470402130</t>
  </si>
  <si>
    <t>Deactivate Or Remove Mag Locks</t>
  </si>
  <si>
    <t>Highway Trans. Fund 448</t>
  </si>
  <si>
    <t>22470402131</t>
  </si>
  <si>
    <t>Furnish/Install Exterior Safety Lights</t>
  </si>
  <si>
    <t>Highway Trans. Fund 449</t>
  </si>
  <si>
    <t>22470402132</t>
  </si>
  <si>
    <t>Renovate Breakroom</t>
  </si>
  <si>
    <t>Highway Trans. Fund 450</t>
  </si>
  <si>
    <t>22470402133</t>
  </si>
  <si>
    <t>Restroom Renovations (Both Men and Women)</t>
  </si>
  <si>
    <t>Highway Trans. Fund 451</t>
  </si>
  <si>
    <t>22470402134</t>
  </si>
  <si>
    <t xml:space="preserve">Retrofit Bay Area Into Conference Room.    (17'X28') 14' Ceiling. Tile Flooring, HVAC, Electrical, Communications, Removal Of Exiting Door. </t>
  </si>
  <si>
    <t>Highway Trans. Fund 452</t>
  </si>
  <si>
    <t>07470402135</t>
  </si>
  <si>
    <t>Highway Trans. Fund 453</t>
  </si>
  <si>
    <t>17470402136</t>
  </si>
  <si>
    <t>Navasota Maintenance Office</t>
  </si>
  <si>
    <t>Highway Trans. Fund 454</t>
  </si>
  <si>
    <t>25470402137</t>
  </si>
  <si>
    <t>New Partition Walls &amp; Larger Break Room, Upgrade Rest Room, New Windows &amp; Doors, Redesign Office Space</t>
  </si>
  <si>
    <t>Highway Trans. Fund 455</t>
  </si>
  <si>
    <t>25470402138</t>
  </si>
  <si>
    <t>Replace Floor Tiles</t>
  </si>
  <si>
    <t>Highway Trans. Fund 456</t>
  </si>
  <si>
    <t>18470402139</t>
  </si>
  <si>
    <t>Highway Trans. Fund 457</t>
  </si>
  <si>
    <t>18470402140</t>
  </si>
  <si>
    <t>Restroom Partitions Replacement - Men's Restroom</t>
  </si>
  <si>
    <t>Highway Trans. Fund 458</t>
  </si>
  <si>
    <t>18470402141</t>
  </si>
  <si>
    <t>Window - Ceramic Coating (Warehouse/Facilities/Shop)</t>
  </si>
  <si>
    <t>Highway Trans. Fund 459</t>
  </si>
  <si>
    <t>05470402142</t>
  </si>
  <si>
    <t>Campuswide Electrical Upgrade</t>
  </si>
  <si>
    <t>Highway Trans. Fund 460</t>
  </si>
  <si>
    <t>05470402143</t>
  </si>
  <si>
    <t>Install Exit Loops</t>
  </si>
  <si>
    <t>Highway Trans. Fund 461</t>
  </si>
  <si>
    <t>05470402144</t>
  </si>
  <si>
    <t>New VCT Floor</t>
  </si>
  <si>
    <t>Highway Trans. Fund 462</t>
  </si>
  <si>
    <t>05470402145</t>
  </si>
  <si>
    <t>Highway Trans. Fund 463</t>
  </si>
  <si>
    <t>05470402146</t>
  </si>
  <si>
    <t>Replace Stairs Going In To District Break Room</t>
  </si>
  <si>
    <t>Highway Trans. Fund 464</t>
  </si>
  <si>
    <t>05470402147</t>
  </si>
  <si>
    <t>Replace Stairs Going Into Maint. Office</t>
  </si>
  <si>
    <t>Highway Trans. Fund 465</t>
  </si>
  <si>
    <t>06470402148</t>
  </si>
  <si>
    <t>Kermit Maintenance Office</t>
  </si>
  <si>
    <t>Paint Exterior Walls &amp; Re-Insulate Weldging Shop</t>
  </si>
  <si>
    <t>Highway Trans. Fund 466</t>
  </si>
  <si>
    <t>21470402149</t>
  </si>
  <si>
    <t>Add Large Conference Room</t>
  </si>
  <si>
    <t>Highway Trans. Fund 467</t>
  </si>
  <si>
    <t>21470402150</t>
  </si>
  <si>
    <t>Restroom Renovation</t>
  </si>
  <si>
    <t>Highway Trans. Fund 468</t>
  </si>
  <si>
    <t>21470402151</t>
  </si>
  <si>
    <t>Locker Room With Showers</t>
  </si>
  <si>
    <t>Highway Trans. Fund 469</t>
  </si>
  <si>
    <t>21470402152</t>
  </si>
  <si>
    <t>Phone/Computer Access</t>
  </si>
  <si>
    <t>Highway Trans. Fund 470</t>
  </si>
  <si>
    <t>21470402153</t>
  </si>
  <si>
    <t>Ventilation Upgrade</t>
  </si>
  <si>
    <t>Highway Trans. Fund 471</t>
  </si>
  <si>
    <t>09470402154</t>
  </si>
  <si>
    <t>Marlin Area Engineer &amp; Maintenance Office</t>
  </si>
  <si>
    <t>Remodel Office</t>
  </si>
  <si>
    <t>Highway Trans. Fund 472</t>
  </si>
  <si>
    <t>03470402155</t>
  </si>
  <si>
    <t>Electra Maintenance Office</t>
  </si>
  <si>
    <t>Building Renovation</t>
  </si>
  <si>
    <t>Highway Trans. Fund 473</t>
  </si>
  <si>
    <t>03470402156</t>
  </si>
  <si>
    <t>Reskin And Replace  Windows</t>
  </si>
  <si>
    <t>Highway Trans. Fund 474</t>
  </si>
  <si>
    <t>13470402157</t>
  </si>
  <si>
    <t>Edna Maintenance Office</t>
  </si>
  <si>
    <t>Paint Metal On Shed</t>
  </si>
  <si>
    <t>Highway Trans. Fund 475</t>
  </si>
  <si>
    <t>13470402158</t>
  </si>
  <si>
    <t>Jackson Cty Maint.</t>
  </si>
  <si>
    <t>Paint Interior/Exterior Of Mechanic/Warehouse</t>
  </si>
  <si>
    <t>Highway Trans. Fund 476</t>
  </si>
  <si>
    <t>17470402159</t>
  </si>
  <si>
    <t>Demolish Old Ae Building</t>
  </si>
  <si>
    <t>Highway Trans. Fund 477</t>
  </si>
  <si>
    <t>17470402160</t>
  </si>
  <si>
    <t>Highway Trans. Fund 478</t>
  </si>
  <si>
    <t>17470402161</t>
  </si>
  <si>
    <t>Highway Trans. Fund 479</t>
  </si>
  <si>
    <t>16470402162</t>
  </si>
  <si>
    <t>Karnes City Area Engineer &amp; Maintenance Office</t>
  </si>
  <si>
    <t>Interior Renovations</t>
  </si>
  <si>
    <t>Highway Trans. Fund 480</t>
  </si>
  <si>
    <t>16470402163</t>
  </si>
  <si>
    <t>Repair Plumbing System - Karnes City AEM</t>
  </si>
  <si>
    <t>Highway Trans. Fund 481</t>
  </si>
  <si>
    <t>05470402164</t>
  </si>
  <si>
    <t>Security System Upgrade - C-Cure</t>
  </si>
  <si>
    <t>Highway Trans. Fund 482</t>
  </si>
  <si>
    <t>05470402165</t>
  </si>
  <si>
    <t xml:space="preserve">Add New Wall To Dock With Overhead Door Wk Door </t>
  </si>
  <si>
    <t>Highway Trans. Fund 483</t>
  </si>
  <si>
    <t>38470402166</t>
  </si>
  <si>
    <t>Replace Data Closet AC</t>
  </si>
  <si>
    <t>Highway Trans. Fund 484</t>
  </si>
  <si>
    <t>10470402167</t>
  </si>
  <si>
    <t>Demolish Abandoned Structure</t>
  </si>
  <si>
    <t>Highway Trans. Fund 485</t>
  </si>
  <si>
    <t>10470402168</t>
  </si>
  <si>
    <t>Highway Trans. Fund 486</t>
  </si>
  <si>
    <t>10470402169</t>
  </si>
  <si>
    <t>Replace Carpet In Administration Building</t>
  </si>
  <si>
    <t>Highway Trans. Fund 487</t>
  </si>
  <si>
    <t>09470402170</t>
  </si>
  <si>
    <t>Mexia Maintenance Office</t>
  </si>
  <si>
    <t>Renovate Maintenance Facility</t>
  </si>
  <si>
    <t>Highway Trans. Fund 488</t>
  </si>
  <si>
    <t>08470402171</t>
  </si>
  <si>
    <t>Construct Concrete Apron Around The District Headquarters</t>
  </si>
  <si>
    <t>Highway Trans. Fund 489</t>
  </si>
  <si>
    <t>08470402172</t>
  </si>
  <si>
    <t>Repair And Replace All Plumbing Fixtures</t>
  </si>
  <si>
    <t>Highway Trans. Fund 490</t>
  </si>
  <si>
    <t>17470402173</t>
  </si>
  <si>
    <t>Caldwell Maintenance Office</t>
  </si>
  <si>
    <t>Highway Trans. Fund 491</t>
  </si>
  <si>
    <t>17470402174</t>
  </si>
  <si>
    <t xml:space="preserve">New Fuel Canopy </t>
  </si>
  <si>
    <t>Highway Trans. Fund 492</t>
  </si>
  <si>
    <t>17470402175</t>
  </si>
  <si>
    <t>Repaving Of Parking Areas</t>
  </si>
  <si>
    <t>Highway Trans. Fund 493</t>
  </si>
  <si>
    <t>17470402176</t>
  </si>
  <si>
    <t>Replace Gutters</t>
  </si>
  <si>
    <t>Highway Trans. Fund 494</t>
  </si>
  <si>
    <t>24470402177</t>
  </si>
  <si>
    <t>Insulate Interior Of Stock Room / Storage</t>
  </si>
  <si>
    <t>Highway Trans. Fund 495</t>
  </si>
  <si>
    <t>02470402178</t>
  </si>
  <si>
    <t>Convert Conference Room To EOC</t>
  </si>
  <si>
    <t>Highway Trans. Fund 496</t>
  </si>
  <si>
    <t>02470402179</t>
  </si>
  <si>
    <t>Electrical Upgrade For The Whole District Headquarters</t>
  </si>
  <si>
    <t>Highway Trans. Fund 497</t>
  </si>
  <si>
    <t>02470402180</t>
  </si>
  <si>
    <t>Install Interior Walls At Warehouse - Fort Worth DHQ Ware House Office</t>
  </si>
  <si>
    <t>Highway Trans. Fund 498</t>
  </si>
  <si>
    <t>02470402181</t>
  </si>
  <si>
    <t>Install Interiors At Shop - Fort Worth DHQ Locker Rooms</t>
  </si>
  <si>
    <t>Highway Trans. Fund 499</t>
  </si>
  <si>
    <t>02470402182</t>
  </si>
  <si>
    <t>Highway Trans. Fund 500</t>
  </si>
  <si>
    <t>02470402183</t>
  </si>
  <si>
    <t>Replace\New Windows At Laboratory - Fort Worth DHQ</t>
  </si>
  <si>
    <t>Highway Trans. Fund 501</t>
  </si>
  <si>
    <t>12470402184</t>
  </si>
  <si>
    <t>Paint Exterior (5 Buildings)</t>
  </si>
  <si>
    <t>Highway Trans. Fund 502</t>
  </si>
  <si>
    <t>12470402185</t>
  </si>
  <si>
    <t>Highway Trans. Fund 503</t>
  </si>
  <si>
    <t>12470402186</t>
  </si>
  <si>
    <t>Highway Trans. Fund 504</t>
  </si>
  <si>
    <t>05470402187</t>
  </si>
  <si>
    <t>Electrical Up-Grade Panel To Switches,Light Plug</t>
  </si>
  <si>
    <t>Highway Trans. Fund 505</t>
  </si>
  <si>
    <t>06470402188</t>
  </si>
  <si>
    <t>Repair/Replace Carpet In Tp&amp;D Area</t>
  </si>
  <si>
    <t>Highway Trans. Fund 506</t>
  </si>
  <si>
    <t>06470402189</t>
  </si>
  <si>
    <t>Upgrade The District Complex Plumbing System</t>
  </si>
  <si>
    <t>Highway Trans. Fund 507</t>
  </si>
  <si>
    <t>15470402190</t>
  </si>
  <si>
    <t>Repair Foundation</t>
  </si>
  <si>
    <t>Highway Trans. Fund 508</t>
  </si>
  <si>
    <t>15470402191</t>
  </si>
  <si>
    <t>Repair Sidewalks</t>
  </si>
  <si>
    <t>Highway Trans. Fund 509</t>
  </si>
  <si>
    <t>15470402192</t>
  </si>
  <si>
    <t>Seguin RDC</t>
  </si>
  <si>
    <t>Restroom Renovation/Addition</t>
  </si>
  <si>
    <t>Highway Trans. Fund 510</t>
  </si>
  <si>
    <t>08470402193</t>
  </si>
  <si>
    <t xml:space="preserve">Add Wall, Lighting, And Ventilation </t>
  </si>
  <si>
    <t>Highway Trans. Fund 511</t>
  </si>
  <si>
    <t>08470402194</t>
  </si>
  <si>
    <t>New Carpet</t>
  </si>
  <si>
    <t>Highway Trans. Fund 512</t>
  </si>
  <si>
    <t>08470402195</t>
  </si>
  <si>
    <t>Replace Flooring At The Special Crews Building</t>
  </si>
  <si>
    <t>Highway Trans. Fund 513</t>
  </si>
  <si>
    <t>25470402196</t>
  </si>
  <si>
    <t>Wellington Maintenance Office</t>
  </si>
  <si>
    <t>Re-Skin Exterior, Insulate Building, Install Windows and Roof, Redesign Office Space</t>
  </si>
  <si>
    <t>Highway Trans. Fund 514</t>
  </si>
  <si>
    <t>02470402197</t>
  </si>
  <si>
    <t>Lab Upgrades</t>
  </si>
  <si>
    <t>Highway Trans. Fund 515</t>
  </si>
  <si>
    <t>02470402198</t>
  </si>
  <si>
    <t>Reconfigure To Allow For Drivethrough</t>
  </si>
  <si>
    <t>Highway Trans. Fund 516</t>
  </si>
  <si>
    <t>12470402199</t>
  </si>
  <si>
    <t>Renovate 3 Buildings Into One</t>
  </si>
  <si>
    <t>Highway Trans. Fund 517</t>
  </si>
  <si>
    <t>12470402200</t>
  </si>
  <si>
    <t>Highway Trans. Fund 518</t>
  </si>
  <si>
    <t>12470402201</t>
  </si>
  <si>
    <t>Highway Trans. Fund 519</t>
  </si>
  <si>
    <t>12470402202</t>
  </si>
  <si>
    <t>Highway Trans. Fund 520</t>
  </si>
  <si>
    <t>06470402203</t>
  </si>
  <si>
    <t>Highway Trans. Fund 521</t>
  </si>
  <si>
    <t>06470402204</t>
  </si>
  <si>
    <t>Replace/Repair Windows</t>
  </si>
  <si>
    <t>Highway Trans. Fund 522</t>
  </si>
  <si>
    <t>15470402205</t>
  </si>
  <si>
    <t>Exterior Paint</t>
  </si>
  <si>
    <t>Highway Trans. Fund 523</t>
  </si>
  <si>
    <t>15470402206</t>
  </si>
  <si>
    <t>Highway Trans. Fund 524</t>
  </si>
  <si>
    <t>15470402207</t>
  </si>
  <si>
    <t>Highway Trans. Fund 525</t>
  </si>
  <si>
    <t>04470402208</t>
  </si>
  <si>
    <t>Abate Inside,Replace Windows And Replace Roof</t>
  </si>
  <si>
    <t>Highway Trans. Fund 526</t>
  </si>
  <si>
    <t>05470402209</t>
  </si>
  <si>
    <t>Bovina Maintenance Office</t>
  </si>
  <si>
    <t>Highway Trans. Fund 527</t>
  </si>
  <si>
    <t>05470402210</t>
  </si>
  <si>
    <t>Highway Trans. Fund 528</t>
  </si>
  <si>
    <t>05470402211</t>
  </si>
  <si>
    <t>Repaint Exterior, Old Faded Peeling</t>
  </si>
  <si>
    <t>Highway Trans. Fund 529</t>
  </si>
  <si>
    <t>05470402212</t>
  </si>
  <si>
    <t>Brownfield Area Engineer &amp; Maintenance Office</t>
  </si>
  <si>
    <t>Highway Trans. Fund 530</t>
  </si>
  <si>
    <t>05470402213</t>
  </si>
  <si>
    <t>Highway Trans. Fund 531</t>
  </si>
  <si>
    <t>05470402214</t>
  </si>
  <si>
    <t>Highway Trans. Fund 532</t>
  </si>
  <si>
    <t>05470402215</t>
  </si>
  <si>
    <t>Ralls Maintenance Office</t>
  </si>
  <si>
    <t>Highway Trans. Fund 533</t>
  </si>
  <si>
    <t>05470402216</t>
  </si>
  <si>
    <t>Highway Trans. Fund 534</t>
  </si>
  <si>
    <t>05470402217</t>
  </si>
  <si>
    <t>Highway Trans. Fund 535</t>
  </si>
  <si>
    <t>15470402218</t>
  </si>
  <si>
    <t>Tilden Maintenance Office</t>
  </si>
  <si>
    <t>Carpet &amp; Paint</t>
  </si>
  <si>
    <t>Highway Trans. Fund 536</t>
  </si>
  <si>
    <t>15470402219</t>
  </si>
  <si>
    <t>Relocate Radio Tower</t>
  </si>
  <si>
    <t>Highway Trans. Fund 537</t>
  </si>
  <si>
    <t>15470402220</t>
  </si>
  <si>
    <t>Upgrade Restrooms</t>
  </si>
  <si>
    <t>Highway Trans. Fund 538</t>
  </si>
  <si>
    <t>38470402221</t>
  </si>
  <si>
    <t>Renovate Interior  Office Space, Include Abatement, New Lighting, New Windows, New Duct Work</t>
  </si>
  <si>
    <t>Highway Trans. Fund 539</t>
  </si>
  <si>
    <t>10470402222</t>
  </si>
  <si>
    <t>Elevated Water Storage</t>
  </si>
  <si>
    <t>Highway Trans. Fund 540</t>
  </si>
  <si>
    <t>10470402223</t>
  </si>
  <si>
    <t>Remodel Office &amp; New Roof</t>
  </si>
  <si>
    <t>Highway Trans. Fund 541</t>
  </si>
  <si>
    <t>13470402224</t>
  </si>
  <si>
    <t>Paint Interior Structure Of Equip Shed</t>
  </si>
  <si>
    <t>Highway Trans. Fund 542</t>
  </si>
  <si>
    <t>13470402225</t>
  </si>
  <si>
    <t>Rehab. Of Mechanic Area (Front Wall W/ Door)</t>
  </si>
  <si>
    <t>Highway Trans. Fund 543</t>
  </si>
  <si>
    <t>13470402226</t>
  </si>
  <si>
    <t>Level And Paint Interior Of Office Building</t>
  </si>
  <si>
    <t>Highway Trans. Fund 544</t>
  </si>
  <si>
    <t>13470402227</t>
  </si>
  <si>
    <t>Paint Exterior Structure Of Fuel Canopy</t>
  </si>
  <si>
    <t>Highway Trans. Fund 545</t>
  </si>
  <si>
    <t>13470402228</t>
  </si>
  <si>
    <t>Columbus Maintenance Office</t>
  </si>
  <si>
    <t>Level Building (Maintenance Bldg)</t>
  </si>
  <si>
    <t>Highway Trans. Fund 546</t>
  </si>
  <si>
    <t>13470402229</t>
  </si>
  <si>
    <t xml:space="preserve">Paint Office &amp; Warehouse Exterior </t>
  </si>
  <si>
    <t>Highway Trans. Fund 547</t>
  </si>
  <si>
    <t>13470402230</t>
  </si>
  <si>
    <t>Highway Trans. Fund 548</t>
  </si>
  <si>
    <t>08470402231</t>
  </si>
  <si>
    <t>Highway Trans. Fund 549</t>
  </si>
  <si>
    <t>08470402232</t>
  </si>
  <si>
    <t>Highway Trans. Fund 550</t>
  </si>
  <si>
    <t>08470402233</t>
  </si>
  <si>
    <t>Repair Damage To Walls And Wood In Area Ofice</t>
  </si>
  <si>
    <t>Highway Trans. Fund 551</t>
  </si>
  <si>
    <t>20470402234</t>
  </si>
  <si>
    <t>Install Rotary Lift &amp;  2 Ton Overhead Crane And Trolley</t>
  </si>
  <si>
    <t>Highway Trans. Fund 552</t>
  </si>
  <si>
    <t>20470402235</t>
  </si>
  <si>
    <t>Paint Flag Pole</t>
  </si>
  <si>
    <t>Highway Trans. Fund 553</t>
  </si>
  <si>
    <t>20470402236</t>
  </si>
  <si>
    <t>Rebuild Overhead Door (10)</t>
  </si>
  <si>
    <t>Highway Trans. Fund 554</t>
  </si>
  <si>
    <t>20470402237</t>
  </si>
  <si>
    <t>Interior Remodel</t>
  </si>
  <si>
    <t>Highway Trans. Fund 555</t>
  </si>
  <si>
    <t>20470402238</t>
  </si>
  <si>
    <t>Highway Trans. Fund 556</t>
  </si>
  <si>
    <t>20470402239</t>
  </si>
  <si>
    <t>Repair ADA Ramps</t>
  </si>
  <si>
    <t>Highway Trans. Fund 557</t>
  </si>
  <si>
    <t>20470402240</t>
  </si>
  <si>
    <t>Replace 25 Infra-Red Heaters</t>
  </si>
  <si>
    <t>Highway Trans. Fund 558</t>
  </si>
  <si>
    <t>20470402241</t>
  </si>
  <si>
    <t>Flag Pole Lights</t>
  </si>
  <si>
    <t>Highway Trans. Fund 559</t>
  </si>
  <si>
    <t>20470402242</t>
  </si>
  <si>
    <t>Replace Fuel Dispensers Districtwide</t>
  </si>
  <si>
    <t>Highway Trans. Fund 560</t>
  </si>
  <si>
    <t>25470402243</t>
  </si>
  <si>
    <t>Dickens Maintenance Office</t>
  </si>
  <si>
    <t>Replace Windows &amp; Locks</t>
  </si>
  <si>
    <t>Highway Trans. Fund 561</t>
  </si>
  <si>
    <t>12470402244</t>
  </si>
  <si>
    <t>La Marque Area Engineer &amp; Maintenance Office</t>
  </si>
  <si>
    <t>Highway Trans. Fund 562</t>
  </si>
  <si>
    <t>12470402245</t>
  </si>
  <si>
    <t>Replace Siding (8 Buildings)</t>
  </si>
  <si>
    <t>Highway Trans. Fund 563</t>
  </si>
  <si>
    <t>06470402246</t>
  </si>
  <si>
    <t>Highway Trans. Fund 564</t>
  </si>
  <si>
    <t>03470402247</t>
  </si>
  <si>
    <t>Building Renovations</t>
  </si>
  <si>
    <t>Highway Trans. Fund 565</t>
  </si>
  <si>
    <t>03470402248</t>
  </si>
  <si>
    <t>Foundation And Cosmetic Repairs</t>
  </si>
  <si>
    <t>Highway Trans. Fund 566</t>
  </si>
  <si>
    <t>13470402249</t>
  </si>
  <si>
    <t>Close Open Bay And Add To Sign Room</t>
  </si>
  <si>
    <t>Highway Trans. Fund 567</t>
  </si>
  <si>
    <t>13470402250</t>
  </si>
  <si>
    <t xml:space="preserve">Replace 5 Overhead Roll Up Doors And Paint 3 </t>
  </si>
  <si>
    <t>Highway Trans. Fund 568</t>
  </si>
  <si>
    <t>13470402251</t>
  </si>
  <si>
    <t>Replace Oh Doors On Shed</t>
  </si>
  <si>
    <t>Highway Trans. Fund 569</t>
  </si>
  <si>
    <t>13470402252</t>
  </si>
  <si>
    <t>Bird Proof Underside Of Roof-Purlins</t>
  </si>
  <si>
    <t>Highway Trans. Fund 570</t>
  </si>
  <si>
    <t>13470402253</t>
  </si>
  <si>
    <t>Construct Elevated Platform For Wash Rack</t>
  </si>
  <si>
    <t>Highway Trans. Fund 571</t>
  </si>
  <si>
    <t>19470402254</t>
  </si>
  <si>
    <t>Renovation Of Warehouse</t>
  </si>
  <si>
    <t>Highway Trans. Fund 572</t>
  </si>
  <si>
    <t>19470402255</t>
  </si>
  <si>
    <t>Texarkana Maintenance Office</t>
  </si>
  <si>
    <t>Highway Trans. Fund 573</t>
  </si>
  <si>
    <t>19470402256</t>
  </si>
  <si>
    <t>Replace Overhead Doors</t>
  </si>
  <si>
    <t>Highway Trans. Fund 574</t>
  </si>
  <si>
    <t>17470402257</t>
  </si>
  <si>
    <t>Paint Building</t>
  </si>
  <si>
    <t>Highway Trans. Fund 575</t>
  </si>
  <si>
    <t>17470402258</t>
  </si>
  <si>
    <t>Remove Fuel Awning/Install New Awning For Parking</t>
  </si>
  <si>
    <t>Highway Trans. Fund 576</t>
  </si>
  <si>
    <t>16470402259</t>
  </si>
  <si>
    <t>Repair Structure At Administration - Corpus Christi DHQ</t>
  </si>
  <si>
    <t>Highway Trans. Fund 577</t>
  </si>
  <si>
    <t>16470402260</t>
  </si>
  <si>
    <t>Replace Flooring At Administration -  Corpus Christi DHQ</t>
  </si>
  <si>
    <t>Highway Trans. Fund 578</t>
  </si>
  <si>
    <t>16470402261</t>
  </si>
  <si>
    <t>Replace Overhead Gas Heaters In Auto Shop</t>
  </si>
  <si>
    <t>Highway Trans. Fund 579</t>
  </si>
  <si>
    <t>16470402262</t>
  </si>
  <si>
    <t>Replace\New Exterior Walls At Equipment Storage - Goliad MNT</t>
  </si>
  <si>
    <t>Highway Trans. Fund 580</t>
  </si>
  <si>
    <t>16470402263</t>
  </si>
  <si>
    <t xml:space="preserve">Karnes Co. </t>
  </si>
  <si>
    <t>Remodel Inside Office (Lights, Ceiling, Floor, Paint)</t>
  </si>
  <si>
    <t>Highway Trans. Fund 581</t>
  </si>
  <si>
    <t>16470402264</t>
  </si>
  <si>
    <t>Highway Trans. Fund 582</t>
  </si>
  <si>
    <t>02470402265</t>
  </si>
  <si>
    <t>Mineral Wells Maintenance Office</t>
  </si>
  <si>
    <t>Highway Trans. Fund 583</t>
  </si>
  <si>
    <t>05470402266</t>
  </si>
  <si>
    <t>Highway Trans. Fund 584</t>
  </si>
  <si>
    <t>05470402267</t>
  </si>
  <si>
    <t>Highway Trans. Fund 585</t>
  </si>
  <si>
    <t>05470402268</t>
  </si>
  <si>
    <t>Seminole Maintenance Office</t>
  </si>
  <si>
    <t>Highway Trans. Fund 586</t>
  </si>
  <si>
    <t>05470402269</t>
  </si>
  <si>
    <t>Highway Trans. Fund 587</t>
  </si>
  <si>
    <t>05470402270</t>
  </si>
  <si>
    <t>Highway Trans. Fund 588</t>
  </si>
  <si>
    <t>11470402271</t>
  </si>
  <si>
    <t>Paint Entire Facility Interior And Exterior</t>
  </si>
  <si>
    <t>Highway Trans. Fund 589</t>
  </si>
  <si>
    <t>11470402272</t>
  </si>
  <si>
    <t>Highway Trans. Fund 590</t>
  </si>
  <si>
    <t>11470402273</t>
  </si>
  <si>
    <t xml:space="preserve">Replace Windows </t>
  </si>
  <si>
    <t>Highway Trans. Fund 591</t>
  </si>
  <si>
    <t>11470402274</t>
  </si>
  <si>
    <t>Upgrade Exterior Lighting</t>
  </si>
  <si>
    <t>Highway Trans. Fund 592</t>
  </si>
  <si>
    <t>11470402275</t>
  </si>
  <si>
    <t>Highway Trans. Fund 593</t>
  </si>
  <si>
    <t>11470402276</t>
  </si>
  <si>
    <t>Highway Trans. Fund 594</t>
  </si>
  <si>
    <t>06470402277</t>
  </si>
  <si>
    <t>Paint Exterior And Interior</t>
  </si>
  <si>
    <t>Highway Trans. Fund 595</t>
  </si>
  <si>
    <t>06470402278</t>
  </si>
  <si>
    <t>Reconfigure Bay For Break Room Locker Room. New Kitchenette Lockers Flooring Walls Plumbing Electrical</t>
  </si>
  <si>
    <t>Highway Trans. Fund 596</t>
  </si>
  <si>
    <t>06470402279</t>
  </si>
  <si>
    <t>Remove &amp; Replace Windows In Main Office</t>
  </si>
  <si>
    <t>Highway Trans. Fund 597</t>
  </si>
  <si>
    <t>06470402280</t>
  </si>
  <si>
    <t>Upgrade Electrical Wiring, Lights And Breakers</t>
  </si>
  <si>
    <t>Highway Trans. Fund 598</t>
  </si>
  <si>
    <t>06470402281</t>
  </si>
  <si>
    <t>Upgrade Rain Gutters</t>
  </si>
  <si>
    <t>Highway Trans. Fund 599</t>
  </si>
  <si>
    <t>21470402282</t>
  </si>
  <si>
    <t>Upgrade Conference Rooms</t>
  </si>
  <si>
    <t>Highway Trans. Fund 600</t>
  </si>
  <si>
    <t>21470402283</t>
  </si>
  <si>
    <t>Repair Plumbing Problems</t>
  </si>
  <si>
    <t>Highway Trans. Fund 601</t>
  </si>
  <si>
    <t>21470402284</t>
  </si>
  <si>
    <t>Falfurrias Maintenance Office Sub-Section</t>
  </si>
  <si>
    <t>Highway Trans. Fund 602</t>
  </si>
  <si>
    <t>21470402285</t>
  </si>
  <si>
    <t>Upgrade Mechanic Shop</t>
  </si>
  <si>
    <t>Highway Trans. Fund 603</t>
  </si>
  <si>
    <t>09470402286</t>
  </si>
  <si>
    <t>Meridian Maintenance Office</t>
  </si>
  <si>
    <t>Retrofit Truck Bays To Conference Rooms and Meeting Space</t>
  </si>
  <si>
    <t>Highway Trans. Fund 604</t>
  </si>
  <si>
    <t>09470402287</t>
  </si>
  <si>
    <t>Highway Trans. Fund 605</t>
  </si>
  <si>
    <t>03470402288</t>
  </si>
  <si>
    <t>Retrofit Warehouse Space To Large Meeting Room</t>
  </si>
  <si>
    <t>Highway Trans. Fund 606</t>
  </si>
  <si>
    <t>03470402289</t>
  </si>
  <si>
    <t>Nocona Maintenance Office</t>
  </si>
  <si>
    <t>Building Remodel</t>
  </si>
  <si>
    <t>Highway Trans. Fund 607</t>
  </si>
  <si>
    <t>13470402290</t>
  </si>
  <si>
    <t>Interior Renovation (Floors &amp; Walls)</t>
  </si>
  <si>
    <t>Highway Trans. Fund 608</t>
  </si>
  <si>
    <t>13470402291</t>
  </si>
  <si>
    <t>Paint Exterior Structure Of Canopy, Mechanci Shop, &amp; Stock Room</t>
  </si>
  <si>
    <t>Highway Trans. Fund 609</t>
  </si>
  <si>
    <t>13470402292</t>
  </si>
  <si>
    <t>Highway Trans. Fund 610</t>
  </si>
  <si>
    <t>13470402293</t>
  </si>
  <si>
    <t>Replace Shifting Concrete Pad Under Pad Mount Electrical Transformer</t>
  </si>
  <si>
    <t>Highway Trans. Fund 611</t>
  </si>
  <si>
    <t>13470402294</t>
  </si>
  <si>
    <t>Port Lavaca Maintenance Office</t>
  </si>
  <si>
    <t>Highway Trans. Fund 612</t>
  </si>
  <si>
    <t>20470402295</t>
  </si>
  <si>
    <t>Asbestos Abatement</t>
  </si>
  <si>
    <t>Highway Trans. Fund 613</t>
  </si>
  <si>
    <t>20470402296</t>
  </si>
  <si>
    <t>Paint Interior Of Facility</t>
  </si>
  <si>
    <t>Highway Trans. Fund 614</t>
  </si>
  <si>
    <t>20470402297</t>
  </si>
  <si>
    <t>Replace Doors, Frames &amp; Locksets</t>
  </si>
  <si>
    <t>Highway Trans. Fund 615</t>
  </si>
  <si>
    <t>23470402298</t>
  </si>
  <si>
    <t>Renovate Lab</t>
  </si>
  <si>
    <t>Highway Trans. Fund 616</t>
  </si>
  <si>
    <t>18470402300</t>
  </si>
  <si>
    <t>Electrical - Additional Service</t>
  </si>
  <si>
    <t>Highway Trans. Fund 617</t>
  </si>
  <si>
    <t>24470402301</t>
  </si>
  <si>
    <t>Dell City Maintenance Office</t>
  </si>
  <si>
    <t>Install Bird Screens @ Truck Bays</t>
  </si>
  <si>
    <t>Highway Trans. Fund 618</t>
  </si>
  <si>
    <t>12470402302</t>
  </si>
  <si>
    <t>Highway Trans. Fund 619</t>
  </si>
  <si>
    <t>22470402303</t>
  </si>
  <si>
    <t>Exterior Warehouse Painting</t>
  </si>
  <si>
    <t>Highway Trans. Fund 620</t>
  </si>
  <si>
    <t>05470402304</t>
  </si>
  <si>
    <t>Levelland Maintenance Office</t>
  </si>
  <si>
    <t>Highway Trans. Fund 621</t>
  </si>
  <si>
    <t>05470402305</t>
  </si>
  <si>
    <t>Highway Trans. Fund 622</t>
  </si>
  <si>
    <t>05470402306</t>
  </si>
  <si>
    <t>SE Maint. Office</t>
  </si>
  <si>
    <t>Highway Trans. Fund 623</t>
  </si>
  <si>
    <t>11470402307</t>
  </si>
  <si>
    <t>Foundation Repairs</t>
  </si>
  <si>
    <t>Highway Trans. Fund 624</t>
  </si>
  <si>
    <t>11470402308</t>
  </si>
  <si>
    <t>Highway Trans. Fund 625</t>
  </si>
  <si>
    <t>11470402309</t>
  </si>
  <si>
    <t>Repair Dist Shop  Parking Lot And Stripe Existing Lots At Dist HQ</t>
  </si>
  <si>
    <t>Highway Trans. Fund 626</t>
  </si>
  <si>
    <t>11470402310</t>
  </si>
  <si>
    <t>Replace Fuel Awning</t>
  </si>
  <si>
    <t>Highway Trans. Fund 627</t>
  </si>
  <si>
    <t>11470402311</t>
  </si>
  <si>
    <t>Highway Trans. Fund 628</t>
  </si>
  <si>
    <t>11470402312</t>
  </si>
  <si>
    <t>Highway Trans. Fund 629</t>
  </si>
  <si>
    <t>04470402313</t>
  </si>
  <si>
    <t>Abate Windows And Paint Exterior Of Shop</t>
  </si>
  <si>
    <t>Highway Trans. Fund 630</t>
  </si>
  <si>
    <t>19470402314</t>
  </si>
  <si>
    <t>Major Renovation</t>
  </si>
  <si>
    <t>Highway Trans. Fund 631</t>
  </si>
  <si>
    <t>19470402315</t>
  </si>
  <si>
    <t>Highway Trans. Fund 632</t>
  </si>
  <si>
    <t>19470402316</t>
  </si>
  <si>
    <t>Highway Trans. Fund 633</t>
  </si>
  <si>
    <t>18470402317</t>
  </si>
  <si>
    <t>Highway Trans. Fund 634</t>
  </si>
  <si>
    <t>18470402318</t>
  </si>
  <si>
    <t>Highway Trans. Fund 635</t>
  </si>
  <si>
    <t>18470402319</t>
  </si>
  <si>
    <t>Highway Trans. Fund 636</t>
  </si>
  <si>
    <t>18470402320</t>
  </si>
  <si>
    <t>Siding - Partial Replacement</t>
  </si>
  <si>
    <t>Highway Trans. Fund 637</t>
  </si>
  <si>
    <t>22470402321</t>
  </si>
  <si>
    <t>Carrizo Springs</t>
  </si>
  <si>
    <t>Replace Two Overhead Doors</t>
  </si>
  <si>
    <t>Highway Trans. Fund 638</t>
  </si>
  <si>
    <t>22470402322</t>
  </si>
  <si>
    <t>Highway Trans. Fund 639</t>
  </si>
  <si>
    <t>22470402323</t>
  </si>
  <si>
    <t>Retrofit Locker Room Into Storage/Supply Room</t>
  </si>
  <si>
    <t>Highway Trans. Fund 640</t>
  </si>
  <si>
    <t>05470402324</t>
  </si>
  <si>
    <t>FloydADA Maintenance Office</t>
  </si>
  <si>
    <t>Highway Trans. Fund 641</t>
  </si>
  <si>
    <t>05470402325</t>
  </si>
  <si>
    <t>Lamesa Maintenance Office</t>
  </si>
  <si>
    <t>Highway Trans. Fund 642</t>
  </si>
  <si>
    <t>05470402326</t>
  </si>
  <si>
    <t>Highway Trans. Fund 643</t>
  </si>
  <si>
    <t>05470402327</t>
  </si>
  <si>
    <t>Highway Trans. Fund 644</t>
  </si>
  <si>
    <t>11470402328</t>
  </si>
  <si>
    <t>Highway Trans. Fund 645</t>
  </si>
  <si>
    <t>11470402329</t>
  </si>
  <si>
    <t>Renovate Bathrooms</t>
  </si>
  <si>
    <t>Highway Trans. Fund 646</t>
  </si>
  <si>
    <t>11470402330</t>
  </si>
  <si>
    <t>Highway Trans. Fund 647</t>
  </si>
  <si>
    <t>11470402331</t>
  </si>
  <si>
    <t>Highway Trans. Fund 648</t>
  </si>
  <si>
    <t>11470402332</t>
  </si>
  <si>
    <t>Highway Trans. Fund 649</t>
  </si>
  <si>
    <t>11470402333</t>
  </si>
  <si>
    <t>Highway Trans. Fund 650</t>
  </si>
  <si>
    <t>11470402334</t>
  </si>
  <si>
    <t>Underskirt Fuel Awning</t>
  </si>
  <si>
    <t>Highway Trans. Fund 651</t>
  </si>
  <si>
    <t>11470402335</t>
  </si>
  <si>
    <t>Highway Trans. Fund 652</t>
  </si>
  <si>
    <t>07470402336</t>
  </si>
  <si>
    <t>Highway Trans. Fund 653</t>
  </si>
  <si>
    <t>07470402337</t>
  </si>
  <si>
    <t>Highway Trans. Fund 654</t>
  </si>
  <si>
    <t>20470402338</t>
  </si>
  <si>
    <t>Highway Trans. Fund 655</t>
  </si>
  <si>
    <t>12470402340</t>
  </si>
  <si>
    <t>Houston Northwest</t>
  </si>
  <si>
    <t>Renovate Interior/Exterior (20K Sf Concrete Tilt Wall Aquired Building)</t>
  </si>
  <si>
    <t>Highway Trans. Fund 656</t>
  </si>
  <si>
    <t>12470402341</t>
  </si>
  <si>
    <t>West Harris Maintenance Office</t>
  </si>
  <si>
    <t>Renovation And Upgrade To AEM</t>
  </si>
  <si>
    <t>Highway Trans. Fund 657</t>
  </si>
  <si>
    <t>05470402342</t>
  </si>
  <si>
    <t>District Headquarters-LBB AE's</t>
  </si>
  <si>
    <t>Highway Trans. Fund 658</t>
  </si>
  <si>
    <t>05470402343</t>
  </si>
  <si>
    <t>Highway Trans. Fund 659</t>
  </si>
  <si>
    <t>05470402344</t>
  </si>
  <si>
    <t>Replace Steps With ADA Ramp Back Door</t>
  </si>
  <si>
    <t>Highway Trans. Fund 660</t>
  </si>
  <si>
    <t>11470402345</t>
  </si>
  <si>
    <t>Highway Trans. Fund 661</t>
  </si>
  <si>
    <t>04470402346</t>
  </si>
  <si>
    <t>Vega Maintenance Office</t>
  </si>
  <si>
    <t>Highway Trans. Fund 662</t>
  </si>
  <si>
    <t>04470402347</t>
  </si>
  <si>
    <t>Upgrade Current Welding Shop</t>
  </si>
  <si>
    <t>Highway Trans. Fund 663</t>
  </si>
  <si>
    <t>19470402348</t>
  </si>
  <si>
    <t>New Boston Maintenance Office</t>
  </si>
  <si>
    <t>Remodel Inside Of Building Paint Floor And Ceiling</t>
  </si>
  <si>
    <t>Highway Trans. Fund 664</t>
  </si>
  <si>
    <t>19470402349</t>
  </si>
  <si>
    <t>Highway Trans. Fund 665</t>
  </si>
  <si>
    <t>15470402350</t>
  </si>
  <si>
    <t>Paint, Carpet Replacement</t>
  </si>
  <si>
    <t>Highway Trans. Fund 666</t>
  </si>
  <si>
    <t>15470402351</t>
  </si>
  <si>
    <t>Restroom Upgrades</t>
  </si>
  <si>
    <t>Highway Trans. Fund 667</t>
  </si>
  <si>
    <t>13470402352</t>
  </si>
  <si>
    <t>Replace All Exterior Roof Facial &amp; Renovate All Exterior Entrances</t>
  </si>
  <si>
    <t>Highway Trans. Fund 668</t>
  </si>
  <si>
    <t>16470402353</t>
  </si>
  <si>
    <t>Highway Trans. Fund 669</t>
  </si>
  <si>
    <t>16470402354</t>
  </si>
  <si>
    <t>Kingsville Maintenance Office</t>
  </si>
  <si>
    <t xml:space="preserve">Paint Interior Walls At  Maintenance -  Kingsville Maintenance </t>
  </si>
  <si>
    <t>Highway Trans. Fund 670</t>
  </si>
  <si>
    <t>16470402355</t>
  </si>
  <si>
    <t>Replace Flooring At Maintenance - Kingsville MNT</t>
  </si>
  <si>
    <t>Highway Trans. Fund 671</t>
  </si>
  <si>
    <t>16470402356</t>
  </si>
  <si>
    <t>Highway Trans. Fund 672</t>
  </si>
  <si>
    <t>05470402357</t>
  </si>
  <si>
    <t>Plainview Area Engineer &amp; Maintenance Office</t>
  </si>
  <si>
    <t>Highway Trans. Fund 673</t>
  </si>
  <si>
    <t>05470402358</t>
  </si>
  <si>
    <t>Tahoka Maintenance Office</t>
  </si>
  <si>
    <t>Highway Trans. Fund 674</t>
  </si>
  <si>
    <t>05470402359</t>
  </si>
  <si>
    <t>Highway Trans. Fund 675</t>
  </si>
  <si>
    <t>05470402360</t>
  </si>
  <si>
    <t>Highway Trans. Fund 676</t>
  </si>
  <si>
    <t>04470402361</t>
  </si>
  <si>
    <t>Foundation Repair</t>
  </si>
  <si>
    <t>Highway Trans. Fund 677</t>
  </si>
  <si>
    <t>04470402362</t>
  </si>
  <si>
    <t>Highway Trans. Fund 678</t>
  </si>
  <si>
    <t>04470402363</t>
  </si>
  <si>
    <t>Renovation Of Building Exterior</t>
  </si>
  <si>
    <t>Highway Trans. Fund 679</t>
  </si>
  <si>
    <t>04470402364</t>
  </si>
  <si>
    <t>Restroom Abatement And Remodel</t>
  </si>
  <si>
    <t>Highway Trans. Fund 680</t>
  </si>
  <si>
    <t>04470402365</t>
  </si>
  <si>
    <t>E way</t>
  </si>
  <si>
    <t>Lighting Upgrades</t>
  </si>
  <si>
    <t>Highway Trans. Fund 681</t>
  </si>
  <si>
    <t>04470402366</t>
  </si>
  <si>
    <t>Highway Trans. Fund 682</t>
  </si>
  <si>
    <t>14470402367</t>
  </si>
  <si>
    <t>Lockhart Maintenance Office</t>
  </si>
  <si>
    <t>Highway Trans. Fund 683</t>
  </si>
  <si>
    <t>20470402368</t>
  </si>
  <si>
    <t>Install Overhead Doors</t>
  </si>
  <si>
    <t>Highway Trans. Fund 684</t>
  </si>
  <si>
    <t>20470402369</t>
  </si>
  <si>
    <t>Paint Office Exterior</t>
  </si>
  <si>
    <t>Highway Trans. Fund 685</t>
  </si>
  <si>
    <t>20470402370</t>
  </si>
  <si>
    <t xml:space="preserve">Replace Electrical Panels And Upgrade Electrical Wiring. </t>
  </si>
  <si>
    <t>Highway Trans. Fund 686</t>
  </si>
  <si>
    <t>24470402371</t>
  </si>
  <si>
    <t>Additional Outside LED Lighting For Houses.</t>
  </si>
  <si>
    <t>Highway Trans. Fund 687</t>
  </si>
  <si>
    <t>24470402372</t>
  </si>
  <si>
    <t>Interior Renovation; Electrical, HVAC, Walls Finish, Framing, Floors And Kitchen</t>
  </si>
  <si>
    <t>Highway Trans. Fund 688</t>
  </si>
  <si>
    <t>24470402373</t>
  </si>
  <si>
    <t>Paint Interior Walls</t>
  </si>
  <si>
    <t>Highway Trans. Fund 689</t>
  </si>
  <si>
    <t>24470402374</t>
  </si>
  <si>
    <t>Repair / Replace Plumbing Lines Fro Meter To Houses</t>
  </si>
  <si>
    <t>Highway Trans. Fund 690</t>
  </si>
  <si>
    <t>05470402375</t>
  </si>
  <si>
    <t>Muleshoe Maintenance Office</t>
  </si>
  <si>
    <t>Highway Trans. Fund 691</t>
  </si>
  <si>
    <t>05470402376</t>
  </si>
  <si>
    <t>Highway Trans. Fund 692</t>
  </si>
  <si>
    <t>07470402377</t>
  </si>
  <si>
    <t>Highway Trans. Fund 693</t>
  </si>
  <si>
    <t>08470402378</t>
  </si>
  <si>
    <t>Convert Old Propane Gas Heaters In Shop To Natural Gas</t>
  </si>
  <si>
    <t>Highway Trans. Fund 694</t>
  </si>
  <si>
    <t>08470402379</t>
  </si>
  <si>
    <t>Convert The Old Salt Bin Into A Sign And Traffic Control Room Storage</t>
  </si>
  <si>
    <t>Highway Trans. Fund 695</t>
  </si>
  <si>
    <t>08470402380</t>
  </si>
  <si>
    <t>Highway Trans. Fund 696</t>
  </si>
  <si>
    <t>04470402381</t>
  </si>
  <si>
    <t>Highway Trans. Fund 697</t>
  </si>
  <si>
    <t>04470402382</t>
  </si>
  <si>
    <t>Highway Trans. Fund 698</t>
  </si>
  <si>
    <t>08470402383</t>
  </si>
  <si>
    <t>Haskell Maintenance Office</t>
  </si>
  <si>
    <t>Convert Old Shop Into Breakroom</t>
  </si>
  <si>
    <t>Highway Trans. Fund 699</t>
  </si>
  <si>
    <t>23470402384</t>
  </si>
  <si>
    <t>Brownwood Area Engineer &amp; Maintenance Office</t>
  </si>
  <si>
    <t>Renovate Office</t>
  </si>
  <si>
    <t>Highway Trans. Fund 700</t>
  </si>
  <si>
    <t>17470402385</t>
  </si>
  <si>
    <t>Huntsville Area Engineer &amp; Maintenance Office</t>
  </si>
  <si>
    <t>Highway Trans. Fund 701</t>
  </si>
  <si>
    <t>17470402386</t>
  </si>
  <si>
    <t>Highway Trans. Fund 702</t>
  </si>
  <si>
    <t>17470402387</t>
  </si>
  <si>
    <t>Repair Foundation/Porch/Walls</t>
  </si>
  <si>
    <t>Highway Trans. Fund 703</t>
  </si>
  <si>
    <t>17470402388</t>
  </si>
  <si>
    <t>Highway Trans. Fund 704</t>
  </si>
  <si>
    <t>17470402389</t>
  </si>
  <si>
    <t>Highway Trans. Fund 705</t>
  </si>
  <si>
    <t>17470402390</t>
  </si>
  <si>
    <t>Replace Wiring In Building</t>
  </si>
  <si>
    <t>Highway Trans. Fund 706</t>
  </si>
  <si>
    <t>25470402391</t>
  </si>
  <si>
    <t>Quanah Maintenance Office</t>
  </si>
  <si>
    <t>Paint Interior &amp; Exterior, Resurface Parking Area</t>
  </si>
  <si>
    <t>Highway Trans. Fund 707</t>
  </si>
  <si>
    <t>25470402392</t>
  </si>
  <si>
    <t>Replace Floor Tiles; Upgrade Rest Rooms, Redesign Office Space</t>
  </si>
  <si>
    <t>Highway Trans. Fund 708</t>
  </si>
  <si>
    <t>16470402393</t>
  </si>
  <si>
    <t>Replace Electrical Panels At  Right Of Way -  Corpus Christi District Headquarters And Area Engineer And Maintenance Special Jobs</t>
  </si>
  <si>
    <t>Highway Trans. Fund 709</t>
  </si>
  <si>
    <t>16470402394</t>
  </si>
  <si>
    <t>Replace\New Electrical Panel At Right Of Way - Corpus Christi DHQ</t>
  </si>
  <si>
    <t>Highway Trans. Fund 710</t>
  </si>
  <si>
    <t>06470402395</t>
  </si>
  <si>
    <t>Enclose 3 Bays With Insulated Overhead Doors To Secure Equipment &amp; Weather Protection</t>
  </si>
  <si>
    <t>Highway Trans. Fund 711</t>
  </si>
  <si>
    <t>06470402396</t>
  </si>
  <si>
    <t>Highway Trans. Fund 712</t>
  </si>
  <si>
    <t>06470402397</t>
  </si>
  <si>
    <t>Highway Trans. Fund 713</t>
  </si>
  <si>
    <t>21470402398</t>
  </si>
  <si>
    <t>New 4K Gallon Fuel Tanks/Replace Fuel Pumps</t>
  </si>
  <si>
    <t>Highway Trans. Fund 714</t>
  </si>
  <si>
    <t>21470402399</t>
  </si>
  <si>
    <t>New Heavy Equipment Overhead Doors</t>
  </si>
  <si>
    <t>Highway Trans. Fund 715</t>
  </si>
  <si>
    <t>21470402400</t>
  </si>
  <si>
    <t>New Heavy Equipment Pull Through Stalls</t>
  </si>
  <si>
    <t>Highway Trans. Fund 716</t>
  </si>
  <si>
    <t>21470402401</t>
  </si>
  <si>
    <t>Renovate Building</t>
  </si>
  <si>
    <t>Highway Trans. Fund 717</t>
  </si>
  <si>
    <t>13470402402</t>
  </si>
  <si>
    <t>Highway Trans. Fund 718</t>
  </si>
  <si>
    <t>18470402403</t>
  </si>
  <si>
    <t>Highway Trans. Fund 719</t>
  </si>
  <si>
    <t>18470402404</t>
  </si>
  <si>
    <t>Highway Trans. Fund 720</t>
  </si>
  <si>
    <t>24470402405</t>
  </si>
  <si>
    <t>Remodel Bay For Maintenance Training And Breakroom, Add One Additional Office In Bay.</t>
  </si>
  <si>
    <t>Highway Trans. Fund 721</t>
  </si>
  <si>
    <t>12470402406</t>
  </si>
  <si>
    <t>Houston NE Area Engineer &amp; Maintenance Office</t>
  </si>
  <si>
    <t>Renovate Restrooms (Locker Rooms)</t>
  </si>
  <si>
    <t>Highway Trans. Fund 722</t>
  </si>
  <si>
    <t>12470402407</t>
  </si>
  <si>
    <t>Highway Trans. Fund 723</t>
  </si>
  <si>
    <t>21470402408</t>
  </si>
  <si>
    <t>Highway Trans. Fund 724</t>
  </si>
  <si>
    <t>17470402409</t>
  </si>
  <si>
    <t>Upgrade Lighting In Washbay</t>
  </si>
  <si>
    <t>Highway Trans. Fund 725</t>
  </si>
  <si>
    <t>17470402410</t>
  </si>
  <si>
    <t>Replace Siding On A Wash Bay</t>
  </si>
  <si>
    <t>Highway Trans. Fund 726</t>
  </si>
  <si>
    <t>17470402411</t>
  </si>
  <si>
    <t>Highway Trans. Fund 727</t>
  </si>
  <si>
    <t>17470402412</t>
  </si>
  <si>
    <t>Highway Trans. Fund 728</t>
  </si>
  <si>
    <t>17470402413</t>
  </si>
  <si>
    <t>Install Automatic Gate On Rear Gate</t>
  </si>
  <si>
    <t>Highway Trans. Fund 729</t>
  </si>
  <si>
    <t>06470402414</t>
  </si>
  <si>
    <t>Remove and Replace Existing Shower Floor Tile</t>
  </si>
  <si>
    <t>Highway Trans. Fund 730</t>
  </si>
  <si>
    <t>06470402415</t>
  </si>
  <si>
    <t>Remove and Replace Floor Tile Main Office</t>
  </si>
  <si>
    <t>Highway Trans. Fund 731</t>
  </si>
  <si>
    <t>21470402416</t>
  </si>
  <si>
    <t>Upgrade Ballasts</t>
  </si>
  <si>
    <t>Highway Trans. Fund 732</t>
  </si>
  <si>
    <t>24470402417</t>
  </si>
  <si>
    <t>Convert Bay Into A Break Room</t>
  </si>
  <si>
    <t>Highway Trans. Fund 733</t>
  </si>
  <si>
    <t>24470402418</t>
  </si>
  <si>
    <t>Extend Office Space Along Same Roof Line To The South 16 Feet</t>
  </si>
  <si>
    <t>Highway Trans. Fund 734</t>
  </si>
  <si>
    <t>19470402419</t>
  </si>
  <si>
    <t>Install Overhead Door Operators &amp; Gate</t>
  </si>
  <si>
    <t>Highway Trans. Fund 735</t>
  </si>
  <si>
    <t>19470402420</t>
  </si>
  <si>
    <t>Highway Trans. Fund 736</t>
  </si>
  <si>
    <t>17470402421</t>
  </si>
  <si>
    <t>Highway Trans. Fund 737</t>
  </si>
  <si>
    <t>17470402422</t>
  </si>
  <si>
    <t>Remove Undergrnd/Install Above Grnd Fuel Tanks</t>
  </si>
  <si>
    <t>Highway Trans. Fund 738</t>
  </si>
  <si>
    <t>21470402423</t>
  </si>
  <si>
    <t>Highway Trans. Fund 739</t>
  </si>
  <si>
    <t>21470402424</t>
  </si>
  <si>
    <t xml:space="preserve">Replace Overhead Doors </t>
  </si>
  <si>
    <t>Highway Trans. Fund 740</t>
  </si>
  <si>
    <t>04470402425</t>
  </si>
  <si>
    <t>Highway Trans. Fund 741</t>
  </si>
  <si>
    <t>04470402426</t>
  </si>
  <si>
    <t>New Compressor/Relocate</t>
  </si>
  <si>
    <t>Highway Trans. Fund 742</t>
  </si>
  <si>
    <t>04470402427</t>
  </si>
  <si>
    <t>Highway Trans. Fund 743</t>
  </si>
  <si>
    <t>15470402428</t>
  </si>
  <si>
    <t>Highway Trans. Fund 744</t>
  </si>
  <si>
    <t>15470402429</t>
  </si>
  <si>
    <t>Highway Trans. Fund 745</t>
  </si>
  <si>
    <t>15470402430</t>
  </si>
  <si>
    <t>Highway Trans. Fund 746</t>
  </si>
  <si>
    <t>15470402431</t>
  </si>
  <si>
    <t>Hondo Area Engineer &amp; Maintenance Office</t>
  </si>
  <si>
    <t>Asbestos Abatement, Carpet &amp; Paint</t>
  </si>
  <si>
    <t>Highway Trans. Fund 747</t>
  </si>
  <si>
    <t>15470402432</t>
  </si>
  <si>
    <t>Restroom Upgrade</t>
  </si>
  <si>
    <t>Highway Trans. Fund 748</t>
  </si>
  <si>
    <t>12470402433</t>
  </si>
  <si>
    <t>East Harris Maintenance Office</t>
  </si>
  <si>
    <t>Locker Room Upgrades/Addition Of Showers</t>
  </si>
  <si>
    <t>Highway Trans. Fund 749</t>
  </si>
  <si>
    <t>12470402434</t>
  </si>
  <si>
    <t>Replace Gutter System</t>
  </si>
  <si>
    <t>Highway Trans. Fund 750</t>
  </si>
  <si>
    <t>15470402435</t>
  </si>
  <si>
    <t>Replace Irrigation System</t>
  </si>
  <si>
    <t>Highway Trans. Fund 751</t>
  </si>
  <si>
    <t>08470402436</t>
  </si>
  <si>
    <t>Roby Maintenance Office</t>
  </si>
  <si>
    <t>Install Floor Tile</t>
  </si>
  <si>
    <t>Highway Trans. Fund 752</t>
  </si>
  <si>
    <t>08470402437</t>
  </si>
  <si>
    <t>Level Wash Bay</t>
  </si>
  <si>
    <t>Highway Trans. Fund 753</t>
  </si>
  <si>
    <t>08470402438</t>
  </si>
  <si>
    <t>Install Overhead Door Openers and Push Buttons in all Bay Door Openings. Total of  10 Door Openers.</t>
  </si>
  <si>
    <t>Highway Trans. Fund 754</t>
  </si>
  <si>
    <t>08470402439</t>
  </si>
  <si>
    <t>Repair Structural Damage to Columns</t>
  </si>
  <si>
    <t>Highway Trans. Fund 755</t>
  </si>
  <si>
    <t>08470402440</t>
  </si>
  <si>
    <t>Upgrade Power Washer Building</t>
  </si>
  <si>
    <t>Highway Trans. Fund 756</t>
  </si>
  <si>
    <t>08470402441</t>
  </si>
  <si>
    <t>Taylor Co. Maintenance Office</t>
  </si>
  <si>
    <t>Upgrade Wash Bay</t>
  </si>
  <si>
    <t>Highway Trans. Fund 757</t>
  </si>
  <si>
    <t>24470402442</t>
  </si>
  <si>
    <t>Highway Trans. Fund 758</t>
  </si>
  <si>
    <t>24470402443</t>
  </si>
  <si>
    <t>Install Garage Door Openers</t>
  </si>
  <si>
    <t>Highway Trans. Fund 759</t>
  </si>
  <si>
    <t>24470402444</t>
  </si>
  <si>
    <t xml:space="preserve">Renovate Stock Area; Insulate Metal Walls, Ceiling </t>
  </si>
  <si>
    <t>Highway Trans. Fund 760</t>
  </si>
  <si>
    <t>07470402445</t>
  </si>
  <si>
    <t>Construct Buildings Over Lifts</t>
  </si>
  <si>
    <t>Highway Trans. Fund 761</t>
  </si>
  <si>
    <t>03470402446</t>
  </si>
  <si>
    <t xml:space="preserve">Replace Flooring At Maintenance - Vernon Area Engineer And Maintenance </t>
  </si>
  <si>
    <t>Highway Trans. Fund 762</t>
  </si>
  <si>
    <t>14470402447</t>
  </si>
  <si>
    <t>East Travis Maintenance Office</t>
  </si>
  <si>
    <t>Highway Trans. Fund 763</t>
  </si>
  <si>
    <t>17470402448</t>
  </si>
  <si>
    <t>Replace Fuel Canopy - Navasota MNT</t>
  </si>
  <si>
    <t>Highway Trans. Fund 764</t>
  </si>
  <si>
    <t>16470402449</t>
  </si>
  <si>
    <t>Replace Flooring At Area Engineer And Maintenance - Corpus Christi AEM</t>
  </si>
  <si>
    <t>Highway Trans. Fund 765</t>
  </si>
  <si>
    <t>16470402450</t>
  </si>
  <si>
    <t>Highway Trans. Fund 766</t>
  </si>
  <si>
    <t>19470402451</t>
  </si>
  <si>
    <t>Highway Trans. Fund 767</t>
  </si>
  <si>
    <t>19470402452</t>
  </si>
  <si>
    <t>Remodel Inside Of Building Including Bathrooms</t>
  </si>
  <si>
    <t>Highway Trans. Fund 768</t>
  </si>
  <si>
    <t>16470402453</t>
  </si>
  <si>
    <t>Replace  Ceiling Tiles In Office Building</t>
  </si>
  <si>
    <t>Highway Trans. Fund 769</t>
  </si>
  <si>
    <t>16470402454</t>
  </si>
  <si>
    <t>Replace 2 Existing Dual Product Fuel Dispensers At The Fuel Station</t>
  </si>
  <si>
    <t>Highway Trans. Fund 770</t>
  </si>
  <si>
    <t>16470402455</t>
  </si>
  <si>
    <t>Highway Trans. Fund 771</t>
  </si>
  <si>
    <t>16470402456</t>
  </si>
  <si>
    <t>Paint Interior Walls At  Area Engineer And Maintenance -  Sinton AEM</t>
  </si>
  <si>
    <t>Highway Trans. Fund 772</t>
  </si>
  <si>
    <t>16470402457</t>
  </si>
  <si>
    <t>Replace Ceilings At  Area Engineer And Maintenance -  Sinton AEM</t>
  </si>
  <si>
    <t>Highway Trans. Fund 773</t>
  </si>
  <si>
    <t>16470402458</t>
  </si>
  <si>
    <t>Replace Flooring At  Area Engineer And Maintenance -  Sinton AEM</t>
  </si>
  <si>
    <t>Highway Trans. Fund 774</t>
  </si>
  <si>
    <t>16470402459</t>
  </si>
  <si>
    <t>Replace Existing Floor Tile And Paint Office</t>
  </si>
  <si>
    <t>Highway Trans. Fund 775</t>
  </si>
  <si>
    <t>16470402460</t>
  </si>
  <si>
    <t xml:space="preserve">Aransas Co. </t>
  </si>
  <si>
    <t>Install Storm Shutters On All Windows And Doors</t>
  </si>
  <si>
    <t>Highway Trans. Fund 776</t>
  </si>
  <si>
    <t>16470402461</t>
  </si>
  <si>
    <t>Install Exteriors At Maintenance - Rockport MNT</t>
  </si>
  <si>
    <t>Highway Trans. Fund 777</t>
  </si>
  <si>
    <t>16470402462</t>
  </si>
  <si>
    <t>Repair Exterior Windows At  Maintenance -  Rockport MNT</t>
  </si>
  <si>
    <t>Highway Trans. Fund 778</t>
  </si>
  <si>
    <t>16470402463</t>
  </si>
  <si>
    <t>Replace Flooring At  Maintenance -  Rockport MNT</t>
  </si>
  <si>
    <t>Highway Trans. Fund 779</t>
  </si>
  <si>
    <t>12470402464</t>
  </si>
  <si>
    <t>Highway Trans. Fund 780</t>
  </si>
  <si>
    <t>12470402465</t>
  </si>
  <si>
    <t>Highway Trans. Fund 781</t>
  </si>
  <si>
    <t>22470402466</t>
  </si>
  <si>
    <t>Storage Shed Asbestos Testing &amp; Abatement</t>
  </si>
  <si>
    <t>Highway Trans. Fund 782</t>
  </si>
  <si>
    <t>22470402467</t>
  </si>
  <si>
    <t>Storage Shed Repairs</t>
  </si>
  <si>
    <t>Highway Trans. Fund 783</t>
  </si>
  <si>
    <t>11470402468</t>
  </si>
  <si>
    <t>Center Maintenance Office</t>
  </si>
  <si>
    <t>Highway Trans. Fund 784</t>
  </si>
  <si>
    <t>11470402469</t>
  </si>
  <si>
    <t>Highway Trans. Fund 785</t>
  </si>
  <si>
    <t>11470402470</t>
  </si>
  <si>
    <t>Highway Trans. Fund 786</t>
  </si>
  <si>
    <t>11470402471</t>
  </si>
  <si>
    <t>Highway Trans. Fund 787</t>
  </si>
  <si>
    <t>11470402472</t>
  </si>
  <si>
    <t>Livingston Area Engineer &amp; Maintenance Office</t>
  </si>
  <si>
    <t>Highway Trans. Fund 788</t>
  </si>
  <si>
    <t>11470402473</t>
  </si>
  <si>
    <t>Highway Trans. Fund 789</t>
  </si>
  <si>
    <t>11470402474</t>
  </si>
  <si>
    <t>Highway Trans. Fund 790</t>
  </si>
  <si>
    <t>11470402475</t>
  </si>
  <si>
    <t>Nacogdoches Area Engineer &amp; Maintenance Office</t>
  </si>
  <si>
    <t>Install Electric Baydoor Openers</t>
  </si>
  <si>
    <t>Highway Trans. Fund 791</t>
  </si>
  <si>
    <t>11470402476</t>
  </si>
  <si>
    <t>Highway Trans. Fund 792</t>
  </si>
  <si>
    <t>11470402477</t>
  </si>
  <si>
    <t>Highway Trans. Fund 793</t>
  </si>
  <si>
    <t>11470402478</t>
  </si>
  <si>
    <t>Highway Trans. Fund 794</t>
  </si>
  <si>
    <t>11470402479</t>
  </si>
  <si>
    <t>Highway Trans. Fund 795</t>
  </si>
  <si>
    <t>11470402480</t>
  </si>
  <si>
    <t>Highway Trans. Fund 796</t>
  </si>
  <si>
    <t>11470402481</t>
  </si>
  <si>
    <t>San Augustine Area Engineer &amp; Maintenance Office</t>
  </si>
  <si>
    <t>Highway Trans. Fund 797</t>
  </si>
  <si>
    <t>11470402482</t>
  </si>
  <si>
    <t>Highway Trans. Fund 798</t>
  </si>
  <si>
    <t>11470402483</t>
  </si>
  <si>
    <t>Highway Trans. Fund 799</t>
  </si>
  <si>
    <t>11470402484</t>
  </si>
  <si>
    <t>Highway Trans. Fund 800</t>
  </si>
  <si>
    <t>11470402485</t>
  </si>
  <si>
    <t>Highway Trans. Fund 801</t>
  </si>
  <si>
    <t>11470402486</t>
  </si>
  <si>
    <t>Highway Trans. Fund 802</t>
  </si>
  <si>
    <t>06470402487</t>
  </si>
  <si>
    <t>Highway Trans. Fund 803</t>
  </si>
  <si>
    <t>06470402488</t>
  </si>
  <si>
    <t>Install Ladder Or Staircase</t>
  </si>
  <si>
    <t>Highway Trans. Fund 804</t>
  </si>
  <si>
    <t>06470402489</t>
  </si>
  <si>
    <t>Reinstall Evaporative Coolers In Wall</t>
  </si>
  <si>
    <t>Highway Trans. Fund 805</t>
  </si>
  <si>
    <t>21470402490</t>
  </si>
  <si>
    <t xml:space="preserve">Exterior Facade Repairs To Warehouse, Shop &amp; Teleconference Training Center  </t>
  </si>
  <si>
    <t>Highway Trans. Fund 806</t>
  </si>
  <si>
    <t>21470402491</t>
  </si>
  <si>
    <t>Renovate Shop</t>
  </si>
  <si>
    <t>Highway Trans. Fund 807</t>
  </si>
  <si>
    <t>21470402492</t>
  </si>
  <si>
    <t>District Headquarters/Area Engineer &amp; Maintenance Office</t>
  </si>
  <si>
    <t>Install Vehicle Exhaust System.  Replace Existing Ceiling Fans.</t>
  </si>
  <si>
    <t>Highway Trans. Fund 808</t>
  </si>
  <si>
    <t>21470402493</t>
  </si>
  <si>
    <t>Replace All Windows/Frames.</t>
  </si>
  <si>
    <t>Highway Trans. Fund 809</t>
  </si>
  <si>
    <t>15470402494</t>
  </si>
  <si>
    <t>Pleasanton Area Engineer &amp; Maintenance Office</t>
  </si>
  <si>
    <t>Highway Trans. Fund 810</t>
  </si>
  <si>
    <t>15470402495</t>
  </si>
  <si>
    <t>Highway Trans. Fund 811</t>
  </si>
  <si>
    <t>04470402496</t>
  </si>
  <si>
    <t>Highway Trans. Fund 812</t>
  </si>
  <si>
    <t>04470402497</t>
  </si>
  <si>
    <t>Highway Trans. Fund 813</t>
  </si>
  <si>
    <t>04470402498</t>
  </si>
  <si>
    <t>Shop Lighting Upgrades</t>
  </si>
  <si>
    <t>Highway Trans. Fund 814</t>
  </si>
  <si>
    <t>19470402499</t>
  </si>
  <si>
    <t>Highway Trans. Fund 815</t>
  </si>
  <si>
    <t>19470402500</t>
  </si>
  <si>
    <t>Highway Trans. Fund 816</t>
  </si>
  <si>
    <t>18470402501</t>
  </si>
  <si>
    <t>Analysis By Engineering Consultant</t>
  </si>
  <si>
    <t>Highway Trans. Fund 817</t>
  </si>
  <si>
    <t>18470402502</t>
  </si>
  <si>
    <t>Countertops - Restrooms (Solid Surface)</t>
  </si>
  <si>
    <t>Highway Trans. Fund 818</t>
  </si>
  <si>
    <t>02470402503</t>
  </si>
  <si>
    <t>Remodel Old Sign Shop Into A Fitness Center</t>
  </si>
  <si>
    <t>Highway Trans. Fund 819</t>
  </si>
  <si>
    <t>06470402504</t>
  </si>
  <si>
    <t>Paint Exterior Walls</t>
  </si>
  <si>
    <t>Highway Trans. Fund 820</t>
  </si>
  <si>
    <t>13470402505</t>
  </si>
  <si>
    <t>Highway Trans. Fund 821</t>
  </si>
  <si>
    <t>04470402506</t>
  </si>
  <si>
    <t>Highway Trans. Fund 822</t>
  </si>
  <si>
    <t>04470402507</t>
  </si>
  <si>
    <t>Highway Trans. Fund 823</t>
  </si>
  <si>
    <t>19470402508</t>
  </si>
  <si>
    <t>Highway Trans. Fund 824</t>
  </si>
  <si>
    <t>19470402509</t>
  </si>
  <si>
    <t>Replace VCT Flooring And Paint Interior</t>
  </si>
  <si>
    <t>Highway Trans. Fund 825</t>
  </si>
  <si>
    <t>18470402510</t>
  </si>
  <si>
    <t>Modular Furniture Installation</t>
  </si>
  <si>
    <t>Highway Trans. Fund 826</t>
  </si>
  <si>
    <t>18470402511</t>
  </si>
  <si>
    <t>Highway Trans. Fund 827</t>
  </si>
  <si>
    <t>18470402512</t>
  </si>
  <si>
    <t>Countertops - Restrooms On 4Th Floor</t>
  </si>
  <si>
    <t>Highway Trans. Fund 828</t>
  </si>
  <si>
    <t>18470402513</t>
  </si>
  <si>
    <t>Highway Trans. Fund 829</t>
  </si>
  <si>
    <t>22470402514</t>
  </si>
  <si>
    <t>Relocate Generator From Freer</t>
  </si>
  <si>
    <t>Highway Trans. Fund 830</t>
  </si>
  <si>
    <t>22470402515</t>
  </si>
  <si>
    <t>Men's Restroom Renovation</t>
  </si>
  <si>
    <t>Highway Trans. Fund 831</t>
  </si>
  <si>
    <t>05470402516</t>
  </si>
  <si>
    <t>Morton Maintenance Office</t>
  </si>
  <si>
    <t>Highway Trans. Fund 832</t>
  </si>
  <si>
    <t>05470402517</t>
  </si>
  <si>
    <t>Highway Trans. Fund 833</t>
  </si>
  <si>
    <t>13470402518</t>
  </si>
  <si>
    <t>Highway Trans. Fund 834</t>
  </si>
  <si>
    <t>22470402519</t>
  </si>
  <si>
    <t>Highway Trans. Fund 835</t>
  </si>
  <si>
    <t>22470402520</t>
  </si>
  <si>
    <t>Replace Breakroom Flooring</t>
  </si>
  <si>
    <t>Highway Trans. Fund 836</t>
  </si>
  <si>
    <t>20470402521</t>
  </si>
  <si>
    <t>Replace AV Electrical Circuit</t>
  </si>
  <si>
    <t>Highway Trans. Fund 837</t>
  </si>
  <si>
    <t>20470402522</t>
  </si>
  <si>
    <t>Clean Fuel Tanks</t>
  </si>
  <si>
    <t>Highway Trans. Fund 838</t>
  </si>
  <si>
    <t>20470402523</t>
  </si>
  <si>
    <t>Highway Trans. Fund 839</t>
  </si>
  <si>
    <t>20470402524</t>
  </si>
  <si>
    <t>Paint Office Interior</t>
  </si>
  <si>
    <t>Highway Trans. Fund 840</t>
  </si>
  <si>
    <t>20470402525</t>
  </si>
  <si>
    <t>Remodel Rest Rooms &amp; Wall Repair</t>
  </si>
  <si>
    <t>Highway Trans. Fund 841</t>
  </si>
  <si>
    <t>20470402526</t>
  </si>
  <si>
    <t>Replace Carpet And VCT</t>
  </si>
  <si>
    <t>Highway Trans. Fund 842</t>
  </si>
  <si>
    <t>20470402527</t>
  </si>
  <si>
    <t>Replace Siding And Roofing</t>
  </si>
  <si>
    <t>Highway Trans. Fund 843</t>
  </si>
  <si>
    <t>20470402528</t>
  </si>
  <si>
    <t xml:space="preserve">Upgrade Electrical </t>
  </si>
  <si>
    <t>Highway Trans. Fund 844</t>
  </si>
  <si>
    <t>12470402529</t>
  </si>
  <si>
    <t>Highway Trans. Fund 845</t>
  </si>
  <si>
    <t>12470402530</t>
  </si>
  <si>
    <t>Highway Trans. Fund 846</t>
  </si>
  <si>
    <t>12470402531</t>
  </si>
  <si>
    <t>Reconfigure Cubicles (Space Management)</t>
  </si>
  <si>
    <t>Highway Trans. Fund 847</t>
  </si>
  <si>
    <t>12470402532</t>
  </si>
  <si>
    <t xml:space="preserve">Renovate Breakroom </t>
  </si>
  <si>
    <t>Highway Trans. Fund 848</t>
  </si>
  <si>
    <t>22470402533</t>
  </si>
  <si>
    <t>Laredo Administration</t>
  </si>
  <si>
    <t>Administration: Nail Down Spanish Tiles; Remove/Replace Broken Spanish Tiles</t>
  </si>
  <si>
    <t>Highway Trans. Fund 849</t>
  </si>
  <si>
    <t>22470402534</t>
  </si>
  <si>
    <t>Remove Worn Out Existing VCT Flooring &amp; Replace Ceramic Tile</t>
  </si>
  <si>
    <t>Highway Trans. Fund 850</t>
  </si>
  <si>
    <t>22470402535</t>
  </si>
  <si>
    <t>Laredo Area Engineer &amp; Maintenance Office (Lilac/Conference room)</t>
  </si>
  <si>
    <t>Retrofit To Video Teleconference Room</t>
  </si>
  <si>
    <t>Highway Trans. Fund 851</t>
  </si>
  <si>
    <t>22470402536</t>
  </si>
  <si>
    <t>Bat Issues (Clean Up And Resolution)</t>
  </si>
  <si>
    <t>Highway Trans. Fund 852</t>
  </si>
  <si>
    <t>22470402537</t>
  </si>
  <si>
    <t>Minor Restrooms Renovation</t>
  </si>
  <si>
    <t>Highway Trans. Fund 853</t>
  </si>
  <si>
    <t>22470402538</t>
  </si>
  <si>
    <t>Laredo Compound facilities</t>
  </si>
  <si>
    <t>Exterior Painting</t>
  </si>
  <si>
    <t>Highway Trans. Fund 854</t>
  </si>
  <si>
    <t>22470402539</t>
  </si>
  <si>
    <t>Carpet Replacement</t>
  </si>
  <si>
    <t>Highway Trans. Fund 855</t>
  </si>
  <si>
    <t>22470402540</t>
  </si>
  <si>
    <t>Laredo FIN/Safety</t>
  </si>
  <si>
    <t>Modular Unit (12)</t>
  </si>
  <si>
    <t>Highway Trans. Fund 856</t>
  </si>
  <si>
    <t>15470402541</t>
  </si>
  <si>
    <t>Proportionate Share Of 1St Floor Renovation</t>
  </si>
  <si>
    <t>Highway Trans. Fund 857</t>
  </si>
  <si>
    <t>10470402542</t>
  </si>
  <si>
    <t>Demo Warehouse Office</t>
  </si>
  <si>
    <t>Highway Trans. Fund 858</t>
  </si>
  <si>
    <t>10470402543</t>
  </si>
  <si>
    <t>Install New Elevator</t>
  </si>
  <si>
    <t>Highway Trans. Fund 859</t>
  </si>
  <si>
    <t>10470402544</t>
  </si>
  <si>
    <t>Highway Trans. Fund 860</t>
  </si>
  <si>
    <t>13470402545</t>
  </si>
  <si>
    <t>Victoria A.O.</t>
  </si>
  <si>
    <t>Paint Interior Office</t>
  </si>
  <si>
    <t>Highway Trans. Fund 861</t>
  </si>
  <si>
    <t>13470402546</t>
  </si>
  <si>
    <t>Sealing Exterior Block Walls</t>
  </si>
  <si>
    <t>Highway Trans. Fund 862</t>
  </si>
  <si>
    <t>13470402547</t>
  </si>
  <si>
    <t>Victoria Cty Maint.</t>
  </si>
  <si>
    <t>Highway Trans. Fund 863</t>
  </si>
  <si>
    <t>13470402548</t>
  </si>
  <si>
    <t>Replace Wash Rack Canopy</t>
  </si>
  <si>
    <t>Highway Trans. Fund 864</t>
  </si>
  <si>
    <t>16470402549</t>
  </si>
  <si>
    <t>Highway Trans. Fund 865</t>
  </si>
  <si>
    <t>16470402550</t>
  </si>
  <si>
    <t>Paint Exterior Walls At Shop - Corpus Christi DHQ</t>
  </si>
  <si>
    <t>Highway Trans. Fund 866</t>
  </si>
  <si>
    <t>24470402551</t>
  </si>
  <si>
    <t>Install LED Lighting In Wall Packs</t>
  </si>
  <si>
    <t>Highway Trans. Fund 867</t>
  </si>
  <si>
    <t>24470402552</t>
  </si>
  <si>
    <t>Install Vestabule / Canopy Near Breakroom</t>
  </si>
  <si>
    <t>Highway Trans. Fund 868</t>
  </si>
  <si>
    <t>24470402553</t>
  </si>
  <si>
    <t>Install Vestibule Front And Rear, Lobby Entries</t>
  </si>
  <si>
    <t>Highway Trans. Fund 869</t>
  </si>
  <si>
    <t>24470402554</t>
  </si>
  <si>
    <t>Lab Dock Storage, Install Soffit Filler To Close Off Gap At Top.</t>
  </si>
  <si>
    <t>Highway Trans. Fund 870</t>
  </si>
  <si>
    <t>12470402555</t>
  </si>
  <si>
    <t>Replace Insulation (Laboratory)</t>
  </si>
  <si>
    <t>Highway Trans. Fund 871</t>
  </si>
  <si>
    <t>05470402556</t>
  </si>
  <si>
    <t xml:space="preserve">District Headquarters-Division West Building </t>
  </si>
  <si>
    <t>Highway Trans. Fund 872</t>
  </si>
  <si>
    <t>15470402557</t>
  </si>
  <si>
    <t>Interior LED Lighting Upgrade</t>
  </si>
  <si>
    <t>Highway Trans. Fund 873</t>
  </si>
  <si>
    <t>15470402558</t>
  </si>
  <si>
    <t>Raise Truck Wash Canopy</t>
  </si>
  <si>
    <t>Highway Trans. Fund 874</t>
  </si>
  <si>
    <t>15470402559</t>
  </si>
  <si>
    <t>Retrofit Equipment Bay For Enclosed Climate Control LED Storage</t>
  </si>
  <si>
    <t>Highway Trans. Fund 875</t>
  </si>
  <si>
    <t>09470402560</t>
  </si>
  <si>
    <t>Upgrade Shop And Office</t>
  </si>
  <si>
    <t>Highway Trans. Fund 876</t>
  </si>
  <si>
    <t>13470402561</t>
  </si>
  <si>
    <t>Yoakum A.O.</t>
  </si>
  <si>
    <t>Level Building &amp; Repair Exterior Cracks In Brick</t>
  </si>
  <si>
    <t>Highway Trans. Fund 877</t>
  </si>
  <si>
    <t>13470402562</t>
  </si>
  <si>
    <t>Yoakum Area Engineer &amp; Maintenance Office</t>
  </si>
  <si>
    <t>Level Building (Area Engineers Bldg)</t>
  </si>
  <si>
    <t>Highway Trans. Fund 878</t>
  </si>
  <si>
    <t>17470402563</t>
  </si>
  <si>
    <t>Hearne Area Engineer &amp; Maintenance Office</t>
  </si>
  <si>
    <t>Install Welding Ventilation Hood</t>
  </si>
  <si>
    <t>Highway Trans. Fund 879</t>
  </si>
  <si>
    <t>17470402564</t>
  </si>
  <si>
    <t>Redo HVAC/Vent/Pipes</t>
  </si>
  <si>
    <t>Highway Trans. Fund 880</t>
  </si>
  <si>
    <t>17470402565</t>
  </si>
  <si>
    <t>Redo Lighting In Washbay</t>
  </si>
  <si>
    <t>Highway Trans. Fund 881</t>
  </si>
  <si>
    <t>17470402566</t>
  </si>
  <si>
    <t>Replace Ceiling Tiles</t>
  </si>
  <si>
    <t>Highway Trans. Fund 882</t>
  </si>
  <si>
    <t>05470402567</t>
  </si>
  <si>
    <t>Dimmitt Maintenance Office</t>
  </si>
  <si>
    <t>Highway Trans. Fund 883</t>
  </si>
  <si>
    <t>03470402568</t>
  </si>
  <si>
    <t>Gainesville Area Engineer &amp; Maintenance Office</t>
  </si>
  <si>
    <t>Renovate Building For Storage</t>
  </si>
  <si>
    <t>Highway Trans. Fund 884</t>
  </si>
  <si>
    <t>25470402569</t>
  </si>
  <si>
    <t>Shamrock Maintenance Office</t>
  </si>
  <si>
    <t>Convert Truck Barn To Drive Thru, New Heaters In Truck Barn</t>
  </si>
  <si>
    <t>Highway Trans. Fund 885</t>
  </si>
  <si>
    <t>18470402570</t>
  </si>
  <si>
    <t>Highway Trans. Fund 886</t>
  </si>
  <si>
    <t>05470402571</t>
  </si>
  <si>
    <t>Littlefield Area Engineer &amp; Maintenance Office</t>
  </si>
  <si>
    <t>Highway Trans. Fund 887</t>
  </si>
  <si>
    <t>05470402572</t>
  </si>
  <si>
    <t>Replace Windows AE's Office</t>
  </si>
  <si>
    <t>Highway Trans. Fund 888</t>
  </si>
  <si>
    <t>05470402573</t>
  </si>
  <si>
    <t>NE Special Crews</t>
  </si>
  <si>
    <t>Highway Trans. Fund 889</t>
  </si>
  <si>
    <t>05470402574</t>
  </si>
  <si>
    <t>Highway Trans. Fund 890</t>
  </si>
  <si>
    <t>05470402575</t>
  </si>
  <si>
    <t>Highway Trans. Fund 891</t>
  </si>
  <si>
    <t>21470402576</t>
  </si>
  <si>
    <t>Flooring Replacement</t>
  </si>
  <si>
    <t>Highway Trans. Fund 892</t>
  </si>
  <si>
    <t>15470402577</t>
  </si>
  <si>
    <t>Boerne Maintenance Office</t>
  </si>
  <si>
    <t>Interior Paint</t>
  </si>
  <si>
    <t>Highway Trans. Fund 893</t>
  </si>
  <si>
    <t>38470402578</t>
  </si>
  <si>
    <t xml:space="preserve">TxDOT Flight Services </t>
  </si>
  <si>
    <t>Highway Trans. Fund 894</t>
  </si>
  <si>
    <t>38470402579</t>
  </si>
  <si>
    <t>New Epoxy Flooring In Hangars 2,3 And 4</t>
  </si>
  <si>
    <t>Highway Trans. Fund 895</t>
  </si>
  <si>
    <t>38470402580</t>
  </si>
  <si>
    <t xml:space="preserve">Repair Drainage Issues Around Hangars Water Run Off Going Inside </t>
  </si>
  <si>
    <t>Highway Trans. Fund 896</t>
  </si>
  <si>
    <t>20470402581</t>
  </si>
  <si>
    <t>Highway Trans. Fund 897</t>
  </si>
  <si>
    <t>20470402582</t>
  </si>
  <si>
    <t>Repair Heating System</t>
  </si>
  <si>
    <t>Highway Trans. Fund 898</t>
  </si>
  <si>
    <t>16470402583</t>
  </si>
  <si>
    <t>Paint Interior Walls At Vehicle Titles And Registration -  Corpus Christi DHQ</t>
  </si>
  <si>
    <t>Highway Trans. Fund 899</t>
  </si>
  <si>
    <t>18470402584</t>
  </si>
  <si>
    <t>Flooring Replaced - Remove VCT And Replace With VCT</t>
  </si>
  <si>
    <t>Highway Trans. Fund 900</t>
  </si>
  <si>
    <t>18470402585</t>
  </si>
  <si>
    <t>Highway Trans. Fund 901</t>
  </si>
  <si>
    <t>02470402586</t>
  </si>
  <si>
    <t>Decatur Area Engineer &amp; Maintenance Office</t>
  </si>
  <si>
    <t xml:space="preserve">Replace Flooring At Area Engineer And Maintenance - Decatur Area Engineer And Maintenance </t>
  </si>
  <si>
    <t>Highway Trans. Fund 902</t>
  </si>
  <si>
    <t>13470402587</t>
  </si>
  <si>
    <t>Interior Renovation (Floors, Ceiling, &amp; Ac Ducts)</t>
  </si>
  <si>
    <t>Highway Trans. Fund 903</t>
  </si>
  <si>
    <t>20470402588</t>
  </si>
  <si>
    <t>Install Roll-Up Door Opener</t>
  </si>
  <si>
    <t>Highway Trans. Fund 904</t>
  </si>
  <si>
    <t>20470402589</t>
  </si>
  <si>
    <t>Abate Floor Tile</t>
  </si>
  <si>
    <t>Highway Trans. Fund 905</t>
  </si>
  <si>
    <t>20470402590</t>
  </si>
  <si>
    <t>Highway Trans. Fund 906</t>
  </si>
  <si>
    <t>20470402591</t>
  </si>
  <si>
    <t>Highway Trans. Fund 907</t>
  </si>
  <si>
    <t>20470402592</t>
  </si>
  <si>
    <t>Highway Trans. Fund 908</t>
  </si>
  <si>
    <t>20470402593</t>
  </si>
  <si>
    <t>Replace Electrical Panels</t>
  </si>
  <si>
    <t>Highway Trans. Fund 909</t>
  </si>
  <si>
    <t>20470402594</t>
  </si>
  <si>
    <t>Rest Room/Shower/Ac/Water Heater</t>
  </si>
  <si>
    <t>Highway Trans. Fund 910</t>
  </si>
  <si>
    <t>17470402595</t>
  </si>
  <si>
    <t>Renovate Maintenance Building</t>
  </si>
  <si>
    <t>Highway Trans. Fund 911</t>
  </si>
  <si>
    <t>17470402596</t>
  </si>
  <si>
    <t>Replace Fuel Canopy - Bryan AEM</t>
  </si>
  <si>
    <t>Highway Trans. Fund 912</t>
  </si>
  <si>
    <t>17470402597</t>
  </si>
  <si>
    <t>Restroom Remodels, Training Building</t>
  </si>
  <si>
    <t>Highway Trans. Fund 913</t>
  </si>
  <si>
    <t>25470402598</t>
  </si>
  <si>
    <t>Highway Trans. Fund 914</t>
  </si>
  <si>
    <t>24470402599</t>
  </si>
  <si>
    <t>Install New Front Doors (Building ) And Secure The Lobby Area</t>
  </si>
  <si>
    <t>Highway Trans. Fund 915</t>
  </si>
  <si>
    <t>24470402600</t>
  </si>
  <si>
    <t>Modify Interior Doorway, At Stockroom Forklift Access.</t>
  </si>
  <si>
    <t>Highway Trans. Fund 916</t>
  </si>
  <si>
    <t>24470402601</t>
  </si>
  <si>
    <t>EL PASO (EAST) AREA Area Engineer &amp; Maintenance Office</t>
  </si>
  <si>
    <t>Highway Trans. Fund 917</t>
  </si>
  <si>
    <t>24470402602</t>
  </si>
  <si>
    <t xml:space="preserve">Install Truck Lift </t>
  </si>
  <si>
    <t>Highway Trans. Fund 918</t>
  </si>
  <si>
    <t>24470402603</t>
  </si>
  <si>
    <t>Larger Restroom In Our Maintenance Section</t>
  </si>
  <si>
    <t>Highway Trans. Fund 919</t>
  </si>
  <si>
    <t>02470402604</t>
  </si>
  <si>
    <t>Emergency Generator At Intelligent Transportation Management Center - Fort Worth DHQ</t>
  </si>
  <si>
    <t>Highway Trans. Fund 920</t>
  </si>
  <si>
    <t>22470402605</t>
  </si>
  <si>
    <t>Interior &amp; Exterior Painting &amp; Sheet Metal Painting</t>
  </si>
  <si>
    <t>Highway Trans. Fund 921</t>
  </si>
  <si>
    <t>22470402606</t>
  </si>
  <si>
    <t>Overhead Projector &amp; Electrical</t>
  </si>
  <si>
    <t>Highway Trans. Fund 922</t>
  </si>
  <si>
    <t>38470402607</t>
  </si>
  <si>
    <t>Highway Trans. Fund 923</t>
  </si>
  <si>
    <t>10470402608</t>
  </si>
  <si>
    <t>Repaint Bldg. B</t>
  </si>
  <si>
    <t>Highway Trans. Fund 924</t>
  </si>
  <si>
    <t>09470402609</t>
  </si>
  <si>
    <t>Upgrade Lab</t>
  </si>
  <si>
    <t>Highway Trans. Fund 925</t>
  </si>
  <si>
    <t>09470402610</t>
  </si>
  <si>
    <t>Replace Plumbing</t>
  </si>
  <si>
    <t>Highway Trans. Fund 926</t>
  </si>
  <si>
    <t>13470402611</t>
  </si>
  <si>
    <t>Painting Interior Structure Of Equip Shed</t>
  </si>
  <si>
    <t>Highway Trans. Fund 927</t>
  </si>
  <si>
    <t>16470402612</t>
  </si>
  <si>
    <t xml:space="preserve">Bee Co. </t>
  </si>
  <si>
    <t>Highway Trans. Fund 928</t>
  </si>
  <si>
    <t>18470402613</t>
  </si>
  <si>
    <t>Upgrade Electrical</t>
  </si>
  <si>
    <t>Highway Trans. Fund 929</t>
  </si>
  <si>
    <t>13470402614</t>
  </si>
  <si>
    <t>Hallettsville Maintenance Office</t>
  </si>
  <si>
    <t>Replace Tin At Mechanic Shop</t>
  </si>
  <si>
    <t>Highway Trans. Fund 930</t>
  </si>
  <si>
    <t>13470402615</t>
  </si>
  <si>
    <t>Lavaca Cty Maint</t>
  </si>
  <si>
    <t>Replace Tin &amp; Paint Exterior Struct Of Wash Rack</t>
  </si>
  <si>
    <t>Highway Trans. Fund 931</t>
  </si>
  <si>
    <t>13470402616</t>
  </si>
  <si>
    <t>Lavaca Cty Maint.</t>
  </si>
  <si>
    <t>Highway Trans. Fund 932</t>
  </si>
  <si>
    <t>13470402617</t>
  </si>
  <si>
    <t>Repair Sheetrock And Paint Walls</t>
  </si>
  <si>
    <t>Highway Trans. Fund 933</t>
  </si>
  <si>
    <t>19470402618</t>
  </si>
  <si>
    <t>Highway Trans. Fund 934</t>
  </si>
  <si>
    <t>19470402619</t>
  </si>
  <si>
    <t>Highway Trans. Fund 935</t>
  </si>
  <si>
    <t>17470402620</t>
  </si>
  <si>
    <t>Enclose Two Bays Of Equipment Shed</t>
  </si>
  <si>
    <t>Highway Trans. Fund 936</t>
  </si>
  <si>
    <t>17470402621</t>
  </si>
  <si>
    <t>Highway Trans. Fund 937</t>
  </si>
  <si>
    <t>17470402622</t>
  </si>
  <si>
    <t>Install Electric Door Openers For Roll-Up Doors</t>
  </si>
  <si>
    <t>Highway Trans. Fund 938</t>
  </si>
  <si>
    <t>17470402623</t>
  </si>
  <si>
    <t>Replace Windows On Storage Shed</t>
  </si>
  <si>
    <t>Highway Trans. Fund 939</t>
  </si>
  <si>
    <t>08470402624</t>
  </si>
  <si>
    <t>Install Double Pane Glass Windows In Store Front Entry Area</t>
  </si>
  <si>
    <t>Highway Trans. Fund 940</t>
  </si>
  <si>
    <t>17470402625</t>
  </si>
  <si>
    <t>Fairfield Maintenance Office</t>
  </si>
  <si>
    <t>Close In Part Of Shed For Work Area</t>
  </si>
  <si>
    <t>Highway Trans. Fund 941</t>
  </si>
  <si>
    <t>22470402626</t>
  </si>
  <si>
    <t>La Pryon on HWY 57</t>
  </si>
  <si>
    <t>Install Interior Lighting</t>
  </si>
  <si>
    <t>Highway Trans. Fund 942</t>
  </si>
  <si>
    <t>22470402627</t>
  </si>
  <si>
    <t>Renovation Conference Room</t>
  </si>
  <si>
    <t>Highway Trans. Fund 943</t>
  </si>
  <si>
    <t>22470402628</t>
  </si>
  <si>
    <t>Highway Trans. Fund 944</t>
  </si>
  <si>
    <t>22470402629</t>
  </si>
  <si>
    <t>Retrofit Existing Office Space</t>
  </si>
  <si>
    <t>Highway Trans. Fund 945</t>
  </si>
  <si>
    <t>11470402630</t>
  </si>
  <si>
    <t>Hemphill Maintenance Office</t>
  </si>
  <si>
    <t>Highway Trans. Fund 946</t>
  </si>
  <si>
    <t>11470402631</t>
  </si>
  <si>
    <t>Highway Trans. Fund 947</t>
  </si>
  <si>
    <t>11470402632</t>
  </si>
  <si>
    <t>Groveton Maintenance Office</t>
  </si>
  <si>
    <t>Highway Trans. Fund 948</t>
  </si>
  <si>
    <t>11470402633</t>
  </si>
  <si>
    <t>Highway Trans. Fund 949</t>
  </si>
  <si>
    <t>16470402634</t>
  </si>
  <si>
    <t>Repair Plumbing System At Truck Wash Bay -  Kingsville MNT</t>
  </si>
  <si>
    <t>Highway Trans. Fund 950</t>
  </si>
  <si>
    <t>16470402635</t>
  </si>
  <si>
    <t>Robstown Maintenance Office</t>
  </si>
  <si>
    <t xml:space="preserve">Repair Plumbing System At Truck Wash Bay - Robstown Maintenance </t>
  </si>
  <si>
    <t>Highway Trans. Fund 951</t>
  </si>
  <si>
    <t>22470402636</t>
  </si>
  <si>
    <t>Bay Wash Repairs</t>
  </si>
  <si>
    <t>Highway Trans. Fund 952</t>
  </si>
  <si>
    <t>18470402637</t>
  </si>
  <si>
    <t>Floor Tile Removal - Corridors Only (Stain Concrete)</t>
  </si>
  <si>
    <t>Highway Trans. Fund 953</t>
  </si>
  <si>
    <t>18470402638</t>
  </si>
  <si>
    <t>Highway Trans. Fund 954</t>
  </si>
  <si>
    <t>12470402639</t>
  </si>
  <si>
    <t xml:space="preserve">Install Safety Flooring </t>
  </si>
  <si>
    <t>Highway Trans. Fund 955</t>
  </si>
  <si>
    <t>12470402640</t>
  </si>
  <si>
    <t>Highway Trans. Fund 956</t>
  </si>
  <si>
    <t>12470402641</t>
  </si>
  <si>
    <t>Replace Emergency Exit Signage</t>
  </si>
  <si>
    <t>Highway Trans. Fund 957</t>
  </si>
  <si>
    <t>12470402642</t>
  </si>
  <si>
    <t>Upgrade Lighting (LED)</t>
  </si>
  <si>
    <t>Highway Trans. Fund 958</t>
  </si>
  <si>
    <t>17470402643</t>
  </si>
  <si>
    <t>Add Network Connections To Lab Area</t>
  </si>
  <si>
    <t>Highway Trans. Fund 959</t>
  </si>
  <si>
    <t>17470402644</t>
  </si>
  <si>
    <t>Replace Sidewalk Lab To Area Office</t>
  </si>
  <si>
    <t>Highway Trans. Fund 960</t>
  </si>
  <si>
    <t>17470402645</t>
  </si>
  <si>
    <t>Highway Trans. Fund 961</t>
  </si>
  <si>
    <t>17470402646</t>
  </si>
  <si>
    <t>New Fuel Canopy - Hearne AEM</t>
  </si>
  <si>
    <t>Highway Trans. Fund 962</t>
  </si>
  <si>
    <t>17470402647</t>
  </si>
  <si>
    <t>Highway Trans. Fund 963</t>
  </si>
  <si>
    <t>16470402648</t>
  </si>
  <si>
    <t>Alice Area Engineer &amp; Maintenance Office</t>
  </si>
  <si>
    <t>Install Electrical Wiring - Alice AEM</t>
  </si>
  <si>
    <t>Highway Trans. Fund 964</t>
  </si>
  <si>
    <t>16470402649</t>
  </si>
  <si>
    <t>Repair Sewer System - Alice AEM</t>
  </si>
  <si>
    <t>Highway Trans. Fund 965</t>
  </si>
  <si>
    <t>12470402650</t>
  </si>
  <si>
    <t>Highway Trans. Fund 966</t>
  </si>
  <si>
    <t>22470402651</t>
  </si>
  <si>
    <t>Demo (D) And Install (I) Of 2 Lamp T8 Light Fixture (D-2 &amp; I-6 @ Fueling Station; D-57 &amp; I-45 @ Warehouse; And D-39 &amp; I-31 @ MNT Vehicle</t>
  </si>
  <si>
    <t>Highway Trans. Fund 967</t>
  </si>
  <si>
    <t>11470402652</t>
  </si>
  <si>
    <t>Highway Trans. Fund 968</t>
  </si>
  <si>
    <t>06470402653</t>
  </si>
  <si>
    <t>Paint Cat-Walk</t>
  </si>
  <si>
    <t>Highway Trans. Fund 969</t>
  </si>
  <si>
    <t>15470402654</t>
  </si>
  <si>
    <t>Highway Trans. Fund 970</t>
  </si>
  <si>
    <t>15470402655</t>
  </si>
  <si>
    <t>Retrofit Shop Bay To Meeting Room</t>
  </si>
  <si>
    <t>Highway Trans. Fund 971</t>
  </si>
  <si>
    <t>38470402656</t>
  </si>
  <si>
    <t>Highway Trans. Fund 972</t>
  </si>
  <si>
    <t>38470402657</t>
  </si>
  <si>
    <t>EOC Technology Renovation (Electronics)</t>
  </si>
  <si>
    <t>Highway Trans. Fund 973</t>
  </si>
  <si>
    <t>38470402658</t>
  </si>
  <si>
    <t>Highway Trans. Fund 974</t>
  </si>
  <si>
    <t>03470402659</t>
  </si>
  <si>
    <t xml:space="preserve">Upgrade Electrical  </t>
  </si>
  <si>
    <t>Highway Trans. Fund 975</t>
  </si>
  <si>
    <t>16470402660</t>
  </si>
  <si>
    <t xml:space="preserve">Nueces West </t>
  </si>
  <si>
    <t>Highway Trans. Fund 976</t>
  </si>
  <si>
    <t>11470402661</t>
  </si>
  <si>
    <t>Shepherd Maintenance Office</t>
  </si>
  <si>
    <t>Highway Trans. Fund 977</t>
  </si>
  <si>
    <t>21470402662</t>
  </si>
  <si>
    <t>Bird Net For Truck Wash And Equip. Shed</t>
  </si>
  <si>
    <t>Highway Trans. Fund 978</t>
  </si>
  <si>
    <t>21470402663</t>
  </si>
  <si>
    <t>Repaint Generator</t>
  </si>
  <si>
    <t>Highway Trans. Fund 979</t>
  </si>
  <si>
    <t>21470402664</t>
  </si>
  <si>
    <t>Repair Wall Packs</t>
  </si>
  <si>
    <t>Highway Trans. Fund 980</t>
  </si>
  <si>
    <t>17470402665</t>
  </si>
  <si>
    <t>Add Awning To Shop Building</t>
  </si>
  <si>
    <t>Highway Trans. Fund 981</t>
  </si>
  <si>
    <t>17470402666</t>
  </si>
  <si>
    <t>Administration Bldg Foundation Repair</t>
  </si>
  <si>
    <t>Highway Trans. Fund 982</t>
  </si>
  <si>
    <t>17470402667</t>
  </si>
  <si>
    <t>Awnings Between Buildings W/ Lights</t>
  </si>
  <si>
    <t>Highway Trans. Fund 983</t>
  </si>
  <si>
    <t>17470402669</t>
  </si>
  <si>
    <t>Install A/C System To HQ Warehouse</t>
  </si>
  <si>
    <t>Highway Trans. Fund 984</t>
  </si>
  <si>
    <t>17470402670</t>
  </si>
  <si>
    <t>New Canopy And Lights</t>
  </si>
  <si>
    <t>Highway Trans. Fund 985</t>
  </si>
  <si>
    <t>17470402671</t>
  </si>
  <si>
    <t>Highway Trans. Fund 986</t>
  </si>
  <si>
    <t>17470402672</t>
  </si>
  <si>
    <t>Overhead Crane Shops</t>
  </si>
  <si>
    <t>Highway Trans. Fund 987</t>
  </si>
  <si>
    <t>17470402673</t>
  </si>
  <si>
    <t>Paint Signal Warehouse Walls</t>
  </si>
  <si>
    <t>Highway Trans. Fund 988</t>
  </si>
  <si>
    <t>17470402674</t>
  </si>
  <si>
    <t>Repair Admin Building Water Intrusion</t>
  </si>
  <si>
    <t>Highway Trans. Fund 989</t>
  </si>
  <si>
    <t>17470402675</t>
  </si>
  <si>
    <t>Upgrade Used Oil &amp; Antifreeze Containers</t>
  </si>
  <si>
    <t>Highway Trans. Fund 990</t>
  </si>
  <si>
    <t>21470402676</t>
  </si>
  <si>
    <t>Roma Area Engineer &amp; Maintenance Office</t>
  </si>
  <si>
    <t>Building Finish Out</t>
  </si>
  <si>
    <t>Highway Trans. Fund 991</t>
  </si>
  <si>
    <t>Statewide</t>
  </si>
  <si>
    <t>Emergency Repairs - Statewide</t>
  </si>
  <si>
    <t>Highway Trans. Fund 992</t>
  </si>
  <si>
    <t>Removed</t>
  </si>
  <si>
    <t>Various</t>
  </si>
  <si>
    <t>Condition Assessment</t>
  </si>
  <si>
    <t>Funded with Highway Operating Funds</t>
  </si>
  <si>
    <t>Condition Assessment Software</t>
  </si>
  <si>
    <t>06470401497</t>
  </si>
  <si>
    <t>Replace Boilers at Administration Office</t>
  </si>
  <si>
    <t>Completed with FY15 Funds</t>
  </si>
  <si>
    <t>06470401515</t>
  </si>
  <si>
    <t>06470401525</t>
  </si>
  <si>
    <t>06470401555</t>
  </si>
  <si>
    <t>Texas Department of Public Safety - 0405</t>
  </si>
  <si>
    <t>Tavia Wendlandt</t>
  </si>
  <si>
    <t>Agency ID with XXXXX</t>
  </si>
  <si>
    <t>Agency ID - with out index</t>
  </si>
  <si>
    <t>Index</t>
  </si>
  <si>
    <t>Concantenate</t>
  </si>
  <si>
    <t>Agency ID - Absolute</t>
  </si>
  <si>
    <t>Type</t>
  </si>
  <si>
    <t>Category</t>
  </si>
  <si>
    <t>ST-TEMP-62601</t>
  </si>
  <si>
    <t>ST-TEMP-XXXXX</t>
  </si>
  <si>
    <t>ST-TEMP-</t>
  </si>
  <si>
    <t>Statewide
Temporary DM Staff</t>
  </si>
  <si>
    <t>Temporary staff needed to administer DM projects. (estimate two years)</t>
  </si>
  <si>
    <t>Rider 40</t>
  </si>
  <si>
    <t>Professional Fees</t>
  </si>
  <si>
    <t>General Revenue (Fund 0001) - Pending LBB approval</t>
  </si>
  <si>
    <t>Pending LBB approval.</t>
  </si>
  <si>
    <t>Yes</t>
  </si>
  <si>
    <t>HQ-CAM-16-62602</t>
  </si>
  <si>
    <t>HQ-CAM-16-XXXXX</t>
  </si>
  <si>
    <t>HQ-CAM-16-</t>
  </si>
  <si>
    <t>Austin HQ Campus
Campus Relocation Study
5805 North Lamar Blvd
Austin, Texas 78752</t>
  </si>
  <si>
    <t>Campus relocation study (Rider 54).  Includes campus conceptual design.</t>
  </si>
  <si>
    <t>2-LUF-16-62603</t>
  </si>
  <si>
    <t>2-LUF-16-XXXXX</t>
  </si>
  <si>
    <t>2-LUF-16-</t>
  </si>
  <si>
    <t>Lufkin Lease Refresh - 
Lufkin CID Lease (Reg 2)
2815 John Redditt Dr.
Lufkin, Texas 75904</t>
  </si>
  <si>
    <t>Refurbishment and equipping of a certain leased facility in Lufkin for use by CID as per Rider 63.</t>
  </si>
  <si>
    <t>Facility Repairs to Infrastructure/
foundation</t>
  </si>
  <si>
    <t>ST-FCA-16-62604</t>
  </si>
  <si>
    <t>ST-FCA-16-XXXXX</t>
  </si>
  <si>
    <t>ST-FCA-16-</t>
  </si>
  <si>
    <t>Statewide
Facility Condition Assessment</t>
  </si>
  <si>
    <t>Statewide Assessment:   An updated professional statewide Facility Condition Assessment study is needed to identify current deferred maintenance and capital renewal projects and associated costs.</t>
  </si>
  <si>
    <t>ST-IWMS-16-62605</t>
  </si>
  <si>
    <t>ST-IWMS-16-XXXXX</t>
  </si>
  <si>
    <t>ST-IWMS-16-</t>
  </si>
  <si>
    <t>Statewide
Integrated Workplace Management System</t>
  </si>
  <si>
    <t>A computerized Integrated Workplace Management system (IWMS) that is web based and can be implemented statewide is needed to track and plan for maintenance of DPS facilities.  As funding permits, this will include  the implementation of space management, inventory management, lease management, and environmental sustainability integration .</t>
  </si>
  <si>
    <t>1-GAR-16-62606</t>
  </si>
  <si>
    <t>1-GAR-16-XXXXX</t>
  </si>
  <si>
    <t>1-GAR-16-</t>
  </si>
  <si>
    <t>Garland Regional Office (Reg 1)
HVAC Replacement
350 West IH-30
Garland, Texas 75043</t>
  </si>
  <si>
    <t xml:space="preserve">Heating Ventilation Air Conditioning (HVAC) System replacement in the Annex Facility </t>
  </si>
  <si>
    <t>HVAC</t>
  </si>
  <si>
    <t>1-HUR-16-62607</t>
  </si>
  <si>
    <t>1-HUR-16-XXXXX</t>
  </si>
  <si>
    <t>1-HUR-16-</t>
  </si>
  <si>
    <t>Hurst District Office (Reg 1)
HVAC Replacement
624 NE Loop 820
Hurst, Texas 76053</t>
  </si>
  <si>
    <t>Heating Ventilation Air Conditioning (HVAC) System replacement (includes controls)</t>
  </si>
  <si>
    <t>5-WIC-16-62608</t>
  </si>
  <si>
    <t>5-WIC-16-XXXXX</t>
  </si>
  <si>
    <t>5-WIC-16-</t>
  </si>
  <si>
    <t>Wichita Falls Sub-District Office (Reg 5)
Roof Replacement 
5505 N. Central Expressway
Wichita Falls, Texas 79306</t>
  </si>
  <si>
    <t>Replace Roof - construction phase.  (TFC is engineering roof replacement from Rider 45 DM funds)</t>
  </si>
  <si>
    <t>Roofing and Exterior Repairs</t>
  </si>
  <si>
    <t>2-BEU-16-62609</t>
  </si>
  <si>
    <t>2-BEU-16-XXXXX</t>
  </si>
  <si>
    <t>2-BEU-16-</t>
  </si>
  <si>
    <t>Beaumont District Office (Reg 2)
HVAC Replacement
7200 Eastex Freeway
Beaumont, Texas 77708</t>
  </si>
  <si>
    <t>Replacement of Heating Ventilation Air Conditioning (HVAC) Distribution System.</t>
  </si>
  <si>
    <t>3-LAR-16-62610</t>
  </si>
  <si>
    <t>3-LAR-16-XXXXX</t>
  </si>
  <si>
    <t>3-LAR-16-</t>
  </si>
  <si>
    <t>Laredo District Office (Reg 3)
Vacant area refresh
1901 Bob Bullock Loop
Laredo, Texas 78043</t>
  </si>
  <si>
    <t>Vacant lab area - Refresh all deteriorated finishes and systems, lighting, roof, HVAC, and other infrastructure serving that area.</t>
  </si>
  <si>
    <t>Facility Repairs to Infrastructure/
Foundation</t>
  </si>
  <si>
    <t>5-ABI-16-62611</t>
  </si>
  <si>
    <t>5-ABI-16-XXXXX</t>
  </si>
  <si>
    <t>5-ABI-16-</t>
  </si>
  <si>
    <t>Abilene District Office (Reg 5)
HVAC Replacement 
2720 Industrial Boulevard
Abilene, Texas 79605</t>
  </si>
  <si>
    <t>1-CLE-16-62612</t>
  </si>
  <si>
    <t>1-CLE-16-XXXXX</t>
  </si>
  <si>
    <t>1-CLE-16-</t>
  </si>
  <si>
    <t>Cleburne Area Office (Reg 1)
HVAC Replacement
600 W. Kilpatrick St.
Cleburne, Texas 76031</t>
  </si>
  <si>
    <t>Heating Ventilation Air Conditioning (HVAC) System replacement</t>
  </si>
  <si>
    <t>5-CHI-16-62613</t>
  </si>
  <si>
    <t>5-CHI-16-XXXXX</t>
  </si>
  <si>
    <t>5-CHI-16-</t>
  </si>
  <si>
    <t>Childress Area Office (Reg 5)
HVAC Replacement
1700 Ave. F Northwest
Childress, Texas 79201</t>
  </si>
  <si>
    <t>Replacement of Heating Ventilation Air Conditioning (HVAC) System.</t>
  </si>
  <si>
    <t>2-HGR-16-62614</t>
  </si>
  <si>
    <t>2-HGR-16-XXXXX</t>
  </si>
  <si>
    <t>2-HGR-16-</t>
  </si>
  <si>
    <t>Houston Grant Road Driver License Office (Reg 2)
Drainage Repairs - 
10503 Grant Road
Houston, Texas 77070</t>
  </si>
  <si>
    <t>DL parking lot repairs and drainage deficiencies</t>
  </si>
  <si>
    <t>Site Work Paving</t>
  </si>
  <si>
    <t>4-ODE-16-62615</t>
  </si>
  <si>
    <t>4-ODE-16-XXXXX</t>
  </si>
  <si>
    <t>4-ODE-16-</t>
  </si>
  <si>
    <t>Odessa Area Office (Reg 4)
HVAC Replacement
1910 IH-20 West
Odessa, Texas 79762</t>
  </si>
  <si>
    <t>4-GAT-16-62616</t>
  </si>
  <si>
    <t>4-GAT-16-XXXXX</t>
  </si>
  <si>
    <t>4-GAT-16-</t>
  </si>
  <si>
    <t>El Paso Gateway East Driver License Office (Reg 4)
HVAC Replacement
7300 Gateway East
El Paso, Texas 79915</t>
  </si>
  <si>
    <t>HQ-L-16-62617</t>
  </si>
  <si>
    <t>HQ-L-16-XXXXX</t>
  </si>
  <si>
    <t>HQ-L-16-</t>
  </si>
  <si>
    <t>Austin HQ (Building L)
HVAC Replacement
5710 Guadalupe
Austin, Texas 78752</t>
  </si>
  <si>
    <t>Partial RTU replacements - Building L - Fleet Operations</t>
  </si>
  <si>
    <t>HQ-GA-16-62618</t>
  </si>
  <si>
    <t>HQ-GA-16-XXXXX</t>
  </si>
  <si>
    <t>HQ-GA-16-</t>
  </si>
  <si>
    <t>Austin HQ (Building G Annex)
Chiller/Boiler Replacement
5805 North Lamar Blvd
Austin, Texas 78752</t>
  </si>
  <si>
    <t>Replace chillers/boilers in Building G Annex - Multi-Service Facility</t>
  </si>
  <si>
    <t>HQ-E-16-62619</t>
  </si>
  <si>
    <t>HQ-E-16-XXXXX</t>
  </si>
  <si>
    <t>HQ-E-16-</t>
  </si>
  <si>
    <t>Austin HQ (Building E)
Boiler Replacement
5805 North Lamar Blvd
Austin, Texas 78752</t>
  </si>
  <si>
    <t>Replace boiler in Building E - Law Enforcement Facility</t>
  </si>
  <si>
    <t>HQ-C-16-62620</t>
  </si>
  <si>
    <t>HQ-C-16-XXXXX</t>
  </si>
  <si>
    <t>HQ-C-16-</t>
  </si>
  <si>
    <t>Austin HQ (Building C)
HVAC Replacement
5805 North Lamar Blvd
Austin, Texas 78752</t>
  </si>
  <si>
    <t>Partial HVAC replacement for Building C Training Academy</t>
  </si>
  <si>
    <t>HQ-A-16-62621</t>
  </si>
  <si>
    <t>HQ-A-16-XXXXX</t>
  </si>
  <si>
    <t>HQ-A-16-</t>
  </si>
  <si>
    <t>Austin HQ (Building A)
Roof Replacement
5805 North Lamar Blvd
Austin, Texas 78752</t>
  </si>
  <si>
    <t>Partial roof replacement for Building A</t>
  </si>
  <si>
    <t>HQ-E-16-62622</t>
  </si>
  <si>
    <t>Austin HQ (Building E)
Roof Replacement
5805 North Lamar Blvd
Austin, Texas 78752</t>
  </si>
  <si>
    <t>Partial roof replacement for Building E - Law Enforcement Facility</t>
  </si>
  <si>
    <t>HQ-O-16-62623</t>
  </si>
  <si>
    <t>HQ-O-16-XXXXX</t>
  </si>
  <si>
    <t>HQ-O-16-</t>
  </si>
  <si>
    <t>Austin HQ (Building O)
Sprinkler System
5601 Guadalupe
Austin, Texas 78752</t>
  </si>
  <si>
    <t>Add Sprinklers (Fire Marshal recommendation) - Building O Fleet Operations</t>
  </si>
  <si>
    <t>Safety</t>
  </si>
  <si>
    <t>2-CON-16-62624</t>
  </si>
  <si>
    <t>2-CON-16-XXXXX</t>
  </si>
  <si>
    <t>2-CON-16-</t>
  </si>
  <si>
    <t>Conroe District Office (Reg 2)
Ductwork Replacement 
2 Hilbig St.
Conroe, Texas 77301</t>
  </si>
  <si>
    <t>Ductwork replacement-system reviewed and found contaminants and poor IAQ in facility due to condition of ductwork.  Funding request to replace all flex duct and have the hard duct cleaned and sealed.  (Includes office and Motor Vehicle Theft (MVT) Garage</t>
  </si>
  <si>
    <t>1-GAR-16-62625</t>
  </si>
  <si>
    <t>Garland Regional Office (Reg 1)
Site Lighting Replacement
350 West IH-30
Garland, Texas 75043</t>
  </si>
  <si>
    <t>Replace aged site lighting.</t>
  </si>
  <si>
    <t>1-GAR-16-62626</t>
  </si>
  <si>
    <t>Garland Regional Office (Reg 1)
Electrical Replacement
350 West IH-30
Garland, Texas 75043</t>
  </si>
  <si>
    <t>Replace aged electrical system</t>
  </si>
  <si>
    <t>1-GAR-16-62627</t>
  </si>
  <si>
    <t>Garland Regional Office (Reg 1)
Plumbing Replacement
350 West IH-30
Garland, Texas 75043</t>
  </si>
  <si>
    <t>Replace aged plumbing (ie:  Natural Gas system, domestic water system and fixtures, etc)</t>
  </si>
  <si>
    <t>1-GAR-16-62628</t>
  </si>
  <si>
    <t>Garland Regional Office (Reg 1)
Foundation Study
350 West IH-30
Garland, Texas 75043</t>
  </si>
  <si>
    <t>Several signs of stress and settlement is seen throughout the facility, specifically on the Westside of the building. Recommend a professional structural engineering study be conducted for resolution.</t>
  </si>
  <si>
    <t>2-PIE-16-62629</t>
  </si>
  <si>
    <t>2-PIE-16-XXXXX</t>
  </si>
  <si>
    <t>2-PIE-16-</t>
  </si>
  <si>
    <t>Pierce Sub-District Office (Reg 2)
Foundation Study
19692 US Hwy 59
El Campo, Texas 77437</t>
  </si>
  <si>
    <t>Northwest wall and a part of Northeast wall are showings signs of structural degradation. Recommend professional study.</t>
  </si>
  <si>
    <t>2-BAY-16-62630</t>
  </si>
  <si>
    <t>2-BAY-16-XXXXX</t>
  </si>
  <si>
    <t>2-BAY-16-</t>
  </si>
  <si>
    <t>Baytown Area Office (Reg 2)
Foundation Repairs
5420 Decker Drive
Baytown, Texas 77520</t>
  </si>
  <si>
    <t>Repair foundation / interior finishes</t>
  </si>
  <si>
    <t>5-CHI-16-62631</t>
  </si>
  <si>
    <t xml:space="preserve">Childress Area Office (Reg 5)
Foundation Study
1700 Ave. F Northwest
Childress, Texas 79201
</t>
  </si>
  <si>
    <t xml:space="preserve">The retaining walls are cracking and showing signs of structural problems. Recommend professional study. </t>
  </si>
  <si>
    <t>1-SUL-16-62632</t>
  </si>
  <si>
    <t>1-SUL-16-XXXXX</t>
  </si>
  <si>
    <t>1-SUL-16-</t>
  </si>
  <si>
    <t>Sulphur Springs Area Office (Reg 1)
Foundation Study
1528 E. Shannon Road
Sulphur Springs, Texas 75482</t>
  </si>
  <si>
    <t xml:space="preserve">Settlement cracks in foundation, exterior walls, and interior wall systems.  Recommend a professional structural engineering study be conducted for resolution.  </t>
  </si>
  <si>
    <t>2-CON-16-62633</t>
  </si>
  <si>
    <t>Conroe District Office (Reg 2)
Foundation Study 
2 Hilbig St.
Conroe, Texas 77301</t>
  </si>
  <si>
    <t>Exterior walls are showing stress and damage at the MVT Garage.  Recommend professional structure analysis to determine condition and repair of exterior wall and implement repairs.</t>
  </si>
  <si>
    <t>HQ-L-16-62634</t>
  </si>
  <si>
    <t>Austin HQ (Building L)
Car Wash Replacement
5710 Guadalupe
Austin, Texas 78752</t>
  </si>
  <si>
    <t>Replace car wash at Fleet Operations - Building L</t>
  </si>
  <si>
    <t>ST-PM-16-62635</t>
  </si>
  <si>
    <t>ST-PM-16-XXXXX</t>
  </si>
  <si>
    <t>ST-PM-16-</t>
  </si>
  <si>
    <t>Statewide
TFC Project Mgmt Fees</t>
  </si>
  <si>
    <t>TFC Project Management fees.</t>
  </si>
  <si>
    <t>ST-CON-16-62636</t>
  </si>
  <si>
    <t>ST-CON-16-XXXXX</t>
  </si>
  <si>
    <t>ST-CON-16-</t>
  </si>
  <si>
    <t>Statewide
Unexpected DM repairs/Project Contingency</t>
  </si>
  <si>
    <t>Emergency deferred maintenance repairs includes all trades listed above and unforeseen emergency building/infrastructure repairs as necessary for prior biennium and current DM projects.</t>
  </si>
  <si>
    <t>Unexpended DM repairs/Project Contingency</t>
  </si>
  <si>
    <t>3-COR-16-62737</t>
  </si>
  <si>
    <t>3-COR-16-XXXXX</t>
  </si>
  <si>
    <t>3-COR-16-</t>
  </si>
  <si>
    <t>Corpus Christi District Office (Reg 3)
DM Multi-system project
1922 S. Padre Island Drive
Corpus Christi, Texas 78416</t>
  </si>
  <si>
    <t>Complete ongoing DM projects (HVAC, Sanitary Sewer, Etc.)</t>
  </si>
  <si>
    <t>DM $21</t>
  </si>
  <si>
    <t>Unknown</t>
  </si>
  <si>
    <t>6-ANW-16-62738</t>
  </si>
  <si>
    <t>6-ANW-16-XXXXX</t>
  </si>
  <si>
    <t>6-ANW-16-</t>
  </si>
  <si>
    <t>Austin Northwest Area Office (Reg 6)
Roof Replacement
13730 Research Boulevard
Austin, Texas  78750</t>
  </si>
  <si>
    <t>Partial roof replacement</t>
  </si>
  <si>
    <t>4-ODE-16-62847</t>
  </si>
  <si>
    <t>Odessa Area  Office (Reg 4)
HVAC Replacement
1910 IH-20 West
Odessa, Texas 79762</t>
  </si>
  <si>
    <t>Terminal &amp; Package Units (Building Automation System)</t>
  </si>
  <si>
    <t>4-ODE-16-62754</t>
  </si>
  <si>
    <t>Odessa Area Office (Reg 4)
Roof Replacement
1910 IH-20 West
Odessa, Texas 79762</t>
  </si>
  <si>
    <t>Roof Coverings/openings-built-up roofing replacement</t>
  </si>
  <si>
    <t>ST-FUEL-16-62739</t>
  </si>
  <si>
    <t>ST-FUEL-16-XXXXX</t>
  </si>
  <si>
    <t>ST-FUEL-16-</t>
  </si>
  <si>
    <t>Statewide
Fuel System Maintenance/Removal</t>
  </si>
  <si>
    <t>UST/AST fueling systems repairs/maintenance/removal</t>
  </si>
  <si>
    <t>5-AMA-16-62740</t>
  </si>
  <si>
    <t>5-AMA-16-XXXXX</t>
  </si>
  <si>
    <t>5-AMA-16-</t>
  </si>
  <si>
    <t>Amarillo District Office (Reg 5)
Exterior Door/Window Replacement
4200 Canyon Dr.
Amarillo, Texas 79109</t>
  </si>
  <si>
    <t>Exterior doors replacement/Window replacement</t>
  </si>
  <si>
    <t>6-ADO-16-62741</t>
  </si>
  <si>
    <t>6-ADO-16-XXXXX</t>
  </si>
  <si>
    <t>6-ADO-16-</t>
  </si>
  <si>
    <t>Austin District Office (Reg 6)
HVAC Replacement
9000 IH-35 North
Austin, Texas  78753</t>
  </si>
  <si>
    <t>HVAC controls &amp; instrumentation replacement, distribution systems, Terminal &amp; package units replacement/upgrade (Add BAS as needed), HVAC test and balance</t>
  </si>
  <si>
    <t>6-ADO-16-62742</t>
  </si>
  <si>
    <t>Austin District Office (Reg 6)
Roof Replacement
9000 IH-35 North
Austin, Texas  78753</t>
  </si>
  <si>
    <t>Roof Coverings built-up roofing replacement</t>
  </si>
  <si>
    <t>2-HHQ-16-62743</t>
  </si>
  <si>
    <t>2-HHQ-16-XXXXX</t>
  </si>
  <si>
    <t>2-HHQ-16-</t>
  </si>
  <si>
    <t>Houston Regional Headquarters (West Road) Crime Lab (Reg 2)
Chiller Replacement
12230 West Road
Jersey Village, Texas 77065</t>
  </si>
  <si>
    <t>Chiller replacement</t>
  </si>
  <si>
    <t>4-SAN-16-62744</t>
  </si>
  <si>
    <t>4-SAN-16-XXXXX</t>
  </si>
  <si>
    <t>4-SAN-16-</t>
  </si>
  <si>
    <t>San Angelo Sub-District Office  (Reg 4)
HVAC Replacement
1600 W. Loop 306
San Angelo, Texas 76903</t>
  </si>
  <si>
    <t>4-SAN-16-62745</t>
  </si>
  <si>
    <t>San Angelo Sub-District Office (Reg 4)
Roof Replacement
1600 W. Loop 306
San Angelo, Texas 76903</t>
  </si>
  <si>
    <t>1-HUR-16-62746</t>
  </si>
  <si>
    <t>Hurst Sub-District Office (Reg 1)
Roof Replacement
624 NE Loop 820
Hurst, Texas 76053</t>
  </si>
  <si>
    <t>Roof Coverings built-up roofing replacement (Including roof openings)</t>
  </si>
  <si>
    <t>3-EAG-16-62747</t>
  </si>
  <si>
    <t>3-EAG-16-XXXXX</t>
  </si>
  <si>
    <t>3-EAG-16-</t>
  </si>
  <si>
    <t>Eagle Pass Area Office (Reg 3)
HVAC Replacement
32 Foster Maldonado Boulevard
Eagle Pass, Texas 78852</t>
  </si>
  <si>
    <t>Terminal &amp; package units replacement/upgrade (Add BAS as needed)</t>
  </si>
  <si>
    <t>3-HAR-16-62748</t>
  </si>
  <si>
    <t>3-HAR-16-XXXXX</t>
  </si>
  <si>
    <t>3-HAR-16-</t>
  </si>
  <si>
    <t>Harlingen Area Office (Reg 3)
Roof Replacement
1630 N. 77 Sunshine Strip
Harlingen, Texas 78550</t>
  </si>
  <si>
    <t>3-BEE-16-62749</t>
  </si>
  <si>
    <t>3-BEE-16-XXXXX</t>
  </si>
  <si>
    <t>3-BEE-16-</t>
  </si>
  <si>
    <t>Beeville Area Office  (Reg 3)
HVAC Replacement
400 S. Hillside Drive
Beeville, Texas 78102</t>
  </si>
  <si>
    <t>3-BEE-16-62750</t>
  </si>
  <si>
    <t>Beeville Area Office (Reg 3)
Roof Replacement
400 S. Hillside Drive
Beeville, Texas 78102</t>
  </si>
  <si>
    <t>4-BIG-16-62751</t>
  </si>
  <si>
    <t>4-BIG-16-XXXXX</t>
  </si>
  <si>
    <t>4-BIG-16-</t>
  </si>
  <si>
    <t>Big Spring Area Office (Reg 4)
HVAC Replacement
5725 W. IH-20
Big Spring, Texas 79720</t>
  </si>
  <si>
    <t>Terminal &amp; package units replacement/upgrade - including split DX (Add BAS as needed)</t>
  </si>
  <si>
    <t>2-BRE-16-62752</t>
  </si>
  <si>
    <t>2-BRE-16-XXXXX</t>
  </si>
  <si>
    <t>2-BRE-16-</t>
  </si>
  <si>
    <t>Brenham Area Office (Reg 2)
HVAC Controls Replacement
975 Hwy 290 West.
Brenham, Texas 77834</t>
  </si>
  <si>
    <t>2-BRE-16-62753</t>
  </si>
  <si>
    <t>Brenham Area Office (Reg 2)
Roof Replacement
975 Hwy 290 West.
Brenham, Texas 77834</t>
  </si>
  <si>
    <t>2-ORA-16-62755</t>
  </si>
  <si>
    <t>2-ORA-16-XXXXX</t>
  </si>
  <si>
    <t>2-ORA-16-</t>
  </si>
  <si>
    <t>Orange Area Office (Reg 2)
Roof Replacement
711 South Hwy 87
Orange, Texas 77630</t>
  </si>
  <si>
    <t>4-OZO-16-62756</t>
  </si>
  <si>
    <t>4-OZO-16-XXXXX</t>
  </si>
  <si>
    <t>4-OZO-16-</t>
  </si>
  <si>
    <t xml:space="preserve">Ozona Area Office (Reg 4)
HVAC Replacement
1503 Monterey St
Ozona, Texas  76943
</t>
  </si>
  <si>
    <t>4-Pec-16-62757</t>
  </si>
  <si>
    <t>4-Pec-16-XXXXX</t>
  </si>
  <si>
    <t>4-Pec-16-</t>
  </si>
  <si>
    <t>Pecos Area Office (Reg 4)
HVAC Replacement
148 N. Frontage I-20 West
Pecos, Texas 79772</t>
  </si>
  <si>
    <t>Terminal &amp; package units replacement/upgrade (Add BAS as needed), Distribution systems, controls and instrumentation replacement</t>
  </si>
  <si>
    <t>4-Pec-16-62758</t>
  </si>
  <si>
    <t>Pecos Area Office (Reg 4)
Roof Replacement
148 N. Frontage I-20 West
Pecos, Texas 79772</t>
  </si>
  <si>
    <t>Roof Coverings built-up roofing replacement/roof openings</t>
  </si>
  <si>
    <t>3-UVA-16-62759</t>
  </si>
  <si>
    <t>3-UVA-16-XXXXX</t>
  </si>
  <si>
    <t>3-UVA-16-</t>
  </si>
  <si>
    <t>Uvalde Area Office (Reg 3)
Roof Replacement
2901 E. Main
Uvalde, Texas 78801</t>
  </si>
  <si>
    <t>1-GAR-16-62760</t>
  </si>
  <si>
    <t>Garland Regional Office Site (Reg 1)
Communication &amp; Security
350 West IH-30
Garland, Texas 75043</t>
  </si>
  <si>
    <t>Site Comm &amp; Security (i.e.: fencing, gate access control, etc.)</t>
  </si>
  <si>
    <t>1-GAR-16-62761</t>
  </si>
  <si>
    <t>Garland Regional Office Site (Reg 1)
Landscaping Upgrade
350 West IH-30
Garland, Texas 75043</t>
  </si>
  <si>
    <t>Landscaping (xeriscape) upgrade</t>
  </si>
  <si>
    <t>1-GAR-16-62762</t>
  </si>
  <si>
    <t>Garland Regional Office Site (Reg 1)
Parking Lot Replacement
350 West IH-30
Garland, Texas 75043</t>
  </si>
  <si>
    <t>Parking lot/pedestrian paving/driveways replacement</t>
  </si>
  <si>
    <t>1-GAR-16-62763</t>
  </si>
  <si>
    <t>Garland Regional Office Site (Reg 1)
Sanitary Sewer Replacement
350 West IH-30
Garland, Texas 75043</t>
  </si>
  <si>
    <t>Sanitary sewer replacement</t>
  </si>
  <si>
    <t>1-GAR-16-62764</t>
  </si>
  <si>
    <t>Garland Regional Office Site (Reg 1)
Site Development
350 West IH-30
Garland, Texas 75043</t>
  </si>
  <si>
    <t>Site Development (ie:  Storm water system, etc.)</t>
  </si>
  <si>
    <t>1-GAR-16-62765</t>
  </si>
  <si>
    <t>Garland Regional Office Site (Reg 1)
Water Supply Upgrade
350 West IH-30
Garland, Texas 75043</t>
  </si>
  <si>
    <t>Water Supply upgrade/replacement</t>
  </si>
  <si>
    <t>2-PIE-16-62766</t>
  </si>
  <si>
    <t>Pierce Sub-District Office (Reg 2)
Ductwork Replacement
19692 US Hwy 59
El Campo, Texas 77437</t>
  </si>
  <si>
    <t>Duct work and insulation replacement</t>
  </si>
  <si>
    <t>2-BRE-16-62767</t>
  </si>
  <si>
    <t>Brenham Area Office (Reg 2)
Exterior Wall Repair
975 Hwy 290 West.
Brenham, Texas 77834</t>
  </si>
  <si>
    <t>Exterior walls repair</t>
  </si>
  <si>
    <t>2-HHQ-16-62768</t>
  </si>
  <si>
    <t>Houston Regional Headquarters (West Road) (Reg 2)
Security System Replacement
12230 West Road
Jersey Village, Texas 77065</t>
  </si>
  <si>
    <t>Security system replacement</t>
  </si>
  <si>
    <t>Communications and Security</t>
  </si>
  <si>
    <t>4-MID-16-62769</t>
  </si>
  <si>
    <t>4-MID-16-XXXXX</t>
  </si>
  <si>
    <t>4-MID-16-</t>
  </si>
  <si>
    <t>Midland Sub District Office (Reg 4)
Vacant DL Remodel/Refresh
2405 S. Loop 250 West
Midland, Texas 79703</t>
  </si>
  <si>
    <t>Remodel vacant DL area including to replacing deteriorated finishes and MEP systems</t>
  </si>
  <si>
    <t>5-AMA-16-62770</t>
  </si>
  <si>
    <t>Amarillo District Office (Reg 5)
Security System Replacement
4200 Canyon Dr.
Amarillo, Texas 79109</t>
  </si>
  <si>
    <t>5-AMA-16-62771</t>
  </si>
  <si>
    <t>Amarillo District Office (Reg 5)
Sprinkler System
4200 Canyon Dr.
Amarillo, Texas 79109</t>
  </si>
  <si>
    <t>Sprinkler System</t>
  </si>
  <si>
    <t>5-AMA-16-62772</t>
  </si>
  <si>
    <t>Amarillo District Office (Reg 5)
Foundation Study/Repair
4200 Canyon Dr.
Amarillo, Texas 79109</t>
  </si>
  <si>
    <t>Standard Foundations</t>
  </si>
  <si>
    <t>5-AMA-16-62773</t>
  </si>
  <si>
    <t>Amarillo District Office  (Reg 5)
Interior Finishes Replacement
4200 Canyon Dr.
Amarillo, Texas 79109</t>
  </si>
  <si>
    <t>Ceiling, wall, floor finishes replacement</t>
  </si>
  <si>
    <t>Interior Repairs</t>
  </si>
  <si>
    <t>5-AMA-16-62774</t>
  </si>
  <si>
    <t>Amarillo District Office (Reg 5)
Fittings Replacement
4200 Canyon Dr.
Amarillo, Texas 79109</t>
  </si>
  <si>
    <t>Fittings (Specialties) replacement</t>
  </si>
  <si>
    <t>6-ADO-16-62775</t>
  </si>
  <si>
    <t>Austin District Office Site (Reg 6)
Parking Lot Replacement
9000 IH-35 North
Austin, Texas  78753</t>
  </si>
  <si>
    <t>Parking lot replacement</t>
  </si>
  <si>
    <t>6-ADO-16-62776</t>
  </si>
  <si>
    <t>Austin District Office Site (Reg 6)
Site Lighting Replacement/Upgrade
9000 IH-35 North
Austin, Texas  78753</t>
  </si>
  <si>
    <t>Site Lighting</t>
  </si>
  <si>
    <t>6-ADO-16-62777</t>
  </si>
  <si>
    <t>Austin District Office Site (Reg 6)
Communication &amp; Security
9000 IH-35 North
Austin, Texas  78753</t>
  </si>
  <si>
    <t>6-ADO-16-62778</t>
  </si>
  <si>
    <t>Austin District Office Storage Hwy Patrol (Reg 6)
Special Structures
9000 IH-35 North
Austin, Texas  78753</t>
  </si>
  <si>
    <t>Special Structures - Storage Bldg &lt; 1000sf</t>
  </si>
  <si>
    <t>5-ABI-16-62779</t>
  </si>
  <si>
    <t>Abilene District Office (Reg 5)
Security/Site System Replacement
2720 Industrial Boulevard
Abilene, Texas 79605</t>
  </si>
  <si>
    <t>3-LAR-16-62780</t>
  </si>
  <si>
    <t>Laredo District Office (Reg 3)
Ceiling Replacement
1901 Bob Bullock Loop
Laredo, Texas 78043</t>
  </si>
  <si>
    <t>Ceiling/wall finishes replacement</t>
  </si>
  <si>
    <t>3-LAR-16-62781</t>
  </si>
  <si>
    <t>Laredo District Office (Reg 3)
Security System Replacement
1901 Bob Bullock Loop
Laredo, Texas 78043</t>
  </si>
  <si>
    <t>6-WAC-16-62782</t>
  </si>
  <si>
    <t>6-WAC-16-XXXXX</t>
  </si>
  <si>
    <t>6-WAC-16-</t>
  </si>
  <si>
    <t>Waco District  Office (Reg 6)
Interior Finishes Replacement
1617 E. Crest Dr.
Waco, Texas  76705</t>
  </si>
  <si>
    <t>6-WAC-16-62783</t>
  </si>
  <si>
    <t>Waco District Office (Reg 6)
Fixed Furnishings Replacement
1617 E. Crest Dr.
Waco, Texas  76705</t>
  </si>
  <si>
    <t>Fixed furnishings replacement</t>
  </si>
  <si>
    <t>3-EAG-16-62784</t>
  </si>
  <si>
    <t>Eagle Pass Area Office (Reg 3)
Interior Finishes Replacement
32 Foster Maldonado Boulevard
Eagle Pass, Texas 78852</t>
  </si>
  <si>
    <t>3-EAG-16-62785</t>
  </si>
  <si>
    <t>Eagle Pass Area Office (Reg 3)
Electrical Systems
32 Foster Maldonado Boulevard
Eagle Pass, Texas 78852</t>
  </si>
  <si>
    <t>Other Electrical Systems (Repair illuminated exit signs throughout the facility and add emergency lighting where needed.)</t>
  </si>
  <si>
    <t>3-EAG-16-62786</t>
  </si>
  <si>
    <t>Eagle Pass Area Office (Reg 3)
Security System Replacement
32 Foster Maldonado Boulevard
Eagle Pass, Texas 78852</t>
  </si>
  <si>
    <t>3-EAG-16-62787</t>
  </si>
  <si>
    <t>Eagle Pass Area Office (Reg 3)
Sprinkler System
32 Foster Maldonado Boulevard
Eagle Pass, Texas 78852</t>
  </si>
  <si>
    <t>3-EAG-16-62788</t>
  </si>
  <si>
    <t>Eagle Pass Site (Reg 3)
Communication &amp; Security
32 Foster Maldonado Boulevard
Eagle Pass, Texas 78852</t>
  </si>
  <si>
    <t>3-EAG-16-62789</t>
  </si>
  <si>
    <t>Eagle Pass Site (Reg 3)
Landscaping Upgrade
32 Foster Maldonado Boulevard
Eagle Pass, Texas 78852</t>
  </si>
  <si>
    <t>3-EAG-16-62790</t>
  </si>
  <si>
    <t>Eagle Pass Site (Reg 3)
Site Lighting Replacement/Upgrade
32 Foster Maldonado Boulevard
Eagle Pass, Texas 78852</t>
  </si>
  <si>
    <t>5-AMA-16-62791</t>
  </si>
  <si>
    <t>Amarillo MVT Building (Reg 5)
Electrical Systems
4200 Canyon Dr.
Amarillo, Texas 79109</t>
  </si>
  <si>
    <t>Other Electrical Systems (Add  illuminated exit signs throughout the facility and add emergency lighting where needed.)</t>
  </si>
  <si>
    <t>5-AMA-16-62792</t>
  </si>
  <si>
    <t>Amarillo Site (Reg 5)
Communication &amp; Security
4200 Canyon Dr.
Amarillo, Texas 79109</t>
  </si>
  <si>
    <t>5-AMA-16-62793</t>
  </si>
  <si>
    <t>Amarillo Site (Reg 5)
Fuel Distribution Replacement
4200 Canyon Dr.
Amarillo, Texas 79109</t>
  </si>
  <si>
    <t>Fuel distribution replacement</t>
  </si>
  <si>
    <t>5-AMA-16-62794</t>
  </si>
  <si>
    <t>Amarillo Site (Reg 5)
Parking Lot/Pedestrian Paving
4200 Canyon Dr.
Amarillo, Texas 79109</t>
  </si>
  <si>
    <t>Parking lot/pedestrian paving replacement</t>
  </si>
  <si>
    <t>5-AMA-16-62795</t>
  </si>
  <si>
    <t>Amarillo Site (Reg 5)
Site Lighting Replacement/Upgrade
4200 Canyon Dr.
Amarillo, Texas 79109</t>
  </si>
  <si>
    <t>HQ-A-16-62796</t>
  </si>
  <si>
    <t>Austin HQ (Building A)
AHU/FCU Replacement
5805 North Lamar Blvd
Austin, Texas 78752</t>
  </si>
  <si>
    <t>HVAC - replace all AHU and FCUs not already in process/completed</t>
  </si>
  <si>
    <t>HQ-A-16-62797</t>
  </si>
  <si>
    <t>Austin HQ (Building A)
DDC Retrofit
5805 North Lamar Blvd
Austin, Texas 78752</t>
  </si>
  <si>
    <t>HVAC - retrofit existing pneumatic controls to DDC</t>
  </si>
  <si>
    <t>HQ-A-16-62798</t>
  </si>
  <si>
    <t>Austin HQ (Building A)
Plumbing Fixtures Replacement
5805 North Lamar Blvd
Austin, Texas 78752</t>
  </si>
  <si>
    <t>Plumbing fixtures replacement  (ie: toilets/lavatories)</t>
  </si>
  <si>
    <t>3-DEL-16-62799</t>
  </si>
  <si>
    <t>3-DEL-16-XXXXX</t>
  </si>
  <si>
    <t>3-DEL-16-</t>
  </si>
  <si>
    <t>Del Rio Sub District Office (Reg 3)
Security System Replacement
2012 Veteran Boulevard
Del Rio, Texas 78840</t>
  </si>
  <si>
    <t>3-HAR-16-62800</t>
  </si>
  <si>
    <t>Harlingen Area  Office (Reg 3)
Ceiling Replacement
1630 N. 77 Sunshine Strip
Harlingen, Texas 78550</t>
  </si>
  <si>
    <t>Ceiling finishes replacement</t>
  </si>
  <si>
    <t>3-HAR-16-62801</t>
  </si>
  <si>
    <t>Harlingen Area Office (Reg 3)
ADA Parking Spaces
1630 N. 77 Sunshine Strip
Harlingen, Texas 78550</t>
  </si>
  <si>
    <t>Correct American Disabilities Act (ADA) Parking Spaces.</t>
  </si>
  <si>
    <t>3-HAR-16-62802</t>
  </si>
  <si>
    <t>Harlingen Area Office (Reg 3)
Security System Replacement
1630 N. 77 Sunshine Strip
Harlingen, Texas 78550</t>
  </si>
  <si>
    <t>4-SAN-16-62803</t>
  </si>
  <si>
    <t>San Angelo Site (Reg 4)
Site Lighting Replacement/Upgrade
1600 W. Loop 306
San Angelo, Texas 76903</t>
  </si>
  <si>
    <t>5-ABI-16-62804</t>
  </si>
  <si>
    <t>Abilene Site (Reg 5)
Security Lighting Upgrade/Replacement
2720 Industrial Boulevard
Abilene, Texas 79605</t>
  </si>
  <si>
    <t>Security lighting/site lighting replacement/upgrade</t>
  </si>
  <si>
    <t>3-BEE-16-62805</t>
  </si>
  <si>
    <t>Beeville Area Office (Reg 3)
Security System Replacement
400 S. Hillside Drive
Beeville, Texas 78102</t>
  </si>
  <si>
    <t>3-BEE-16-62806</t>
  </si>
  <si>
    <t>Beeville Site (Reg 3)
Communication &amp; Security
400 S. Hillside Drive
Beeville, Texas 78102</t>
  </si>
  <si>
    <t>3-BEE-16-62807</t>
  </si>
  <si>
    <t>Beeville Site (Reg 3)
Driveway Replacement
400 S. Hillside Drive
Beeville, Texas 78102</t>
  </si>
  <si>
    <t>Roadways (DPS driveway) pavement replacement</t>
  </si>
  <si>
    <t>3-BEE-16-62808</t>
  </si>
  <si>
    <t>Beeville Site (Reg 3)
Parking Lot Replacement
400 S. Hillside Drive
Beeville, Texas 78102</t>
  </si>
  <si>
    <t>Parking Lots/roadway replacement</t>
  </si>
  <si>
    <t>3-BEE-16-62809</t>
  </si>
  <si>
    <t>Beeville Site (Reg 3)
Site Lighting Replacement/Upgrade
400 S. Hillside Drive
Beeville, Texas 78102</t>
  </si>
  <si>
    <t>4-BIG-16-62810</t>
  </si>
  <si>
    <t>Big Spring Area Office  (Reg 4)
Interior Finishes Replacement
5725 W. IH-20
Big Spring, Texas 79720</t>
  </si>
  <si>
    <t>4-BIG-16-62811</t>
  </si>
  <si>
    <t xml:space="preserve">Big Spring Area Office (Reg 4)
Exterior Door Replacement
5725 W. IH-20
Big Spring, Texas 79720
</t>
  </si>
  <si>
    <t>Exterior doors replacement</t>
  </si>
  <si>
    <t>4-BIG-16-62812</t>
  </si>
  <si>
    <t>Big Spring Area Office (Reg 4)
Lighting/Branch Wiring Replacement/Upgrade
5725 W. IH-20
Big Spring, Texas 79720</t>
  </si>
  <si>
    <t>Lighting and Branch Wiring</t>
  </si>
  <si>
    <t>4-BIG-16-62813</t>
  </si>
  <si>
    <t>Big Spring Area Office (Reg 4)
Security System Replacement
5725 W. IH-20
Big Spring, Texas 79720</t>
  </si>
  <si>
    <t>4-BIG-16-62814</t>
  </si>
  <si>
    <t>Big Spring Area Office (Reg 4)
Sprinkler System
5725 W. IH-20
Big Spring, Texas 79720</t>
  </si>
  <si>
    <t>4-BIG-16-62815</t>
  </si>
  <si>
    <t>Big Spring Site (Reg 4)
Communication &amp; Security
5725 W. IH-20
Big Spring, Texas 79720</t>
  </si>
  <si>
    <t>4-BIG-16-62816</t>
  </si>
  <si>
    <t>Big Spring Site (Reg 4)
Parking Lot/Driveway Replacement
5725 W. IH-20
Big Spring, Texas 79720</t>
  </si>
  <si>
    <t>Parking lot replacement, roadways (DPS driveway) pavement replacement</t>
  </si>
  <si>
    <t>4-BIG-16-62817</t>
  </si>
  <si>
    <t>Big Spring Site (Reg 4)
Site Lighting Replacement/Upgrade
5725 W. IH-20
Big Spring, Texas 79720</t>
  </si>
  <si>
    <t>4-BIG-16-62818</t>
  </si>
  <si>
    <t>Big Spring Storage Building (Reg 4)
Electrical Service Replacement
5725 W. IH-20
Big Spring, Texas 79720</t>
  </si>
  <si>
    <t>Electrical service/distribution replacement</t>
  </si>
  <si>
    <t>5-WIC-16-62819</t>
  </si>
  <si>
    <t>Wichita Falls Site (Reg 5)
Parking Lot Replacement
5505 N. Central Expressway
Wichita Falls, Texas 79306</t>
  </si>
  <si>
    <t>5-WIC-16-62820</t>
  </si>
  <si>
    <t>Wichita Falls Site (Reg 5)
Site Lighting Replacement/Upgrade
5505 N. Central Expressway
Wichita Falls, Texas 79306</t>
  </si>
  <si>
    <t>6-WAC-16-62821</t>
  </si>
  <si>
    <t>Waco Site (Reg 6)
Communication &amp; Security
1617 E. Crest Dr.
Waco, Texas  76705</t>
  </si>
  <si>
    <t>6-WAC-16-62822</t>
  </si>
  <si>
    <t>Waco Site (Reg 6)
Parking Lot/Paving Replacement
1617 E. Crest Dr.
Waco, Texas  76705</t>
  </si>
  <si>
    <t>6-WAC-16-62823</t>
  </si>
  <si>
    <t>Waco Site (Reg 6)
Site Lighting Replacement/Upgrade
1617 E. Crest Dr.
Waco, Texas  76705</t>
  </si>
  <si>
    <t>6-WAC-16-62824</t>
  </si>
  <si>
    <t>Waco Site (Reg 6)
Storm Sewer replacement/repair
1617 E. Crest Dr.
Waco, Texas  76705</t>
  </si>
  <si>
    <t>Storm Sewer replacement/repair</t>
  </si>
  <si>
    <t>2-BRE-16-62825</t>
  </si>
  <si>
    <t>Brenham Site (Reg 2)
Communication &amp; Security
975 Hwy 290 West.
Brenham, Texas 77834</t>
  </si>
  <si>
    <t>2-BRE-16-62826</t>
  </si>
  <si>
    <t>Brenham Site (Reg 2)
Pedestrian paving replacement
975 Hwy 290 West.
Brenham, Texas 77834</t>
  </si>
  <si>
    <t>Pedestrian paving replacement</t>
  </si>
  <si>
    <t>2-BRE-16-62827</t>
  </si>
  <si>
    <t>Brenham Site (Reg 2)
Site Lighting Replacement/Upgrade
975 Hwy 290 West.
Brenham, Texas 77834</t>
  </si>
  <si>
    <t>2-BRE-16-62828</t>
  </si>
  <si>
    <t>Brenham Site Reg 2)
Storm Sewer replacement/repair
975 Hwy 290 West.
Brenham, Texas 77834</t>
  </si>
  <si>
    <t>3-BRO-16-62829</t>
  </si>
  <si>
    <t>3-BRO-16-XXXXX</t>
  </si>
  <si>
    <t>3-BRO-16-</t>
  </si>
  <si>
    <t>Brownsville Area Office (Reg 3)
Sprinkler System
2901 E. Paredes Line Road
Brownsville, Texas 78521</t>
  </si>
  <si>
    <t>3-BRO-16-62830</t>
  </si>
  <si>
    <t>Brownsville Area Office (Reg 3)
Electrical Systems
2901 E. Paredes Line Road
Brownsville, Texas 78521</t>
  </si>
  <si>
    <t>Other Electrical Systems (Add emergency lighting where needed.)</t>
  </si>
  <si>
    <t>3-BRO-16-62831</t>
  </si>
  <si>
    <t xml:space="preserve">Brownsville Site (Reg 3)
Driveway Replacement
2901 E. Paredes Line Road
Brownsville, Texas 78521
</t>
  </si>
  <si>
    <t>3-BRO-16-62832</t>
  </si>
  <si>
    <t>Brownsville Site (Reg 3)
Storm Sewer replacement/repair
2901 E. Paredes Line Road
Brownsville, Texas 78521</t>
  </si>
  <si>
    <t>4-FOR-16-62833</t>
  </si>
  <si>
    <t>4-FOR-16-XXXXX</t>
  </si>
  <si>
    <t>4-FOR-16-</t>
  </si>
  <si>
    <t>Fort Stockton Area Office (Reg 4)
Security System Replacement
2302 W. Dickinson Boulevard
Fort Stockton, Texas 79735</t>
  </si>
  <si>
    <t>4-LAM-16-62834</t>
  </si>
  <si>
    <t>4-LAM-16-XXXXX</t>
  </si>
  <si>
    <t>4-LAM-16-</t>
  </si>
  <si>
    <t>Lamesa Area  Office (Reg 4)
Interior Finishes Replacement
2901 E. Main
Lamesa, Texas 79331</t>
  </si>
  <si>
    <t>Ceiling, wall finishes replacement</t>
  </si>
  <si>
    <t>4-LAM-16-62835</t>
  </si>
  <si>
    <t>Lamesa Area Office  (Reg 4)
Lighting/Branch Wiring Replacement/Upgrade
2901 E. Main
Lamesa, Texas 79331</t>
  </si>
  <si>
    <t>4-LAM-16-62836</t>
  </si>
  <si>
    <t>Lamesa Area Office (Reg 4)
Equipment (Other)
2901 E. Main
Lamesa, Texas 79331</t>
  </si>
  <si>
    <t>Other Equipment (Replace manufactured kitchen unit.)</t>
  </si>
  <si>
    <t>4-LAM-16-62837</t>
  </si>
  <si>
    <t>Lamesa Area Office (Reg 4)
Exterior Door Replacement
2901 E. Main
Lamesa, Texas 79331</t>
  </si>
  <si>
    <t>4-LAM-16-62838</t>
  </si>
  <si>
    <t>Lamesa Area Office (Reg 4)
Fittings Replacement
2901 E. Main
Lamesa, Texas 79331</t>
  </si>
  <si>
    <t>Fittings (Specialties) replacement (ie: metal toilet partitions and other rest room fittings.)</t>
  </si>
  <si>
    <t>4-LAM-16-62839</t>
  </si>
  <si>
    <t>Lamesa Area Office (Reg 4)
Fixed Furnishings Replacement
2901 E. Main
Lamesa, Texas 79331</t>
  </si>
  <si>
    <t>Fixed furnishings replacement (ie:  DL Service Counter)</t>
  </si>
  <si>
    <t>4-LAM-16-62840</t>
  </si>
  <si>
    <t>Lamesa Area Office (Reg 4)
HVAC Replacement
2901 E. Main
Lamesa, Texas 79331</t>
  </si>
  <si>
    <t>4-LAM-16-62841</t>
  </si>
  <si>
    <t>Lamesa Area Office (Reg 4)
Plumbing Fixtures Replacement
2901 E. Main
Lamesa, Texas 79331</t>
  </si>
  <si>
    <t>4-LAM-16-62842</t>
  </si>
  <si>
    <t>Lamesa Area Office (Reg 4)
Security System Replacement
2901 E. Main
Lamesa, Texas 79331</t>
  </si>
  <si>
    <t>4-LAM-16-62843</t>
  </si>
  <si>
    <t>Lamesa Area Office (Reg 4)
Sprinkler System
2901 E. Main
Lamesa, Texas 79331</t>
  </si>
  <si>
    <t>4-LAM-16-62844</t>
  </si>
  <si>
    <t>Lamesa Site (Reg 4)
Communication &amp; Security
2901 E. Main
Lamesa, Texas 79331</t>
  </si>
  <si>
    <t>4-LAM-16-62845</t>
  </si>
  <si>
    <t>Lamesa Site (Reg 4)
Parking Lot Replacement
2901 E. Main
Lamesa, Texas 79331</t>
  </si>
  <si>
    <t>4-LAM-16-62846</t>
  </si>
  <si>
    <t>Lamesa Site (Reg 4)
Site Lighting Replacement/Upgrade
2901 E. Main
Lamesa, Texas 79331</t>
  </si>
  <si>
    <t>4-ODE-16-62848</t>
  </si>
  <si>
    <t>Odessa Area  Office (Reg 4)
Interior Finishes Replacement
1910 IH-20 West
Odessa, Texas 79762</t>
  </si>
  <si>
    <t>4-ODE-16-62849</t>
  </si>
  <si>
    <t>Odessa Area Office  (Reg 4)
Lighting/Branch Wiring Replacement/Upgrade
1910 IH-20 West
Odessa, Texas 79762</t>
  </si>
  <si>
    <t>4-ODE-16-62850</t>
  </si>
  <si>
    <t>Odessa Area Office (Reg 4
Electrical Service Replacement
1910 IH-20 West
Odessa, Texas 79762</t>
  </si>
  <si>
    <t>4-ODE-16-62851</t>
  </si>
  <si>
    <t>Odessa Area Office (Reg 4)
DL Interior Wall Relocation
1910 IH-20 West
Odessa, Texas 79762</t>
  </si>
  <si>
    <t>Relocate Interior walls (DL area)</t>
  </si>
  <si>
    <t>4-ODE-16-62852</t>
  </si>
  <si>
    <t>Odessa Area Office (Reg 4)
Domestic Water Replacement
1910 IH-20 West
Odessa, Texas 79762</t>
  </si>
  <si>
    <t>Domestic water distribution replacement</t>
  </si>
  <si>
    <t>4-ODE-16-62853</t>
  </si>
  <si>
    <t>Odessa Area Office (Reg 4)
Equipment (Other)
1910 IH-20 West
Odessa, Texas 79762</t>
  </si>
  <si>
    <t>Other Equipment (Replace manufactured refrigerator and remove existing dishwasher and cap plumbing.)</t>
  </si>
  <si>
    <t>4-ODE-16-62854</t>
  </si>
  <si>
    <t>Odessa Area Office (Reg 4)
Exterior Window/Door Replacement
1910 IH-20 West
Odessa, Texas 79762</t>
  </si>
  <si>
    <t>Exterior windows/doors replacement</t>
  </si>
  <si>
    <t>4-ODE-16-62855</t>
  </si>
  <si>
    <t>Odessa Area Office (Reg 4)
Fixed Furnishings Replacement
1910 IH-20 West
Odessa, Texas 79762</t>
  </si>
  <si>
    <t>4-ODE-16-62856</t>
  </si>
  <si>
    <t>Odessa Area Office (Reg 4)
Foundation Study/Repair
1910 IH-20 West
Odessa, Texas 79762</t>
  </si>
  <si>
    <t>4-ODE-16-62857</t>
  </si>
  <si>
    <t>Odessa Area Office (Reg 4)
Interior Doors Replacement
1910 IH-20 West
Odessa, Texas 79762</t>
  </si>
  <si>
    <t>Interior doors replacement</t>
  </si>
  <si>
    <t>4-ODE-16-62858</t>
  </si>
  <si>
    <t>Odessa Area Office (Reg 4)
Plumbing Systems (Other)
1910 IH-20 West
Odessa, Texas 79762</t>
  </si>
  <si>
    <t>Other Plumbing Systems  - Natural gas system is quite old, beyond its expected useful life and should be replaced.</t>
  </si>
  <si>
    <t>4-ODE-16-62859</t>
  </si>
  <si>
    <t>Odessa Area Office (Reg 4)
Security System Replacement
1910 IH-20 West
Odessa, Texas 79762</t>
  </si>
  <si>
    <t>4-ODE-16-62860</t>
  </si>
  <si>
    <t>Odessa Area Office (Reg 4)
Sprinkler System
1910 IH-20 West
Odessa, Texas 79762</t>
  </si>
  <si>
    <t>4-ODE-16-62861</t>
  </si>
  <si>
    <t>Odessa Site (Reg 4)
Communication &amp; Security
1910 IH-20 West
Odessa, Texas 79762</t>
  </si>
  <si>
    <t>4-NEW-16-62862</t>
  </si>
  <si>
    <t>4-NEW-16-XXXXX</t>
  </si>
  <si>
    <t>4-NEW-16-</t>
  </si>
  <si>
    <t xml:space="preserve">New Braunfels Site (Reg 6)
Canopy Repair
3003 IH-35 South
New Braunfels, Texas 78130
</t>
  </si>
  <si>
    <t>Canopy repair</t>
  </si>
  <si>
    <t>4-NEW-16-62863</t>
  </si>
  <si>
    <t>New Braunfels Site (Reg 6)
Parking Lot Replacement
3003 IH-35 South
New Braunfels, Texas 78130</t>
  </si>
  <si>
    <t>4-NEW-16-62864</t>
  </si>
  <si>
    <t>New Braunfels Site (Reg 6)
Site Lighting Replacement/Upgrade
3003 IH-35 South
New Braunfels, Texas 78130</t>
  </si>
  <si>
    <t>4-NEW-16-62865</t>
  </si>
  <si>
    <t>New Braunfels Site (Reg 6)
Fuel Distribution Replacement
3003 IH-35 South
New Braunfels, Texas 78130</t>
  </si>
  <si>
    <t>4-OZO-16-62866</t>
  </si>
  <si>
    <t>Ozona Area  Office (Reg 4)
Interior Finishes Replacement
1503 Monterey St
Ozona, Texas  76943</t>
  </si>
  <si>
    <t>4-OZO-16-62867</t>
  </si>
  <si>
    <t>Ozona Area Office  (Reg 4)
Exterior Window/Door Replacement
1503 Monterey St
Ozona, Texas  76943</t>
  </si>
  <si>
    <t>4-OZO-16-62868</t>
  </si>
  <si>
    <t>Ozona Area Office  (Reg 4)
Lighting/Branch Wiring Replacement/Upgrade
1503 Monterey St
Ozona, Texas  76943</t>
  </si>
  <si>
    <t>4-OZO-16-62869</t>
  </si>
  <si>
    <t>Ozona Area Office  (Reg 4)
Domestic Water Replacement
1503 Monterey St
Ozona, Texas  76943</t>
  </si>
  <si>
    <t>4-OZO-16-62870</t>
  </si>
  <si>
    <t>Ozona Area Office (Reg 4)
Electrical Service Replacement
1503 Monterey St
Ozona, Texas  76943</t>
  </si>
  <si>
    <t>4-OZO-16-62871</t>
  </si>
  <si>
    <t>Ozona Area Office (Reg 4)
Fittings Replacement
1503 Monterey St
Ozona, Texas  76943</t>
  </si>
  <si>
    <t>4-OZO-16-62872</t>
  </si>
  <si>
    <t>Ozona Area Office (Reg 4)
Interior Doors Replacement
1503 Monterey St
Ozona, Texas  76943</t>
  </si>
  <si>
    <t>4-OZO-16-62873</t>
  </si>
  <si>
    <t>Ozona Area Office (Reg 4)
Plumbing Systems
1503 Monterey St
Ozona, Texas  76943</t>
  </si>
  <si>
    <t>Plumbing fixtures (ie: toilets/lavatories)/other plumbing systems replacement-  Natural gas system is quite old, beyond its expected useful life and should be replaced.</t>
  </si>
  <si>
    <t>4-OZO-16-62874</t>
  </si>
  <si>
    <t>Ozona Area Office (Reg 4)
Sanitary Waste Replacement
1503 Monterey St
Ozona, Texas  76943</t>
  </si>
  <si>
    <t>Sanitary waste replacement</t>
  </si>
  <si>
    <t>4-OZO-16-62875</t>
  </si>
  <si>
    <t>Ozona Area Office (Reg 4)
Security System Replacement
1503 Monterey St
Ozona, Texas  76943</t>
  </si>
  <si>
    <t>4-OZO-16-62876</t>
  </si>
  <si>
    <t>Ozona Area Office (Reg 4)
Sprinkler System
1503 Monterey St
Ozona, Texas  76943</t>
  </si>
  <si>
    <t>4-OZO-16-62877</t>
  </si>
  <si>
    <t>Ozona Area Office (Reg 4)
Fixed Furnishings Replacement
1503 Monterey St
Ozona, Texas  76943</t>
  </si>
  <si>
    <t>4-OZO-16-62878</t>
  </si>
  <si>
    <t>Ozona Site (Reg 4)
Landscaping Upgrade
1503 Monterey St
Ozona, Texas  76943</t>
  </si>
  <si>
    <t>4-OZO-16-62879</t>
  </si>
  <si>
    <t>Ozona Site (Reg 4)
Parking Lot Replacement
1503 Monterey St
Ozona, Texas  76943</t>
  </si>
  <si>
    <t>4-OZO-16-62880</t>
  </si>
  <si>
    <t>Ozona Site (Reg 4)
Site Lighting Replacement/Upgrade
1503 Monterey St
Ozona, Texas  76943</t>
  </si>
  <si>
    <t>4-OZO-16-62881</t>
  </si>
  <si>
    <t>Ozona Storage (Reg 4)
Special Structures
1503 Monterey St
Ozona, Texas  76943</t>
  </si>
  <si>
    <t>4-Pec-16-62882</t>
  </si>
  <si>
    <t>Pecos Area Office (Reg 4)
Security System Replacement
148 N. Frontage I-20 West
Pecos, Texas 79772</t>
  </si>
  <si>
    <t>6-GEN-16-62883</t>
  </si>
  <si>
    <t>6-GEN-16-XXXXX</t>
  </si>
  <si>
    <t>6-GEN-16-</t>
  </si>
  <si>
    <t>San Antonio Northwest Driver License Site (General McMullen) (Reg 6)
1803 S. General McMullen
San Antonio, Texas  78226</t>
  </si>
  <si>
    <t>6-GEN-16-62884</t>
  </si>
  <si>
    <t>San Antonio Northwest Driver License Site (General McMullen)  (Reg 6)
Sanitary Waste Replacement
1803 S. General McMullen
San Antonio, Texas  78226</t>
  </si>
  <si>
    <t>6-GEN-16-62885</t>
  </si>
  <si>
    <t>San Antonio Northwest Driver License Site (General McMullen) (Reg 6)
Rain Water Drainage Improvements
1803 S. General McMullen
San Antonio, Texas  78226</t>
  </si>
  <si>
    <t>Rain Water Drainage</t>
  </si>
  <si>
    <t>6-GEN-16-62886</t>
  </si>
  <si>
    <t>San Antonio Northwest Driver License Site (General McMullen) (Reg 6)
Site Lighting Replacement/Upgrade
1803 S. General McMullen
San Antonio, Texas  78226</t>
  </si>
  <si>
    <t>6-VIC-16-62887</t>
  </si>
  <si>
    <t>6-VIC-16-XXXXX</t>
  </si>
  <si>
    <t>6-VIC-16-</t>
  </si>
  <si>
    <t>Victoria Site (Reg 6)
Communication &amp; Security
8802 N. Navarro
Victoria, Texas 77904</t>
  </si>
  <si>
    <t>6-VIC-16-62888</t>
  </si>
  <si>
    <t>Victoria Site (Reg 6)
Driveway Replacement
8802 N. Navarro
Victoria, Texas 77904</t>
  </si>
  <si>
    <t>Parking lot replacement, pedestrian paving, roadways (DPS driveway) pavement replacement</t>
  </si>
  <si>
    <t>6-SEG-16-62889</t>
  </si>
  <si>
    <t>6-SEG-16-XXXXX</t>
  </si>
  <si>
    <t>6-SEG-16-</t>
  </si>
  <si>
    <t>Seguin Site (Reg 6)
Communication &amp; Security
1440 E. Kingsbury
Seguin, Texas  78155</t>
  </si>
  <si>
    <t>6-SEG-16-62890</t>
  </si>
  <si>
    <t>Seguin Site (Reg 6)
Parking Lot Replacement
1440 E. Kingsbury
Seguin, Texas  78155</t>
  </si>
  <si>
    <t>Parking lot, pedestrian paving replacement</t>
  </si>
  <si>
    <t>6-SEG-16-62891</t>
  </si>
  <si>
    <t>Seguin Site (Reg 6)
Site Lighting Replacement/Upgrade
1440 E. Kingsbury
Seguin, Texas  78155</t>
  </si>
  <si>
    <t>ST-TEST-16-62892</t>
  </si>
  <si>
    <t>ST-TEST-16-XXXXX</t>
  </si>
  <si>
    <t>ST-TEST-16-</t>
  </si>
  <si>
    <t>Statewide
Support Project Consultants</t>
  </si>
  <si>
    <t>Funding for testing, consulting, commissioning, CMT, inspections type of expenditures associated with projects.</t>
  </si>
  <si>
    <t>ST-PM-16-62893</t>
  </si>
  <si>
    <t>ST-CON-16-62894</t>
  </si>
  <si>
    <t>1-36</t>
  </si>
  <si>
    <t>Waiting for LBB approval of plan to begin project.</t>
  </si>
  <si>
    <t>37-194</t>
  </si>
  <si>
    <t xml:space="preserve">This appropriation was not funded by the Legislature.  Agency is attempting to identify savings in order to fund the $21M in deferred maintenance projects.
</t>
  </si>
  <si>
    <t xml:space="preserve">Waiting for LBB approval of funding to begin project; Exceprt from letter to LBB:  “Per Article IX Sec. 14.03 (h) (3) Limitation on Expenditures – Capital Budget, the Department of Public Safety requests to transfer appropriations from a capital budget item to a non-capital budget item.  Capital budget authority of $21, 000,000 is included in Article V, Rider 2 b. (2) Deferred Maintenance for deferred maintenance projects at the Department of Public Safety, however additional appropriations of $21,000,000 were not provided.  This situation results in a $21,000,000 reduction to our Agency’s operations which cause undue hardship on the Agency’s programs. The Department requests a transfer of $11,139,565 in fiscal year 2016 and $9,860,435 in fiscal year 2017 from a capital budget item to a non-capital budget item.”
</t>
  </si>
  <si>
    <t>Texas Department of Criminal Justice - 696</t>
  </si>
  <si>
    <t>Jerry McGinty, Chief Financial Officer</t>
  </si>
  <si>
    <t>04215005</t>
  </si>
  <si>
    <t>Hughes Unit, Gatesville</t>
  </si>
  <si>
    <t>Facility Repair:  Replace HVAC Unit - Support Operations</t>
  </si>
  <si>
    <t>Deferred Maintenance 
Account No. 5166</t>
  </si>
  <si>
    <t>N/A</t>
  </si>
  <si>
    <t>09915001</t>
  </si>
  <si>
    <t>Hutchins Unit, Dallas</t>
  </si>
  <si>
    <t>Facility Repair:  Refurbish Air Handler - Support Operations</t>
  </si>
  <si>
    <t>05014007</t>
  </si>
  <si>
    <t>Roach Unit, Childress</t>
  </si>
  <si>
    <t>Roofing:  Repair Roof - ISF</t>
  </si>
  <si>
    <t>00512006</t>
  </si>
  <si>
    <t>Clemens Unit, Brazoria</t>
  </si>
  <si>
    <t>Facility Repair:  Resurface Floor - Main Building Kitchen</t>
  </si>
  <si>
    <t>10510005</t>
  </si>
  <si>
    <t>Murray Unit, Gatesville</t>
  </si>
  <si>
    <t>Facility Repair:  Install Handicap Accessible Shower - Offender Dorms</t>
  </si>
  <si>
    <t>01015016</t>
  </si>
  <si>
    <t>Ellis Unit, Huntsville</t>
  </si>
  <si>
    <t>Safety:  Replace Generator - Boiler Room</t>
  </si>
  <si>
    <t>06913002</t>
  </si>
  <si>
    <t>Allred Unit, Iowa Park</t>
  </si>
  <si>
    <t>Roofing:  Resurface Roof - Multiple Buildings</t>
  </si>
  <si>
    <t>10815003</t>
  </si>
  <si>
    <t>Sanchez Unit, El Paso</t>
  </si>
  <si>
    <t>Infrastructure:  Refurbish Lift Station - Front Administration Building</t>
  </si>
  <si>
    <t>08212003</t>
  </si>
  <si>
    <t>Havins Unit, Brownwood</t>
  </si>
  <si>
    <t>Facility Repair:  Install Fiberglass Wall Panels - Multiple Buildings</t>
  </si>
  <si>
    <t>06715022</t>
  </si>
  <si>
    <t>Telford Unit, New Boston</t>
  </si>
  <si>
    <t>Facility Repair:  Replace HVAC Unit - Infirmary</t>
  </si>
  <si>
    <t>09413001</t>
  </si>
  <si>
    <t>Gurney Unit, Tennessee Colony</t>
  </si>
  <si>
    <t>Facility Repair:  Renovate Maintenance Shop</t>
  </si>
  <si>
    <t>06716001</t>
  </si>
  <si>
    <t>Facility Repair:  Replace HVAC Unit - Officers' Dining Room</t>
  </si>
  <si>
    <t>08015001</t>
  </si>
  <si>
    <t>Sayle Unit, Breckenridge</t>
  </si>
  <si>
    <t>Facility Repair:  Replace Feed Water Tank - Boiler Room</t>
  </si>
  <si>
    <t>06211002</t>
  </si>
  <si>
    <t>Ft. Stockton Unit, Fort Stockton</t>
  </si>
  <si>
    <t>Facility Repair:  Replace Showers - Offender Dorms</t>
  </si>
  <si>
    <t>01313007</t>
  </si>
  <si>
    <t>Huntsville Unit, Huntsville</t>
  </si>
  <si>
    <t>Roofing:  Replace Roof - Repair Shop</t>
  </si>
  <si>
    <t>04505002</t>
  </si>
  <si>
    <t>Estes Unit, Venus</t>
  </si>
  <si>
    <t>Security:  Install Concrete Footer - Perimeter Fence</t>
  </si>
  <si>
    <t>08915001</t>
  </si>
  <si>
    <t>Johnston Unit, Winnsboro</t>
  </si>
  <si>
    <t>Facility Repair:  Replace Steam Boiler - Boiler Room</t>
  </si>
  <si>
    <t>08416002</t>
  </si>
  <si>
    <t>Halbert Unit, Burnet</t>
  </si>
  <si>
    <t>Facility Repair:  Replace Refrigeration Equipment - Food Service</t>
  </si>
  <si>
    <t>02215006</t>
  </si>
  <si>
    <t>Beto Unit, Tennessee Colony</t>
  </si>
  <si>
    <t>Facility Repair:  Replace Hot Water Storage Tank - Boiler Room</t>
  </si>
  <si>
    <t>12913004</t>
  </si>
  <si>
    <t>Young Unit, Dickinson</t>
  </si>
  <si>
    <t>Infrastructure:  Replace/Refurbish Cooling Tower  - Central Plant</t>
  </si>
  <si>
    <t>10014001</t>
  </si>
  <si>
    <t>Lychner Unit, Humble</t>
  </si>
  <si>
    <t>Facility Repair:  Replace HVAC Unit - Medical</t>
  </si>
  <si>
    <t>03015002</t>
  </si>
  <si>
    <t>Jester III Unit, Richmond</t>
  </si>
  <si>
    <t xml:space="preserve">Facility Repair:  Replace Heat Exchangers, Storage Tank &amp; Condensate Pump - Heat Exchanger Room </t>
  </si>
  <si>
    <t>07815004</t>
  </si>
  <si>
    <t>Segovia Unit, Edinburg</t>
  </si>
  <si>
    <t>Facility Repair:  Replace Water Softener - Multiple Dorms</t>
  </si>
  <si>
    <t>10414006</t>
  </si>
  <si>
    <t>Ware Unit, Colorado City</t>
  </si>
  <si>
    <t>09215007</t>
  </si>
  <si>
    <t>Holliday Unit, Huntsville</t>
  </si>
  <si>
    <t>Facility Repair:  Replace Air Handler &amp; Heater - Offender Housing</t>
  </si>
  <si>
    <t>09915002</t>
  </si>
  <si>
    <t>Facility Repair:  Replace Air Handler - Food Service</t>
  </si>
  <si>
    <t>01711010</t>
  </si>
  <si>
    <t>Ramsey Unit, Rosharon</t>
  </si>
  <si>
    <t>Security:  Replace Locking System</t>
  </si>
  <si>
    <t>02802006</t>
  </si>
  <si>
    <t>Powledge Unit, Palestine</t>
  </si>
  <si>
    <t>Roofing:  Repair/Replace Roof on Metal Fab Factory Building</t>
  </si>
  <si>
    <t>02909007</t>
  </si>
  <si>
    <t>Luther Unit, Navasota</t>
  </si>
  <si>
    <t>Safety:  Install Fire Alarm System - Multiple Locations</t>
  </si>
  <si>
    <t>04301001</t>
  </si>
  <si>
    <t>Kyle Unit, Kyle</t>
  </si>
  <si>
    <t>Safety:  Repair/Replace  Fire Alarm System - Multiple Buildings</t>
  </si>
  <si>
    <t>04404002</t>
  </si>
  <si>
    <t>Bridgeport Unit, Bridgeport</t>
  </si>
  <si>
    <t xml:space="preserve">Security:  Replace Control System Electric Door Locks &amp; Intercom System </t>
  </si>
  <si>
    <t>03711006</t>
  </si>
  <si>
    <t>Clements Unit, Amarillo</t>
  </si>
  <si>
    <t>Roofing:  Replace Roof - Multiple Buildings</t>
  </si>
  <si>
    <t>03608012</t>
  </si>
  <si>
    <t>Michael Unit, Tennessee Colony</t>
  </si>
  <si>
    <t>Security:  Replace Door Controls - Multiple Buildings</t>
  </si>
  <si>
    <t>01802005</t>
  </si>
  <si>
    <t>Stringfellow Unit, Rosharon</t>
  </si>
  <si>
    <t>Security:  Replace Cell Door Locks - Offender Dorm Wing</t>
  </si>
  <si>
    <t>02004006</t>
  </si>
  <si>
    <t>Wynne Unit, Huntsville</t>
  </si>
  <si>
    <t>Facility Repair:  Extending Covered Area - Transportation Repair Shop</t>
  </si>
  <si>
    <t>02413007</t>
  </si>
  <si>
    <t>Crain Unit, Gatesville</t>
  </si>
  <si>
    <t>Roofing:  Replace Roof - Dorm Building</t>
  </si>
  <si>
    <t>03111006</t>
  </si>
  <si>
    <t>Hilltop Unit, Gatesville</t>
  </si>
  <si>
    <t xml:space="preserve">Infrastructure:  Replace Ground Water Storage Tank </t>
  </si>
  <si>
    <t>01410011</t>
  </si>
  <si>
    <t>Jester I Unit, Richmond</t>
  </si>
  <si>
    <t>Infrastructure:  Replace Ground Storage Water Tanks #1 &amp; #2</t>
  </si>
  <si>
    <t>11812001</t>
  </si>
  <si>
    <t>Travis Co. Unit, Austin</t>
  </si>
  <si>
    <t>Infrastructure:  Replace Grease Trap - Kitchen</t>
  </si>
  <si>
    <t>05410010</t>
  </si>
  <si>
    <t>Polunsky Unit, Livingston</t>
  </si>
  <si>
    <t>Security:  Install High Mast Lighting - Offender Dorm Building &amp; Perimeter Fence</t>
  </si>
  <si>
    <t>01312013</t>
  </si>
  <si>
    <t>Roofing:  Replace Roof - Security Operations Building</t>
  </si>
  <si>
    <t>00513004</t>
  </si>
  <si>
    <t>Roofing:  Replace Roof - Main Building</t>
  </si>
  <si>
    <t>04710001</t>
  </si>
  <si>
    <t>Robertson Unit, Abilene</t>
  </si>
  <si>
    <t>Roofing:  Replace Roofs - Multiple Buildings</t>
  </si>
  <si>
    <t>02911013</t>
  </si>
  <si>
    <t xml:space="preserve">Infrastructure:  Replace Ground Storage Tank - Water Plant </t>
  </si>
  <si>
    <t>01113002</t>
  </si>
  <si>
    <t>Ferguson Unit, Midway</t>
  </si>
  <si>
    <t>Infrastructure:  Refurbish Elevated Storage Tank - Water Plant</t>
  </si>
  <si>
    <t>11106003</t>
  </si>
  <si>
    <t>Moore Unit, Bonham</t>
  </si>
  <si>
    <t>Security:  Replace Security Control System</t>
  </si>
  <si>
    <t>01608001</t>
  </si>
  <si>
    <t>Mt. View Unit, Gatesville</t>
  </si>
  <si>
    <t>Infrastructure:  Replace Ground Water Storage Tank  &amp; Add Boost Station</t>
  </si>
  <si>
    <t>03708003</t>
  </si>
  <si>
    <t>Safety:  Repair/Replace Fire Line - Administrative Segregation</t>
  </si>
  <si>
    <t>03608011</t>
  </si>
  <si>
    <t>04911009</t>
  </si>
  <si>
    <t>Stiles Unit, Beaumont</t>
  </si>
  <si>
    <t>Facility Repair:  Replace Windows - Offender Housing</t>
  </si>
  <si>
    <t>03612001</t>
  </si>
  <si>
    <t>Infrastructure:  Replace Elevated Storage Tank &amp; Storage Tank Well #4</t>
  </si>
  <si>
    <t>02210005</t>
  </si>
  <si>
    <t>Facility Repair:  Replace Flooring - Main Kitchen &amp; Scullery</t>
  </si>
  <si>
    <t>01915001</t>
  </si>
  <si>
    <t>Scott Unit, Angleton</t>
  </si>
  <si>
    <t>Infrastructure:  Replace Lift Station and Bar Screen - Waste Water Treatment Plant</t>
  </si>
  <si>
    <t>02212005</t>
  </si>
  <si>
    <t>Safety:  Install Standby Generator &amp; Transfer Switch - Trusty Camp</t>
  </si>
  <si>
    <t>00512007</t>
  </si>
  <si>
    <t>Safety:  Install Standby Generator  - Trusty Camp</t>
  </si>
  <si>
    <t>01714002</t>
  </si>
  <si>
    <t>02215011</t>
  </si>
  <si>
    <t>Facility Repair:  Install Electrical to Cells - Infirmary</t>
  </si>
  <si>
    <t>01913008</t>
  </si>
  <si>
    <t>Facility Repair:  Renovate 3 &amp; 4 Pickets</t>
  </si>
  <si>
    <t>02212017</t>
  </si>
  <si>
    <t>Infrastructure:  Replace Hot Water Lines - Main Building</t>
  </si>
  <si>
    <t>10814001</t>
  </si>
  <si>
    <t>Infrastructure:  Renovate Elevated Water Storage Tank</t>
  </si>
  <si>
    <t>03913005</t>
  </si>
  <si>
    <t>Hobby Unit, Marlin</t>
  </si>
  <si>
    <t>Roofing:  Replace Roof - Kitchen/Commissary</t>
  </si>
  <si>
    <t>02012008</t>
  </si>
  <si>
    <t>Facility Repair:  Replace Flooring - Kitchen</t>
  </si>
  <si>
    <t>02707005</t>
  </si>
  <si>
    <t>Terrell Unit, Rosharon</t>
  </si>
  <si>
    <t xml:space="preserve">Infrastructure:  Renovate Sewer Line from Food Service </t>
  </si>
  <si>
    <t>00609001</t>
  </si>
  <si>
    <t>Coffield Unit, Tennessee Colony</t>
  </si>
  <si>
    <t>Facility Repair:  Renovate Commissary Space</t>
  </si>
  <si>
    <t>01713045</t>
  </si>
  <si>
    <t>Roofing:  Replace Roof - Kitchen</t>
  </si>
  <si>
    <t>03813007</t>
  </si>
  <si>
    <t>Daniel Unit, Snyder</t>
  </si>
  <si>
    <t>04012003</t>
  </si>
  <si>
    <t>Lewis Unit, Woodville</t>
  </si>
  <si>
    <t>09199005</t>
  </si>
  <si>
    <t>Chasefield Unit, Beeville</t>
  </si>
  <si>
    <t>Safety:  Repair/Replace Fire Alarm - Multiple Buildings</t>
  </si>
  <si>
    <t>04813002</t>
  </si>
  <si>
    <t>McConnell Unit, Beeville</t>
  </si>
  <si>
    <t>Safety:  Replace Intercom System - Medical</t>
  </si>
  <si>
    <t>02615001</t>
  </si>
  <si>
    <t>Pack Unit, Navasota</t>
  </si>
  <si>
    <t>Infrastructure:  Replace Filtration System - Storage Tank</t>
  </si>
  <si>
    <t>Infrastructure:  DESIGN ONLY - Repair Washout - Outfall Line Waste Water Treatment Plant</t>
  </si>
  <si>
    <t>01313001</t>
  </si>
  <si>
    <t>Roofing:  DESIGN ONLY - Replace Roof/Repair Walls - Infirmary Building</t>
  </si>
  <si>
    <t>03312003</t>
  </si>
  <si>
    <t>Jester IV Unit, Richmond</t>
  </si>
  <si>
    <t>Roofing:  DESIGN ONLY - Replace Roof - Psychiatric Facility</t>
  </si>
  <si>
    <t>03613004</t>
  </si>
  <si>
    <t>Roofing:  DESIGN ONLY - Replace Roof - Multiple Buildings</t>
  </si>
  <si>
    <t>01914001</t>
  </si>
  <si>
    <t>Facility Repair:  DESIGN ONLY - Replace Plumbing - Multiple Cell Blocks</t>
  </si>
  <si>
    <t>01913004</t>
  </si>
  <si>
    <t>Facility Repair:  DESIGN ONLY - Kitchen Renovation</t>
  </si>
  <si>
    <t>02702010</t>
  </si>
  <si>
    <t>Facility Repair:  Renovate Exhaust System - Vocational Shop</t>
  </si>
  <si>
    <t>01912007</t>
  </si>
  <si>
    <t>Security:  DESIGN ONLY - Replace Locking System - Multiple Wings</t>
  </si>
  <si>
    <t>01313004</t>
  </si>
  <si>
    <t xml:space="preserve">Facility Repair:  DESIGN ONLY - Repair/Replace South Wall - Perimeter </t>
  </si>
  <si>
    <t>01205010</t>
  </si>
  <si>
    <t>Goree Unit, Huntsville</t>
  </si>
  <si>
    <t>Facility Repair:  Renovate Showers - Multiple Buildings</t>
  </si>
  <si>
    <t>01300042</t>
  </si>
  <si>
    <t>Safety:  DESIGN ONLY - Install Fire Alarm System</t>
  </si>
  <si>
    <t>04813003</t>
  </si>
  <si>
    <t>Infrastructure:  DESIGN ONLY - Replace Steam &amp; Condensate Lines - Kitchen/Laundry Building</t>
  </si>
  <si>
    <t>12107001</t>
  </si>
  <si>
    <t>Lindsey Unit, Jacksboro</t>
  </si>
  <si>
    <t>Infrastructure:  DESIGN ONLY - Correct Drainage - Multiple Buildings</t>
  </si>
  <si>
    <t>10907002</t>
  </si>
  <si>
    <t>Lockhart Unit, Lockhart</t>
  </si>
  <si>
    <t>Safety:  Replace Fire Alarm - Multiple Buildings</t>
  </si>
  <si>
    <t>01000010</t>
  </si>
  <si>
    <t>Safety:  DESIGN ONLY - Install Fire Alarm System - Unit Wide</t>
  </si>
  <si>
    <t>Lopez Unit, Edinburg</t>
  </si>
  <si>
    <t>Facility Repair:  Replace/Rebuild Walls and Doors - Kitchen</t>
  </si>
  <si>
    <t>BUDGET:  Project to replace broken equipment / infrastructure - Hughes Unit:  Replace HVAC Unit - Support Operations</t>
  </si>
  <si>
    <t>BUDGET:  Project to replace broken equipment / infrastructure - Hutchins Unit:  Refurbish Air Handler - Support Operations</t>
  </si>
  <si>
    <t>TIMELINE:  (original estimated substantial completion date:  07/01/16; revised:  01/18/16).  Construction in progress.</t>
  </si>
  <si>
    <t>BUDGET:  Project to replace broken equipment / infrastructure - Ellis Unit:  Replace Generator - Boiler Room</t>
  </si>
  <si>
    <t>BUDGET:  Project to replace broken equipment / infrastructure - Sanchez Unit:  Refurbish Lift Station - Front Administration Building</t>
  </si>
  <si>
    <t>BUDGET:  Project to replace broken equipment / infrastructure - Telford Unit:  Replace HVAC Unit - Infirmary</t>
  </si>
  <si>
    <t>BUDGET:  Project to replace broken equipment / infrastructure - Telford Unit:  Replace HVAC Unit - Officers' Dining Room</t>
  </si>
  <si>
    <t>BUDGET:  Project to replace broken equipment / infrastructure - Sayle Unit:  Replace Feed Water Tank - Boiler Room</t>
  </si>
  <si>
    <t>TIMELINE:  (original estimated substantial completion date:  01/01/17; revised:  04/15/16).  Project is scheduled for FY16 construction.</t>
  </si>
  <si>
    <t>TIMELINE:  (original estimated substantial completion date:  06/01/17; revised:  08/08/16).  Project is scheduled for FY16 construction.</t>
  </si>
  <si>
    <t>BUDGET:  Project to replace broken equipment / infrastructure - Johnston Unit:  Replace Steam Boiler - Boiler Room</t>
  </si>
  <si>
    <t>BUDGET:  Project to replace broken equipment / infrastructure - Halbert Unit:  Replace Refrigeration Equipment - Food Service</t>
  </si>
  <si>
    <t>BUDGET:  Project to replace broken equipment / infrastructure - Beto Unit:  Replace Hot Water Storage Tank - Boiler Room</t>
  </si>
  <si>
    <t>BUDGET:  Project to replace broken equipment / infrastructure - Young Unit:  Replace/Refurbish Cooling Tower - Central Plant</t>
  </si>
  <si>
    <t>BUDGET:  Project to replace broken equipment / infrastructure - Lychner Unit:  Replace HVAC Unit - Medical</t>
  </si>
  <si>
    <t>BUDGET:  Project to replace broken equipment / infrastructure - Jester III Unit:  Replace Heat Exchangers, Storage Tank &amp; Condensate Pump - Heat Exchanger Room</t>
  </si>
  <si>
    <t>BUDGET:  Project to replace broken equipment / infrastructure - Segovia Unit:  Replace Water Softener - Multiple Dorms</t>
  </si>
  <si>
    <t>BUDGET:  Project to replace broken equipment / infrastructure - Ware Unit:  Replace HVAC Unit - Medical</t>
  </si>
  <si>
    <t>BUDGET:  Project to replace broken equipment / infrastructure - Holliday Unit:  Replace Air Handler &amp; Heater - Offender Housing</t>
  </si>
  <si>
    <t>BUDGET:  Project to replace broken equipment / infrastructure - Hutchins Unit:  Replace Air Handler - Food Service</t>
  </si>
  <si>
    <t>TIMELINE:  (original estimated substantial completion date:  02/01/17; revised:  04/15/16)  Project is scheduled for FY16 construction.</t>
  </si>
  <si>
    <t>BUDGET:  Lowest qualified bidder was lower than initial estimate.</t>
  </si>
  <si>
    <t>BUDGET:  Lowest qualified bidder was higher than initial estimate.</t>
  </si>
  <si>
    <t>TIMELINE:  (original estimated substantial completion date:  06/15/16; revised:  10/01/17).  Project is scheduled for FY17 construction.</t>
  </si>
  <si>
    <t>TIMELINE:  (original estimated substantial completion date:  05/01/17; revised:  08/01/16).  Project is scheduled for FY16 design and construction.</t>
  </si>
  <si>
    <t>TIMELINE:  (original estimated substantial completion date:  07/01/17; revised:  10/01/16).  Project is scheduled for FY16 design and construction.</t>
  </si>
  <si>
    <t>TIMELINE:  (original estimated substantial completion date:  05/01/17; revised:  07/01/16).  Project is scheduled for FY16 design and construction.</t>
  </si>
  <si>
    <t>TIMELINE:  (original estimated substantial completion date:  03/01/17; revised:  04/15/16).  Project is scheduled for FY16 design and construction.</t>
  </si>
  <si>
    <t>BUDGET:  Project Budget revised due to decrease in design estimate.</t>
  </si>
  <si>
    <t>BUDGET - Project completed prior to receiving FY16 funding.</t>
  </si>
  <si>
    <t>Texas Military Department - Agency 401</t>
  </si>
  <si>
    <t>Tim Anderson, Deputy CFMO</t>
  </si>
  <si>
    <t>Westheimer Readiness Center, 15150 Westheimer Parkway, Houston 77082</t>
  </si>
  <si>
    <t>The project will repair 69,029 sf of Readiness Center space to include compliance with ADA, ATFP, and current building code. General facility repairs to include: interior surfaces, mechanical and electrical systems, restrooms, and kitchen.</t>
  </si>
  <si>
    <t>GR 25%, Federal Funds 75%</t>
  </si>
  <si>
    <t>3 QTR FY18</t>
  </si>
  <si>
    <t>yes</t>
  </si>
  <si>
    <t>Pasadina Readiness Center,  2917 San Augustine Avenue, Pasadina 77503</t>
  </si>
  <si>
    <t xml:space="preserve">The project will repair an existing 19,064 sf Readiness Center to include compliance with ADA, ATFP, and current building code. General facility repairs to include: interior surfaces, mechanical and electrical systems, restrooms, and kitchen.  </t>
  </si>
  <si>
    <t>GR 50%, Federal Funds 50%</t>
  </si>
  <si>
    <t>2 QTR FY18</t>
  </si>
  <si>
    <t>San Marcos Readiness Center, 201 City Park, San Marcos 78666</t>
  </si>
  <si>
    <t xml:space="preserve">The project will repair an existing 10,776 sf Readiness Center to include compliance with ADA, ATFP, and current building code. General facility repairs to include: interior surfaces, mechanical and electrical systems, restrooms, and kitchen.  </t>
  </si>
  <si>
    <t>Grand Prairie Readiness Center, 1013 Lake Crest Drive, Grand Prairie 75051</t>
  </si>
  <si>
    <t xml:space="preserve">The project will repair 60,943 sf of Readiness Center space to include compliance with ADA, ATFP, and current building code. General facility repairs to include: interior surfaces, mechanical and electrical systems, restrooms, and kitchen.  </t>
  </si>
  <si>
    <t>Fairview Readiness Center, 4601 Fairview Drive, Austin 78731</t>
  </si>
  <si>
    <t xml:space="preserve">The project will repair an existing 50,603 sf Readiness Center to include compliance with ADA, ATFP, and current building code. General facility repairs to include: interior surfaces, mechanical and electrical systems, restrooms, and kitchen.  </t>
  </si>
  <si>
    <t>Camp Mabry Readiness Center (Bldg 75), 2200 West 35th Street, Austin, 78703</t>
  </si>
  <si>
    <t xml:space="preserve">The project will repair an existing 72,358 sf Readiness Center to include compliance with ADA, ATFP, and current building code. General facility repairs to include: interior surfaces, mechanical and electrical systems, restrooms, and kitchen.  </t>
  </si>
  <si>
    <t xml:space="preserve"> 4 QTR FY19</t>
  </si>
  <si>
    <t>El Paso Hondo Pass Readiness Center, 9100 Gateway North, El Paso 79924</t>
  </si>
  <si>
    <t xml:space="preserve">The project will repair an existing 44,555 sf Readiness Center to include compliance with ADA, ATFP, and current building code. General facility repairs to include: interior surfaces, mechanical and electrical systems, restrooms, and kitchen.  </t>
  </si>
  <si>
    <t>Temple Readiness Center, 8502 Airport Road. Temple 76502</t>
  </si>
  <si>
    <t xml:space="preserve">The project will repair an existing 46,058 sf Readiness Center to include compliance with ADA, ATFP, and current building code. General facility repairs to include: interior surfaces, mechanical and electrical systems, restrooms, and kitchen.  </t>
  </si>
  <si>
    <t>Denison Readiness Center, 1700 Loy Lake, Denison 75020</t>
  </si>
  <si>
    <t xml:space="preserve">The project will repair an existing 18,541 sf Readiness Center to include compliance with ADA, ATFP, and current building code. General facility repairs to include: interior surfaces, mechanical and electrical systems, restrooms, and kitchen.  </t>
  </si>
  <si>
    <t>4 QTR FY19</t>
  </si>
  <si>
    <t xml:space="preserve">Supplemental Information  </t>
  </si>
  <si>
    <t>Total Estimated Project Budget</t>
  </si>
  <si>
    <t>Estimated Federal Share</t>
  </si>
  <si>
    <t>Federal Share Encumbered</t>
  </si>
  <si>
    <t>Remaining Federal  Share</t>
  </si>
  <si>
    <t>Note 1</t>
  </si>
  <si>
    <t>Note 2</t>
  </si>
  <si>
    <t>Note 3</t>
  </si>
  <si>
    <t>Project is on schedule</t>
  </si>
  <si>
    <t>Fed Share for construction pending budget approval</t>
  </si>
  <si>
    <t>Fed Funding requirement has been communicated to National Guard Bureau as "STAR Campaign"</t>
  </si>
  <si>
    <t>Texas Parks and  Wildlife Department</t>
  </si>
  <si>
    <t>December 15,2015</t>
  </si>
  <si>
    <t>Infrastructure Division</t>
  </si>
  <si>
    <t>Battleship Texas SHP - Structural Repairs                                                                                                                                              3523 Independence Parkway S LaPorte, Tx,77571 (Harris County)</t>
  </si>
  <si>
    <t>Balance of work to repair internal structural elements, identified in an October 2012 scope of work, which is necessary to stabilize the ship . Repairs are critical if the ship remains in a wet berth and would be absolutely necessary if ship is ever placed into a dry berth.</t>
  </si>
  <si>
    <t>5166 - General Revenue Dedicated</t>
  </si>
  <si>
    <t>Fort Richardson SHS - Water and Wastewater System Replacement                                                                                                                228 State Park Road 61 Jacksboro, TX 76458 (Jack County)</t>
  </si>
  <si>
    <t>Planning and design costs to replace the 50-year-old wastewater system, water distribution system and the main lift station with modernized and efficient systems capable of saving water resources while servicing the entire park.</t>
  </si>
  <si>
    <t>Seminole Canyon SHS - Camp Loop Upgrades                                                                                                                                  US Hwy 90 W Comstock, TX 78837 (Val Verde County)</t>
  </si>
  <si>
    <t>Upgrade the Desert Vista Camp Loop's utilities, to include replacement and repairs to the On Site Sewage Facility System, water well, storage tank, pumps, and associated appurtenances, accessible restroom upgrades, and electrical service.</t>
  </si>
  <si>
    <t>Goliad SHS - Wastewater System Upgrade                                                                                                                                               108 Park Rd Goliad, TX 77963-3206 (Goliad County)</t>
  </si>
  <si>
    <t>Planning and design costs to replace obsolete clay wastewater lines and systems, lift station, septic tanks, and drain fields  with a modernized, efficient system capable of servicing the entire site, which includes the Hacienda, Mission workshop, CCC Restroom, Old River Restroom, park headquarters, group dining hall, camp loop, and residence.</t>
  </si>
  <si>
    <t>Copper Breaks SP - Water Distribution System Replacement                                                                                                                  777 Park Road 62 Quanah,79252-7679 (Hardman County)</t>
  </si>
  <si>
    <t>Replace a 50-year-old, leaking water distribution system and chlorination station with a modernized and efficient system capable of saving water resources while servicing the entire park.</t>
  </si>
  <si>
    <t>Balmorhea SP - CCC Motor Court Renovations, Utility Upgrades and Headquarters Replacement - Planning and Design                                                                                                                                                                        9207 H. 17S Toyahvale, TX (Reeves County)</t>
  </si>
  <si>
    <t xml:space="preserve">Renovate 18 Civilian Conservation Corps (CCC) motel units at the San Solomon Springs Motel Court, to include repairing termite damaged woodwork; upgrade the water and wastewater utilities and campground electrical utility service from 30 amp to 50 amp; renovate camp loop restrooms. </t>
  </si>
  <si>
    <t>Pedernales Falls SP - Restroom Replacements                                                                                                                  2585 Park Road 6026 Johnson City, TX 78636 (Blanco County)</t>
  </si>
  <si>
    <t xml:space="preserve">Replace two public restroom complexes. Scope of work also includes development of utilities and parking. Structures will be site-built and designed to meet all accessibility, building code, and public health requirements. Building materials to be vandal resistant and assist in facility clean up and longevity.  </t>
  </si>
  <si>
    <t>Huntsville SP - CCC Boathouse and Lodge Patio Wall Repairs                                                                                                                565 Park Road 40 W Huntsville, TX 77342-0508 (Walker County)</t>
  </si>
  <si>
    <t>Renovate Civilian Conservation Corps (CCC) boathouse  to include restoring the exterior hardwood siding, repairing the roof as well as interior and exterior structural damages, and repairing and stabilizing the Lodge's patio wall.</t>
  </si>
  <si>
    <t>Palo Duro Canyon SP - Headquarters Replacement                                                                                                                13 Miles E of Canyon at end of Hwy 217 Canyon, TX 79015 (Randall County)</t>
  </si>
  <si>
    <t>Planning and design costs for site headquarters replacement.  Headquarters is currently operating out of an under-sized converted residence and the project would provide an adequately-sized and modern facility to better serve the increasing number of visitors.</t>
  </si>
  <si>
    <t>Garner SP - Water System Upgrades                                                                                                                                                            US 83 N Concan, TX 78838 (Uvalde County)</t>
  </si>
  <si>
    <t>Planning and design costs to upgrade the park's overall water system, including treatment to reduce water hardness, and replace water distribution lines serving several park facilities in order to reduced system maintenance costs.</t>
  </si>
  <si>
    <t>Fairfield Lake SP - Wastewater Treatment Plant Repairs                                                                                                                                                                                         TX 2570 E Fairfield, TX 75840 (Freestone County)</t>
  </si>
  <si>
    <t>Replace the mechanical systems at two existing wastewater treatment plants with modernized and efficient systems that are capable of saving water resources while servicing the entire park.</t>
  </si>
  <si>
    <t>Statewide - Unspecified State Park State Park Region 3  Restroom Replacement Program</t>
  </si>
  <si>
    <t xml:space="preserve">Replace three public restroom complexes at Guadalupe State Park camping and day-use areas and one restroom complex at Government Canyon State Natural Area. Sanitary complexes to include showers and development of utilities and parking. Structures will be site-built and designed to meet all accessibility, building code, and public health requirements. Building materials to be vandal resistant and assist in facility clean up and longevity.  </t>
  </si>
  <si>
    <t>Tyler SP - Residence Replacements                                                                                                                                               789 Park Rd 16 Tyler, TX 75706-9141 (Smith County)</t>
  </si>
  <si>
    <t>Replace two obsolete staff residences with two adequately-sized, durable, 1,800 square feet, three bedroom / two bath, energy-efficient structures, to include utility connections, parking and associated paving.</t>
  </si>
  <si>
    <t>San Jacinto Battleground SHS - Residence Replacements                                                                                                                             3523 Independence Parkway S LaPorte, TX 77571 (Harris County)</t>
  </si>
  <si>
    <t>Replace two residences and remove from a sensitive archaeological site.</t>
  </si>
  <si>
    <t>Lake Tawakoni SP - Residence Replacement                                                                                                                                  10822 FM 2475 Willis Point, TX 75169 (Hunt Van Zandt County)</t>
  </si>
  <si>
    <t>Replace mobile home residence with an adequately-sized, durable, 1,800 square feet, three bedroom / two bath, energy-efficient structure, to include utility connections, parking and associated paving.</t>
  </si>
  <si>
    <t>Mission Tejas SHS - Replace Visitor Center                                                                                                                                                                                          120 State Park Rd. 4 Grapeland, TX 75844 (Houston County)</t>
  </si>
  <si>
    <t xml:space="preserve">Replace visitor center that was destroyed by Hurricane Ike.  New facility will include offices, assembly area, visitor check-in area, a new entry road and parking lot, utility extensions, and interpretive displays to educate visitors about the El Camino Real Trail.    </t>
  </si>
  <si>
    <t>Fort Leaton SHS - Roof Replacement                                                                                                                                                           FM 170 E Presidio, TX 79845 (Presidio County)</t>
  </si>
  <si>
    <t xml:space="preserve">Replace leaking roof to preserve the historic structure and protect the building and contents from further water damage.  </t>
  </si>
  <si>
    <t>Devil's River SP - Septic System Replacement                                                                                                                                           101 N. Sweeten Street Rocksprings, TX 78880 (Edward County)</t>
  </si>
  <si>
    <t>Replace obsolete septic system to serve the lodge and bunkhouse facility at the Del Norte Unit.</t>
  </si>
  <si>
    <t>Perry R Bass Marine Research Station - Hatchery Replacement                                                                                                                HC 02, Box 385 FM 3280 Palacios TX 77465 (Matagorda County)</t>
  </si>
  <si>
    <t xml:space="preserve">Planning and design costs for replacement of the under-sized and damaged ponds, hatchery buildings, infrastructure, and jetty pump intake. </t>
  </si>
  <si>
    <t>Galveston Island SP - Beachside Redevelopment                                                                                                                                                 14901 FM 3005 Galveston, TX 77554 (Galveston County)</t>
  </si>
  <si>
    <t>Design costs to redevelop Galveston Island State Park's beachside in accordance with the GISP Redevelopment Master Plan.  Construction plans include one restroom, one RV dump station, one boardwalk, multiple tent platforms, 30 multiple use campsites with electrical / water service, three group shelters, and 20 day-use picnic shelters.</t>
  </si>
  <si>
    <t>Monument Hill/Kreische Brewery SHS - Kreische House and Brewery Renovations                                                                                                                                                         414 State Loop 92 LaGrange, TX 78945 (Fayette County)</t>
  </si>
  <si>
    <t xml:space="preserve">Renovate the interior and exterior of the historic Kreische House and Brewery to include water damage repairs and renovation of the cedar shake roof, structural elements, woodwork, floors, windows, stone work, finishes, historic furniture, and water diversion landscaping to protect the structures during flooding. </t>
  </si>
  <si>
    <t>Sea Center Texas - Pond Electrical System Improvements                                                                                                                      300 Medical Drive Lake Jackson, Texas 77566   (Brazoria County)</t>
  </si>
  <si>
    <t>Upgrade obsolete electrical service systems at 36 ponds with modern and energy-efficient systems that will improve hatchery operations</t>
  </si>
  <si>
    <t>CCA Marine Development Center - Fish America Spawning Building and Ozone Water Purification System Replacement                                                                                                                                                                               4300 Waldron Road Corpus Christi, TX 78418 (Nueces County)</t>
  </si>
  <si>
    <t>Replace the under-sized, 30-year-old, Fish America spawning building with a new 4,000 square foot spawning building at the same location that will withstand the coastal elements.  Building will include staff offices and research space and a new ozone water purification system to replace the existing non-functioning ozone system.</t>
  </si>
  <si>
    <t>Colorado Bend SP - Water Treatment Plant Replacement                                                                                                                                                    10 miles S of Bend on Gravel Rd Bend, TX 76824 (San Saba County)</t>
  </si>
  <si>
    <t xml:space="preserve">Planning and design costs to replace the water treatment plant with a new system to include a storage tank and ground water well. </t>
  </si>
  <si>
    <t>Sea Center Texas - Fence Replacement                                                                                                                                                     300 Medical Drive Lake Jackson, Texas 77566  (Brazoria County)</t>
  </si>
  <si>
    <t>Replace three miles of perimeter fencing in and around the facility with high game fence and an entry fence in order to protect the hatchery from wildlife intrusion.</t>
  </si>
  <si>
    <t>Garner SP - Dining Halls and Barracks Remodel                                                                                                                  US 83 N Concan, TX 78838 (Uvalde County)</t>
  </si>
  <si>
    <t>Planning and design costs to remodel Group Dining Hall at Shady Meadows and Cypress Springs camping areas to include electrical and HVAC system upgrades, kitchen remodels, insulation for walls and ceilings, window and door repairs or replacements, roof and fascia replacement and interior wall and ceiling finish-out.  Remodel Cypress Springs Barracks to include new roofs, electrical upgrades, HVAC installation, door and window repairs and replacements, and interior finish upgrades.  Renovations will enhance visitors' experiences and increase revenue.</t>
  </si>
  <si>
    <t>Pedernales Falls SP - Water and Wastewater System Upgrades                                                                                                                                                             2585 Park Road 6026 Johnson City, TX 78636 (Blanco County)</t>
  </si>
  <si>
    <t>Planning and design costs to upgrade the obsolete water treatment plant to include four septic fields, drain fields and the water filtration system, in order to save water resources and provide an adequate system capable of saving water resources while better serving park visitors.</t>
  </si>
  <si>
    <t>Ray Roberts Lake SP - Johnson Branch Unit Compost Toilet Replacements                                                                                                              100 PW 4137 Pilot Point 765258-8944 (Denton County)</t>
  </si>
  <si>
    <t>Replace seven obsolete compost toilets with modular vault toilets to serve several trail and camping areas and revise any pathways for ADA compliance.</t>
  </si>
  <si>
    <t xml:space="preserve">Lake Livingston SP - Marina Area and Fishing Pier Accessibility Upgrades and Repairs                                                                                                                                                                300 State Park Road 65 Livingston, TX 77351 (Polk County)                                                                                                                                                                         </t>
  </si>
  <si>
    <t>Planning and design costs to renovate the Marina Area and Fishing Pier to include: repairs to restrooms, courtesy dock, fueling stations, electrical and lighting systems, and the accessible routes between facilities and parking due to soil subsidence.</t>
  </si>
  <si>
    <t>Inks Lake SP - Headquarters Building Replacement - Planning and Design                                                                                                                                       3630 Pk Rd 4 W Burnet, TX 78611 (Burnett County)</t>
  </si>
  <si>
    <t xml:space="preserve">Planning and design costs to replace the under-sized headquarters building with one which includes an adequately-sized lobby and registration area and office, as well as additional restrooms, to meet staff and visitor needs.  Improve traffic flow around the headquarters site. </t>
  </si>
  <si>
    <t>McKinney Falls SP - Smith Visitor Center Facility and Exhibit Renovation                                                                                                                              5808 McKinney Falls Austin, TX 78744 (Travis County)</t>
  </si>
  <si>
    <t xml:space="preserve">Renovate the Smith Visitor Center including upgrading a learning center to serve as an interactive classroom with new interpretive exhibits to educate students and park visitors about the El Camino Real Trail. </t>
  </si>
  <si>
    <t>Bastrop SP - Dam Replacement and Shore Stabilization                                                                                                                                  100 Park Road 1 A Bastrop, TX 78602 (Bastrop County)</t>
  </si>
  <si>
    <t xml:space="preserve">Planning and design costs to replace the breached dam due to the 2015 memorial day flooding. </t>
  </si>
  <si>
    <t>Goliad SHS - Custodian's Cottage Renovation and Adaptive Reuse to Interpretive Facility                                                                                                                                        108 Park Rd Goliad, TX 77963-3206 (Goliad County)</t>
  </si>
  <si>
    <t>Renovate the CCC Custodian's Cottage to convert its use from administrative offices to an adequately-sized interpretive facility which will educate visitors about the El Camino Real Trail.  Renovations will include restoration of formal gardens and a new parking lot.</t>
  </si>
  <si>
    <t>Mustang Island SP - Campground and Day-Use Area Restroom Replacements                                                                                                                                                     17047 State Hwy 36 Port Aransas, TX 78373 (Nueces County)</t>
  </si>
  <si>
    <t>Replace the camp loop and day-use restrooms with two modern facilities to include replacement of obsolete mechanical systems and damaged structures.  Renovations will include shower and restroom accommodations, accessible parking routes, utility upgrades and connections, a new lift station and force main, a temporary shower and restroom facility, and associated site work, in order to meet current and projected visitor demand.</t>
  </si>
  <si>
    <t>Caddo Lake SP - Water System Upgrade                                                                                                                                                                245 Park Rd 2 Karnack, TX (Harrison county)</t>
  </si>
  <si>
    <t>Planning and design costs to upgrade domestic water source to treat for excessive amounts of iron in the water and prevent further damage to plumbing fixtures throughout the park.  Repairs include new storage tanks, pump systems, gas chlorination system, iron removal filter, refurbished hydro pneumatic tank, electrical improvements, and a pump house.</t>
  </si>
  <si>
    <t>Indian Lodge - Exterior Plaster and HVAC Replacement                                                                                                                TX Hwy 118 N, Park Rd 3 Fort Davis, TX 79734 (Jeff Davis County)</t>
  </si>
  <si>
    <t xml:space="preserve">Renovate the historic facility to include exterior plaster repairs and replace obsolete HVAC units with energy-efficient systems.  </t>
  </si>
  <si>
    <t>NA</t>
  </si>
  <si>
    <t>Statewide - Unspecified State Park Boat Ramp Repairs - Statewide</t>
  </si>
  <si>
    <t>Repair boat ramps at multiple state park sites which may include accessibility upgrades, courtesy docks, piers and renovation of existing facilities.</t>
  </si>
  <si>
    <t>Inks Lake SP - Multiple Restroom Replacements                                                                                                                                          3630 Pk Rd 4 W Burnet, TX 78611 (Burnett County)</t>
  </si>
  <si>
    <t xml:space="preserve">Replace four public restroom complexes. Scope of work also includes development of utilities and parking. Sanitary complexes to include showers and development of utilities and parking. Structures will be site-built and designed to meet all accessibility, building code, and public health requirements. Building materials to be vandal resistant and assist in facility clean up and longevity.  </t>
  </si>
  <si>
    <t>Albert and Bessie Kronkosky SNA - Public Use Development - Planning and Design                                                                                                               7690 Hwy 46 West Pipe Creek, TX 78063 (Bandera County)</t>
  </si>
  <si>
    <t>Planning and design costs to develop newly acquired site and install infrastructure, including utilities, parking, roadways, restrooms, toilets, and a fee collection booth at headquarters.  Site development would allow public access and would meet public use needs as required by the land use agreement, which would generate revenue and provide significant outdoor opportunities.</t>
  </si>
  <si>
    <t>Stephen F Austin SHS - Wastewater Treatment Plant Equalization Basin Installation                                                                                                                          3 miles E of Sealy on IH 10 San Felipe, TX 77473-0125 (Austin County)</t>
  </si>
  <si>
    <t xml:space="preserve">Install equalization basin at wastewater treatment plant in order to provide adequate pace flow into the plant during peak usage. </t>
  </si>
  <si>
    <t>Dickinson Marine Lab - New Boat Storage Facility                                                                                                                                     1502 FM 517 E. Dickinson, TX 77539 (Galveston County)</t>
  </si>
  <si>
    <t>Install three metal boat storage buildings (4,960 square foot total) at the south, east and west sides of an existing paved storage area to secure the boats and protect from weather and vandalism.  Storage buildings shall include power and lighting.</t>
  </si>
  <si>
    <t>Abilene SP - Swimming Pool and CCC Bathhouse Repairs                                                                                                                              FM 89, 150 Park Rd 32 Tuscola, TX 79562 (Taylor County)</t>
  </si>
  <si>
    <t>Planning and design costs to repair and renovate the swimming pool and CCC bathhouse.</t>
  </si>
  <si>
    <t>Austin Headquarters Complex - HVAC Control System Replacement                                                                                                                                         4200 Smith School Road Austin, TX 78744 (Travis County)</t>
  </si>
  <si>
    <t>Replace the existing climate control system at Austin Headquarters Complex with an updated HVAC Management System which is supported by current industry vendors and allows for remote adjustments by the energy performance contractor.</t>
  </si>
  <si>
    <t>Austin Headquarters Complex - Heating Ventilation Air-Conditioning (HVAC) Units Replacement                                                              4200 Smith School Road Austin, TX 78744 (Travis County)</t>
  </si>
  <si>
    <t>Replace two deteriorating, independent Liebert HVAC units in the Computer Room that houses the server at the TPWD Austin Headquarters Complex.</t>
  </si>
  <si>
    <t>Austin Headquarters Complex - Fire Escape and Storage Building                                                                                  4200 Smith School Road Austin, TX 78744 (Travis County)</t>
  </si>
  <si>
    <t xml:space="preserve">Construct a Building D exterior stairway and fire escape as a secondary egress for safety purposes.  Build a storage building on Building D rooftop to  store tools, equipment, and materials used to service the rooftop equipment. </t>
  </si>
  <si>
    <t>Statewide - Unspecified State Park2015 Flood Damage Repairs</t>
  </si>
  <si>
    <t xml:space="preserve">Funding held to address statewide 2015 flood damages. A comprehensive damage assessment has not yet been completed due to high-water levels and site inaccessibility. </t>
  </si>
  <si>
    <t>Stephen F Austin SHS - Water Tank Repairs                                                                                                                                                                                                  3 miles E of Sealy on IH 10 San Felipe, TX 77473-0125 (Austin County)</t>
  </si>
  <si>
    <t xml:space="preserve">Pressure wash and repaint elevated water tank per TCEQ regulations. </t>
  </si>
  <si>
    <t>Huntsville SP - Dam Repair                                                                                                                                                                                              565 Park Road 40 W Huntsville, TX 77342-0508 (Walker County)</t>
  </si>
  <si>
    <t xml:space="preserve">Fortify and repair the earthen embankment and spillway. </t>
  </si>
  <si>
    <t>Bastrop SP - Group Barracks Complex Renovation                                                                                                                  100 Park road 1 A Bastrop, TX 78602 (Bastrop County)</t>
  </si>
  <si>
    <t>Renovate the Group Barracks Complex, which includes four dormitory buildings and one group dinning hall. The existing obsolete restroom will be demolished; restroom/shower facilities will be added to each dormitory facility. The renovations include updating of all mechanicals, plumbing, electrical, and site modifications to become code compliant and improve visitor experience.</t>
  </si>
  <si>
    <t xml:space="preserve">Port Isabel Lighthouse - Light house repairs; replace corroded metal                                                                                                                                421 East Queen Isabella Blvd Port Isabel, TX 78578 (Cameron County) </t>
  </si>
  <si>
    <t>Repair and/or replace corroded exterior metal components on the Port Isabel Lighthouse at the Watch room and Lantern Levels and repaint lighthouse exterior.</t>
  </si>
  <si>
    <t>Longhorn Caverns - Communications System and Surge Protection                                                                                                                                              6211 Park Rd 4 So. Burnet, TX 78611 (Burnet County)</t>
  </si>
  <si>
    <t>Install communication system for the cavern to protect the public in the event of an emergency.</t>
  </si>
  <si>
    <t>Hill Country SNA - Replace Well at Group Lodge                                                                                                            10600 Bandera Creed Rd Bandera, TX 78003 (Bandera County)</t>
  </si>
  <si>
    <t>Install water system at group lodge to provide potable water to guests.</t>
  </si>
  <si>
    <t>Lost Maples SNA - Replace Potable Water Storage Tank                                                                                                                                                                    37221 FM 187 Vanderpool, TX 78885 (Bandera County)</t>
  </si>
  <si>
    <t>Replace deteriorating drinking water storage tank with a new system in order to address a high iron content in the facility's water supply and meet TCEQ regulations.</t>
  </si>
  <si>
    <t>McKinney Falls SP - Smith Visitor's Center Flood Damage Repairs                                                                                                                                                           5808 McKinney Falls Austin, TX 78744 (Travis County)</t>
  </si>
  <si>
    <t>Repair all interior finishes, associated mechanical, electrical, and plumbing systems damaged by flood waters.  Reconstruct the interior restroom to meet TDLR standards.</t>
  </si>
  <si>
    <t>Davis Mountains SP - Communications Bldg. Repairs                                                                                                                    TX HWY 118 N, Park Rd 3 Fort Davis, TX 79734 (Jeff Davis County)</t>
  </si>
  <si>
    <t>Replace fire damaged radio house with a permanent facility to maintain park radio communications within the park and region.</t>
  </si>
  <si>
    <t>Tyler SP - Headquarters Replacement                                                                                                                                       789 Park Rd 16 Tyler, TX 75706-9141 (Smith County)</t>
  </si>
  <si>
    <t>Replace the headquarters facility with new, adequately-sized ADA-compliant building, road, parking lot, and entrance.</t>
  </si>
  <si>
    <t>Mustang Island SP - Foundation repairs for (2) residences                                                                                                                                                          17047 State Hwy 36 Port Aransas, TX 78373 (Nueces County)</t>
  </si>
  <si>
    <t>Repair two residences' pilings and beams, which are degraded due to rot.</t>
  </si>
  <si>
    <t>Mother Neff SP - CCC Rock Tabernacle Repairs and Stabilization                                                                                                            1680 TX 236 HWY Moody, TX 76557 (Coryell County)</t>
  </si>
  <si>
    <t xml:space="preserve">Stabilization of 4000 sq. ft. CCC built tabernacle. Work includes structural, wood, and masonry repairs, reroofing, and site construction. </t>
  </si>
  <si>
    <t>Devil's River SP - New Visitor Check-in Building and Remodel of Existing Lodge.                                                                                                         101 N. Sweeten Street Rocksprings, TX 78880 (Edward County)</t>
  </si>
  <si>
    <t xml:space="preserve">Planning and design costs to develop the newly acquired south unit. The development plan includes a small site headquarters building for visitor check-in and the remodeling of the existing lodge to include staff offices and interpretive space. The development plan is still pending TNC approval. </t>
  </si>
  <si>
    <t>San Jacinto Battleground SHS - Reflection Pool Structural Assessment                                                                                                                                                     3523 Independence Parkway S LaPorte, TX 77571 (Harris County)</t>
  </si>
  <si>
    <t xml:space="preserve">Professional engineering report and assessment for stabilizing and repairing the retaining walls around the reflecting pool. </t>
  </si>
  <si>
    <t>Sea Center Texas - Flounder Building                                                                                                                                                                                            300 Medical Drive Lake Jackson, Texas 77566  (Brazoria County)</t>
  </si>
  <si>
    <t xml:space="preserve">Construct new 3000 square foot flounder spawning building. Building will provide additional hatchery floor space for flounder bloodstock and incubation equipment and include a separate room for culture of live feeds. </t>
  </si>
  <si>
    <t xml:space="preserve">New Project - was not included on the report submitted to the JOC on September 15th because the $91M in Deferred Maintenance is not exclusive to State Parks, but includes $8,942,000 for Coastal Fisheries </t>
  </si>
  <si>
    <t xml:space="preserve">New Project - was not included on the report submitted to the JOC on September 15th because the $91M in Deferred Maintenance is not exclusive to State Parks, but includes $696,300 for the Austin HQ Complex. </t>
  </si>
  <si>
    <t xml:space="preserve">Estimated Budget was originally submitted as $10M, but only $8,058,550 will be funded by Deferred Maintenance funds. </t>
  </si>
  <si>
    <t>Deleted</t>
  </si>
  <si>
    <t>The following State Park projects have been removed from this report because they are not funded with Deferred Maintenance Funds: Franklin Mountains Visitor's Center ($3,600,000), Palo Pinto New Park Development (2,678,899), and Fort Boggy Phase 2 ($1,100,000).</t>
  </si>
  <si>
    <t>Concatenate</t>
  </si>
  <si>
    <t>Type - Original</t>
  </si>
  <si>
    <t>Type - Adjusted</t>
  </si>
  <si>
    <t xml:space="preserve">Current Estimated Project Budget
(for 2nd Qtr.) </t>
  </si>
  <si>
    <t xml:space="preserve"> </t>
  </si>
  <si>
    <t xml:space="preserve">General Revenue (Fund 0001) </t>
  </si>
  <si>
    <t>Duration of projects</t>
  </si>
  <si>
    <t>No</t>
  </si>
  <si>
    <t>21M</t>
  </si>
  <si>
    <t>24 months - Negotiating IAC with TFC.</t>
  </si>
  <si>
    <t>Partial roof replacement (Built up portion only)</t>
  </si>
  <si>
    <t>12 months - Received cost estimate from CMR on 2-11-16.  Still in assessment phase.  Reviewing budget with TFC.</t>
  </si>
  <si>
    <t>10 months -  Negotiating IAC with TFC. - In schematic design</t>
  </si>
  <si>
    <t>Garland Regional Headquarters (Reg 1)
HVAC Replacement
350 West IH-30
Garland, Texas 75043</t>
  </si>
  <si>
    <t>14 months - Negotiating IAC with TFC.</t>
  </si>
  <si>
    <t>16 months - Negotiating IAC with TFC.se.</t>
  </si>
  <si>
    <t>8 months - Negotiating IAC with TFC. Schematic design.  11-1-16 is est completion</t>
  </si>
  <si>
    <t>12 months - Negotiating IAC with TFC. Assessment phase.</t>
  </si>
  <si>
    <t>16 months - Negotiating IAC with TFC..  Assessment phase.</t>
  </si>
  <si>
    <t>24 months - Negotiating IAC with TFC. Assessment phase.</t>
  </si>
  <si>
    <t>14 months - Negotiating IAC with TFC..  Assessment phase.</t>
  </si>
  <si>
    <t>18 months - Negotiating IAC with TFC..  Assessment phase.</t>
  </si>
  <si>
    <t>14 months - Negotiating IAC with TFC.  Assessment phase.</t>
  </si>
  <si>
    <t>8 months - Negotiating IAC with TFC. Assessment phase.</t>
  </si>
  <si>
    <t>6 months - Negotiating IAC with TFC. Assessment phase.</t>
  </si>
  <si>
    <t>6 months - Negotiating IAC with TFC.  Assessment phase.</t>
  </si>
  <si>
    <t>14 months - Negotiating IAC with TFC. Assessment phase.</t>
  </si>
  <si>
    <t>12 months - Negotiating IAC with TFC.  Assessment phase.</t>
  </si>
  <si>
    <t>Garland Regional Headquarters (Reg 1)
Site Lighting Replacement
350 West IH-30
Garland, Texas 75043</t>
  </si>
  <si>
    <t>Garland Regional Headquarters (Reg 1)
Electrical Replacement
350 West IH-30
Garland, Texas 75043</t>
  </si>
  <si>
    <t>16 months - Negotiating IAC with TFC.  Assessment phase.</t>
  </si>
  <si>
    <t>Garland Regional Headquarters (Reg 1)
Plumbing Replacement
350 West IH-30
Garland, Texas 75043</t>
  </si>
  <si>
    <t>Replace aged plumbing (i.e.:  Natural Gas system, domestic water system and fixtures, etc.)</t>
  </si>
  <si>
    <t>Garland Regional Headquarters (Reg 1)
Foundation Study
350 West IH-30
Garland, Texas 75043</t>
  </si>
  <si>
    <t>8 months - Negotiating IAC with TFC.  Assessment phase.</t>
  </si>
  <si>
    <t>21 M</t>
  </si>
  <si>
    <t>Statewide
TFC Project Mgmt. Fees</t>
  </si>
  <si>
    <t>Duration of projects  Negotiating IAC with TFC.</t>
  </si>
  <si>
    <t>Duration of projects. Negotiating IAC with TFC.</t>
  </si>
  <si>
    <t>totals: $17,778,877</t>
  </si>
  <si>
    <t>Statewide
Unexpected DM repairs/Project Contingency
Childress Area Office (Reg 5)
Roof Replacement
1700 Ave. F Northwest
Childress, Texas 79201</t>
  </si>
  <si>
    <t>Replace Childress radio shop roof (Roof is leaking and contains asbestos)</t>
  </si>
  <si>
    <t>DM Projects Not Approved</t>
  </si>
  <si>
    <t>Not Approved</t>
  </si>
  <si>
    <r>
      <t xml:space="preserve">Statewide Assessment:   An updated professional statewide Facility Condition Assessment study is needed to identify current deferred maintenance and capital renewal projects and associated costs. </t>
    </r>
    <r>
      <rPr>
        <sz val="12"/>
        <color rgb="FFC00000"/>
        <rFont val="Arial"/>
        <family val="2"/>
      </rPr>
      <t xml:space="preserve">  3-1-16 Not approved by governing authority</t>
    </r>
  </si>
  <si>
    <t>Dis-Approved Projects</t>
  </si>
  <si>
    <t>Not approved by governing authority</t>
  </si>
  <si>
    <r>
      <t xml:space="preserve">A computerized Integrated Workplace Management system (IWMS) that is web based and can be implemented statewide is needed to track and plan for maintenance of DPS facilities.  As funding permits, this will include  the implementation of space management, inventory management, lease management, and environmental sustainability integration. </t>
    </r>
    <r>
      <rPr>
        <sz val="12"/>
        <color rgb="FFC00000"/>
        <rFont val="Arial"/>
        <family val="2"/>
      </rPr>
      <t xml:space="preserve"> 3-1-16 Not approved by governing authority</t>
    </r>
  </si>
  <si>
    <r>
      <t xml:space="preserve">Campus relocation study (Rider 54).  Includes campus conceptual design.  </t>
    </r>
    <r>
      <rPr>
        <sz val="12"/>
        <color rgb="FFC00000"/>
        <rFont val="Arial"/>
        <family val="2"/>
      </rPr>
      <t>3-1-16 Not approved by governing authority</t>
    </r>
  </si>
  <si>
    <t>$21M Unfunded Authority - Funding Identified</t>
  </si>
  <si>
    <t>HQ-A-16-62895</t>
  </si>
  <si>
    <t>Austin HQ (Building A)
Data Center Upgrades
5805 North Lamar Blvd
Austin, Texas 78752</t>
  </si>
  <si>
    <t>Replace existing HVAC, electrical, and fire suppression system, provide redundancy for HVAC/Electrical in the Data Center.</t>
  </si>
  <si>
    <t>Agency Savings</t>
  </si>
  <si>
    <t xml:space="preserve">12 months - In process of negotiating IAC with TFC. </t>
  </si>
  <si>
    <t>21 M - GO Bond Funded</t>
  </si>
  <si>
    <t>Pending LBB Approval (G.O. Bond savings from 80th Legislative $200M bond package.)</t>
  </si>
  <si>
    <t>Unknown - Pending   LBB approval GO Bond Funding</t>
  </si>
  <si>
    <t>Garland Regional Headquarters Site (Reg 1)
Communication &amp; Security
350 West IH-30
Garland, Texas 75043</t>
  </si>
  <si>
    <t>Garland Regional Headquarters Site (Reg 1)
Landscaping Upgrade
350 West IH-30
Garland, Texas 75043</t>
  </si>
  <si>
    <t>Garland Regional Headquarters Site (Reg 1)
Parking Lot Replacement
350 West IH-30
Garland, Texas 75043</t>
  </si>
  <si>
    <t>Garland Regional Headquarters Site (Reg 1)
Sanitary Sewer Replacement
350 West IH-30
Garland, Texas 75043</t>
  </si>
  <si>
    <t>Garland Regional Headquarters Site (Reg 1)
Site Development
350 West IH-30
Garland, Texas 75043</t>
  </si>
  <si>
    <t>Site Development (i.e.:  Storm water system, etc.)</t>
  </si>
  <si>
    <t>Garland Regional Headquarters Site (Reg 1)
Water Supply Upgrade
350 West IH-30
Garland, Texas 75043</t>
  </si>
  <si>
    <t>Special Structures - Storage Bldg. &lt; 1000sf</t>
  </si>
  <si>
    <t>2-BRY-16-XXXXX</t>
  </si>
  <si>
    <t xml:space="preserve">2-BRY-16-     </t>
  </si>
  <si>
    <t>2-BRY-16-     62896</t>
  </si>
  <si>
    <t>Bryan District Office (Reg 2)
Foundation/Drainage Modifications
2571 North Earl Rudder Freeway
Bryan, Texas 77805</t>
  </si>
  <si>
    <t>Foundation/site drainage modifications</t>
  </si>
  <si>
    <t>6-WTR-16-XXXX</t>
  </si>
  <si>
    <t xml:space="preserve">6-WTR-16- </t>
  </si>
  <si>
    <t>6-WTR-16- 62897</t>
  </si>
  <si>
    <t>Waco Texas Rangers Headquarters and Education Center (Reg 6)
HVAC Replacement
102 Texas Ranger Trail
Waco, Texas 76705</t>
  </si>
  <si>
    <t xml:space="preserve">HQ-C-16-     </t>
  </si>
  <si>
    <t>HQ-C-16-     62898</t>
  </si>
  <si>
    <t>Austin HQ (Building C)
Boiler Replacement
5805 North Lamar Blvd
Austin, Texas 78752</t>
  </si>
  <si>
    <t>Boiler replacement (two boilers supporting original building)</t>
  </si>
  <si>
    <t>1-TER-16-XXXXX</t>
  </si>
  <si>
    <t xml:space="preserve">1-TER-16-     </t>
  </si>
  <si>
    <t>1-TER-16-     62899</t>
  </si>
  <si>
    <t>Terrell Area Office (Reg 1)
Drainage Repairs
111 Tejas Drive
Terrell, Texas 75160</t>
  </si>
  <si>
    <t>Site drainage repairs</t>
  </si>
  <si>
    <t xml:space="preserve">3-EAG-16-     </t>
  </si>
  <si>
    <t>3-EAG-16-     62900</t>
  </si>
  <si>
    <t>Eagle Pass Area Office (Reg 3)
Foundation/Drainage Modifications
32 Foster Maldonado Boulevard
Eagle Pass, Texas 78852</t>
  </si>
  <si>
    <t xml:space="preserve">6-ANW-16-     </t>
  </si>
  <si>
    <t>6-ANW-16-     62901</t>
  </si>
  <si>
    <t>Austin Northwest Area Office (Reg 6)
Interior Finish Replacement
13730 Research Boulevard
Austin, Texas  78750</t>
  </si>
  <si>
    <t>4-ALP-16-XXXXX</t>
  </si>
  <si>
    <t xml:space="preserve">4-ALP-16-     </t>
  </si>
  <si>
    <t>4-ALP-16-     62902</t>
  </si>
  <si>
    <t>Alpine Area Office (Reg 4)
Energy Efficiency Project
3500 North Highway 118
Alpine, Texas 79830</t>
  </si>
  <si>
    <t>Add ceiling insulation to increase energy efficiency to assist HVAC system to better control temperature in open ceiling area.</t>
  </si>
  <si>
    <t xml:space="preserve">HQ-L-16-     </t>
  </si>
  <si>
    <t>HQ-L-16-     62903</t>
  </si>
  <si>
    <t>Austin HQ (Building L)
Car Lift Replacement
5710 Guadalupe
Austin, Texas 78752</t>
  </si>
  <si>
    <t>Replace 18 original car lifts that are no longer functioning, leaking hydraulic oil, or not operating effectively.</t>
  </si>
  <si>
    <t>Emergency deferred maintenance repairs includes all trades listed above and unforeseen emergency building/infrastructure repairs as necessary for prior biennium and current DM projects.  May also include any addition project expenses such as TFC fees</t>
  </si>
  <si>
    <t>$21M Unfunded Authority - Funding Not Identified</t>
  </si>
  <si>
    <t>Plumbing fixtures replacement  (i.e.: toilets/lavatories)</t>
  </si>
  <si>
    <t>Fittings (Specialties) replacement (i.e.: metal toilet partitions and other rest room fittings.)</t>
  </si>
  <si>
    <t>Fixed furnishings replacement (i.e.:  DL Service Counter)</t>
  </si>
  <si>
    <t>Plumbing fixtures (i.e.: toilets/lavatories)/other plumbing systems replacement-  Natural gas system is quite old, beyond its expected useful life and should be replaced.</t>
  </si>
  <si>
    <t>1-51</t>
  </si>
  <si>
    <t xml:space="preserve">Received LBB approval February 2, 2016 to expend Rider 40 funding of $17.8M. </t>
  </si>
  <si>
    <t>2-3</t>
  </si>
  <si>
    <t>Formally priorities #37 and #38, up to priorities #2 and #3; these are ongoing DM projects and additional funding is needed to complete these projects.</t>
  </si>
  <si>
    <t>Preliminary construction manager at risk (CMR) estimate received in February 2016 is $625,000.  Report adjusted to reflect this current estimate.</t>
  </si>
  <si>
    <t>TFC informally notified DPS the number of projects that will administered by TFC.  The estimated Project Management fee is reduced to $300,000.</t>
  </si>
  <si>
    <t>Contingency reflects for differences as a result of project estimate changes.</t>
  </si>
  <si>
    <t>Used contingency fund to replace Childress radio shop roof (leaking and contains asbestos) - $50,000  (Index 62461).</t>
  </si>
  <si>
    <t>Former priorities  #2, #4 and #5 were not approved.  Removed from priority list and replaced with $5M additional DM projects.</t>
  </si>
  <si>
    <t>New DM project - agency savings identified from IT operating index; the savings are derived from the transitioning away from staff augmentation expenses to regular salary.  Infrastructure is outdated and needed to be replaced to protect data center which includes Agency's mainframe and servers.</t>
  </si>
  <si>
    <t>53-106</t>
  </si>
  <si>
    <t>Request sent March 2, 2016 to LBB seeking approval to use $10.7 of G.O. Bond savings from 80th Legislative Session $200M bond package for these projects.</t>
  </si>
  <si>
    <t>53-54</t>
  </si>
  <si>
    <t>Formally priority 54 and 55 - projects moved to $21M unfunded portion to accommodate cost increase in the priority #3 - Austin NW roof estimate from the Construction manager at risk (CMR).</t>
  </si>
  <si>
    <t>98-105</t>
  </si>
  <si>
    <t>New projects identified as needing higher priority.</t>
  </si>
  <si>
    <t>107-202</t>
  </si>
  <si>
    <t>Agency is attempting to identify savings in order to fund the remaining $8.5M of the $21M in deferred maintenance projects.</t>
  </si>
  <si>
    <t>Contingency amount adjusted to accommodate changes in $21M listed projects.</t>
  </si>
  <si>
    <t xml:space="preserve">Waiting for LBB approval of funding to begin project; Excerpt from letter to LBB:  “Per Article IX Sec. 14.03 (h) (3) Limitation on Expenditures – Capital Budget, the Department of Public Safety requests to transfer appropriations from a capital budget item to a non-capital budget item.  Capital budget authority of $21, 000,000 is included in Article V, Rider 2 b. (2) Deferred Maintenance for deferred maintenance projects at the Department of Public Safety, however additional appropriations of $21,000,000 were not provided.  This situation results in a $21,000,000 reduction to our Agency’s operations which cause undue hardship on the Agency’s programs. The Department requests a transfer of $11,139,565 in fiscal year 2016 and $9,860,435 in fiscal year 2017 from a capital budget item to a non-capital budget item.”
</t>
  </si>
  <si>
    <t>TFC Portfolio Wide Facility Condition Assessment</t>
  </si>
  <si>
    <t>To provide condition assessment for TFC to include 44 office buildings, 8 warehouse/storage facilities, 9 special use facilities, 47 Texas School for the Deaf buildings, 34 Texas School for the Blind and Visually Impaired campus buildings, 19 parking garages and 33 parking lots.</t>
  </si>
  <si>
    <r>
      <rPr>
        <b/>
        <sz val="12"/>
        <color theme="1"/>
        <rFont val="Arial"/>
        <family val="2"/>
      </rPr>
      <t>03/15/16</t>
    </r>
    <r>
      <rPr>
        <sz val="12"/>
        <color theme="1"/>
        <rFont val="Arial"/>
        <family val="2"/>
      </rPr>
      <t>: Prime Professional Service Provider contract has been executed. CMR selection pending. A 1.083% was deducted from the TSBVI budget and credited toward the TFC Portfolio Wide Facility Condition Assessment project (No. 13).</t>
    </r>
  </si>
  <si>
    <r>
      <rPr>
        <b/>
        <sz val="12"/>
        <color theme="1"/>
        <rFont val="Arial"/>
        <family val="2"/>
      </rPr>
      <t>03/15/16</t>
    </r>
    <r>
      <rPr>
        <sz val="12"/>
        <color theme="1"/>
        <rFont val="Arial"/>
        <family val="2"/>
      </rPr>
      <t>: Prime Professional Service Provider contract has been executed. 03/21/16 CMR solicitation.</t>
    </r>
  </si>
  <si>
    <r>
      <rPr>
        <b/>
        <sz val="12"/>
        <color theme="1"/>
        <rFont val="Arial"/>
        <family val="2"/>
      </rPr>
      <t>03/15/16</t>
    </r>
    <r>
      <rPr>
        <sz val="12"/>
        <color theme="1"/>
        <rFont val="Arial"/>
        <family val="2"/>
      </rPr>
      <t>: Prime Professional Service Provider contract has been executed. A 1.125% was deducted from original budget and credited toward the TFC Portfolio Wide Facility Condition Assessment project (No. 13).</t>
    </r>
  </si>
  <si>
    <r>
      <rPr>
        <b/>
        <sz val="12"/>
        <color theme="1"/>
        <rFont val="Arial"/>
        <family val="2"/>
      </rPr>
      <t>03/15/16</t>
    </r>
    <r>
      <rPr>
        <sz val="12"/>
        <color theme="1"/>
        <rFont val="Arial"/>
        <family val="2"/>
      </rPr>
      <t>: Prime Professional Service Provider contract has been selected. A 1.119% was deducted from original budget and credited toward the TFC Portfolio Wide Facility Condition Assessment project (No. 13).</t>
    </r>
  </si>
  <si>
    <r>
      <rPr>
        <b/>
        <sz val="12"/>
        <color theme="1"/>
        <rFont val="Arial"/>
        <family val="2"/>
      </rPr>
      <t>03/15/16</t>
    </r>
    <r>
      <rPr>
        <sz val="12"/>
        <color theme="1"/>
        <rFont val="Arial"/>
        <family val="2"/>
      </rPr>
      <t>:  A 1.119% was deducted from the original budget and credited toward the TFC Portfolio Wide Facility Condition Assessment project (No. 13).</t>
    </r>
  </si>
  <si>
    <r>
      <rPr>
        <b/>
        <sz val="12"/>
        <color theme="1"/>
        <rFont val="Arial"/>
        <family val="2"/>
      </rPr>
      <t>03/15/16</t>
    </r>
    <r>
      <rPr>
        <sz val="12"/>
        <color theme="1"/>
        <rFont val="Arial"/>
        <family val="2"/>
      </rPr>
      <t>: A 1.111% was deducted from the original budget and credited toward the TFC Portfolio Wide Facility Condition Assessment project (No. 13).</t>
    </r>
  </si>
  <si>
    <r>
      <rPr>
        <b/>
        <sz val="12"/>
        <color theme="1"/>
        <rFont val="Arial"/>
        <family val="2"/>
      </rPr>
      <t>03/15/16</t>
    </r>
    <r>
      <rPr>
        <sz val="12"/>
        <color theme="1"/>
        <rFont val="Arial"/>
        <family val="2"/>
      </rPr>
      <t>: Prime Professional Service Provider contract has been selected. A 1.125% was deducted from the original budget and credited toward the TFC Portfolio Wide Facility Condition Assessment project (No. 13).</t>
    </r>
  </si>
  <si>
    <r>
      <rPr>
        <b/>
        <sz val="12"/>
        <color theme="1"/>
        <rFont val="Arial"/>
        <family val="2"/>
      </rPr>
      <t>03/15/2016</t>
    </r>
    <r>
      <rPr>
        <sz val="12"/>
        <color theme="1"/>
        <rFont val="Arial"/>
        <family val="2"/>
      </rPr>
      <t>: Prime Professional Service contract has been executed.  A 1.125% was deducted from the original budget and credited toward the TFC Portfolio Wide Facility Condition Assessment project (No. 13).</t>
    </r>
  </si>
  <si>
    <r>
      <rPr>
        <b/>
        <sz val="12"/>
        <color theme="1"/>
        <rFont val="Arial"/>
        <family val="2"/>
      </rPr>
      <t>03/15/2016:</t>
    </r>
    <r>
      <rPr>
        <sz val="12"/>
        <color theme="1"/>
        <rFont val="Arial"/>
        <family val="2"/>
      </rPr>
      <t xml:space="preserve"> Project was changed order into an existing project.  Design is 35% complete. A 1.125% was deducted from the original budget and credited toward the TFC Portfolio Wide Facility Condition Assessment project (No. 13).</t>
    </r>
  </si>
  <si>
    <r>
      <t xml:space="preserve">03/15/2016:  </t>
    </r>
    <r>
      <rPr>
        <sz val="12"/>
        <color theme="1"/>
        <rFont val="Arial"/>
        <family val="2"/>
      </rPr>
      <t xml:space="preserve">A professional service that supports the entire deferred maintenance program and all current projects.  Services were aggregated to achieve best value for the State and are tracked as a separate Project.  Project was added utilizing funds of approximate 1.25% from each project as noted in the supplemental notes </t>
    </r>
    <r>
      <rPr>
        <b/>
        <sz val="12"/>
        <color theme="1"/>
        <rFont val="Arial"/>
        <family val="2"/>
      </rPr>
      <t>t</t>
    </r>
    <r>
      <rPr>
        <sz val="12"/>
        <color theme="1"/>
        <rFont val="Arial"/>
        <family val="2"/>
      </rPr>
      <t>o provide condition assessment for TFC to include 44 office buildings, 8 warehouse/storage facilities, 9 special use facilities, 47 Texas School for the Deaf buildings, 34 Texas School for the Blind and Visually Impaired campus buildings, 19 parking garages and 33 parking lots.</t>
    </r>
  </si>
  <si>
    <r>
      <rPr>
        <b/>
        <sz val="12"/>
        <color theme="1"/>
        <rFont val="Arial"/>
        <family val="2"/>
      </rPr>
      <t>3/15/2016:</t>
    </r>
    <r>
      <rPr>
        <sz val="12"/>
        <color theme="1"/>
        <rFont val="Arial"/>
        <family val="2"/>
      </rPr>
      <t xml:space="preserve">  A 1.121% was deducted from the original budget and creditied toward the TFC Portfolio Wide Facility Condition Assessment project (No.13).</t>
    </r>
  </si>
  <si>
    <r>
      <rPr>
        <b/>
        <sz val="12"/>
        <color theme="1"/>
        <rFont val="Arial"/>
        <family val="2"/>
      </rPr>
      <t>3/15/2016:</t>
    </r>
    <r>
      <rPr>
        <sz val="12"/>
        <color theme="1"/>
        <rFont val="Arial"/>
        <family val="2"/>
      </rPr>
      <t xml:space="preserve">  A 1.125% was deducted from the original budget and creditied toward the TFC Portfolio Wide Facility Condition Assessment project (No.13).</t>
    </r>
  </si>
  <si>
    <t>Legend: Used latest budget estimate available in order of 
1. Contracted, 2 Start Estimate, 3 Current anticipated estimate.</t>
  </si>
  <si>
    <t>Contracted Amt.</t>
  </si>
  <si>
    <t>Start Estimate</t>
  </si>
  <si>
    <t>Current Estimate</t>
  </si>
  <si>
    <t>Project 100% Complete</t>
  </si>
  <si>
    <t>Q1JOC Priority</t>
  </si>
  <si>
    <t xml:space="preserve">Current Estimated Project Budget
(for Q2 AY16) </t>
  </si>
  <si>
    <t>Q2JOC Priority</t>
  </si>
  <si>
    <t>U6</t>
  </si>
  <si>
    <t>15470402973</t>
  </si>
  <si>
    <t>NE Bexar Maintenance Office</t>
  </si>
  <si>
    <t>Drainage Flume</t>
  </si>
  <si>
    <t>U3</t>
  </si>
  <si>
    <t>U4</t>
  </si>
  <si>
    <t>Stairs &amp; Handicap Ramp for Mod Building</t>
  </si>
  <si>
    <t xml:space="preserve"> 3/7/2016</t>
  </si>
  <si>
    <t>U1</t>
  </si>
  <si>
    <t xml:space="preserve"> 7/20/2016</t>
  </si>
  <si>
    <t xml:space="preserve"> 8/23/2016</t>
  </si>
  <si>
    <t>10470401428</t>
  </si>
  <si>
    <t xml:space="preserve"> 1/3/2017</t>
  </si>
  <si>
    <t>U11</t>
  </si>
  <si>
    <t>02470402980</t>
  </si>
  <si>
    <t>Replace Fuel Station Gas Pipeline</t>
  </si>
  <si>
    <t>230A</t>
  </si>
  <si>
    <t>38470402984</t>
  </si>
  <si>
    <t>Upgrade Security (C-CURE)
Card Reader pedestals piece of this is now Proj ID #14470402984</t>
  </si>
  <si>
    <t>This is part of Project ID 14470401612 or 230 and 230A</t>
  </si>
  <si>
    <t xml:space="preserve"> 10/5/2016</t>
  </si>
  <si>
    <t>Card Reader Pedestals for the Upgrade Security (C-CURE).  Part of Orig ID #14470401612</t>
  </si>
  <si>
    <t xml:space="preserve"> 9/6/2016</t>
  </si>
  <si>
    <t>U2</t>
  </si>
  <si>
    <t xml:space="preserve"> 9/15/2016</t>
  </si>
  <si>
    <t xml:space="preserve"> 6/9/2016</t>
  </si>
  <si>
    <t xml:space="preserve"> 10/25/2016</t>
  </si>
  <si>
    <t xml:space="preserve"> 2/7/2017</t>
  </si>
  <si>
    <t>U9</t>
  </si>
  <si>
    <t>18470402978</t>
  </si>
  <si>
    <t>Replace Chiller, provide temporary unit until work complete</t>
  </si>
  <si>
    <t xml:space="preserve"> 6/21/2016</t>
  </si>
  <si>
    <t xml:space="preserve"> 5/12/2016</t>
  </si>
  <si>
    <t>U17</t>
  </si>
  <si>
    <t>38470402989</t>
  </si>
  <si>
    <t>Riverside 150 Datacenter UPS</t>
  </si>
  <si>
    <t xml:space="preserve"> 12/20/2016</t>
  </si>
  <si>
    <t xml:space="preserve"> 7/21/2016</t>
  </si>
  <si>
    <t xml:space="preserve"> 7/8/2016</t>
  </si>
  <si>
    <t xml:space="preserve"> 5/10/2016</t>
  </si>
  <si>
    <t>Amarillo Area Engineer and Mainteannce Office</t>
  </si>
  <si>
    <t>U10</t>
  </si>
  <si>
    <t>38470402974</t>
  </si>
  <si>
    <t>Paving Overlay Parking Lot</t>
  </si>
  <si>
    <t>Project pulled and will be rebid. Estimate is original estimate.</t>
  </si>
  <si>
    <t xml:space="preserve"> 9/27/2016</t>
  </si>
  <si>
    <t xml:space="preserve"> 6/14/2016</t>
  </si>
  <si>
    <t>U21</t>
  </si>
  <si>
    <t>15470402986</t>
  </si>
  <si>
    <t>SFMO - add door in cmu wall at the Bandera Maintenance Building</t>
  </si>
  <si>
    <t xml:space="preserve"> 5/31/2016</t>
  </si>
  <si>
    <t xml:space="preserve"> 11/2/2016</t>
  </si>
  <si>
    <t xml:space="preserve"> 8/17/2016</t>
  </si>
  <si>
    <t xml:space="preserve"> 10/12/2016</t>
  </si>
  <si>
    <t xml:space="preserve"> 6/1/2016</t>
  </si>
  <si>
    <t xml:space="preserve"> 6/7/2016</t>
  </si>
  <si>
    <t xml:space="preserve"> 7/19/2016</t>
  </si>
  <si>
    <t xml:space="preserve"> 8/16/2016</t>
  </si>
  <si>
    <t>U5</t>
  </si>
  <si>
    <t>U14</t>
  </si>
  <si>
    <t>08470402983</t>
  </si>
  <si>
    <t>Baird</t>
  </si>
  <si>
    <t>Baird MNT slab repair - to be scope w/ Byron</t>
  </si>
  <si>
    <t xml:space="preserve"> 12/6/2016</t>
  </si>
  <si>
    <t xml:space="preserve"> 7/5/2016</t>
  </si>
  <si>
    <t>1128A</t>
  </si>
  <si>
    <t>19470402979</t>
  </si>
  <si>
    <t>Escalated $30K from Restroom Upgrades in Proj #19470402619</t>
  </si>
  <si>
    <t xml:space="preserve"> 8/3/2016</t>
  </si>
  <si>
    <t xml:space="preserve"> 11/18/2016</t>
  </si>
  <si>
    <t>U15</t>
  </si>
  <si>
    <t>05470402987</t>
  </si>
  <si>
    <t>AE Office Mold Remediation</t>
  </si>
  <si>
    <t xml:space="preserve"> 7/11/2016</t>
  </si>
  <si>
    <t xml:space="preserve"> 11/14/2016</t>
  </si>
  <si>
    <t xml:space="preserve"> 8/9/2016</t>
  </si>
  <si>
    <t xml:space="preserve"> 1/9/2017</t>
  </si>
  <si>
    <t xml:space="preserve"> 11/7/2016</t>
  </si>
  <si>
    <t xml:space="preserve"> 2/13/2017</t>
  </si>
  <si>
    <t>U12</t>
  </si>
  <si>
    <t>11470402981</t>
  </si>
  <si>
    <t xml:space="preserve">Lufkin  </t>
  </si>
  <si>
    <t xml:space="preserve">Foundation repair - Project being scoped </t>
  </si>
  <si>
    <t xml:space="preserve"> 12/26/2016</t>
  </si>
  <si>
    <t>Georgetown AE/M, Bastrop AE/M, Mason MNT, Austin DHQ</t>
  </si>
  <si>
    <t>U13</t>
  </si>
  <si>
    <t>08470402982</t>
  </si>
  <si>
    <t xml:space="preserve">Abilene </t>
  </si>
  <si>
    <t>Spalling Concrete hazard</t>
  </si>
  <si>
    <t xml:space="preserve"> 9/1/2016</t>
  </si>
  <si>
    <t xml:space="preserve"> 3/9/2017</t>
  </si>
  <si>
    <t>Yoakum District Headquarters</t>
  </si>
  <si>
    <t xml:space="preserve"> 11/10/2016</t>
  </si>
  <si>
    <t xml:space="preserve"> 3/22/2018</t>
  </si>
  <si>
    <t>137A</t>
  </si>
  <si>
    <t>14470402984</t>
  </si>
  <si>
    <t>San Marcos Maintenance Office</t>
  </si>
  <si>
    <t>New Generator/Upgrade---Split off of 14470401613</t>
  </si>
  <si>
    <t>U7</t>
  </si>
  <si>
    <t>15470402985</t>
  </si>
  <si>
    <t>Seguin Warehouse and Seguin Mantenance Office</t>
  </si>
  <si>
    <t>Fencing, gate operators, preliminarty asbestos testing.</t>
  </si>
  <si>
    <t>U8</t>
  </si>
  <si>
    <t>38470402977</t>
  </si>
  <si>
    <t>Riverside</t>
  </si>
  <si>
    <t>ADA entrances and driveway</t>
  </si>
  <si>
    <t>U16</t>
  </si>
  <si>
    <t>38470402988</t>
  </si>
  <si>
    <t xml:space="preserve">Cedar Park   </t>
  </si>
  <si>
    <t>New Discharge air temp sensors and HVAC</t>
  </si>
  <si>
    <t>U18</t>
  </si>
  <si>
    <t>38470402990</t>
  </si>
  <si>
    <t>Austin Dist. Elevator Project Addition</t>
  </si>
  <si>
    <t>U19</t>
  </si>
  <si>
    <t>18470402991</t>
  </si>
  <si>
    <t>Sulphur Springs</t>
  </si>
  <si>
    <t>Fuel Canopy</t>
  </si>
  <si>
    <t>U20</t>
  </si>
  <si>
    <t>24470402992</t>
  </si>
  <si>
    <t>El Paso Generator Replacement</t>
  </si>
  <si>
    <t>U23</t>
  </si>
  <si>
    <t>03470402987</t>
  </si>
  <si>
    <t>Lift Station Grinder Pump Replacements</t>
  </si>
  <si>
    <t>U24</t>
  </si>
  <si>
    <t>16470402987</t>
  </si>
  <si>
    <t>Port Aransas Ferry Landing</t>
  </si>
  <si>
    <t>U25</t>
  </si>
  <si>
    <t>15470402988</t>
  </si>
  <si>
    <t>Bandera MNT</t>
  </si>
  <si>
    <t>Bandera MNT Building structure</t>
  </si>
  <si>
    <t>U26</t>
  </si>
  <si>
    <t>SFMO Fire Wall</t>
  </si>
  <si>
    <t>U27</t>
  </si>
  <si>
    <t>SMFO Fire Exit</t>
  </si>
  <si>
    <t>U28</t>
  </si>
  <si>
    <t>09470402991</t>
  </si>
  <si>
    <t>$57M FUNDED PROJECTS</t>
  </si>
  <si>
    <t>PROJECTS PENDING FUNDING AVAILABILITY</t>
  </si>
  <si>
    <t>REMOVED PROJECTS THAT WERE EITHER CANCELLED OR FUNDED WITH OTHER SOURCES</t>
  </si>
  <si>
    <t>R1</t>
  </si>
  <si>
    <t>PM/MR funds</t>
  </si>
  <si>
    <t>R2</t>
  </si>
  <si>
    <t>R3</t>
  </si>
  <si>
    <t>FY15 Funds</t>
  </si>
  <si>
    <t>R4</t>
  </si>
  <si>
    <t>R5</t>
  </si>
  <si>
    <t>10470401503</t>
  </si>
  <si>
    <t>R6</t>
  </si>
  <si>
    <t>R7</t>
  </si>
  <si>
    <t>R8</t>
  </si>
  <si>
    <t>R9</t>
  </si>
  <si>
    <t>Cancelled</t>
  </si>
  <si>
    <t>R10</t>
  </si>
  <si>
    <t>R11</t>
  </si>
  <si>
    <t>R12</t>
  </si>
  <si>
    <t>R13</t>
  </si>
  <si>
    <t>R14</t>
  </si>
  <si>
    <t>R15</t>
  </si>
  <si>
    <t>R16</t>
  </si>
  <si>
    <t>R17</t>
  </si>
  <si>
    <t>R18</t>
  </si>
  <si>
    <t>R19</t>
  </si>
  <si>
    <t>R20</t>
  </si>
  <si>
    <t>R21</t>
  </si>
  <si>
    <t>R22</t>
  </si>
  <si>
    <t>R23</t>
  </si>
  <si>
    <t>R24</t>
  </si>
  <si>
    <t>R25</t>
  </si>
  <si>
    <t>R26</t>
  </si>
  <si>
    <t>R27</t>
  </si>
  <si>
    <t>R28</t>
  </si>
  <si>
    <t>R29</t>
  </si>
  <si>
    <t>PROJECTS CANCELLED OR FUNDED WITH OTHER SOURCES</t>
  </si>
  <si>
    <t>TOTAL OF ORIGINAL VS. CURRENT ESTIMATES</t>
  </si>
  <si>
    <t>03615005</t>
  </si>
  <si>
    <t>Safety:  Replace Emergency Generator - Lift Station</t>
  </si>
  <si>
    <t>02813001</t>
  </si>
  <si>
    <t>Safety:  DESIGN ONLY - Replace Fire Alarm - Multiple Buildings</t>
  </si>
  <si>
    <t>05402015</t>
  </si>
  <si>
    <t>Roofing:  Repair / Replace Roofs - Multiple Buildings</t>
  </si>
  <si>
    <t>09216001</t>
  </si>
  <si>
    <t>Safety:  Add Wheelchair Accessibility - Multiple Dorms</t>
  </si>
  <si>
    <t>04716003</t>
  </si>
  <si>
    <t>Facility Repair:  Replace Deaerator - Boiler Room</t>
  </si>
  <si>
    <t>00616016</t>
  </si>
  <si>
    <t>Infrastructure:  Replace Transformer - Massey Substation</t>
  </si>
  <si>
    <t>Infrastructure:  DESIGN ONLY - Replace Elevated Storage Tank &amp; Storage Tank Well #4</t>
  </si>
  <si>
    <t>Infrastructure:  DESIGN ONLY - Replace Ground Water Storage Tank  &amp; Add Boost Station</t>
  </si>
  <si>
    <t>10313003</t>
  </si>
  <si>
    <t>TIMELINE:  (original estimated substantial completion date:  12/02/15; revised:  04/15/16).  Project is scheduled for FY16 construction.</t>
  </si>
  <si>
    <t>TIMELINE:  (original estimated substantial completion date:  01/18/16; revised:  07/26/16).  Project is scheduled for FY16 construction.</t>
  </si>
  <si>
    <t>TIMELINE:  (original estimated substantial completion date:  06/01/16; revised:  09/13/16).  Project is scheduled for FY16/17 construction.</t>
  </si>
  <si>
    <t>TIMELINE:  (original estimated substantial completion date:  04/15/16; revised:  05/12/16).  Project is scheduled for FY16 construction.</t>
  </si>
  <si>
    <t>TIMELINE:  (original estimated substantial completion date:  02/01/16; revised:  04/01/16).  Project is scheduled for FY16 construction.</t>
  </si>
  <si>
    <t>TIMELINE:  (original estimated substantial completion date:  01/21/16; revised:  06/12/16).  Project is scheduled for FY16 construction.</t>
  </si>
  <si>
    <t>TIMELINE:  (original estimated substantial completion date:  04/01/16; revised:  08/19/16).  Project is scheduled for FY16 construction.</t>
  </si>
  <si>
    <t>TIMELINE:  (original estimated substantial completion date:  03/01/16; revised:  08/07/16).  Project is scheduled for FY16 construction.</t>
  </si>
  <si>
    <t>PRIORITIZATION:  New project added with priority ranking of 11.
BUDGET:  Michael Unit:  Emergency Generator - Lift Station.</t>
  </si>
  <si>
    <t xml:space="preserve">PRIORITIZATION:  Project priority updated from 11 to 12. </t>
  </si>
  <si>
    <t>PRIORITIZATION:  Project priority updated from 12 to 13.
TIMELINE:  (original estimated substantial completion date:  03/09/16; revised:  04/15/16).  Project is scheduled for FY16 construction.</t>
  </si>
  <si>
    <t>PRIORITIZATION:  Project priority updated from 13 to 14.
TIMELINE:  (original estimated substantial completion date:  01/27/16; revised:  06/03/16).  Project is scheduled for FY16 construction.</t>
  </si>
  <si>
    <t>PRIORITIZATION:  Project priority updated from 14 to 15.
TIMELINE:  (original estimated substantial completion date:  04/15/16; revised:  10/12/16).  Project is scheduled for FY16/17 construction.</t>
  </si>
  <si>
    <t>PRIORITIZATION:  Project priority updated from 15 to 16.
BUDGET:  Project Budget revised due to increase in construction estimate.
TIMELINE:  (original estimated substantial completion date:  03/01/16; revised:  07/11/16).  Project is scheduled for FY16 construction.</t>
  </si>
  <si>
    <t>PRIORITIZATION:  Project priority updated from 16 to 17.</t>
  </si>
  <si>
    <t>PRIORITIZATION:  Project priority updated from 17 to 18.</t>
  </si>
  <si>
    <t>PRIORITIZATION:  Project priority updated from 18 to 19.</t>
  </si>
  <si>
    <t>PRIORITIZATION:  Project priority updated from 19 to 20.</t>
  </si>
  <si>
    <t>PRIORITIZATION:  Project priority updated from 20 to 21.</t>
  </si>
  <si>
    <t>PRIORITIZATION:  Project priority updated from 21 to 22.</t>
  </si>
  <si>
    <t>PRIORITIZATION:  Project priority updated from 22 to 23.</t>
  </si>
  <si>
    <t>PRIORITIZATION:  Project priority updated from 23 to 24.</t>
  </si>
  <si>
    <t>PRIORITIZATION:  Project priority updated from 24 to 25.</t>
  </si>
  <si>
    <t>PRIORITIZATION:  Project priority updated from 25 to 26.</t>
  </si>
  <si>
    <t>PRIORITIZATION:  Project priority updated from 26 to 27.</t>
  </si>
  <si>
    <t>PRIORITIZATION:  Project priority updated from 27 to 28.</t>
  </si>
  <si>
    <t>PRIORITIZATION:  Project priority updated from 28 to 29.</t>
  </si>
  <si>
    <t>PRIORITIZATION:  Project priority updated from 29 to 30.</t>
  </si>
  <si>
    <t>PRIORITIZATION:  Project priority updated from 30 to 31.</t>
  </si>
  <si>
    <t>PRIORITIZATION:  Project priority updated from 31 to 32.</t>
  </si>
  <si>
    <t>PRIORITIZATION:  Project priority updated from 32 to 33.</t>
  </si>
  <si>
    <t>PRIORITIZATION:  Project priority updated from 33 to 34.</t>
  </si>
  <si>
    <t>PRIORITIZATION:  Project priority updated from 34 to 35.</t>
  </si>
  <si>
    <t>PRIORITIZATION:  Project priority updated from 35 to 36.
TIMELINE:  (original estimated substantial completion date:  04/15/16; revised:  09/10/16).  Project is scheduled for FY16/17 construction.</t>
  </si>
  <si>
    <t>PRIORITIZATION:  Project priority updated from 36 to 37.
BUDGET:  Lowest qualified bidder was higher than initial estimate.
TIMELINE:  (original estimated substantial completion date:  03/15/16; revised:  08/15/16).  Project is scheduled for FY16 construction.</t>
  </si>
  <si>
    <t>PRIORITIZATION:  Project priority updated from 37 to 38.
TIMELINE:  (original estimated substantial completion date:  04/01/16; revised:  06/01/16).  Project is scheduled for FY16 construction.</t>
  </si>
  <si>
    <t>PRIORITIZATION:  Project priority updated from 38 to 39.</t>
  </si>
  <si>
    <t>PRIORITIZATION:  Project priority updated from 39 to 40.
BUDGET:  Lowest qualified bidder was higher than initial estimate.</t>
  </si>
  <si>
    <t>PRIORITIZATION:  Project priority updated from 40 to 41.
BUDGET:  Lowest qualified bidder was higher than initial estimate.  
TIMELINE:  (original estimated substantial completion date:  04/01/16; revised:  10/01/16).  Project is scheduled for FY16/17 construction.</t>
  </si>
  <si>
    <t>PRIORITIZATION:  Project priority updated from 41 to 42. 
TIMELINE:  (original estimated substantial completion date:  05/01/16; revised:  12/01/16).  Project is scheduled for FY16/17 construction.</t>
  </si>
  <si>
    <t>PRIORITIZATION:  Project priority updated from 42 to 43.
BUDGET:  Lowest qualified bidder was higher than initial estimate.</t>
  </si>
  <si>
    <t>PRIORITIZATION:  Project priority updated from 43 to 44.</t>
  </si>
  <si>
    <t>PRIORITIZATION:  Project priority updated from 44 to 45.</t>
  </si>
  <si>
    <t>PRIORITIZATION:  Project priority updated from 45 to 46.</t>
  </si>
  <si>
    <t>PRIORITIZATION:  Project priority updated from 46 to 47.</t>
  </si>
  <si>
    <t>TIMELINE:  (original estimated substantial completion date:  02/01/16; revised:  07/15/17).  Project is scheduled for FY16/17 construction.</t>
  </si>
  <si>
    <t>TIMELINE:  (original estimated substantial completion date:  02/01/16; revised:  03/01/17).  Project is scheduled for FY16/17 construction.</t>
  </si>
  <si>
    <t>TIMELINE:  (original estimated substantial completion date:  10/01/17; revised:  12/01/16).  Project is scheduled for FY16/17 construction.</t>
  </si>
  <si>
    <t>PRIORITIZATION:  Project priority updated from 52 to 51.</t>
  </si>
  <si>
    <t>PRIORITIZATION:  Project priority updated from 53 to 52.</t>
  </si>
  <si>
    <t>PRIORITIZATION:  Project priority updated from 54 to 53.</t>
  </si>
  <si>
    <t>PRIORITIZATION:  Project priority updated from 55 to 54.</t>
  </si>
  <si>
    <t>PRIORITIZATION:  Project priority updated from 56 to 55.</t>
  </si>
  <si>
    <t>PRIORITIZATION:  Project priority updated from 57 to 56.
TIMELINE:  (original estimated substantial completion date:  06/01/16; revised:  06/01/17).  Project is scheduled for FY17 construction.</t>
  </si>
  <si>
    <t>PRIORITIZATION:  Project priority updated from 58 to 57.</t>
  </si>
  <si>
    <t>PRIORITIZATION:  Project priority updated from 59 to 58.</t>
  </si>
  <si>
    <t>PRIORITIZATION:  Project priority updated from 60 to 59.</t>
  </si>
  <si>
    <t>PRIORITIZATION:  Project priority updated from 61 to 60.</t>
  </si>
  <si>
    <t>PRIORITIZATION:  Project priority updated from 62 to 61.</t>
  </si>
  <si>
    <t>PRIORITIZATION:  Project priority updated from 63 to 62.</t>
  </si>
  <si>
    <t>PRIORITIZATION:  Project priority updated from 64 to 63.</t>
  </si>
  <si>
    <t>PRIORITIZATION:  Project priority updated from 65 to 64.
TIMELINE:  (original estimated substantial completion date:  04/15/16; revised:  09/05/16).  Project is scheduled for FY16/17 construction.</t>
  </si>
  <si>
    <t>PRIORITIZATION:  Project priority updated from 66 to 65.</t>
  </si>
  <si>
    <t>PRIORITIZATION:  Project priority updated from 67 to 66.</t>
  </si>
  <si>
    <t>PRIORITIZATION:  Project priority updated from 68 to 67.</t>
  </si>
  <si>
    <t>PRIORITIZATION:  Project priority updated from 69 to 68.
TIMELINE:  (original estimated substantial completion date:  07/01/16; revised:  07/01/17).  Project is scheduled for FY17 construction.</t>
  </si>
  <si>
    <t>PRIORITIZATION:  Project priority updated from 70 to 69.</t>
  </si>
  <si>
    <t>PRIORITIZATION:  Project priority updated from 71 to 70.</t>
  </si>
  <si>
    <t>PRIORITIZATION:  Project priority updated from 72 to 71.</t>
  </si>
  <si>
    <t>PRIORITIZATION:  Project priority updated from 73 to 72.</t>
  </si>
  <si>
    <t>PRIORITIZATION:  Project priority updated from 74 to 73.</t>
  </si>
  <si>
    <t>PRIORITIZATION:  Project priority updated from 75 to 74.</t>
  </si>
  <si>
    <t>PRIORITIZATION:  Project priority updated from 76 to 75.
TIMELINE:  (original estimated substantial completion date:  03/01/17; revised:  12/01/17).  Project is scheduled for FY16/17 design.</t>
  </si>
  <si>
    <t>PRIORITIZATION:  Project priority updated from 77 to 76.</t>
  </si>
  <si>
    <t>PRIORITIZATION:  Project priority updated from 78 to 77.</t>
  </si>
  <si>
    <t>PRIORITIZATION:  Project priority updated from 79 to 78.
TIMELINE:  (original estimated substantial completion date:  10/15/16; revised:  02/15/17).  Project is scheduled for FY16/17 design.</t>
  </si>
  <si>
    <t>PRIORITIZATION:  Project priority updated from 80 to 79.</t>
  </si>
  <si>
    <t>PRIORITIZATION:  Project priority updated from 81 to 80.</t>
  </si>
  <si>
    <t>PRIORITIZATION:  Project priority updated from 82 to 81.
TIMELINE:  (original estimated substantial completion date:  07/01/16; revised:  10/01/17).  Project is scheduled for FY16/17 design.</t>
  </si>
  <si>
    <t>PRIORITIZATION:  Project priority updated from 83 to 82.</t>
  </si>
  <si>
    <t>PRIORITIZATION:  Project priority updated from 84 to 83.
STATUS:  Project changed to design only.</t>
  </si>
  <si>
    <t>PRIORITIZATION:  Project priority updated from 85 to 84.</t>
  </si>
  <si>
    <t>PRIORITIZATION:  New project added with priority ranking of 85.
BUDGET:  Polunsky Unit:  Repair/Replace Roofs - Multiple Buildings</t>
  </si>
  <si>
    <t>PRIORITIZATION:  New project added with priority ranking of 86.
BUDGET:  Holliday Unit:  Add Wheelchair Accessibility - Multiple Dorms</t>
  </si>
  <si>
    <t>PRIORITIZATION:  New project added with priority ranking of 87.
BUDGET:  Robertson Unit:  Replace Deaerator - Boiler Room</t>
  </si>
  <si>
    <t>PRIORITIZATION:  New project added with priority ranking of 88.
BUDGET:  Coffield Unit:  Replace Transformer - Massey Substation</t>
  </si>
  <si>
    <t>PRIORITIZATION:  Project priority updated from 51 to 89.
BUDGET:  Design behind due to weather.  Project budget reduced to design estimate.
TIMELINE:  (original estimated substantial construction completion date:  06/01/17; revised estimated substantial design completion date:  06/01/16).  Project is scheduled for FY18/19 construction.</t>
  </si>
  <si>
    <t>PRIORITIZATION:  Project priority updated from 47 to 90.
BUDGET:  Additional design for water storage added to original project scope.  Project budget reduced to design estimate.
TIMELINE:  (original estimated substantial construction completion date:  12/01/17; revised estimated substantial design completion date:  06/01/16).  Project is scheduled for FY18/19 construction.</t>
  </si>
  <si>
    <t>March 15,2016</t>
  </si>
  <si>
    <t>5166 - General Revenue Dedicated (SWFS)</t>
  </si>
  <si>
    <t>Buescher State Park - Erosion mitigation and habitiat stabilization (Flood Repair)                                                                                                                 100 Park road 1 A Bastrop, TX 78602 (Bastrop County)</t>
  </si>
  <si>
    <t xml:space="preserve">Stabilize the soil and mitigate erosion caused by flooding. </t>
  </si>
  <si>
    <t>Grand Prairie, 1013 Lake Crest Drive, Grand Prairie 75051</t>
  </si>
  <si>
    <t xml:space="preserve"> $- </t>
  </si>
  <si>
    <t>Federal Share</t>
  </si>
  <si>
    <t>Comments</t>
  </si>
  <si>
    <t>Project is in the Bidding Phase.  Bids open 4/28/16.</t>
  </si>
  <si>
    <t>Project is in the Bidding Phase.  Bids open 3/24/16.</t>
  </si>
  <si>
    <t>Project has a change order pending due to an increased scope to address life, safety, code and building access issues on the Navy side of the building.  Construction will likely shift to 1 QTR FY17.</t>
  </si>
  <si>
    <t>MARCH, 2016 QUARTERLY REPORT</t>
  </si>
  <si>
    <t>TMD 3/16</t>
  </si>
  <si>
    <t>TPWD 3/16</t>
  </si>
  <si>
    <t>TDCJ 3/16</t>
  </si>
  <si>
    <t>TFC 3/16</t>
  </si>
  <si>
    <t>TXDOT 3/16</t>
  </si>
  <si>
    <t>Totals</t>
  </si>
  <si>
    <t>TMD 12/15</t>
  </si>
  <si>
    <t>TPWD 12/15</t>
  </si>
  <si>
    <t>TDCJ 12/15</t>
  </si>
  <si>
    <t>TFC 12/15</t>
  </si>
  <si>
    <t>TxDOT 12/15</t>
  </si>
  <si>
    <t>-</t>
  </si>
  <si>
    <t>DECEMBER, 2015 QUARTERLY REPORT</t>
  </si>
  <si>
    <t>Percent Encumbered</t>
  </si>
  <si>
    <t>Percent Expended</t>
  </si>
  <si>
    <t>Percent Remaining</t>
  </si>
  <si>
    <t>TFC/Facilities PM</t>
  </si>
  <si>
    <t>Project Notes</t>
  </si>
  <si>
    <t>Req #</t>
  </si>
  <si>
    <t>PO #</t>
  </si>
  <si>
    <t xml:space="preserve">Current Estimated Project Budget
(for 3rd Qtr.) </t>
  </si>
  <si>
    <t>TFC</t>
  </si>
  <si>
    <t>GMP I - 100%; GMP II 50%; GMP III NTP given 5/20/16; Bids 5/18/16; Hanger</t>
  </si>
  <si>
    <t xml:space="preserve">5-26-16 DD; </t>
  </si>
  <si>
    <t>12 months - Received cost estimate from CMR on 2-11-16.  Reviewing budget with TFC and negociating IAC for construction portion.</t>
  </si>
  <si>
    <t>Michael Studebaker</t>
  </si>
  <si>
    <t>ACM Surveying 6-2016</t>
  </si>
  <si>
    <t>10 months - in schematic design</t>
  </si>
  <si>
    <t>HQ-C-16-62905</t>
  </si>
  <si>
    <t>Austin HQ (Building C)
Dormitory Renovations Floor 2&amp;3
5805 North Lamar Blvd
Austin, Texas 78752</t>
  </si>
  <si>
    <t>Dormitory floors 2 and 3 are vacant since 2009 due to fire marshal code violations.  Renovations will bring these floors into current building code compliance to allow for additional recruit classes to be held.</t>
  </si>
  <si>
    <t>G.O. Bond savings from 80th Legislative $200M bond package.</t>
  </si>
  <si>
    <t>Clay Bosworth</t>
  </si>
  <si>
    <t>5/2/16-Asbestos ($15K)</t>
  </si>
  <si>
    <t>16-R063150</t>
  </si>
  <si>
    <t>Austin HQ (Campus)
Dual Power Feed
5805 North Lamar Blvd
Austin, Texas 78752</t>
  </si>
  <si>
    <t>Upgrade existing single power source to the complex.  Austin Energy will provide two separate power grids to provide redundant power back up for the crime lab, data centers and other critical DPS functions.</t>
  </si>
  <si>
    <t>Jessica Warren</t>
  </si>
  <si>
    <t>6/2016 Study completed 12/2015; seeking A/E firm</t>
  </si>
  <si>
    <t>18 months - seeking A/E firm</t>
  </si>
  <si>
    <t>TFC - Jessica Warren</t>
  </si>
  <si>
    <t>Backgrounds in progress.  GC not given construction schedule yet.</t>
  </si>
  <si>
    <t>Construction schedule expected 7-1-16</t>
  </si>
  <si>
    <t>7-CAP-16-62322</t>
  </si>
  <si>
    <t>Austin Capital Services (Reg 7)
1500 N. Congress
Austin, Texas  78701
Generator Replacement</t>
  </si>
  <si>
    <t>Replace existing ATS and package Generator unit at the Capital Services Building.  (Additional funding needed according to TFC estimates)</t>
  </si>
  <si>
    <t>TFC  - Clay Bosworth</t>
  </si>
  <si>
    <t>14 months - in assessment phase.</t>
  </si>
  <si>
    <t>6-2016 In design phase</t>
  </si>
  <si>
    <t>14 months - in design phase.</t>
  </si>
  <si>
    <t>Jessica Warren / Steve Haney</t>
  </si>
  <si>
    <t>16 months - in design phase.</t>
  </si>
  <si>
    <t>Yen Nguyen</t>
  </si>
  <si>
    <t>12 months - in assessment phase.</t>
  </si>
  <si>
    <t>Nat Oechsner</t>
  </si>
  <si>
    <t>16 months - in assessment phase.</t>
  </si>
  <si>
    <t>TFC - Yen Nguyen</t>
  </si>
  <si>
    <t>24 months - In assessment phase. Negotiating IAC with TFC.</t>
  </si>
  <si>
    <t>6-2016 Steve is assessing the project</t>
  </si>
  <si>
    <t>18 months - In assessment phase. Negotiating IAC with TFC.</t>
  </si>
  <si>
    <t>AnnMarie Davis</t>
  </si>
  <si>
    <t>6/3/16 Initial site visit made and photos of the spaces. HVAC information has been given to Steve Haney</t>
  </si>
  <si>
    <t>Steve Haney</t>
  </si>
  <si>
    <t>6-10-16 Bid closes</t>
  </si>
  <si>
    <t>16-R061559</t>
  </si>
  <si>
    <t>6-13-16 - 17.5 Ton 14 IEER Gas Heat Rooftop Unit  $21K (Phase 1)</t>
  </si>
  <si>
    <t>6 months - in assessment phase.</t>
  </si>
  <si>
    <t>6-2016 - In design phase</t>
  </si>
  <si>
    <t>TFC - Eddie King</t>
  </si>
  <si>
    <t>Conroe District Office (Reg 2)
Foundation Study 
804 Interstate 45 South
Conroe, Texas 77304</t>
  </si>
  <si>
    <t>8 months - in assessment phase.</t>
  </si>
  <si>
    <t>12 months -  in design phase</t>
  </si>
  <si>
    <t>6/3/16 Site Assessment</t>
  </si>
  <si>
    <t>Philip Johnson</t>
  </si>
  <si>
    <t>2/13/16 Plainview - Removed fuel (Riley Industrial Services) and Stat Inv Reconciliation for Temp removed from service (Total SIR LLC).</t>
  </si>
  <si>
    <t>Feb 2016 Pcard $1857, Amarillo 3453.25, Seguin/New Braunfels $3870</t>
  </si>
  <si>
    <t>18 months - Performing TCEQ compliance audit</t>
  </si>
  <si>
    <t>6-2016 Not started</t>
  </si>
  <si>
    <t>HQ-C-16-62904</t>
  </si>
  <si>
    <t>HQ-C-16-     62904</t>
  </si>
  <si>
    <t>3-25-16 sent EPS to Vivian.  Approved - will use bond; in the bid process; Bid Opening 6-16-16</t>
  </si>
  <si>
    <t>405-16-R058997</t>
  </si>
  <si>
    <t>6 months - in bid phase</t>
  </si>
  <si>
    <t>Steve will assess remaining two units not replaced a couple of years ago and add DDC.</t>
  </si>
  <si>
    <t>6-2-16 Site Assessment</t>
  </si>
  <si>
    <t>18 months - in assessment phase.</t>
  </si>
  <si>
    <t>6-2016 - this is a phased project and will begin in spring of 2017 when DL is expected to relocate to a leased facility.</t>
  </si>
  <si>
    <t>24 months - in assessment phase.</t>
  </si>
  <si>
    <t>Life Safety Issue - completed with Regional Index 29011 - pCard.  Was informed this project was completed by the field staff on 6/14/16.</t>
  </si>
  <si>
    <t>DPS had no changes to drawings.  Still waiting for IAC from TFC.</t>
  </si>
  <si>
    <t>12 months - waiting for IAC from TFC to proceed to contstruction phase.</t>
  </si>
  <si>
    <t>Eddie King</t>
  </si>
  <si>
    <t>3-EAG-16-62900</t>
  </si>
  <si>
    <t>Awarded to Grassroots Construction &amp; Maintenance on 3/24/16 (PO7175 for $4275)</t>
  </si>
  <si>
    <t>16-R052096</t>
  </si>
  <si>
    <t>16-P007175</t>
  </si>
  <si>
    <t>14 months - Consultant in assessment phase.</t>
  </si>
  <si>
    <t>6-13-16 Design has been completed.  Cost est expected in 2 wks.</t>
  </si>
  <si>
    <t>12 months - waiting for cost estimate.</t>
  </si>
  <si>
    <t>ST-CON-16-62461</t>
  </si>
  <si>
    <t>Replace Childress radio shop roof (Roof is leaking and contains asbestos) 3/24/16 - entered req.</t>
  </si>
  <si>
    <t>6-11-16 Award has been made.  Currently in backgroumd checks</t>
  </si>
  <si>
    <t>Req 16-R058830</t>
  </si>
  <si>
    <t>4-ALP-16-62461</t>
  </si>
  <si>
    <t xml:space="preserve">Vivian uploaded in EPS 5-4-16. </t>
  </si>
  <si>
    <t>16-R063449</t>
  </si>
  <si>
    <t>2-Gal-16-62441</t>
  </si>
  <si>
    <t>2-Gal-16-XXXXX</t>
  </si>
  <si>
    <t>2-Gal-16-</t>
  </si>
  <si>
    <t>Galveston Driver License Office (Reg 2)
Replace Failed RTU
6802 Broadway
Galveston, Texas 77554</t>
  </si>
  <si>
    <t>Replace failed 10-ton RTU</t>
  </si>
  <si>
    <t>Michael Studebaker / Steve Haney</t>
  </si>
  <si>
    <t>Awarded to  Rincon Air &amp; Heat Company (Org $15,888 - CO1 - $425)</t>
  </si>
  <si>
    <t>16-R041711</t>
  </si>
  <si>
    <t xml:space="preserve">16-P005343 </t>
  </si>
  <si>
    <t>4-EHQ-16-62441</t>
  </si>
  <si>
    <t>4-EHQ-16-XXXXX</t>
  </si>
  <si>
    <t>4-EHQ-16-</t>
  </si>
  <si>
    <t>El Paso Regional Headquarters (Reg 4)
RTU Replacement
11612 Scott Simpson
El Paso, Texas 79936</t>
  </si>
  <si>
    <t>Replace failed 2.5 Ton RTU (Commander's area)</t>
  </si>
  <si>
    <t>Awarded toPC Automated Controls on 4/19/16. Unit is being manufactured.  Will be installed in the winter months.  Current unit was repaired.</t>
  </si>
  <si>
    <t>16-R056011</t>
  </si>
  <si>
    <t>PO07532</t>
  </si>
  <si>
    <t>1-Min-16-62441</t>
  </si>
  <si>
    <t>1-Min-16-XXXXX</t>
  </si>
  <si>
    <t>1-Min-16-</t>
  </si>
  <si>
    <t>Mineral Wells Area Office (Reg 1)
RTU Replacement
600 FM 1821 North
Mineral Wells, Texas  76067</t>
  </si>
  <si>
    <t>Replace failed 5 ton RTU.</t>
  </si>
  <si>
    <t>Awarded to LOVIC HVAC on 11/18/15</t>
  </si>
  <si>
    <t>16-R041768</t>
  </si>
  <si>
    <t>P005521</t>
  </si>
  <si>
    <t>2-BAY-16-62441</t>
  </si>
  <si>
    <t>Baytown Area Office (Reg 2)
RTU Replacement
5420 Decker Drive
Baytown, Texas 77520</t>
  </si>
  <si>
    <t>Replace failed 3 ton RTU</t>
  </si>
  <si>
    <t>Awarded to ABM Building Services</t>
  </si>
  <si>
    <t>16-R039687</t>
  </si>
  <si>
    <t>16-P005593</t>
  </si>
  <si>
    <t>HQ-TTC-16-62441</t>
  </si>
  <si>
    <t>HQ-TTC-16-XXXXX</t>
  </si>
  <si>
    <t>HQ-TTC-16-</t>
  </si>
  <si>
    <t>Tactical Training Center (HQ)
RTU Replacement
820 CR 240
Florence, Texas 76527</t>
  </si>
  <si>
    <t>Replace failed 2 ton RTU</t>
  </si>
  <si>
    <t>Awarded to K-Air Corp</t>
  </si>
  <si>
    <t>16-R039876</t>
  </si>
  <si>
    <t>16-P005605</t>
  </si>
  <si>
    <t>3-DEL-16-62431</t>
  </si>
  <si>
    <t>Del Rio Sub District Office (Reg 3)
Water Heater Replacement
2012 Veteran Boulevard
Del Rio, Texas 78840</t>
  </si>
  <si>
    <t>Replace failed water heater</t>
  </si>
  <si>
    <t>Awarded to Rudy Robles Plumbing</t>
  </si>
  <si>
    <t>16-R44844</t>
  </si>
  <si>
    <t>16-P005628</t>
  </si>
  <si>
    <t>HQ-L-16-62441</t>
  </si>
  <si>
    <t>HQ-L-16</t>
  </si>
  <si>
    <t>Austin HQ (Building L)
Shop Heaters Replacement
5710 Guadalupe
Austin, Texas 78752</t>
  </si>
  <si>
    <t>Replace 6 outdated gas fired shop heaters (Labor only) and install 5 natural gas shop heaters.</t>
  </si>
  <si>
    <t>Awarded to Clinton McFerrin</t>
  </si>
  <si>
    <t>16-R041205</t>
  </si>
  <si>
    <t>16-P005733</t>
  </si>
  <si>
    <t>2-ROS-16-62481</t>
  </si>
  <si>
    <t>2-ROS-16-XXXXX</t>
  </si>
  <si>
    <t>2-ROS-16-</t>
  </si>
  <si>
    <t>Rosenberg Area Office (Reg 2)
Water Line Replacement
5505 Avenue N.
Rosenberg, TX 77471-5640</t>
  </si>
  <si>
    <t>Water Line Replacement due to line breakage</t>
  </si>
  <si>
    <t>Awarded to Gregory Edwards</t>
  </si>
  <si>
    <t>16-R046793</t>
  </si>
  <si>
    <t>16-P005785</t>
  </si>
  <si>
    <t>2-ANG-16-62441</t>
  </si>
  <si>
    <t>2-ANG-16-XXXXX</t>
  </si>
  <si>
    <t>2-ANG-16-</t>
  </si>
  <si>
    <t>Angleton Driver License Office (Reg 2)
RTU Replacement
501 South Velasco
Angleton, Texas 77515</t>
  </si>
  <si>
    <t>Awarded to Rincon Air and Heat Company on 12/14/15</t>
  </si>
  <si>
    <t>16-R043084</t>
  </si>
  <si>
    <t>16-P005922</t>
  </si>
  <si>
    <t>1-GCL-16-62441</t>
  </si>
  <si>
    <t>1-GCL-16-XXXXX</t>
  </si>
  <si>
    <t>1-GCL-16-</t>
  </si>
  <si>
    <t>Garland Crime Laboratory (Reg 1)
BTU Boiler Replacement
402 West IH-30
Garland, Texas 75043</t>
  </si>
  <si>
    <t xml:space="preserve">Replace 2 failed BTU boilers and appurtenances </t>
  </si>
  <si>
    <t>Awarded to Acument Enterprises, Inc 1/12/16</t>
  </si>
  <si>
    <t>16-R046364</t>
  </si>
  <si>
    <t>16-P006245</t>
  </si>
  <si>
    <t>3-WES-16-62441</t>
  </si>
  <si>
    <t>3-WES-16-XXXXX</t>
  </si>
  <si>
    <t>3-WES-16-</t>
  </si>
  <si>
    <t>Weslaco Regional Headquarters (Reg 3)
VFD Replacement
2525 N. International Blvd
Weslaco, TX 78596</t>
  </si>
  <si>
    <t>Replace failed VFD</t>
  </si>
  <si>
    <t>Awarded to five star Electric Motors on 1/26/16</t>
  </si>
  <si>
    <t>R042709</t>
  </si>
  <si>
    <t>16-P006336</t>
  </si>
  <si>
    <t>2-LUF-16-62441</t>
  </si>
  <si>
    <t>Lufkin Sub-District Office (Reg 2)
Replace cooling system
2809 South John Redditt Drive
Lufkin, TX 75904</t>
  </si>
  <si>
    <t>Replace split cooling system with a gas furnace</t>
  </si>
  <si>
    <t>Awarded to Concord Commercial Services on 3/10/16</t>
  </si>
  <si>
    <t>16-R043499</t>
  </si>
  <si>
    <t>16-P006973</t>
  </si>
  <si>
    <t>2-BCA-16-62431</t>
  </si>
  <si>
    <t>2-BCA-16-XXXXX</t>
  </si>
  <si>
    <t>2-BCA-16-</t>
  </si>
  <si>
    <t>Bay City Area Office (Reg 2)
510 Avenue F
Bay City, TX 77414</t>
  </si>
  <si>
    <t>Replace failed gas water heater</t>
  </si>
  <si>
    <t>Awarded to Big State Plumbing</t>
  </si>
  <si>
    <t>16-R040862</t>
  </si>
  <si>
    <t>RPA 1390</t>
  </si>
  <si>
    <t>HQ-C-16-62431</t>
  </si>
  <si>
    <t>Austin HQ (Building C&amp;E)
Boiler Replacement
5805 North Lamar Blvd
Austin, Texas 78752</t>
  </si>
  <si>
    <t xml:space="preserve">Replace deteriorated Bldg. C-Annex/ Building E Waterproofing Elev#16. &amp; Bldg. E-Rm. E001. </t>
  </si>
  <si>
    <t>Steve Harper</t>
  </si>
  <si>
    <t>Awarded to Jeans Water proofing of Texas on 3/17/16; 4-27-Experiencing weather delay Bldg E</t>
  </si>
  <si>
    <t>16-R048154</t>
  </si>
  <si>
    <t>16-P006950</t>
  </si>
  <si>
    <t>6-VIC-16-62431</t>
  </si>
  <si>
    <t>Victoria Site (Reg 6)
HVAC - CID Replacement
8802 N. Navarro
Victoria, Texas 77904</t>
  </si>
  <si>
    <t>HVAC unit (1.5 ton split system and 3.5 ton split system) serving CID and conference room failed.</t>
  </si>
  <si>
    <t>5-26-16 Req Created; June 2016 in bid phase</t>
  </si>
  <si>
    <t>HQ-B-16-XXXXX</t>
  </si>
  <si>
    <t>Austin HQ (Building B)
Building B Renovation
5805 North Lamar Blvd
Austin, Texas 78752</t>
  </si>
  <si>
    <t>Complete renovations to vacated crime laboratory area and DM upgrades.</t>
  </si>
  <si>
    <t>Submitting request to LBB  - G.O. Bond savings from 80th Legislative $200M bond package.</t>
  </si>
  <si>
    <t>Waiting LBB approval</t>
  </si>
  <si>
    <t>Consolidated</t>
  </si>
  <si>
    <t>Projects not funded</t>
  </si>
  <si>
    <t>Summary of projects not funded that were originally submitted 9-15-15</t>
  </si>
  <si>
    <t>Note:  G.O. Bond savings from 80th Legislative $200M bond package. LBB Approved 4-18-16; TPFA approved 5-26-16.  Projects may now move forward.</t>
  </si>
  <si>
    <t>5, 6, 8</t>
  </si>
  <si>
    <t>These projects are critical to the agency and were approved by the LBB on 4-18-16.   These new projects were identified as needing a high priority.</t>
  </si>
  <si>
    <t>Formally priority #52, moved to priority #7.  This is a project through TFC and is critical to replace the outdated infrastructure supporting the primary data center for the agency.</t>
  </si>
  <si>
    <t xml:space="preserve"> This is a long lead item and is associated with a phased project.  Replacement of interior finishes will begin in spring of 2017 when DL is expected to relocate to a leased facility.</t>
  </si>
  <si>
    <t xml:space="preserve">New priority DM project proposed utilizing the $200M bond funding to upgrade vacated crime laboratory space to help relieve overcrowding at the Headquarters complex.  This is an approved bond project with TPFA - seeking approval to proceed from the LBB.  Original proposed DM projects have been moved to a separate tab within the spreadsheet as they have become a lower agency priority compared to Building B.  If there are any savings from the approved DM projects, then we will begin to work on these currently unfunded DM projects. </t>
  </si>
  <si>
    <t>Federal Share Obligated</t>
  </si>
  <si>
    <t>Project is in the Bidding Phase.  Bids open 30JUN16.</t>
  </si>
  <si>
    <t>Construction contract awarded to SMR Corporation.  NTP pending.</t>
  </si>
  <si>
    <t>Construction contract awarded to The Barr Company.  Construction kick-off is 7JUN16. NTP is 14JUN16</t>
  </si>
  <si>
    <t>Construction contract to be awarded to SMR Corporation pending bid review.</t>
  </si>
  <si>
    <t>Project is in the Bidding Phase.  Bids open 16AUG16.</t>
  </si>
  <si>
    <t>TMD 6/16</t>
  </si>
  <si>
    <t>TPWD 6/16</t>
  </si>
  <si>
    <r>
      <rPr>
        <sz val="12"/>
        <rFont val="Arial"/>
        <family val="2"/>
      </rPr>
      <t xml:space="preserve">Planning and design costs to upgrade the Desert Vista Camp Loop's utilities, to include replacement and repairs to the On Site Sewage Facility System, water well, storage tank, pumps, and associated appurtenances, accessible restroom </t>
    </r>
    <r>
      <rPr>
        <sz val="12"/>
        <color theme="1"/>
        <rFont val="Arial"/>
        <family val="2"/>
      </rPr>
      <t>upgrades, and electrical service.</t>
    </r>
  </si>
  <si>
    <t>*</t>
  </si>
  <si>
    <t>Planning and design costs to Replace a 50-year-old, leaking water distribution system and chlorination station with a modernized and efficient system capable of saving water resources while servicing the entire park.</t>
  </si>
  <si>
    <t xml:space="preserve">Replace one public restroom complex. Scope of work also includes development of utilities and parking. Structures will be site-built and designed to meet all accessibility, building code, and public health requirements. Building materials to be vandal resistant and assist in facility clean up and longevity.  </t>
  </si>
  <si>
    <t>Planning and design costs to renovate Civilian Conservation Corps (CCC) boathouse  to include restoring the exterior hardwood siding, repairing the roof as well as interior and exterior structural damages, and repairing and stabilizing the Lodge's patio wall.</t>
  </si>
  <si>
    <t xml:space="preserve">Preliminary engineering costs to upgrade the park's overall water system, including treatment to reduce water hardness, and replace water distribution lines serving several park facilities in order to reduced system maintenance costs. </t>
  </si>
  <si>
    <t>Preliminary engineering and design costs to upgrade the obsolete water treatment plant to include four septic fields, drain fields and the water filtration system, in order to save water resources and provide an adequate system capable of saving water resources while better serving park visitors.</t>
  </si>
  <si>
    <t xml:space="preserve">Advance planning costs to replace the under-sized headquarters building with one which includes an adequately-sized lobby and registration area and office, as well as additional restrooms, to meet staff and visitor needs.  Improve traffic flow around the headquarters site. </t>
  </si>
  <si>
    <t>Bastrop SP - Dam Replacement                                                                                                                         100 Park Road 1 A Bastrop, TX 78602 (Bastrop County)</t>
  </si>
  <si>
    <t>32A</t>
  </si>
  <si>
    <t>Bastrop SP - Shore Stabilization                                                                                                                                  100 Park Road 1 A Bastrop, TX 78602 (Bastrop County)</t>
  </si>
  <si>
    <t xml:space="preserve">Stabilization of shoreline adjacent to Cabins #1 and #12. </t>
  </si>
  <si>
    <t>Replace one restroom complex and renovate the day-use restroom with facilities to include replacement of obsolete mechanical systems and damaged structures.  Renovations will include shower and restroom accommodations, accessible parking routes, utility upgrades and connections, a new lift station and force main, a temporary shower and restroom facility, and associated site work, in order to meet current and projected visitor demand.</t>
  </si>
  <si>
    <t xml:space="preserve">Repair boat ramp which may include accessibility upgrades, courtesy docks, piers and renovation of existing facilities. </t>
  </si>
  <si>
    <t>37A</t>
  </si>
  <si>
    <t>Choke Canyon State Park (South Shore Unit) - Boat Ramp                                                                                                                                    358 Recreation Rd 8  Calliham, TX 78007 (Live Oak County)</t>
  </si>
  <si>
    <t>Repair boat ramp which may include accessibility upgrades, courtesy docks, piers and renovation of existing facilities.</t>
  </si>
  <si>
    <t>37B</t>
  </si>
  <si>
    <t>Fort Parker State Park - Boat Ramp                                                                                                                                       194 Park Rd 28 Mexia, Tx 76667 (Limestone County)</t>
  </si>
  <si>
    <t>37C</t>
  </si>
  <si>
    <t>Inks Lake State Park - Boat Ramp                                                                                                                                       3630 Pk Rd 4 W Burnet, TX 78611 (Burnett County)</t>
  </si>
  <si>
    <t>37D</t>
  </si>
  <si>
    <t>Ray Roberts Lake SP - Isle du Bois Unit  - Boat Ramp                                                                                                              100 PW 4137 Pilot Point 765258-8944 (Denton County)</t>
  </si>
  <si>
    <t>Advance planning costs to develop newly acquired site and install infrastructure, including utilities, parking, roadways, restrooms, toilets, and a fee collection booth at headquarters.  Site development would allow public access and would meet public use needs as required by the land use agreement, which would generate revenue and provide significant outdoor opportunities.</t>
  </si>
  <si>
    <t xml:space="preserve">(Project on hold due to floods) Install equalization basin at wastewater treatment plant in order to provide adequate pace flow into the plant during peak usage. </t>
  </si>
  <si>
    <t>(Project Postponed) Planning and design costs to repair and renovate the swimming pool and CCC bathhouse.</t>
  </si>
  <si>
    <t>(Project Cancelled) Replace two deteriorating, independent Liebert HVAC units in the Computer Room that houses the server at the TPWD Austin Headquarters Complex.</t>
  </si>
  <si>
    <t xml:space="preserve">(Project on hold due to floods) Pressure wash and repaint elevated water tank per TCEQ regulations. </t>
  </si>
  <si>
    <t>Planning and design cost for replacing the headquarters facility with new, adequately-sized ADA-compliant building, road, parking lot, and entrance.</t>
  </si>
  <si>
    <t xml:space="preserve">(Project Postponed) - Stabilization of 4000 sq. ft. CCC built tabernacle. Work includes structural, wood, and masonry repairs, reroofing, and site construction. </t>
  </si>
  <si>
    <t>Buescher State Park - Erosion mitigation and habitat stabilization (Flood Repair)                                                                                                                 100 Park road 1 A Bastrop, TX 78602 (Bastrop County)</t>
  </si>
  <si>
    <t>Texas Parks &amp; Wildlife - 802</t>
  </si>
  <si>
    <t>For FY 16/17 work on this project will only include the planning and design phases.  Construction is anticipated to be performed in FY 18/19.</t>
  </si>
  <si>
    <t xml:space="preserve">Significant change in budget  because we plan to encumber a construction contract in FY17. Originally this project was funded for planning and design only. </t>
  </si>
  <si>
    <t>Scope changed to the replacement of one restroom complex</t>
  </si>
  <si>
    <t xml:space="preserve">For FY 16/17 the deliverable for this project is a professional engineering assessment. Design to be performed in FY 18/19. </t>
  </si>
  <si>
    <t>Priority change for Coastal Fisheries Division, Sea Center Flounder Building use to be in line position #61 and is now moved up in to line position #23</t>
  </si>
  <si>
    <t>Priority change for Coastal Fisheries Division, Dickinson Marine Lab New Boat Storage Facility use to be in line position #41 and is now moved up in to line position #25</t>
  </si>
  <si>
    <t>For FY 16/17 work on this project will only include a preliminary engineering study and the design phase.  Construction is anticipated to be performed in FY 18/19.</t>
  </si>
  <si>
    <t xml:space="preserve">For FY 16/17 work on this project will only include advanced planning. Design to be performed in FY 18/19. Construction in FY 20/21. </t>
  </si>
  <si>
    <t>This project originally included work to replace both the Bastrop Dam and for Shoreline Stabilization along the Lake at Bastrop State Park.  The Dam and Shoreline Stabilization has been broken into separate projects.  Line 32 now only represents the Dam project.</t>
  </si>
  <si>
    <t xml:space="preserve">This project is added to represent the Bastrop SP Shoreline Stabilization project.  This project will include both design and construction of the shoreline stabilization in FY 16/17. </t>
  </si>
  <si>
    <t xml:space="preserve">This project originally represented the Boat Ramp Repair Program at various State Parks Statewide.  The Program has been broken into 4 separate projects according to the work locations listed below in 37A thru 37D.  Line 37 is being zeroed-out and redistributed over the 4 subsequent projects established immediately below. </t>
  </si>
  <si>
    <t xml:space="preserve">This project is added to represent the Boat Ramp Repairs to be performed at Choke Canyon State Park (Southshore Unit). </t>
  </si>
  <si>
    <t xml:space="preserve">This project is added to represent the Boat Ramp Repairs to be performed at Fort Parker State Park. </t>
  </si>
  <si>
    <t xml:space="preserve">This project is added to represent the Boat Ramp Repairs to be performed at Inks Lake State Park. </t>
  </si>
  <si>
    <t xml:space="preserve">This project is added to represent the Boat Ramp Repairs to be performed at Ray Roberts Lake State Park (Isle de Bois Unit). </t>
  </si>
  <si>
    <t>This project is currently on hold due to the recent flooding. We must reassess the park's priorities and determine how this project's scope of work may be impacted.</t>
  </si>
  <si>
    <t>Priority change for Coastal Fisheries Division, CCA Marine Development Center New Spawing Building use to be in line position #23 and is now moved up in to line position #41</t>
  </si>
  <si>
    <t>This project is being postponed for the FY 16/17 biennium.  It will be re-evaluated as a possible project in the FY 18/19 biennium.</t>
  </si>
  <si>
    <t xml:space="preserve">This project has been cancelled, work is no longer relevant now that servers have been relocated. </t>
  </si>
  <si>
    <t>Note that flood project funds have been used to set up new projects on Line #32A and #62</t>
  </si>
  <si>
    <t>Priority change for Coastal Fisheries Division, Sea Center Texas Fence Replacement use to be in line position #25 and is now moved up in to line position #61</t>
  </si>
  <si>
    <t>TDCJ 6/16</t>
  </si>
  <si>
    <t>Facility Repair:  Refurbish Air Handler - Kitchen</t>
  </si>
  <si>
    <t>Infrastructure:  DESIGN ONLY - Renovate Elevated Water Storage Tank</t>
  </si>
  <si>
    <t>03616019</t>
  </si>
  <si>
    <t>Infrastructure:  Replace Transformer - Packing Plant</t>
  </si>
  <si>
    <t>Infrastructure:  DESIGN ONLY - Replace Ground Water Storage Tank, Boost Station and Replace Water Lines</t>
  </si>
  <si>
    <t>00715005</t>
  </si>
  <si>
    <t>Darrington Unit, Rosharon</t>
  </si>
  <si>
    <t>Facility Repair:  Replace Chillers - Intake Housing</t>
  </si>
  <si>
    <t>09215009</t>
  </si>
  <si>
    <t>Facility Repair:  Replace Refrigeration Equipment - Kitchen</t>
  </si>
  <si>
    <t>02212024</t>
  </si>
  <si>
    <t>Infrastructure:  Reline Manholes</t>
  </si>
  <si>
    <t>10316007</t>
  </si>
  <si>
    <t>Facility Repair:  Replace Air Handler - Administrative Segregation</t>
  </si>
  <si>
    <t>09816005</t>
  </si>
  <si>
    <t>Dominguez Unit, San Antonio</t>
  </si>
  <si>
    <t>Facility Repair:  Replace HVAC Unit - Kitchen</t>
  </si>
  <si>
    <t>06816007</t>
  </si>
  <si>
    <t>Connally Unit, Kenedy</t>
  </si>
  <si>
    <t>Facility Repair:  Replace HVAC Units - Education and Medical</t>
  </si>
  <si>
    <t>00716001</t>
  </si>
  <si>
    <t>Facility Repair:  Replace Chillers - Warehouse</t>
  </si>
  <si>
    <t>03115003</t>
  </si>
  <si>
    <t>Infrastructure:  Replace Boilers - Boiler Room</t>
  </si>
  <si>
    <t>07916001</t>
  </si>
  <si>
    <t>01015008</t>
  </si>
  <si>
    <t>Infrastructure:  Replace Service Entrance Switchgear - Back Gate</t>
  </si>
  <si>
    <t>07009003</t>
  </si>
  <si>
    <t>Neal Unit, Amarillo</t>
  </si>
  <si>
    <t xml:space="preserve">Facility Repair:  Renovate Mechanical Room and Replace Showers </t>
  </si>
  <si>
    <t>TIMELINE:  (original estimated substantial completion date:  04/15/16; revised:  10/15/16).  Project is scheduled for FY16/17 construction.</t>
  </si>
  <si>
    <t>BUDGET:  Project complete.  Budget reduced to final expended.</t>
  </si>
  <si>
    <t>TIMELINE:  (original estimated substantial completion date:  5/12/16; revised:  09/15/16).  Project is scheduled for FY16/17 construction.</t>
  </si>
  <si>
    <t>BUDGET:  Increased cost of materials.
TIMELINE:  (original estimated substantial completion date:  04/01/16; revised 10/17/16).  Project is scheduled for FY16/17 construction.</t>
  </si>
  <si>
    <t>TIMELINE:  (original estimated substantial completion date:  06/12/16; revised:  10/30/16).  Project is scheduled for FY16/17 construction.</t>
  </si>
  <si>
    <t>TIMELINE:  (original estimated substantial completion date:  03/30/16; revised:  10/15/16).  Project is scheduled for FY16/17 construction.</t>
  </si>
  <si>
    <t>TIMELINE:  (original estimated substantial completion date:  06/03/16; revised:  11/01/16).  Project is scheduled for FY16/17 construction.</t>
  </si>
  <si>
    <t xml:space="preserve">BUDGET:  Project complete.  Budget reduced to final expended.
TIMELINE:  (original estimated substantial completion date:  08/08/16; actual completion date:  04/05/16).  </t>
  </si>
  <si>
    <t>TIMELINE:  (original estimated substantial completion date:  06/01/16; revised:  10/01/16).  Project is scheduled for FY16/17 construction.</t>
  </si>
  <si>
    <t>TIMELINE:  (original estimated substantial completion date:  04/13/16; revised:  12/23/16).  Project is scheduled for FY16/17 construction.</t>
  </si>
  <si>
    <t>BUDGET:  After assessment it was determined that refurbishment of the air handler rather than replacement would be the best and most cost efficient option.  
TIMELINE:  (original estimated substantial completion date:  03/15/17; revised:  10/28/16).  Project is scheduled for FY16/17 construction.</t>
  </si>
  <si>
    <t>TIMELINE:  (original estimated substantial completion date:  06/01/16; revised:  09/30/16).  Project is scheduled for FY16/17 construction.</t>
  </si>
  <si>
    <t>TIMELINE:  (original estimated substantial completion date:  08/15/16; actual completion date:  04/26/16).  Pending final expenditures to close the project.</t>
  </si>
  <si>
    <t>TIMELINE:  (original estimated substantial completion date:  06/01/16; revised:  08/10/16).  Project is scheduled for FY16 construction.</t>
  </si>
  <si>
    <t>BUDGET:  Increased cost of materials.</t>
  </si>
  <si>
    <t>TIMELINE:  (original estimated substantial completion date:  07/01/16; revised:  02/15/17).  Project is scheduled for FY16/17 construction.</t>
  </si>
  <si>
    <t>PROJECT DESCRIPTION:  Clarification of project title - Project is design only for the 16/17 biennium.
TIMELINE:  (original estimated substantial completion date:  5/1/16; revised:  09/01/16).  Project is scheduled for FY18/19 construction.</t>
  </si>
  <si>
    <t>PRIORITIZATION:  New project added with priority ranking of 62.
BUDGET:  Michael Unit - Replace Transformer - Packing Plant.</t>
  </si>
  <si>
    <t>BUDGET:  Construction cost higher than originally anticipated.</t>
  </si>
  <si>
    <t>TIMELINE:  (original estimated substantial completion date:  02/15/17; revised:  09/15/17).  Project is scheduled for FY18/19 construction.</t>
  </si>
  <si>
    <t>BUDGET:  Design estimate was lower than originally anticipated.
TIMELINE:  (original estimated substantial completion date:  06/01/16; revised:  10/05/16).  Project is scheduled for FY18/19 construction.</t>
  </si>
  <si>
    <t>TIMELINE:  (original estimated substantial completion date:  10/15/16; revised:  06/01/17).  Project is scheduled for FY16/17 construction.</t>
  </si>
  <si>
    <t>PROJECT DESCRIPTION:  Project title change - Project is now design and construction.
TIMELINE:  (original estimated substantial completion date:  5/1/16; revised:  10/01/16).  Project is scheduled for FY16/17 construction.</t>
  </si>
  <si>
    <t>BUDGET:  Lowest qualified bidder was lower than original estimate.</t>
  </si>
  <si>
    <t>PRIORITIZATION:  Project Priority updated from 89 to 88.
TIMELINE:  (original estimated substantial completion date:  06/01/16; revised:  09/01/16).  Project is scheduled for FY18/19 construction.</t>
  </si>
  <si>
    <t>PRIORITIZATION:  Project priority updated from 90 to 89.
PROJECT DESCRIPTION:  Project title updated to add water lines.
TIMELINE:  (original estimated substantial completion date:  06/01/16; revised:  09/15/16).  Project is scheduled for FY18/19 construction.</t>
  </si>
  <si>
    <t>PRIORITIZATION:  New project added with priority ranking of 90.
BUDGET:  Darrington Unit:  Replace Chillers - Intake Housing.</t>
  </si>
  <si>
    <t>PRIORITIZATION:  New project added with priority ranking of 91.
BUDGET:  Holliday Unit:  Replace Refrigeration Equipment - Kitchen.</t>
  </si>
  <si>
    <t>PRIORITIZATION:  New project added with priority ranking of 92.
BUDGET:  Beto Unit:  Reline Manholes.</t>
  </si>
  <si>
    <t>PRIORITIZATION:  New project added with priority ranking of 93.
BUDGET:  Lopez Unit:  Replace Air Handler - Offender Housing.</t>
  </si>
  <si>
    <t>PRIORITIZATION:  New project added with priority ranking of 94.
BUDGET:  Dominguez Unit:  Replace HVAC Unit - Kitchen.</t>
  </si>
  <si>
    <t>PRIORITIZATION:  New project added with priority ranking of 95.
BUDGET:  Connally Unit:  Replace HVAC Units - Education and Medical.</t>
  </si>
  <si>
    <t>PRIORITIZATION:  New project added with priority ranking of 96.
BUDGET:  Darrington Unit:  Replace Chillers - Warehouse.</t>
  </si>
  <si>
    <t>PRIORITIZATION:  New project added with priority ranking of 97.
BUDGET:  Hilltop Unit:  Replace Boilers - Boiler Room.</t>
  </si>
  <si>
    <t>PRIORITIZATION:  New project added with priority ranking of 98.
BUDGET:  Moore Unit:  Replace Boilers - Boiler Room.</t>
  </si>
  <si>
    <t>PRIORITIZATION:  New project added with priority ranking of 99.
BUDGET:    Ellis Unit:  Replace Service Entrance Switchgear - Back Gate.</t>
  </si>
  <si>
    <t>PRIORITIZATION:  New project added with priority ranking of 100.
BUDGET:  Neal Unit:  Renovate Mechanical Room and Replace Showers.</t>
  </si>
  <si>
    <t>PRIORITIZATION:  Previous priority ranking of 62.  (Terrell Unit)
BUDGET:  Project cancelled.  An on-site evaluation determined that renovating sewer lines would not remedy the problem.  Alternative solutions are being discussed.</t>
  </si>
  <si>
    <t>PRIORITIZATION:  Previous priority ranking of 88.  (Coffield Unit)
BUDGET:  Project cancelled.  Substation transferred to electric delivery vendor for repairs.</t>
  </si>
  <si>
    <t>TFC 6/16</t>
  </si>
  <si>
    <r>
      <rPr>
        <b/>
        <sz val="12"/>
        <color theme="1"/>
        <rFont val="Arial"/>
        <family val="2"/>
      </rPr>
      <t>06/14/16</t>
    </r>
    <r>
      <rPr>
        <sz val="12"/>
        <color theme="1"/>
        <rFont val="Arial"/>
        <family val="2"/>
      </rPr>
      <t>: Prime Professional Service Provider continues with assessment and early design activities.</t>
    </r>
  </si>
  <si>
    <r>
      <rPr>
        <b/>
        <sz val="12"/>
        <color theme="1"/>
        <rFont val="Arial"/>
        <family val="2"/>
      </rPr>
      <t>06/14/16</t>
    </r>
    <r>
      <rPr>
        <sz val="12"/>
        <color theme="1"/>
        <rFont val="Arial"/>
        <family val="2"/>
      </rPr>
      <t>: Prime Professional Service Provider contract has been executed for Phase 1 Assessment activities.</t>
    </r>
  </si>
  <si>
    <r>
      <rPr>
        <b/>
        <sz val="12"/>
        <color theme="1"/>
        <rFont val="Arial"/>
        <family val="2"/>
      </rPr>
      <t>06/14/16</t>
    </r>
    <r>
      <rPr>
        <sz val="12"/>
        <color theme="1"/>
        <rFont val="Arial"/>
        <family val="2"/>
      </rPr>
      <t>: Prime Professional Service Provider contract has been executed and assesment is under way.</t>
    </r>
  </si>
  <si>
    <r>
      <rPr>
        <b/>
        <sz val="12"/>
        <color theme="1"/>
        <rFont val="Arial"/>
        <family val="2"/>
      </rPr>
      <t>06/14/16</t>
    </r>
    <r>
      <rPr>
        <sz val="12"/>
        <color theme="1"/>
        <rFont val="Arial"/>
        <family val="2"/>
      </rPr>
      <t>: Prime Professional Service Provider contract is being finalized.</t>
    </r>
  </si>
  <si>
    <r>
      <rPr>
        <b/>
        <sz val="12"/>
        <color theme="1"/>
        <rFont val="Arial"/>
        <family val="2"/>
      </rPr>
      <t>06/14/16</t>
    </r>
    <r>
      <rPr>
        <sz val="12"/>
        <color theme="1"/>
        <rFont val="Arial"/>
        <family val="2"/>
      </rPr>
      <t>: Prime Professional Service Provider has been selected.</t>
    </r>
  </si>
  <si>
    <t>TXDOT 6/16</t>
  </si>
  <si>
    <t>Legend: Used latest budget estimate available in order of 
1. Contracted
2. Start Estimate
3. Current anticipated estimate.</t>
  </si>
  <si>
    <t>Priority Audit Trail</t>
  </si>
  <si>
    <t xml:space="preserve">Current Estimated Project Budget
(for Q3 AY16) </t>
  </si>
  <si>
    <t>Comment</t>
  </si>
  <si>
    <t>Q1</t>
  </si>
  <si>
    <t>Q2</t>
  </si>
  <si>
    <t>Q3JOC Priority</t>
  </si>
  <si>
    <t/>
  </si>
  <si>
    <t>AC is still under warranty, scope changed to fix controllers on four ton unit</t>
  </si>
  <si>
    <t>2/2/16 Addendum to increase estimate to $928K due to leaking and causing problems on the inside</t>
  </si>
  <si>
    <t>Project is being re-scoped.</t>
  </si>
  <si>
    <t>Austin Maintenance Offices</t>
  </si>
  <si>
    <t>Part of Orig ID #14470401612</t>
  </si>
  <si>
    <t>Part of Orig Proj ID #14470402984</t>
  </si>
  <si>
    <t>Austin - Riverside Annex II</t>
  </si>
  <si>
    <t>Riverside 150 Datacenter UPS – approved to add as new for  $795k. Warren will confirm with MEP that scope and estimate are good to go to start sheet. Warren &amp; Art to prepare schedule.</t>
  </si>
  <si>
    <t>New Generator/Upgrade---Split off of Project ID # 14470401613</t>
  </si>
  <si>
    <t>14470402990</t>
  </si>
  <si>
    <t>Austin Dist. Elevator Project Addition  - Approved to be added to program plan, not funded at this time.</t>
  </si>
  <si>
    <t>12470402994</t>
  </si>
  <si>
    <t>Galveston Area Office -  LaMarque</t>
  </si>
  <si>
    <t>Replace HVAC system</t>
  </si>
  <si>
    <t>Bandera MNT Building structure - foundation</t>
  </si>
  <si>
    <t>Install Mini Split Condenser, Air Handler</t>
  </si>
  <si>
    <t>Amarillo (East) Area Engineer and Maintenance Facility</t>
  </si>
  <si>
    <t xml:space="preserve">3/29/16 this was moved above line to address the 2 fueling stations on this site. One was not needed.  Project #06470402203 cancelled. </t>
  </si>
  <si>
    <t>Phase 1 of Project ID: 19470402619</t>
  </si>
  <si>
    <t>10470402998</t>
  </si>
  <si>
    <t>Henderson Maintenance Office</t>
  </si>
  <si>
    <t>EMERGENCY HVAC Unit</t>
  </si>
  <si>
    <t>02470402997</t>
  </si>
  <si>
    <t>Air Handler Replacement</t>
  </si>
  <si>
    <t>04470402995</t>
  </si>
  <si>
    <t>Sewer Line Replacement</t>
  </si>
  <si>
    <t>10470403005</t>
  </si>
  <si>
    <t>Canton Maintenance</t>
  </si>
  <si>
    <t>211B</t>
  </si>
  <si>
    <t>02470402999</t>
  </si>
  <si>
    <t>Weatherford Maintenance Offices</t>
  </si>
  <si>
    <t xml:space="preserve">Due to security issues project approved. Need to create child number to PARENT#02470401548 split off $45,000 from total project for various locations listed. CHILD# 02470402999. Clay and Art to create schedule. </t>
  </si>
  <si>
    <t>Phase I of Project ID #02470401548</t>
  </si>
  <si>
    <t>10470403004</t>
  </si>
  <si>
    <t>Palestine Area Engineer &amp; Maintenance</t>
  </si>
  <si>
    <t>10470403006</t>
  </si>
  <si>
    <t>02470401308</t>
  </si>
  <si>
    <t>Stephenvill Area Engineer &amp; Maintenance Office</t>
  </si>
  <si>
    <t>13470403007</t>
  </si>
  <si>
    <t>Replace rusted Caged Safety Ladders</t>
  </si>
  <si>
    <t>Was going to be completed w/FY15 funds - but needs to be done with FY16 as of 5/31/16. Bundled as one RFC for total of $365K</t>
  </si>
  <si>
    <t>Replace 2 Boilers-HQ.Bundled as one RFC for total of $365K</t>
  </si>
  <si>
    <t>60 ton chiller and air handler. Bundled as one RFC for total of $365K</t>
  </si>
  <si>
    <t>Aged and constant maintenance. Bundled as one RFC for total of $365K</t>
  </si>
  <si>
    <t>09470402996</t>
  </si>
  <si>
    <t>Limestone - Waco District</t>
  </si>
  <si>
    <t>3/29/16 Clay and Art to prep schedule</t>
  </si>
  <si>
    <t>17470403003</t>
  </si>
  <si>
    <t>Paint and Carpet</t>
  </si>
  <si>
    <t>Scope changed to Replace Flooring.</t>
  </si>
  <si>
    <t>13470403016</t>
  </si>
  <si>
    <t>Edna Maintenance</t>
  </si>
  <si>
    <t>Edna Caged Ladder Replacement</t>
  </si>
  <si>
    <t>01470403019</t>
  </si>
  <si>
    <t>Emory Facility</t>
  </si>
  <si>
    <t>Emory Generator</t>
  </si>
  <si>
    <t>14470403008</t>
  </si>
  <si>
    <t>Cedar Park Generator &amp; Electrical Upgrades</t>
  </si>
  <si>
    <t>Phase of Project ID: 14470401613</t>
  </si>
  <si>
    <t>03470403021</t>
  </si>
  <si>
    <t>Seymour</t>
  </si>
  <si>
    <t>Seymour Termite</t>
  </si>
  <si>
    <t>Project being scoped - estimate not available</t>
  </si>
  <si>
    <t>Ccure project #23470401667 cancelled and combined with this project. 04/14/16</t>
  </si>
  <si>
    <t>Port Lavaca MNT - Calhoun Cty Maint.</t>
  </si>
  <si>
    <t>Baird Maintenance</t>
  </si>
  <si>
    <t>Spalling Concrete hazard - Add approved 1/5/16 Soloman create schedule</t>
  </si>
  <si>
    <t>11470402989</t>
  </si>
  <si>
    <t>Hutchins Area Engineer &amp; Maintenance Office</t>
  </si>
  <si>
    <t>El Paso District Headquarters</t>
  </si>
  <si>
    <t>38470403000</t>
  </si>
  <si>
    <t>Approved in Sr. Mgr Mtg 4/5/16</t>
  </si>
  <si>
    <t>38470403002</t>
  </si>
  <si>
    <t>01470402991</t>
  </si>
  <si>
    <t>San Antonio  - Transguide</t>
  </si>
  <si>
    <t>11470402990</t>
  </si>
  <si>
    <t>24470402817</t>
  </si>
  <si>
    <t>Add Canopy</t>
  </si>
  <si>
    <t>12470403017</t>
  </si>
  <si>
    <t>Angleton Area Engineer &amp; Maintenance</t>
  </si>
  <si>
    <t>Fuel System Repair</t>
  </si>
  <si>
    <t>14470403018</t>
  </si>
  <si>
    <t>Septic</t>
  </si>
  <si>
    <t>15470403020</t>
  </si>
  <si>
    <t>New Braunfels</t>
  </si>
  <si>
    <t>Security</t>
  </si>
  <si>
    <t>Phase I of Proj ID #15470401560 New Braunfels Security Gate</t>
  </si>
  <si>
    <t>08470402681</t>
  </si>
  <si>
    <t>18470402685</t>
  </si>
  <si>
    <t>08470402690</t>
  </si>
  <si>
    <t>Sweetwater Maintenance Office</t>
  </si>
  <si>
    <t>11470402692</t>
  </si>
  <si>
    <t>24470402703</t>
  </si>
  <si>
    <t>24470402704</t>
  </si>
  <si>
    <t>24470402705</t>
  </si>
  <si>
    <t>24470402706</t>
  </si>
  <si>
    <t>11470402711</t>
  </si>
  <si>
    <t>1185b</t>
  </si>
  <si>
    <t>#NA</t>
  </si>
  <si>
    <t>PROJECTS CURRENTLY FUNDED $57.5M</t>
  </si>
  <si>
    <t>08470402250</t>
  </si>
  <si>
    <t>A Phase was broken out as Project #19470402979</t>
  </si>
  <si>
    <t>Condition AssessmentVarious</t>
  </si>
  <si>
    <t>Condition Assessment SoftwareVarious</t>
  </si>
  <si>
    <t>Upgrade Security (C-CURE)Atlanta District Headquarters</t>
  </si>
  <si>
    <t>Install LED Parking Lot LightingAtlanta District Headquarters</t>
  </si>
  <si>
    <t>Demolish Existing Building District Headquarters</t>
  </si>
  <si>
    <t>In-Ground ShelterWichita Falls District Headquarters</t>
  </si>
  <si>
    <t>Upgrade Security (C-CURE)Amarillo District Headquarters</t>
  </si>
  <si>
    <t>Sprinkler System RepairsDumas Maintenance Office</t>
  </si>
  <si>
    <t>Retrofit Existing Gate Opener W/C-CureNE Maint. Office</t>
  </si>
  <si>
    <t>Install New Gate Opener To Existing GateLubbock District Headquarters</t>
  </si>
  <si>
    <t>Install Exit LoopsDistrict Headquarters</t>
  </si>
  <si>
    <t>Install Motion Sensors On Install Automatic GateAndrews Maintenance Office</t>
  </si>
  <si>
    <t>Install Motion Sensors On Install Automatic GateMcCamey Maintenance Office</t>
  </si>
  <si>
    <t>Install Motion Sensors On Install Automatic GateStanton Maintenance Office</t>
  </si>
  <si>
    <t>Install Motion Sensors On Install Automatic GateKermit Maintenance Office</t>
  </si>
  <si>
    <t>Install Motion Sensors On Install Automatic GateMonahans Maintenance Office</t>
  </si>
  <si>
    <t>Paint Asphalt Tank Bases And Hardware. Deteriorating Paint And Rusting SteelMcCamey Maintenance Office</t>
  </si>
  <si>
    <t>Repair Irrigation SystemsSanderson Maintenance Office</t>
  </si>
  <si>
    <t>Replace Irrigation System For New Yard DesignOdessa Maintenance Office</t>
  </si>
  <si>
    <t>Repair Irrigation SystemsMonahans Maintenance Office</t>
  </si>
  <si>
    <t>Repair Irrigation SystemsIraan Maintenance Office</t>
  </si>
  <si>
    <t>Repair Irrigation SystemsBalmorhea Maintenance Office</t>
  </si>
  <si>
    <t>Repair Irrigation SystemsMidland Area Engineer &amp; Maintenance Office</t>
  </si>
  <si>
    <t>Repair/Replace Atg System On Above Ground Fuel TanksAndrews Maintenance Office</t>
  </si>
  <si>
    <t>Seal Roof PenetrationsAndrews Maintenance Office</t>
  </si>
  <si>
    <t>Repair/Replace Atg System On Above Ground Fuel TanksDistrict Headquarters</t>
  </si>
  <si>
    <t>Upgrade Rain GuttersCrane Maintenance Office</t>
  </si>
  <si>
    <t>Paint Cat-WalkFt Stockton Area Engineer &amp; Maintenance Office</t>
  </si>
  <si>
    <t>Demolish Old Asphalt Storage TankEden Maintenance Office</t>
  </si>
  <si>
    <t>R30</t>
  </si>
  <si>
    <t>Demolish Old Asphalt Storage TankSterling City Maintenance Office</t>
  </si>
  <si>
    <t>R31</t>
  </si>
  <si>
    <t>Demolish Old Asphalt Storage TankJunction Maintenance Office</t>
  </si>
  <si>
    <t>R32</t>
  </si>
  <si>
    <t>Demolish Old Asphalt Storage TankOzona Maintenance Office</t>
  </si>
  <si>
    <t>R33</t>
  </si>
  <si>
    <t>Demolish Old Asphalt Storage TankBig Lake Maintenance Office</t>
  </si>
  <si>
    <t>R34</t>
  </si>
  <si>
    <t>Replace RoofColorado City Maintenance Office</t>
  </si>
  <si>
    <t>R35</t>
  </si>
  <si>
    <t>Modifications/Upgrade HVACAbilene District Headquarters</t>
  </si>
  <si>
    <t>R36</t>
  </si>
  <si>
    <t>Upgrade Security (C-CURE)Abilene District Headquarters</t>
  </si>
  <si>
    <t>R37</t>
  </si>
  <si>
    <t>Install Floor TileRoby Maintenance Office</t>
  </si>
  <si>
    <t>R38</t>
  </si>
  <si>
    <t>Level Wash BayRoby Maintenance Office</t>
  </si>
  <si>
    <t>R39</t>
  </si>
  <si>
    <t>Upgrade Power Washer BuildingRoby Maintenance Office</t>
  </si>
  <si>
    <t>R40</t>
  </si>
  <si>
    <t>Install Double Pane Glass Windows In Store Front Entry AreaAbilene Maintenance Office</t>
  </si>
  <si>
    <t>R41</t>
  </si>
  <si>
    <t>Upgrade Security (C-CURE)Waco District Headquarters</t>
  </si>
  <si>
    <t>R42</t>
  </si>
  <si>
    <t>Replace RoofGatesville Area Engineer &amp; Maintenance Office</t>
  </si>
  <si>
    <t>R43</t>
  </si>
  <si>
    <t>Replace Emergency GeneratorLufkin Maintenance Office</t>
  </si>
  <si>
    <t>R44</t>
  </si>
  <si>
    <t>Replace Fuel DispensersGroveton Maintenance Office</t>
  </si>
  <si>
    <t>R45</t>
  </si>
  <si>
    <t>Renovate Breakroom Conroe Area Engineer &amp; Maintenance Office</t>
  </si>
  <si>
    <t>R46</t>
  </si>
  <si>
    <t>Replace APU (Generator)Matagorda Cty Maint.</t>
  </si>
  <si>
    <t>R47</t>
  </si>
  <si>
    <t>Replace Asphalt Tank BermLa Grange Area Engineer &amp; Maintenance Office</t>
  </si>
  <si>
    <t>R48</t>
  </si>
  <si>
    <t>Paint Exterior Structure Of Fuel CanopyColorado Cty Maint.</t>
  </si>
  <si>
    <t>R49</t>
  </si>
  <si>
    <t>Replace Tin At Mechanic ShopHallettsville Maintenance Office</t>
  </si>
  <si>
    <t>R50</t>
  </si>
  <si>
    <t>Replace RoofDevine Maintenance Office</t>
  </si>
  <si>
    <t>R51</t>
  </si>
  <si>
    <t>Paint, Carpet ReplacementPleasanton Area Engineer &amp; Maintenance Office</t>
  </si>
  <si>
    <t>R52</t>
  </si>
  <si>
    <t>Replace Existing Security And Access Control System To C-CureCorpus Christi District Headquarters</t>
  </si>
  <si>
    <t>R53</t>
  </si>
  <si>
    <t>Upgrade HQ Campus Emergency GeneratorCorpus Christi District Headquarters</t>
  </si>
  <si>
    <t>R54</t>
  </si>
  <si>
    <t>Replace RoofCorpus Christi District Headquarters</t>
  </si>
  <si>
    <t>R55</t>
  </si>
  <si>
    <t>Replace Roof At Area Engineer And Maintenance - Corpus Christi AEMCorpus Christi Area Engineer &amp; Maintenance Office</t>
  </si>
  <si>
    <t>R56</t>
  </si>
  <si>
    <t>Replace\New Security Fence - Corpus Christi AEMCorpus Christi Area Engineer &amp; Maintenance Office</t>
  </si>
  <si>
    <t>R57</t>
  </si>
  <si>
    <t>Replace\New Electrical Panel At Right Of Way - Corpus Christi DHQDistrict Headquarters</t>
  </si>
  <si>
    <t>R58</t>
  </si>
  <si>
    <t xml:space="preserve">Replace  Ceiling Tiles In Office BuildingSan Patricio Co </t>
  </si>
  <si>
    <t>R59</t>
  </si>
  <si>
    <t>Replace Ceilings At  Area Engineer And Maintenance -  Sinton AEMSinton Area Engineer &amp; Maintenance Office</t>
  </si>
  <si>
    <t>R60</t>
  </si>
  <si>
    <t>Improve Lighting In Yard/ShedCameron Maintenance Office</t>
  </si>
  <si>
    <t>R61</t>
  </si>
  <si>
    <t>Demolish Old Ae BuildingNavasota Maintenance Office</t>
  </si>
  <si>
    <t>R62</t>
  </si>
  <si>
    <t>Improve Lighting In Yard/ShedNavasota Maintenance Office</t>
  </si>
  <si>
    <t>R63</t>
  </si>
  <si>
    <t>Replace GuttersCaldwell Maintenance Office</t>
  </si>
  <si>
    <t>R64</t>
  </si>
  <si>
    <t>Improve Lighting In Yard/ShedBryan Area Engineer &amp; Maintenance Office</t>
  </si>
  <si>
    <t>R65</t>
  </si>
  <si>
    <t>Redo Lighting In WashbayHearne Area Engineer &amp; Maintenance Office</t>
  </si>
  <si>
    <t>R66</t>
  </si>
  <si>
    <t>Replace Ceiling TilesHearne Area Engineer &amp; Maintenance Office</t>
  </si>
  <si>
    <t>R67</t>
  </si>
  <si>
    <t>Improve Lighting In Yard/ShedBrenham Area Engineer &amp; Maintenance Office</t>
  </si>
  <si>
    <t>R68</t>
  </si>
  <si>
    <t>Install Electric Door Openers For Roll-Up DoorsBrenham Area Engineer &amp; Maintenance Office</t>
  </si>
  <si>
    <t>R69</t>
  </si>
  <si>
    <t>Replace Windows On Storage ShedBrenham Area Engineer &amp; Maintenance Office</t>
  </si>
  <si>
    <t>R70</t>
  </si>
  <si>
    <t>Upgrade Used Oil &amp; Antifreeze ContainersDistrict Headquarters</t>
  </si>
  <si>
    <t>R71</t>
  </si>
  <si>
    <t>Relocate And Add HVAC To Break RoomDallas District Headquarters</t>
  </si>
  <si>
    <t>R72</t>
  </si>
  <si>
    <t xml:space="preserve">Fence - Repair Chain Link/Top Rail At EasementDallas District Headquarters </t>
  </si>
  <si>
    <t>R73</t>
  </si>
  <si>
    <t>New Generator - DieselRockwall Maintenance Office</t>
  </si>
  <si>
    <t>R74</t>
  </si>
  <si>
    <t>New Generator - DieselCedar Hill Maintenance Office</t>
  </si>
  <si>
    <t>R75</t>
  </si>
  <si>
    <t>Parking Lot StripingEnnis Maintenance Office</t>
  </si>
  <si>
    <t>R76</t>
  </si>
  <si>
    <t xml:space="preserve">Parking Lot StripingDistrict Headquarters </t>
  </si>
  <si>
    <t>R77</t>
  </si>
  <si>
    <t>Parking Lot StripingWaxahachie Area Engineer &amp; Maintenance Office</t>
  </si>
  <si>
    <t>R78</t>
  </si>
  <si>
    <t>Parking Lot StripingDenton Area Engineer &amp; Maintenance Office</t>
  </si>
  <si>
    <t>R79</t>
  </si>
  <si>
    <t>Parking Lot StripingCorsicana Area Engineer &amp; Maintenance Office</t>
  </si>
  <si>
    <t>R80</t>
  </si>
  <si>
    <t>Crowell Maintenance</t>
  </si>
  <si>
    <t>R81</t>
  </si>
  <si>
    <t>Restroom Partitions ReplacedEnnis Maintenance Office</t>
  </si>
  <si>
    <t>R82</t>
  </si>
  <si>
    <t>R83</t>
  </si>
  <si>
    <t>Restroom Partitions Replacement - Men's RestroomDistrict Headquarters</t>
  </si>
  <si>
    <t>R84</t>
  </si>
  <si>
    <t>Analysis By Engineering ConsultantDistrict Headquarters</t>
  </si>
  <si>
    <t>R85</t>
  </si>
  <si>
    <t xml:space="preserve">Countertops - Restrooms On 4Th FloorDistrict Headquarters </t>
  </si>
  <si>
    <t>R86</t>
  </si>
  <si>
    <t>Install Card Reader AccessAnahuac Maintenance Office</t>
  </si>
  <si>
    <t>R87</t>
  </si>
  <si>
    <t>Rehab Metal RoofingOrange Maintenance Office</t>
  </si>
  <si>
    <t>R88</t>
  </si>
  <si>
    <t>Remove Out Of Service Emulsion, Linseed Oil &amp; AstsWoodville Maintenance Office</t>
  </si>
  <si>
    <t>R89</t>
  </si>
  <si>
    <t>Remove Out Of Service Emulsion, Linseed Oil &amp; AstsDistrict Headquarters</t>
  </si>
  <si>
    <t>R90</t>
  </si>
  <si>
    <t>Paint Flag PoleDistrict Headquarters</t>
  </si>
  <si>
    <t>R91</t>
  </si>
  <si>
    <t>Rebuild Overhead Door (10)District Headquarters</t>
  </si>
  <si>
    <t>R92</t>
  </si>
  <si>
    <t>Clean Fuel TanksJasper Area Engineer &amp; Maintenance Office</t>
  </si>
  <si>
    <t>R93</t>
  </si>
  <si>
    <t>Repair Heating SystemBeaumont Area Engineer &amp; Maintenance Office</t>
  </si>
  <si>
    <t>R94</t>
  </si>
  <si>
    <t>Replace GeneratorLaguna Vista Maintenance Office Sub-Section</t>
  </si>
  <si>
    <t>R95</t>
  </si>
  <si>
    <t>Bird Net For Truck Wash And Equip. ShedEdcouch Maintenance Office</t>
  </si>
  <si>
    <t>R96</t>
  </si>
  <si>
    <t>Repaint GeneratorEdcouch Maintenance Office</t>
  </si>
  <si>
    <t>R97</t>
  </si>
  <si>
    <t>Repair Wall PacksEdcouch Maintenance Office</t>
  </si>
  <si>
    <t>R98</t>
  </si>
  <si>
    <t>Flag Pole LightingFreer</t>
  </si>
  <si>
    <t>R99</t>
  </si>
  <si>
    <t>Parking Lot StripingLaredo District Headquarters</t>
  </si>
  <si>
    <t>R100</t>
  </si>
  <si>
    <t>Upgrade Security (C-CURE)Brownwood District Headquarters</t>
  </si>
  <si>
    <t>R101</t>
  </si>
  <si>
    <t>Modifications/Upgrade ElectricalTerlingua Sub-Section</t>
  </si>
  <si>
    <t>R102</t>
  </si>
  <si>
    <t>Replace RoofPresidio Maintenance Office</t>
  </si>
  <si>
    <t>R103</t>
  </si>
  <si>
    <t>Demolish  Old Emulsion TankPresidio Maintenance Office</t>
  </si>
  <si>
    <t>R104</t>
  </si>
  <si>
    <t>Demolish Old Emulsion TankMarfa Sub-Section</t>
  </si>
  <si>
    <t>R105</t>
  </si>
  <si>
    <t>Demolish  Old Emulsion TankVan Horn Maintenance Office</t>
  </si>
  <si>
    <t>R106</t>
  </si>
  <si>
    <t>Install Garage Door OpenersPine Springs Sub-Section</t>
  </si>
  <si>
    <t>R107</t>
  </si>
  <si>
    <t>Modifications/Upgrade ElectricalCamp Hubbard State Headquarters</t>
  </si>
  <si>
    <t>R108</t>
  </si>
  <si>
    <t>Lift Station Grinder Pump ReplacementsHenrietta Maintenance Office</t>
  </si>
  <si>
    <t>JUNE, 2016 QUARTERLY REPORT</t>
  </si>
  <si>
    <t>Updated 9-15-16</t>
  </si>
  <si>
    <t xml:space="preserve">Current Estimated Project Budget
(for FY 16 1st Qtr.) </t>
  </si>
  <si>
    <t xml:space="preserve">Current Estimated Project Budget
(for FY 16 2nd Qtr.) </t>
  </si>
  <si>
    <t xml:space="preserve">Current Estimated Project Budget
(for FY 16 3rd Qtr.) </t>
  </si>
  <si>
    <t xml:space="preserve">Current Estimated Project Budget
(for FY 16 4th Qtr.) </t>
  </si>
  <si>
    <t xml:space="preserve">Current Estimated Project Budget
(for FY 17 1st Qtr.) </t>
  </si>
  <si>
    <t>FY 2016-2017 Committed</t>
  </si>
  <si>
    <t>3-COR-17-62737</t>
  </si>
  <si>
    <t>6-ANW-17-62738</t>
  </si>
  <si>
    <t>5-26-16 DD;  Received cost estimate from CMR on 2-11-16.  Reviewing budget with TFC and negociating IAC for construction portion.</t>
  </si>
  <si>
    <t>2-LUF-17-62603</t>
  </si>
  <si>
    <t>2-LUF-17-XXXXX</t>
  </si>
  <si>
    <t>2-LUF-17-</t>
  </si>
  <si>
    <t>ACM Surveying 6-2016; DD Issued 7/13/2016; 9-1-16 ACM gone to bid</t>
  </si>
  <si>
    <t>17-R077471 - Asbestos Abate ($12K)</t>
  </si>
  <si>
    <t>5/2/16-Asbestos ($15K) 90% CD; HVAC bid was $382,042 over budget.</t>
  </si>
  <si>
    <t>16-R063150 CO16-R077873 to add$382,042 for HVAC;</t>
  </si>
  <si>
    <t>HQ-CAM-16-62906</t>
  </si>
  <si>
    <t>6/2016 Study completed 12/2015; 7/16 - A/E design contract in progress; TFC fees $127,500</t>
  </si>
  <si>
    <t xml:space="preserve">16-R071341; 17-R074183TFC IAC; </t>
  </si>
  <si>
    <t>18 months -TFC  seeking A/E firm</t>
  </si>
  <si>
    <t>1-GAR-17-62606</t>
  </si>
  <si>
    <t>1-HUR-17-62607</t>
  </si>
  <si>
    <t>5-WIC-17-62608</t>
  </si>
  <si>
    <t>5-WIC-17-XXXXX</t>
  </si>
  <si>
    <t>5-WIC-17-</t>
  </si>
  <si>
    <t>17-R071368 submitted 7-2016 in ePro</t>
  </si>
  <si>
    <t>2-BEU-17-62609</t>
  </si>
  <si>
    <t>3-LAR-17-62610</t>
  </si>
  <si>
    <t>5-ABI-17-62611</t>
  </si>
  <si>
    <t>24  months - In assessment phase. Negotiating IAC with TFC.</t>
  </si>
  <si>
    <t>1-CLE-17-62612</t>
  </si>
  <si>
    <t>5-CHI-17-62613</t>
  </si>
  <si>
    <t>2-HGR-17-62614</t>
  </si>
  <si>
    <t>On hold - DL vacated office</t>
  </si>
  <si>
    <t>4-ODE-17-62615</t>
  </si>
  <si>
    <t>4-ODE-17-XXXXX</t>
  </si>
  <si>
    <t>4-ODE-17-</t>
  </si>
  <si>
    <t>Heating Ventilation Air Conditioning (HVAC) System replacement (includes controls)  (Combined with project 4-ODE-17-62847)</t>
  </si>
  <si>
    <t xml:space="preserve">Rolled into priority project 38.  Estimated completion </t>
  </si>
  <si>
    <t>4-GAT-17-62616</t>
  </si>
  <si>
    <t>4-GAT-17-XXXXX</t>
  </si>
  <si>
    <t>4-GAT-17-</t>
  </si>
  <si>
    <t xml:space="preserve">6-10-16 16-R061559 Bid closes; 7-2016 - Award to vendor in process (Needed to add hailguards - no change in price or services, but Procurement made us rebid this project.  </t>
  </si>
  <si>
    <t>17-R076596</t>
  </si>
  <si>
    <t>16-R068586</t>
  </si>
  <si>
    <t>HQ-GA-17-62618</t>
  </si>
  <si>
    <t>HQ-E-17-62619</t>
  </si>
  <si>
    <t>HQ-C-17-62620</t>
  </si>
  <si>
    <t>HQ-A-17-62621</t>
  </si>
  <si>
    <t>8/10/16 sub req</t>
  </si>
  <si>
    <t>17-R072554</t>
  </si>
  <si>
    <t>HQ-E-17-62622</t>
  </si>
  <si>
    <t>16-R072883</t>
  </si>
  <si>
    <t>HQ-O-17-62623</t>
  </si>
  <si>
    <t>9/1/16In assessment phase</t>
  </si>
  <si>
    <t>2-CON-17-62624</t>
  </si>
  <si>
    <t>1-GAR-17-62625</t>
  </si>
  <si>
    <t>7/2016 Developing RFQ for Design Firm</t>
  </si>
  <si>
    <t>1-GAR-17-62626</t>
  </si>
  <si>
    <t>1-GAR-17-62627</t>
  </si>
  <si>
    <t>1-GAR-17-62628</t>
  </si>
  <si>
    <t>2-PIE-17-62629</t>
  </si>
  <si>
    <t>2-BAY-17-62630</t>
  </si>
  <si>
    <t>5-CHI-17-62631</t>
  </si>
  <si>
    <t>1-SUL-17-62632</t>
  </si>
  <si>
    <t>2-CON-17-62633</t>
  </si>
  <si>
    <t>9/15/16 On hold pending further assessment.</t>
  </si>
  <si>
    <t>HQ-L-17-62634</t>
  </si>
  <si>
    <t xml:space="preserve"> 9-1-16 in assessment phase.</t>
  </si>
  <si>
    <t>4-ODE-17-62847</t>
  </si>
  <si>
    <t>Terminal &amp; Package Units (Building Automation System)  (Combined with project 4-ODE-17-62615)</t>
  </si>
  <si>
    <t>4-ODE-17-62754</t>
  </si>
  <si>
    <t xml:space="preserve">2/13/16 Plainview - Removed fuel (Riley Industrial Services) and Stat Inv Reconciliation for Temp removed from service (Total SIR LLC); SA, Seguin, New Braunfels; </t>
  </si>
  <si>
    <t>Feb 2016 Pcard $1857, Amarillo 3453.25, Seguin/New Braunfels $3870; MTI Services Pcard - Houston tank $1,750; R&amp;R Petro pcard-Corpus $623.14</t>
  </si>
  <si>
    <t>2/28/18 - Performing TCEQ compliance audit; performing repairs as identified</t>
  </si>
  <si>
    <t>5-AMA-17-62740</t>
  </si>
  <si>
    <t>9-1-16  in assessment phase</t>
  </si>
  <si>
    <t>6-ADO-17-62741</t>
  </si>
  <si>
    <t>6-ADO-17-62742</t>
  </si>
  <si>
    <t>Est is over budget.  Req sub 8/5/17</t>
  </si>
  <si>
    <t>17-R074769</t>
  </si>
  <si>
    <t>2-HHQ-17-62743</t>
  </si>
  <si>
    <t>4-SAN-17-62744</t>
  </si>
  <si>
    <t>4-SAN-17-62745</t>
  </si>
  <si>
    <t>9/1/16 in assessment</t>
  </si>
  <si>
    <t>1-HUR-17-62746</t>
  </si>
  <si>
    <t>9-1-16 in assessment</t>
  </si>
  <si>
    <t>3-EAG-17-62747</t>
  </si>
  <si>
    <t>3-HAR-17-62748</t>
  </si>
  <si>
    <t>Harlingen Area Office (Reg 3)
Roof Repairs
1630 N. 77 Sunshine Strip
Harlingen, Texas 78550</t>
  </si>
  <si>
    <t>Roof repairs</t>
  </si>
  <si>
    <t>During evaluation - determined roof does not need to be replaced - only needs PM</t>
  </si>
  <si>
    <t>17-R075684</t>
  </si>
  <si>
    <t>3-BEE-17-62749</t>
  </si>
  <si>
    <r>
      <t xml:space="preserve">Nat Oechsner </t>
    </r>
    <r>
      <rPr>
        <sz val="12"/>
        <color rgb="FFFF0000"/>
        <rFont val="Arial"/>
        <family val="2"/>
      </rPr>
      <t>Steve Haney</t>
    </r>
  </si>
  <si>
    <t>17-R076672</t>
  </si>
  <si>
    <t>3-BEE-17-62750</t>
  </si>
  <si>
    <t>Beeville Area Office (Reg 3)
Roof Repairs
400 S. Hillside Drive
Beeville, Texas 78102</t>
  </si>
  <si>
    <t>17-R074917</t>
  </si>
  <si>
    <t>4-BIG-17-62751</t>
  </si>
  <si>
    <t>ST-PM-17-62635</t>
  </si>
  <si>
    <t>3-25-16 sent EPS to Vivian.  Approved - will use bond; in the bid process; Bid Opening 6-16-16 Contractor on site installing as of 9/1/2017</t>
  </si>
  <si>
    <t>2-BRE-17-62752</t>
  </si>
  <si>
    <t>2-BRE-17-62753</t>
  </si>
  <si>
    <t>Roof Coverings built-up roofing replacement and access ladder</t>
  </si>
  <si>
    <t>sub req 8/10/16 for $40K</t>
  </si>
  <si>
    <t>17-R074981</t>
  </si>
  <si>
    <t>2-ORA-17-62755</t>
  </si>
  <si>
    <t xml:space="preserve">16-R072896 </t>
  </si>
  <si>
    <t>HVAC controls &amp; instrumentation replacement, distribution systems, Terminal &amp; package units replacement/upgrade (Add BAS as needed), HVAC test and balance (Project was completed from other funding)</t>
  </si>
  <si>
    <t>Steve will assess  unit replaced a in prior FYand add DDC.  Determined full DDC is not needed and used a Tstat to control.</t>
  </si>
  <si>
    <t>Replaced in prior FY</t>
  </si>
  <si>
    <t>Project completed in prior fiscal year using other funding.</t>
  </si>
  <si>
    <t>4-Pec-17-62757</t>
  </si>
  <si>
    <t>4-Pec-17-62758</t>
  </si>
  <si>
    <t>3-UVA-17-62759</t>
  </si>
  <si>
    <t>9-2016 Req Submitted for 3,850 SF</t>
  </si>
  <si>
    <t>17-R079238</t>
  </si>
  <si>
    <t>1-GAR-17-62760</t>
  </si>
  <si>
    <t>TBD after A/E Contract is executed</t>
  </si>
  <si>
    <t>1-GAR-17-62761</t>
  </si>
  <si>
    <t>1-GAR-17-62762</t>
  </si>
  <si>
    <t>1-GAR-17-62763</t>
  </si>
  <si>
    <t>1-GAR-17-62764</t>
  </si>
  <si>
    <t>1-GAR-17-62765</t>
  </si>
  <si>
    <t>2-PIE-17-62766</t>
  </si>
  <si>
    <t>2-BRE-17-62767</t>
  </si>
  <si>
    <t>2-HHQ-17-62768</t>
  </si>
  <si>
    <t>4-MID-17-62769</t>
  </si>
  <si>
    <t>6-2-16 Site Assessment; 9-1-16  Planning with Regional Staff</t>
  </si>
  <si>
    <t>5-AMA-176-62770</t>
  </si>
  <si>
    <t>5-AMA-17-62771</t>
  </si>
  <si>
    <t>5-AMA-17-62772</t>
  </si>
  <si>
    <t>5-AMA-17-62773</t>
  </si>
  <si>
    <t>8-31-18 - Phased project</t>
  </si>
  <si>
    <t>5-AMA-17-62774</t>
  </si>
  <si>
    <t>6-ADO-17-62775</t>
  </si>
  <si>
    <t>6-ADO-17-62776</t>
  </si>
  <si>
    <t>6-ADO-17-62777</t>
  </si>
  <si>
    <t>6-ADO-17-62778</t>
  </si>
  <si>
    <t>5-ABI-17-62779</t>
  </si>
  <si>
    <t>3-LAR-17-62780</t>
  </si>
  <si>
    <t>3-LAR-17-62781</t>
  </si>
  <si>
    <t>6-WAC-17-62782</t>
  </si>
  <si>
    <t>6-WAC-17-62783</t>
  </si>
  <si>
    <t>3-EAG-17-62784</t>
  </si>
  <si>
    <t>3-EAG-17-62785</t>
  </si>
  <si>
    <t>3-EAG-17-62786</t>
  </si>
  <si>
    <t>3-EAG-17-62787</t>
  </si>
  <si>
    <t>3-EAG-17-62788</t>
  </si>
  <si>
    <t>3-EAG-17-62789</t>
  </si>
  <si>
    <t>3-EAG-17-62790</t>
  </si>
  <si>
    <t>5-AMA-17-62791</t>
  </si>
  <si>
    <t>5-AMA-17-62792</t>
  </si>
  <si>
    <t>5-AMA-17-62793</t>
  </si>
  <si>
    <t>5-AMA-17-62794</t>
  </si>
  <si>
    <t>5-AMA-17-62795</t>
  </si>
  <si>
    <t>HQ-A-17-62796</t>
  </si>
  <si>
    <t>HQ-A-17-62797</t>
  </si>
  <si>
    <t>2-BRY-17-XXXXX</t>
  </si>
  <si>
    <t>6-WTR-17-XXXX</t>
  </si>
  <si>
    <t>1-TER-17-XXXXX</t>
  </si>
  <si>
    <t>3-EAG-17-62900</t>
  </si>
  <si>
    <t>6-ANW-17-XXXXX</t>
  </si>
  <si>
    <t>6-15-16  waiting for cost estimate.</t>
  </si>
  <si>
    <t>HQ-L-17-XXXXX</t>
  </si>
  <si>
    <t>Statewide
Unexpected DM repairs/Project Contingency:  Emergency deferred maintenance repairs includes all trades listed above and unforeseen emergency building/infrastructure repairs as necessary for prior biennium and current DM projects.</t>
  </si>
  <si>
    <t>ST-CONB-17-62894</t>
  </si>
  <si>
    <t>ST-CON-17-XXXXX</t>
  </si>
  <si>
    <t>ST-CON-17-</t>
  </si>
  <si>
    <t>ST-CON-17-62894</t>
  </si>
  <si>
    <t>Statewide
Unexpected DM repairs/Project Contingency:  Emergency deferred maintenance repairs includes all trades listed above and unforeseen emergency building/infrastructure repairs as necessary for prior biennium and current DM projects.  May also include any addition project expenses such as TFC fees</t>
  </si>
  <si>
    <t>Childress Area Office (Reg 5)
Roof Replacement
1700 Ave. F Northwest
Childress, Texas 79201</t>
  </si>
  <si>
    <t>Statewide
Unexpected DM repairs/Project Contingency:  Replace Childress radio shop roof (Roof is leaking and contains asbestos) 3/24/16 - entered req.</t>
  </si>
  <si>
    <t>Statewide
Unexpected DM repairs/Project Contingency:  Add ceiling insulation to increase energy efficiency to assist HVAC system to better control temperature in open ceiling area.</t>
  </si>
  <si>
    <t>Statewide
Unexpected DM repairs/Project Contingency:  Replace failed 10-ton RTU</t>
  </si>
  <si>
    <t>Statewide
Unexpected DM repairs/Project Contingency:  Replace failed 2.5 Ton RTU (Commander's area)</t>
  </si>
  <si>
    <t>Statewide
Unexpected DM repairs/Project Contingency:  Replace failed 5 ton RTU.</t>
  </si>
  <si>
    <t>Statewide
Unexpected DM repairs/Project Contingency:  Replace failed 3 ton RTU</t>
  </si>
  <si>
    <t>Statewide
Unexpected DM repairs/Project Contingency:  Replace failed 2 ton RTU</t>
  </si>
  <si>
    <t>Statewide
Unexpected DM repairs/Project Contingency:  Replace failed water heater</t>
  </si>
  <si>
    <t>Statewide
Unexpected DM repairs/Project Contingency:  Replace 6 outdated gas fired shop heaters (Labor only) and install 5 natural gas shop heaters.</t>
  </si>
  <si>
    <t>Statewide
Unexpected DM repairs/Project Contingency:  Water Line Replacement due to line breakage</t>
  </si>
  <si>
    <t xml:space="preserve">Statewide
Unexpected DM repairs/Project Contingency:  Replace 2 failed BTU boilers and appurtenances </t>
  </si>
  <si>
    <t>Statewide
Unexpected DM repairs/Project Contingency:  Replace failed VFD</t>
  </si>
  <si>
    <t>Statewide
Unexpected DM repairs/Project Contingency:  Replace split cooling system with a gas furnace</t>
  </si>
  <si>
    <t>Statewide
Unexpected DM repairs/Project Contingency:  Replace failed gas water heater</t>
  </si>
  <si>
    <t xml:space="preserve">Statewide
Unexpected DM repairs/Project Contingency:  Replace deteriorated Bldg. C-Annex/ Building E Waterproofing Elev#16. &amp; Bldg. E-Rm. E001. </t>
  </si>
  <si>
    <t>Statewide
Unexpected DM repairs/Project Contingency:  HVAC unit (1.5 ton split system and 3.5 ton split system) serving CID and conference room failed.</t>
  </si>
  <si>
    <t>HQ-CA-16-62451</t>
  </si>
  <si>
    <t>HQ-CA-16-XXXXX</t>
  </si>
  <si>
    <t>HQ-CA-16-</t>
  </si>
  <si>
    <t>Austin HQ (Building C Annex)
Floor Finish Replacement
5805 North Lamar Blvd
Austin, Texas 78752</t>
  </si>
  <si>
    <t>Statewide
Unexpected DM repairs/Project Contingency:  Replace deteriorated Bldg. C-Annex/ Corridor C (basement) Annex Flooring.</t>
  </si>
  <si>
    <t>Req R070710 created 7-5-16 - did  not add DM40 Cont in short description - need to be sure this is updated for tracking purposes.</t>
  </si>
  <si>
    <t>405-16-R070710</t>
  </si>
  <si>
    <t>16-P008841</t>
  </si>
  <si>
    <t>Austin HQ (Building C Annex)
Wall Finish Replacement
5805 North Lamar Blvd
Austin, Texas 78752</t>
  </si>
  <si>
    <t>Statewide
Unexpected DM repairs/Project Contingency:  Replace deteriorated Bldg. C-Annex/ Corridor C (basement) Annex wall covering.</t>
  </si>
  <si>
    <t>Req R070699 created 7-5-16 - did  not add DM40 Cont in short description - need to be sure this is updated for tracking purposes.</t>
  </si>
  <si>
    <t>405-16-R070699</t>
  </si>
  <si>
    <t>16-P008858</t>
  </si>
  <si>
    <t>6-SAN-17-62441</t>
  </si>
  <si>
    <t>6-SAN-17-XXXXX</t>
  </si>
  <si>
    <t>6-SAN-17</t>
  </si>
  <si>
    <t>San Antonio Regiona HQ (Reg 6)
RTU Replacement
6502 South New Braunfels Ave
San Antonio, Texas 78223</t>
  </si>
  <si>
    <t>Statewide
Unexpected DM repairs/Project Contingency:  Replace two failed RTU. (17.5 ton and 5 ton)</t>
  </si>
  <si>
    <t>17-R076654</t>
  </si>
  <si>
    <t>HQ-CONB-17-62908</t>
  </si>
  <si>
    <t>ST-CONB-17-</t>
  </si>
  <si>
    <t>Tactical Training Center (HQ)
Security Replacement
820 CR 240
Florence, Texas 76527</t>
  </si>
  <si>
    <t>Statewide
Unexpected DM repairs/Project Contingency-Bond:  Security system needs to be replaced and expanded to protect the firing range and other adjacent areas</t>
  </si>
  <si>
    <t>9/6/16 approval given to proceed with Req</t>
  </si>
  <si>
    <t>3-CONB-17-62907</t>
  </si>
  <si>
    <t>Alice Area Office (Reg 3)
Roof Replacement
300 South Johnson Alice, Texas 78332</t>
  </si>
  <si>
    <t>Statewide
Unexpected DM repairs/Project Contingency-Bond:  Inspected roof due to reported leaks, replace deteriorated roof system.</t>
  </si>
  <si>
    <t>HQ-B-17-XXXXX</t>
  </si>
  <si>
    <t>Summary of projects not funded that were originally submitted 9-15-15 to the JOC</t>
  </si>
  <si>
    <t>49, 51</t>
  </si>
  <si>
    <t xml:space="preserve">Beeville/Harlingen Roofs were on the replacement list, but recent inspection determined that the overall roof does not need to be replaced but repaired to assure integrity of overall roof system  </t>
  </si>
  <si>
    <t xml:space="preserve">Ozona HVAC has one unit serving the building and was completed in prior fiscal year before funding was approved.  </t>
  </si>
  <si>
    <t>Added note in project scope to complete on going DM projects from prior DM funding (Phase I) with this phase II of the project.</t>
  </si>
  <si>
    <t>Abatement was needed to replace the Childress roof resulting in a change order request.  Upon evaluation, DPS rebid this project to realize savings.</t>
  </si>
  <si>
    <t>Alice roof replacement:  Upon inspection of reported leaks, it was determined that the entire roof system should be replaced.</t>
  </si>
  <si>
    <t>Tactical Training Center Security Replacement/Upgrade:  Recent camera outages resulted in a determination that the entire system needed to be replaced and coverage of certain additional areas.</t>
  </si>
  <si>
    <t>Proposed DM Projects Not Currently Funded</t>
  </si>
  <si>
    <t>SEPTEMBER, 2016 QUARTERLY REPORT</t>
  </si>
  <si>
    <t>TMD 9/16</t>
  </si>
  <si>
    <t>TFC 9/16</t>
  </si>
  <si>
    <t>TXDOT 9/16</t>
  </si>
  <si>
    <t>Leslie Gervais</t>
  </si>
  <si>
    <t xml:space="preserve">Current Estimated Project Budget
(for 4th Qtr.) </t>
  </si>
  <si>
    <r>
      <rPr>
        <b/>
        <sz val="12"/>
        <color theme="1"/>
        <rFont val="Arial"/>
        <family val="2"/>
      </rPr>
      <t>09/14/16</t>
    </r>
    <r>
      <rPr>
        <sz val="12"/>
        <color theme="1"/>
        <rFont val="Arial"/>
        <family val="2"/>
      </rPr>
      <t>: Prime Professional Service Provider continues with design. Contractor providing pre-construction services.</t>
    </r>
  </si>
  <si>
    <r>
      <rPr>
        <b/>
        <sz val="12"/>
        <color theme="1"/>
        <rFont val="Arial"/>
        <family val="2"/>
      </rPr>
      <t>09/14/16</t>
    </r>
    <r>
      <rPr>
        <sz val="12"/>
        <color theme="1"/>
        <rFont val="Arial"/>
        <family val="2"/>
      </rPr>
      <t>: Prime Professional Service Provider continues with assessment and early design activities. Contractor providing pre-construction services.</t>
    </r>
  </si>
  <si>
    <r>
      <rPr>
        <b/>
        <sz val="12"/>
        <color theme="1"/>
        <rFont val="Arial"/>
        <family val="2"/>
      </rPr>
      <t>09/14/16</t>
    </r>
    <r>
      <rPr>
        <sz val="12"/>
        <color theme="1"/>
        <rFont val="Arial"/>
        <family val="2"/>
      </rPr>
      <t>: Prime Professional Service Provider continues with design.  Contractor providing pre-construction services.</t>
    </r>
  </si>
  <si>
    <r>
      <rPr>
        <b/>
        <sz val="12"/>
        <color theme="1"/>
        <rFont val="Arial"/>
        <family val="2"/>
      </rPr>
      <t>09/14/16</t>
    </r>
    <r>
      <rPr>
        <sz val="12"/>
        <color theme="1"/>
        <rFont val="Arial"/>
        <family val="2"/>
      </rPr>
      <t>: Prime Professional Service Provider continues with assessment and early design activities.</t>
    </r>
  </si>
  <si>
    <r>
      <rPr>
        <b/>
        <sz val="12"/>
        <color theme="1"/>
        <rFont val="Arial"/>
        <family val="2"/>
      </rPr>
      <t>09/14/16:</t>
    </r>
    <r>
      <rPr>
        <sz val="12"/>
        <color theme="1"/>
        <rFont val="Arial"/>
        <family val="2"/>
      </rPr>
      <t xml:space="preserve"> Prime Professional Service Provider continues with assessment and early design activities. Contractor providing pre-construction services.</t>
    </r>
  </si>
  <si>
    <r>
      <rPr>
        <b/>
        <sz val="12"/>
        <color theme="1"/>
        <rFont val="Arial"/>
        <family val="2"/>
      </rPr>
      <t>09/14/16</t>
    </r>
    <r>
      <rPr>
        <sz val="12"/>
        <color theme="1"/>
        <rFont val="Arial"/>
        <family val="2"/>
      </rPr>
      <t>: Prime Professional Service Provider continues with assessment and early design activities.  Contractor has been selected and will go for commission approval on 09/21/2016.</t>
    </r>
  </si>
  <si>
    <r>
      <rPr>
        <b/>
        <sz val="12"/>
        <color theme="1"/>
        <rFont val="Arial"/>
        <family val="2"/>
      </rPr>
      <t>0914/16</t>
    </r>
    <r>
      <rPr>
        <sz val="12"/>
        <color theme="1"/>
        <rFont val="Arial"/>
        <family val="2"/>
      </rPr>
      <t>: Prime Professional Service Provider has completed assessment and continues with early design activities.  Contractor providing pre-construction activities.</t>
    </r>
  </si>
  <si>
    <r>
      <rPr>
        <b/>
        <sz val="12"/>
        <color theme="1"/>
        <rFont val="Arial"/>
        <family val="2"/>
      </rPr>
      <t>09/14/16</t>
    </r>
    <r>
      <rPr>
        <sz val="12"/>
        <color theme="1"/>
        <rFont val="Arial"/>
        <family val="2"/>
      </rPr>
      <t>: Design complete currently under construction.</t>
    </r>
  </si>
  <si>
    <r>
      <rPr>
        <b/>
        <sz val="12"/>
        <color theme="1"/>
        <rFont val="Arial"/>
        <family val="2"/>
      </rPr>
      <t>09/14/16</t>
    </r>
    <r>
      <rPr>
        <sz val="12"/>
        <color theme="1"/>
        <rFont val="Arial"/>
        <family val="2"/>
      </rPr>
      <t>: Prime Professional Service Provider has been selected.</t>
    </r>
  </si>
  <si>
    <r>
      <rPr>
        <b/>
        <sz val="12"/>
        <color theme="1"/>
        <rFont val="Arial"/>
        <family val="2"/>
      </rPr>
      <t>09/14/16:</t>
    </r>
    <r>
      <rPr>
        <sz val="12"/>
        <color theme="1"/>
        <rFont val="Arial"/>
        <family val="2"/>
      </rPr>
      <t xml:space="preserve"> Prime Professional Service Provider has been selected, awaiting contract execution.</t>
    </r>
  </si>
  <si>
    <r>
      <rPr>
        <b/>
        <sz val="12"/>
        <color theme="1"/>
        <rFont val="Arial"/>
        <family val="2"/>
      </rPr>
      <t>09/14/16:</t>
    </r>
    <r>
      <rPr>
        <sz val="12"/>
        <color theme="1"/>
        <rFont val="Arial"/>
        <family val="2"/>
      </rPr>
      <t xml:space="preserve"> Prime Professional Service Provider continues with assessment and early design activities.  Currently soliciting for contractor.</t>
    </r>
  </si>
  <si>
    <t>2668</t>
  </si>
  <si>
    <t>Legend: Used latest budget estimate available in order of:
1. Contracted Amt.
2 Start Estimate Amt.
3 Orig/Current Estimate.</t>
  </si>
  <si>
    <t>Contracted Amt. (PO iss/Cmsn date) thorugh Aug 26,2016</t>
  </si>
  <si>
    <t>Q4 JOC Priority</t>
  </si>
  <si>
    <t xml:space="preserve">Current Estimated Project Budget
(for Q4 AY16) </t>
  </si>
  <si>
    <t>Drainage Flume - NE Bexar Maintenance Office</t>
  </si>
  <si>
    <t>Site Work</t>
  </si>
  <si>
    <t>Stairs &amp; Handicap Ramp for Mod Building  - Henrietta Maintenance Office</t>
  </si>
  <si>
    <t>Capital Repairs</t>
  </si>
  <si>
    <t>Remove and Install 10 and 8.5 ton Roof Top HVAC Units - Beaumont District Headquarters</t>
  </si>
  <si>
    <t>Install Automatic Gate - Dumas Maintenance Office</t>
  </si>
  <si>
    <t>Safety/Security</t>
  </si>
  <si>
    <t>Contract #5342 - combined 4 Projects</t>
  </si>
  <si>
    <t>Install Automatic Gate - Darouzett Maintenance Office</t>
  </si>
  <si>
    <t>Install Automatic Gate - Gruver Maintenance Office</t>
  </si>
  <si>
    <t>Install Automatic Gate - Panhandle Maintenance Office</t>
  </si>
  <si>
    <t>New Perimeter Fence - Jayton Maintenance Office</t>
  </si>
  <si>
    <t>A/C Unit Replacement - Anahuac Maintenance Office</t>
  </si>
  <si>
    <t>Replace Generator - Woodville Maintenance Office</t>
  </si>
  <si>
    <t>Replace Roof On Shop - Tyler District Headquarters</t>
  </si>
  <si>
    <t>Roofing</t>
  </si>
  <si>
    <t>Phase I only</t>
  </si>
  <si>
    <t>Replace Generator - Darouzett Maintenance Office</t>
  </si>
  <si>
    <t>Contract #5514 - combined with 3 Projects</t>
  </si>
  <si>
    <t>Replace Generator - Panhandle Maintenance Office</t>
  </si>
  <si>
    <t>Replace Generator - Claude Maintenance Office</t>
  </si>
  <si>
    <t>Replace Fuel Station Gas Pipeline - Fort Worth District Headquarters</t>
  </si>
  <si>
    <t>Upgrade Obsolete Johnson Control Panels - Camp Hubbard State Headquarters</t>
  </si>
  <si>
    <t>Upgrade Security (C-CURE) - 
Card Reader - Austin Maintenance Offices</t>
  </si>
  <si>
    <t xml:space="preserve">January 2016 Phase I - Pedestals piece </t>
  </si>
  <si>
    <t>Replace Fuel Pumps - Pampa Area Engineer &amp; Maintenance Office</t>
  </si>
  <si>
    <t>Combined RFC -w1939 *1-5-16 Approved to submit with 1939 as one RFC</t>
  </si>
  <si>
    <t>Replace Fuel Pumps - Perryton Maintenance Office</t>
  </si>
  <si>
    <t>Combined RFC with 1935 *1-5-16 Approved to submit with 1936 as one RFC</t>
  </si>
  <si>
    <t>Card Reader Pedestals for the Upgrade Security (C-CURE).  - Austin Maintenance Offices</t>
  </si>
  <si>
    <t xml:space="preserve">January 2016-  Phase I at $53K completed. </t>
  </si>
  <si>
    <t xml:space="preserve">Replace Existing Secuity Fence Around Perimeter Of Property - San Patricio Co </t>
  </si>
  <si>
    <t xml:space="preserve">Replace Existing Secuity Fence Around Perimeter Of Property - Nueces East </t>
  </si>
  <si>
    <t>Install Yard Illumination In Back Yard Area (Rebid) - Jim Wells Co.</t>
  </si>
  <si>
    <t>Install Exterior Lighting In Back Yard Area (Rebid) - Live Oak Co.</t>
  </si>
  <si>
    <t>Apply Ceramic Roof Coating (Rebid) - Rockwall Maintenance Office</t>
  </si>
  <si>
    <t>Lag in remainder payment</t>
  </si>
  <si>
    <t>Shop Floor Replacement (Project was rebid) - Paris District Headquarters</t>
  </si>
  <si>
    <t>Upgrade Security (C-CURE) - San Antonio District Headquarters</t>
  </si>
  <si>
    <t>Upgrade Security (C-CURE) - Odessa District Headquarters</t>
  </si>
  <si>
    <t>Upgrade Security (C-CURE) - San Angelo District Headquarters</t>
  </si>
  <si>
    <t>Replace Chiller, provide temporary unit until work complete - Dallas District Headquarters</t>
  </si>
  <si>
    <t>AC Unit Needs Replacing (Old R22 Unit) - Gail Maintenance Office</t>
  </si>
  <si>
    <t>HVAC - Split Unit (Meeting &amp; Stock Rooms) - Waxahachie Area Engineer &amp; Maintenance Office</t>
  </si>
  <si>
    <t>HVAC - Upgrade Existing System - Rockwall Maintenance Office</t>
  </si>
  <si>
    <t>Riverside 150 Datacenter UPS –- Austin - Riverside Annex II</t>
  </si>
  <si>
    <t>New Roof - Junction Area Engineer &amp; Maintenance Office</t>
  </si>
  <si>
    <t>Install Automatic Gate - Canyon Maintenance Office</t>
  </si>
  <si>
    <t>Contract # 5485 - combined with 6 Project Ids</t>
  </si>
  <si>
    <t>Install Automatic Gate - Borger Maintenance Office</t>
  </si>
  <si>
    <t>Replace Generator - Hereford Maintenance Office</t>
  </si>
  <si>
    <t>Contract #5499 - combined with 6 project ids</t>
  </si>
  <si>
    <t>Install Automatic Gate - Perryton Maintenance Office</t>
  </si>
  <si>
    <t>Replace Generator - Perryton Maintenance Office</t>
  </si>
  <si>
    <t>Replace Generator - Groom Maintenance Office</t>
  </si>
  <si>
    <t>Install Automatic Gate - Dalhart Maintenance Office</t>
  </si>
  <si>
    <t>Replace Generator - Borger Maintenance Office</t>
  </si>
  <si>
    <t>Install Automatic Gate - Pampa Area Engineer &amp; Maintenance Office</t>
  </si>
  <si>
    <t>Replace Generator - Pampa Area Engineer &amp; Maintenance Office</t>
  </si>
  <si>
    <t>Replace Generator - Canadian Maintenance Office</t>
  </si>
  <si>
    <t>Install Automatic Gate - Amarillo Area Engineer and Mainteannce Office</t>
  </si>
  <si>
    <t xml:space="preserve">New Discharge air temp sensors and HVAC - Cedar Park   </t>
  </si>
  <si>
    <t>Replace Windows - Seguin Area Engineer &amp; Maintenance Office</t>
  </si>
  <si>
    <t>Replace Fence Along Mopac With Standard Fence - Camp Hubbard State Headquarters</t>
  </si>
  <si>
    <t>3-Ton Standalone Unit (Duct Work, Vents, Air Handler, Etc) - Brackettville</t>
  </si>
  <si>
    <t>Replace HVAC Units - Liberty Area Engineer &amp; Maintenance Office</t>
  </si>
  <si>
    <t>A/C Unit Replacement - Port Arthur Area Engineer &amp; Maintenance Office</t>
  </si>
  <si>
    <t>Replace Generator - Kountze Maintenance Office</t>
  </si>
  <si>
    <t>A/C Unit Replacement - Beaumont District Headquarters</t>
  </si>
  <si>
    <t>Install Gates - Beaumont Area Engineer &amp; Maintenance Office</t>
  </si>
  <si>
    <t>New Generators/Upgrades - Georgetown AE/M, Bastrop AE/M, Mason MNT, Austin DHQ</t>
  </si>
  <si>
    <t>5 locations using same Project ID</t>
  </si>
  <si>
    <t>Replace Flooring - Decatur Area Engineer &amp; Maintenance Office</t>
  </si>
  <si>
    <t>SFMO - add door in cmu wall at the Bandera Maintenance Building - Bandera Maintenance Office</t>
  </si>
  <si>
    <t>Replace HVAC For Sign Shop - Del Rio Maintenance Office</t>
  </si>
  <si>
    <t>15 KW NG - Entered as one PO by district with Proj ID 1766</t>
  </si>
  <si>
    <t>Replace Computer/Storage Room HVAC - Laredo Traffic</t>
  </si>
  <si>
    <t>PO entered by District as one PO with 1670 - we took over project on 7/6/16 per WR</t>
  </si>
  <si>
    <t>Upgrade Security (C-CURE) - Corpus Christi District Headquarters</t>
  </si>
  <si>
    <t>Improve Lab Ventilation - Bryan District Headquarters</t>
  </si>
  <si>
    <t>Replace AC Unit (R22 Unit) - Colorado City Maintenance Office</t>
  </si>
  <si>
    <t>Replace Generator - Port Arthur Area Engineer &amp; Maintenance Office</t>
  </si>
  <si>
    <t>Replace HVAC Units- - Lufkin District Headquarters</t>
  </si>
  <si>
    <t xml:space="preserve">Combined w/11-1671 1494 </t>
  </si>
  <si>
    <t>Replace 2 Penthouse Type HVAC Units - REBID first 2bidders disqual by HUB (6/20/16) - San Angelo District Headquarters</t>
  </si>
  <si>
    <t>Chiller Replacement - Fort Worth District Headquarters</t>
  </si>
  <si>
    <t>Replace HVAC system - Galveston Area Office -  LaMarque</t>
  </si>
  <si>
    <t>Bandera MNT Building structure - foundation - Bandera MNT</t>
  </si>
  <si>
    <t>Replace HVAC Unit At Vehicle Titles And Registration -  Corpus Christi DHQ - District Headquarters</t>
  </si>
  <si>
    <t>Install Mini Split Condenser, Air Handler - Beeville Maintenance Office</t>
  </si>
  <si>
    <t>Replace AC Unit (Old R22 Unit) - Snyder Maintenance Office</t>
  </si>
  <si>
    <t>Replace AC Unit (R22 Unit) - Aspermont Maintenance Office</t>
  </si>
  <si>
    <t>Install Automatic Gate - Amarillo (East) Area Engineer and Maintenance Facility</t>
  </si>
  <si>
    <t>Replace Flooring At Maintenance - Vernon Area Engineer And Maintenance  - Vernon Area Engineer &amp; Maintenance Office</t>
  </si>
  <si>
    <t>Exterior Lighting - Fort Worth District Headquarters</t>
  </si>
  <si>
    <t>Two phases one in March and one in July for Install.</t>
  </si>
  <si>
    <t>New HVAC Relocate From Roof - Plains Maintenance Office</t>
  </si>
  <si>
    <t>Repair/Replace ATG System On Above Ground Fuel Tanks - Odessa Maintenance Office</t>
  </si>
  <si>
    <t>Repair/Replace ATG System On Above Ground Fuel Tanks - Stanton Maintenance Office</t>
  </si>
  <si>
    <t>Repair/Replace ATG System On Above Ground Fuel Tanks - Iraan Maintenance Office</t>
  </si>
  <si>
    <t>New Fencing - Bowie Maintenance Office</t>
  </si>
  <si>
    <t>HVAC Replacement - Groom Maintenance Office</t>
  </si>
  <si>
    <t>Fence - Repair/Replace Chain Link/Rails - Rockwall Maintenance Office</t>
  </si>
  <si>
    <t xml:space="preserve">Countertops - Restrooms (Solid Surface) - District Headquarters </t>
  </si>
  <si>
    <t>Install Gate and Controls - Hillsboro Area Engineer &amp; Maintenance Office</t>
  </si>
  <si>
    <t>Roof Repairs - Port Aransas Ferry Landing</t>
  </si>
  <si>
    <t>Siding - Partial Replacement - Rockwall Maintenance Office</t>
  </si>
  <si>
    <t>EMERGENCY HVAC Unit - Henderson Maintenance Office</t>
  </si>
  <si>
    <t xml:space="preserve">Generator Replaced With Diesel - District Headquarters </t>
  </si>
  <si>
    <t>New Carpet/VCT - Angleton Area Engineer &amp; Maintenance Office</t>
  </si>
  <si>
    <t>Renovate Bathrooms - Lufkin Maintenance Office</t>
  </si>
  <si>
    <t>Air Handler Replacement - District Headquarters</t>
  </si>
  <si>
    <t>New VCT Floor - District Headquarters</t>
  </si>
  <si>
    <t>Window - Ceramic Coating (Warehouse/Facilities/Shop) - District Headquarters</t>
  </si>
  <si>
    <t>Paint Exterior  - Rockwall Maintenance Office</t>
  </si>
  <si>
    <t>Fence in Front of Facility - Waco District Headquarters</t>
  </si>
  <si>
    <t>Lab Dock Storage, Install Soffit Filler To Close Off Gap At Top. - District Headquarters</t>
  </si>
  <si>
    <t>Replace Gutter System - Houston NE Area Engineer &amp; Maintenance Office</t>
  </si>
  <si>
    <t>Replace Insulation (Laboratory) - Angleton Area Engineer &amp; Maintenance Office</t>
  </si>
  <si>
    <t>Sewer Line Replacement - Amarillo District Headquarters</t>
  </si>
  <si>
    <t>Fencing, gate operators, preliminary asbestos testing. - Seguin Warehouse and Seguin Mantenance Office</t>
  </si>
  <si>
    <t>Replace HVAC Units - San Benito Area Engineer &amp; Maintenance Office</t>
  </si>
  <si>
    <t>Replace HVAC In Bldg. B - South Tyler Area Engineer &amp; Maintenance Office</t>
  </si>
  <si>
    <t>Replace HVAC Systems - Carthage Maintenance Office</t>
  </si>
  <si>
    <t>HVAC Replacement - Canton Maintenance</t>
  </si>
  <si>
    <t>Upgrade Security (C-CURE) - Lubbock District Headquarters</t>
  </si>
  <si>
    <t>New Electronic Gate To Yard, Redesign Parking Area (Rebid) - Paducah Maintenance Office</t>
  </si>
  <si>
    <t>Replace Two HVAC Units - La Pryor Maintenance Office</t>
  </si>
  <si>
    <t>Install Gates &amp; Install/Repair Fencing - Beaumont District Headquarters</t>
  </si>
  <si>
    <t>Upgrade Interior Lighting - District Headquarters</t>
  </si>
  <si>
    <t>Paint Building - Brenham Area Engineer &amp; Maintenance Office</t>
  </si>
  <si>
    <t>Upgrade Security (C-CURE) - Austin District Headquarters</t>
  </si>
  <si>
    <t>AE Office Mold Remediation - Lubbock District Headquarters</t>
  </si>
  <si>
    <t>Replace Fuel Dispensers - District Headquarters</t>
  </si>
  <si>
    <t>Sidewalks at the DMV Building Need to be Cut Out and Replaced in Various Areas - District Headquarters</t>
  </si>
  <si>
    <t>New Overhead Doors - Claude Maintenance Office</t>
  </si>
  <si>
    <t>Install Overhead Doors and Openers - Stratford Maintenance Office</t>
  </si>
  <si>
    <t>New VCT Floor - NE Special Crews</t>
  </si>
  <si>
    <t>Replace Sidewalk Lab To Area Office - Brenham Area Engineer &amp; Maintenance Office</t>
  </si>
  <si>
    <t>Weatherford MNT gates 2. - Maintenance Offices</t>
  </si>
  <si>
    <t>Due to security issues project approved. Created child number to PARENT#02470401548 split off $45,000 from total project for various locations listed. CHILD# 02470402999.</t>
  </si>
  <si>
    <t>Phase I - Weatherford Gates (JOC211) - Maintenance Offices</t>
  </si>
  <si>
    <t>Phase I - Weatherford Gates.  Due to security issues project approved. Created child number to PARENT#02470401548 split off $45,000 from total project for various locations listed. CHILD# 02470402999.</t>
  </si>
  <si>
    <t>Replace 1 HVAC System - Atlanta District Headquarters</t>
  </si>
  <si>
    <t>Replace 2 HVAC Systems - Atlanta District Headquarters</t>
  </si>
  <si>
    <t>Replace HVAC System - Atlanta District Headquarters</t>
  </si>
  <si>
    <t>Replace 3 HVAC Systems - Atlanta District Headquarters</t>
  </si>
  <si>
    <t>Replace Roof Top Package HVAC 10 Ton System - San Antonio District Headquarters</t>
  </si>
  <si>
    <t>Replaces HVAC System - Daingerfield Maintenance Office</t>
  </si>
  <si>
    <t>Replace 1 HVAC System - Mt Pleasant Area Engineer &amp; Maintenance Office</t>
  </si>
  <si>
    <t>Install Vinyl Plank Flooring - District Headquarters</t>
  </si>
  <si>
    <t>Upgrade Interior Lighting - Nacogdoches Area Engineer &amp; Maintenance Office</t>
  </si>
  <si>
    <t>Replace Flooring At The Special Crews Building - District Headquarters</t>
  </si>
  <si>
    <t>HVAC Replacement - Palestine Maintenance</t>
  </si>
  <si>
    <t>HVAC Replacement - Athens Area Engineer &amp; Maintenance Office</t>
  </si>
  <si>
    <t>Two phases as of 8/23/16</t>
  </si>
  <si>
    <t>HVAC Replacement - Stephenvill Area Engineer &amp; Maintenance Office</t>
  </si>
  <si>
    <t>Repair Roof - Buffalo Maintenance Office</t>
  </si>
  <si>
    <t>Modifications/Upgrade Electrical - Beaumont District Headquarters</t>
  </si>
  <si>
    <t>Replace rusted Caged Safety Ladders - Port Lavaca Maintenance Office</t>
  </si>
  <si>
    <t>Replace Stairs Going Into Maint. Office - District Headquarters</t>
  </si>
  <si>
    <t>9 HVAC Units Transvision Building - District Headquarters</t>
  </si>
  <si>
    <t>Install ADA Into Time Room - Wharton Cty Maint.</t>
  </si>
  <si>
    <t>HVAC With Study/Assessment (rebid) - Pharr District Headquarters/Area Engineer &amp; Maintenance Office</t>
  </si>
  <si>
    <t>Project was re-bid</t>
  </si>
  <si>
    <t>Replace Boilers at Administration Office - Tyler District Headquarters</t>
  </si>
  <si>
    <t>Combined let 1503,1571,1572,1572 - Was going to be completed w/FY15 funds - but needs to be done with FY16 as of 5/31/16. Bundled as one RFC for total of $365K</t>
  </si>
  <si>
    <t>Modifications/Upgrade HVAC - Tyler District Headquarters</t>
  </si>
  <si>
    <t>Combined let 1503,1571,1572,1572 - Replace 2 Boilers-HQ.Bundled as one RFC for total of $365K</t>
  </si>
  <si>
    <t>Combined let 1503,1571,1572,1572 - 60 ton chiller and air handler. Bundled as one RFC for total of $365K</t>
  </si>
  <si>
    <t>Replace 5 Air Handler Units - Tyler District Headquarters</t>
  </si>
  <si>
    <t>Combined let 1503,1571,1572,1572 - Aged and constant maintenance. Bundled as one RFC for total of $365K</t>
  </si>
  <si>
    <t>Replace Generator - Atlanta District Headquarters</t>
  </si>
  <si>
    <t>Upgrade Security (C-CURE) - Dallas District Headquarters</t>
  </si>
  <si>
    <t>Upgrade Security (C-CURE) - Paris District Headquarters</t>
  </si>
  <si>
    <t>Security Fence - Zapata Maintenance Office Sub-Section</t>
  </si>
  <si>
    <t>Limestone County Fence Replacement - Limestone - Waco District</t>
  </si>
  <si>
    <t>Replace Roof - Rockport Maintenance Office</t>
  </si>
  <si>
    <t>Paint and Carpet - Madisonville Maintenance Office</t>
  </si>
  <si>
    <t>Note changed Proj ID from 17-4704 to 09-4704</t>
  </si>
  <si>
    <t>Install Gate Operator &amp; Exterior Lighting - Kerrville Area Engineer &amp; Maintenance Office</t>
  </si>
  <si>
    <t>Replace Bathroom Sewer Dainage System - Crockett Maintenance Office</t>
  </si>
  <si>
    <t>Upgrade Fencing - Brownsville Maintenance Office</t>
  </si>
  <si>
    <t>Edna Caged Ladder Replacement - Edna Maintenance</t>
  </si>
  <si>
    <t>Replace Roof - Uvalde Maintenance Office</t>
  </si>
  <si>
    <t>Replace HVAC - Jefferson Maintenance Office</t>
  </si>
  <si>
    <t>Replace Roof (Project was rebid) - San Angelo District Headquarters</t>
  </si>
  <si>
    <t>Combined Let w 1685,1700 - Roof Replacement  - Dist. Shop</t>
  </si>
  <si>
    <t>Replace Emergency Generator - Brookshire Maintenance Office</t>
  </si>
  <si>
    <t>Replace 2 HVAC Systems Add 1 HVAC For Shop - Linden Maintenance Office</t>
  </si>
  <si>
    <t>Paint Interior of Facilities - Woodville Maintenance Office</t>
  </si>
  <si>
    <t>Interior Lighting - Jasper Area Engineer &amp; Maintenance Office</t>
  </si>
  <si>
    <t>Replace Electrical Panels - Liberty Area Engineer &amp; Maintenance Office</t>
  </si>
  <si>
    <t>Replace Existing Generator - San Isidro Maintenance Office Sub-Section</t>
  </si>
  <si>
    <t>Install Overhead Door Openers and Push Buttons in all Bay Door Openings. Total of  10 Door Openers. - Roby Maintenance Office</t>
  </si>
  <si>
    <t>Replace Doors, Frames &amp; Locksets - Port Arthur Area Engineer &amp; Maintenance Office</t>
  </si>
  <si>
    <t>Replace Stairs Going In To District Break Room - District Headquarters</t>
  </si>
  <si>
    <t>New VCT Floor - Snyder Maintenance Office</t>
  </si>
  <si>
    <t>Seymour Termite - Seymour</t>
  </si>
  <si>
    <t>Replace Generator - Bexar Metro Area Engineer &amp; Maintenance Office</t>
  </si>
  <si>
    <t>Upgrade Interior Lighting - Meridian Maintenance Office</t>
  </si>
  <si>
    <t>Replace Generator - Liberty Area Engineer &amp; Maintenance Office</t>
  </si>
  <si>
    <t>Emory Generator - Emory Maintenance</t>
  </si>
  <si>
    <t>Fuel System Repair (Rebid) - Angleton Area Engineer &amp; Maintenance</t>
  </si>
  <si>
    <t>Asphalt Overlay Parking Lot - Rockwall Maintenance Office</t>
  </si>
  <si>
    <t>Combine this and 1931 re-submit SS (6-20-16)</t>
  </si>
  <si>
    <t>Parking Lot Striping- Rockwall Maintenance Office</t>
  </si>
  <si>
    <t>Replace Roof (C.H. Bldg. 6) - Camp Hubbard State Headquarters</t>
  </si>
  <si>
    <t>Replace Siding On A Wash Bay - Brenham Area Engineer &amp; Maintenance Office</t>
  </si>
  <si>
    <t>New Canopy And Lights - District Headquarters</t>
  </si>
  <si>
    <t>Replace Or Rebuild Existing Generator - Camp Hubbard State Headquarters</t>
  </si>
  <si>
    <t>New Compressor/Relocate - Groom Maintenance Office</t>
  </si>
  <si>
    <t>Upgrade Interior Lighting - Hemphill Maintenance Office</t>
  </si>
  <si>
    <t>Repaint Bldg. B - South Tyler Area Engineer &amp; Maintenance Office</t>
  </si>
  <si>
    <t>Replace Roof - Corpus Christi District Headquarters</t>
  </si>
  <si>
    <t>Let 1650, 1651, 1652 and 1653 together</t>
  </si>
  <si>
    <t>Replace Roof On The District Hq Administration Bldg - Corpus Christi District Headquarters</t>
  </si>
  <si>
    <t>Replace Roof On The Lab Building - Corpus Christi District Headquarters</t>
  </si>
  <si>
    <t>Replace Roof On The Special Crews Office Building - Corpus Christi District Headquarters</t>
  </si>
  <si>
    <t>Replace Emergency Generator - Crockett Maintenance Office</t>
  </si>
  <si>
    <t>Replace\New Windows At Laboratory - Fort Worth DHQ - District Headquarters</t>
  </si>
  <si>
    <t>10470403023</t>
  </si>
  <si>
    <t>Athens HVAC - Athens Maint. &amp; Eng. Office</t>
  </si>
  <si>
    <t>Remove and Replace Existing Shower Floor Tile - Balmorhea Maintenance Office</t>
  </si>
  <si>
    <t>Remove and Replace Floor Tile Main Office - Balmorhea Maintenance Office</t>
  </si>
  <si>
    <t>Enclose 3 Bays With Insulated Overhead Doors To Secure Equipment &amp; Weather Protection - Stanton Maintenance Office</t>
  </si>
  <si>
    <t>Paint Exterior - Ralls Maintenance Office</t>
  </si>
  <si>
    <t>Repair / Replace Plumbing Lines Fro Meter To Houses - Terlingua Sub-Section</t>
  </si>
  <si>
    <t>New Braunfels Security Gate escalated 5-24-16 - New Braunfels</t>
  </si>
  <si>
    <t>Child of Proj ID#15470401560 New Braunfels Security Gate escalated 5-24-16</t>
  </si>
  <si>
    <t>Replace 3 Existing Fuel Dispensers At The Fuel Station. - District Headquarters</t>
  </si>
  <si>
    <t xml:space="preserve">Combined with 16-2012 and 16-2454 </t>
  </si>
  <si>
    <t>Paint Building - Huntsville Area Engineer &amp; Maintenance Office</t>
  </si>
  <si>
    <t>Upgrade Exterior Lighting - San Augustine Area Engineer &amp; Maintenance Office</t>
  </si>
  <si>
    <t>Replace Fuel Dispensers - Hemphill Maintenance Office</t>
  </si>
  <si>
    <t>Replace Generators  - Zapata Maintenance Office Sub-Section</t>
  </si>
  <si>
    <t xml:space="preserve">Combined with 21-1710 and 21-1712 </t>
  </si>
  <si>
    <t>Replace 8 HVAC Units  - Laredo Lab/FIN/Stratus</t>
  </si>
  <si>
    <t>Replace Roof  - Lubbock District Headquarters</t>
  </si>
  <si>
    <t>Combined Let w1553,1738,2343</t>
  </si>
  <si>
    <t>Replace Roof - Odessa District Headquarters</t>
  </si>
  <si>
    <t>Combined Let -1587,1725 Roof Replacement - Odessa DHQ - Area Engineer Building</t>
  </si>
  <si>
    <t>Replace Roof - Midland Area Engineer &amp; Maintenance Office</t>
  </si>
  <si>
    <t>Roof - Dalhart Maintenance Office</t>
  </si>
  <si>
    <t>Replace Roof  - District Headquarters-LBB AE's</t>
  </si>
  <si>
    <t>Install Additional Unit Heater - Woodville Maintenance Office</t>
  </si>
  <si>
    <t>New VCT Floor - Tahoka Maintenance Office</t>
  </si>
  <si>
    <t>Paint Office Interior - Jasper Area Engineer &amp; Maintenance Office</t>
  </si>
  <si>
    <t>Replace Fuel Dispensers - Livingston Area Engineer &amp; Maintenance Office</t>
  </si>
  <si>
    <t>Install Electric Baydoor Openers - San Augustine Area Engineer &amp; Maintenance Office</t>
  </si>
  <si>
    <t>Repair Roof - Huntsville Area Engineer &amp; Maintenance Office</t>
  </si>
  <si>
    <t xml:space="preserve">Roofing </t>
  </si>
  <si>
    <t>New Generator/Upgrade - San Marcos Maintenance Office</t>
  </si>
  <si>
    <t>Replace Windows  - Lufkin Maintenance Office</t>
  </si>
  <si>
    <t>12470403027</t>
  </si>
  <si>
    <t>Replace HVAC unit - EPO - Northeast Harris Co. Maintenance Office</t>
  </si>
  <si>
    <t>Replace Windows  - Livingston Area Engineer &amp; Maintenance Office</t>
  </si>
  <si>
    <t>Install/Repair Fence - Liberty Area Engineer &amp; Maintenance Office</t>
  </si>
  <si>
    <t>Paint Interior Of Facility - Port Arthur Area Engineer &amp; Maintenance Office</t>
  </si>
  <si>
    <t>New Generator - Loop Maintenance</t>
  </si>
  <si>
    <t>Improve Lighting In Yard/Shed - Caldwell Maintenance Office</t>
  </si>
  <si>
    <t>01470403022</t>
  </si>
  <si>
    <t xml:space="preserve">Paris Fuel Station Generator - Paris  </t>
  </si>
  <si>
    <t>Replace Flooring - District Headquarters</t>
  </si>
  <si>
    <t>Replace Roof - Pampa Area Engineer &amp; Maintenance Office</t>
  </si>
  <si>
    <t>Paint Office Interior - Liberty Area Engineer &amp; Maintenance Office</t>
  </si>
  <si>
    <t>23470403024</t>
  </si>
  <si>
    <t>Commanche Sewer Repair - Brownwood District Headquarters</t>
  </si>
  <si>
    <t>New VCT Floor - Brownfield Area Engineer &amp; Maintenance Office</t>
  </si>
  <si>
    <t>Replace Generator - Abilene District Headquarters</t>
  </si>
  <si>
    <t>Repair Damage To Walls And Wood In Area Ofice - Big Spring Maintenance Office</t>
  </si>
  <si>
    <t>San Marcos Septic replacement - San Marcos Maintenance Office</t>
  </si>
  <si>
    <t>Paint Exterior - Ennis Maintenance Office</t>
  </si>
  <si>
    <t>Install Automatic Gate On Rear Gate - Bryan Area Engineer &amp; Maintenance Office</t>
  </si>
  <si>
    <t>Floor Tile Abatement - Corridors Only (Stain Concrete) - Ennis Maintenance Office</t>
  </si>
  <si>
    <t>Improve Lighting In Yard/Shed - Hearne Area Engineer &amp; Maintenance Office</t>
  </si>
  <si>
    <t>Interior Lighting - Liberty Area Engineer &amp; Maintenance Office</t>
  </si>
  <si>
    <t>Underskirt Fuel Awning - Lufkin Maintenance Office</t>
  </si>
  <si>
    <t>Paint Exterior  - Waxahachie Area Engineer &amp; Maintenance Office</t>
  </si>
  <si>
    <t>Paint Exterior - Hutchins Area Engineer &amp; Maintenance Office</t>
  </si>
  <si>
    <t>Paint Interior - District Headquarters</t>
  </si>
  <si>
    <t>Improve Lighting In Yard/Shed - Buffalo Maintenance Office</t>
  </si>
  <si>
    <t>Replace Roof  - Plains Maintenance Office</t>
  </si>
  <si>
    <t>Replace Fuel Dispensers - Lufkin Maintenance Office</t>
  </si>
  <si>
    <t>Replace Roof - Vernon Area Engineer &amp; Maintenance Office</t>
  </si>
  <si>
    <t>Replace Windows  - Crockett Maintenance Office</t>
  </si>
  <si>
    <t>Upgrade Interior Lighting - San Augustine Area Engineer &amp; Maintenance Office</t>
  </si>
  <si>
    <t>Replace Carpet And VCT - Jasper Area Engineer &amp; Maintenance Office</t>
  </si>
  <si>
    <t>Interior Lighting - Newton Maintenance Office</t>
  </si>
  <si>
    <t>Reconfigure Parking Lot - Newton Maintenance Office</t>
  </si>
  <si>
    <t>Install Electric Baydoor Openers - Nacogdoches Area Engineer &amp; Maintenance Office</t>
  </si>
  <si>
    <t>Replace Roof - Beaumont District Headquarters</t>
  </si>
  <si>
    <t>Improve Lighting In Yard/Shed - Huntsville Area Engineer &amp; Maintenance Office</t>
  </si>
  <si>
    <t>Remove Oh Door In Breakroom And Install Walk Door - Dumas Maintenance Office</t>
  </si>
  <si>
    <t>Upgrade Security (C-CURE) - Wichita Falls District Headquarters</t>
  </si>
  <si>
    <t xml:space="preserve">Replace Roof On The Maintenance Building - Nueces East </t>
  </si>
  <si>
    <t>Replace Windows AE's Office - Littlefield Area Engineer &amp; Maintenance Office</t>
  </si>
  <si>
    <t>Replace Windows  - Center Maintenance Office</t>
  </si>
  <si>
    <t>Modifications/Upgrade HVAC - Camp Hubbard State Headquarters</t>
  </si>
  <si>
    <t>Upgrade Interior Lighting - Groveton Maintenance Office</t>
  </si>
  <si>
    <t>03470403031</t>
  </si>
  <si>
    <t xml:space="preserve">Phase III Wichita falls flooring - Wichita Falls  </t>
  </si>
  <si>
    <t>Appoved to fund phase II of Project ID #03-2972 that was done w/District funds</t>
  </si>
  <si>
    <t>06470403032</t>
  </si>
  <si>
    <t xml:space="preserve">Odessa Shop HVAC - Odessa </t>
  </si>
  <si>
    <t>New 2" Water Line Installation - Tulia Maintenance Office</t>
  </si>
  <si>
    <t>July SS recd' to be Rebid in Sept</t>
  </si>
  <si>
    <t>Install Generator For Data Center (Camp Hubbard Bldg. 6) - Camp Hubbard State Headquarters</t>
  </si>
  <si>
    <t>Remove In-Ground Hydraulic Floor Lift - Brownfield Area Engineer &amp; Maintenance Office</t>
  </si>
  <si>
    <t>Remove In-Ground Hydraulic Floor Lift - Levelland Maintenance Office</t>
  </si>
  <si>
    <t>Remove In-Ground Hydraulic Floor Lift - Lamesa Maintenance Office</t>
  </si>
  <si>
    <t>Remove In-Ground Hydraulic Floor Lift - Tahoka Maintenance Office</t>
  </si>
  <si>
    <t>Complete Power Project (Single, Electrical Power Upgrade Project, To Encompass All Of The Electrical Issues To Include Study/Assessment) - Pharr District Headquarters</t>
  </si>
  <si>
    <t>Let in March - but had to be rebid</t>
  </si>
  <si>
    <t>Replace  Roofing - San Angelo District Headquarters</t>
  </si>
  <si>
    <t>Repaint Exterior, Old Faded Peeling - Bovina Maintenance Office</t>
  </si>
  <si>
    <t>New VCT Floor - Big Spring Maintenance Office</t>
  </si>
  <si>
    <t>05470403029</t>
  </si>
  <si>
    <t>Upgrade Light -</t>
  </si>
  <si>
    <t>Replace Main HVAC Multi-Zone Units - Odessa District Headquarters</t>
  </si>
  <si>
    <t>Repaint Exterior - McCamey Maintenance Office</t>
  </si>
  <si>
    <t>Install Roll-Up Door Opener - Anahuac Maintenance Office</t>
  </si>
  <si>
    <t>Replace Flooring - Lufkin Maintenance Office</t>
  </si>
  <si>
    <t>Replace Overhead Doors - Center Maintenance Office</t>
  </si>
  <si>
    <t>Paint Building Exterior - McCamey Maintenance Office</t>
  </si>
  <si>
    <t>Convert Old Propane Gas Heaters In Shop To Natural Gas - Snyder Maintenance Office</t>
  </si>
  <si>
    <t>New VCT Floor - Littlefield Area Engineer &amp; Maintenance Office</t>
  </si>
  <si>
    <t>Interior Lighting - Beaumont Area Engineer &amp; Maintenance Office</t>
  </si>
  <si>
    <t>Restroom Remodels - Buffalo Maintenance Office</t>
  </si>
  <si>
    <t>Restroom Remodels, Training Building - Bryan Area Engineer &amp; Maintenance Office</t>
  </si>
  <si>
    <t>Replace Linolium With Tile In Offices - McCamey Maintenance Office</t>
  </si>
  <si>
    <t>12470403033</t>
  </si>
  <si>
    <t>Replace 10 Ton HVAC - La Marque Area Engineer &amp; Maintenance</t>
  </si>
  <si>
    <t>Upgrade Generator - Amarillo District Headquarters</t>
  </si>
  <si>
    <t>Replace Water Cut Offs On The Complex For Various Buildings - District Headquarters</t>
  </si>
  <si>
    <t>Replace Windows  - Nacogdoches Area Engineer &amp; Maintenance Office</t>
  </si>
  <si>
    <t>Replace Carpet And VCT - Liberty Area Engineer &amp; Maintenance Office</t>
  </si>
  <si>
    <t>Upgrade Interior Lighting - Livingston Area Engineer &amp; Maintenance Office</t>
  </si>
  <si>
    <t>Demolish Existing Building and Convert To Parking - Camp Hubbard State Headquarters</t>
  </si>
  <si>
    <t xml:space="preserve"> Testing done on this Proj ID funds moved to 38-3033 </t>
  </si>
  <si>
    <t>02470403030</t>
  </si>
  <si>
    <t>EMERGENCY -Staircase Replacement (Ft. Worth DHQ Admin Bldg) - Ft. Worth</t>
  </si>
  <si>
    <t>Paint Interior &amp; Exterior, Resurface Parking Area - Quanah Maintenance Office</t>
  </si>
  <si>
    <t>Replace 2 Existing Fuel Dispensers At The Fuel Station - Refugio Co.</t>
  </si>
  <si>
    <t>Combined Let 2033,2126, 2264</t>
  </si>
  <si>
    <t xml:space="preserve">Replace 2 Existing Fuel Dispensers At The Fuel Station - Goliad Co. </t>
  </si>
  <si>
    <t xml:space="preserve">Replace 2 Existing Fuel Dispensers At The Fuel Station - Karnes Co. </t>
  </si>
  <si>
    <t>Fuel Canopy - Sulphur Springs</t>
  </si>
  <si>
    <t>Add Canopy To Back Of Welding Shop 45' X 25' Area - District Headquarters</t>
  </si>
  <si>
    <t>Replace Steps With ADA Ramp Back Door - District Headquarters-LBB AE's</t>
  </si>
  <si>
    <t>Upgrade Interior Lighting - Lufkin Maintenance Office</t>
  </si>
  <si>
    <t>Upgrade Interior Lighting - Center Maintenance Office</t>
  </si>
  <si>
    <t>Convert The Old Salt Bin Into A Sign And Traffic Control Room Storage - Snyder Maintenance Office</t>
  </si>
  <si>
    <t>Replace Windows  - San Augustine Area Engineer &amp; Maintenance Office</t>
  </si>
  <si>
    <t>Replace Fuel Dispensers - Anahuac Maintenance Office</t>
  </si>
  <si>
    <t>Renovate Baydoor Offices - District Headquarters</t>
  </si>
  <si>
    <t>16470403037</t>
  </si>
  <si>
    <t>New Waterline - Emergency request - Robstown MNT</t>
  </si>
  <si>
    <t>Parking Lot Lighting - Del Rio Maintenance Office (US 90)</t>
  </si>
  <si>
    <t>05470403035</t>
  </si>
  <si>
    <t>Replace Carpeting - Lubbock SE Maintenance Office</t>
  </si>
  <si>
    <t>Modifications/Upgrade HVAC - San Angelo District Headquarters</t>
  </si>
  <si>
    <t>REBID first 2bidders disqual by HUB (6/20/16)San Angelo District Headquarters</t>
  </si>
  <si>
    <t>Upgrade Security (C-CURE) - Fort Worth District Headquarters</t>
  </si>
  <si>
    <t>Install Overhead Doors - Kountze Maintenance Office</t>
  </si>
  <si>
    <t>Repair Sheetrock And Paint Walls - Hallettsville Maintenance Office</t>
  </si>
  <si>
    <t>Retrofit Locker Room Into Storage/Supply Room - Carrizo Springs</t>
  </si>
  <si>
    <t>Replace 2 HVAC Systems - District Headquarters</t>
  </si>
  <si>
    <t>Repaint Exterior - Andrews Maintenance Office</t>
  </si>
  <si>
    <t>Paving Overlay Parking Lot  - Camp Hubbard State Headquarters</t>
  </si>
  <si>
    <t>Rebid</t>
  </si>
  <si>
    <t>Renovate Interior - District Headquarters</t>
  </si>
  <si>
    <t>Flag Pole Lights - Districtwide</t>
  </si>
  <si>
    <t>Install Storm Shutters - Anahuac Maintenance Office</t>
  </si>
  <si>
    <t>Replace Roof - Big Spring Maintenance Office</t>
  </si>
  <si>
    <t>Replace Roof  - Littlefield Maintenance Office</t>
  </si>
  <si>
    <t>Upgrade Security (C-CURE) - Tyler District Headquarters</t>
  </si>
  <si>
    <t>Remove In-Ground Hydraulic Floor Lift - Post Maintenance Office</t>
  </si>
  <si>
    <t>Remove In-Ground Hydraulic Floor Lift - Bovina Maintenance Office</t>
  </si>
  <si>
    <t>Remove In-Ground Hydraulic Floor Lift - Ralls Maintenance Office</t>
  </si>
  <si>
    <t>Remove In-Ground Hydraulic Floor Lift - Plains Maintenance Office</t>
  </si>
  <si>
    <t>24470403036</t>
  </si>
  <si>
    <t>El Paso DHQ C UPS System - El Paso DHQ</t>
  </si>
  <si>
    <t>Modifications/Upgrade Electrical - Corpus Christi District Headquarters</t>
  </si>
  <si>
    <t>Replace Roof - Abilene District Headquarters</t>
  </si>
  <si>
    <t>Combined Let 1605,1606,1607</t>
  </si>
  <si>
    <t>Replace Roof (Warehouse) - Abilene District Headquarters</t>
  </si>
  <si>
    <t>Reroof Building Or Repatch In Areas - Abilene District Headquarters</t>
  </si>
  <si>
    <t>Replace Roof - San Antonio District Headquarters</t>
  </si>
  <si>
    <t>Combined into one State Let for $2.1M</t>
  </si>
  <si>
    <t>Replace Roof - Buildings 1, 3 &amp; 4 - San Antonio District Headquarters</t>
  </si>
  <si>
    <t>Replace Roof - Buildings 8 &amp; 9 - San Antonio District Headquarters</t>
  </si>
  <si>
    <t>Paint Interior Walls - Terlingua Sub-Section</t>
  </si>
  <si>
    <t>Add Rolling Doors To Existing Storage Bldg. - Fort Hancock Sub-Section</t>
  </si>
  <si>
    <t>Renovate Bathroom - District Headquarters</t>
  </si>
  <si>
    <t>Add 25' To Roof At Existing Salt / Sand Canopy - El Paso</t>
  </si>
  <si>
    <t>Canopy At Mechanic Shop - Waxahachie Area Engineer &amp; Maintenance Office</t>
  </si>
  <si>
    <t>06470403038</t>
  </si>
  <si>
    <t>New Generator - Odessa</t>
  </si>
  <si>
    <t>Upgrade HVAC In Maint &amp;Area Office - South Tyler Area Engineer &amp; Maintenance Office</t>
  </si>
  <si>
    <t>Convert Flat Roof To Gable Style - Port Lavaca MNT - Calhoun Cty Maint.</t>
  </si>
  <si>
    <t>Replace Roof And Walls - Paris District Headquarters</t>
  </si>
  <si>
    <t>Replace Roof - Pearsall Maintenance Office</t>
  </si>
  <si>
    <t>Replace Roof - Seguin Area Engineer &amp; Maintenance Office</t>
  </si>
  <si>
    <t>Replace Roof - District Headquarters</t>
  </si>
  <si>
    <t>Replace Roof (Goat shed) - Tyler District Headquarters</t>
  </si>
  <si>
    <t>Roof Replacement - Gonzales Maintenance Office</t>
  </si>
  <si>
    <t>Replace Roof - Houston South Area Engineer &amp; Maintenance Office</t>
  </si>
  <si>
    <t>Replace Roof - Humble Area Engineer &amp; Maintenance Office</t>
  </si>
  <si>
    <t>Upgrade Security (C-CURE) - Pharr District Headquarters</t>
  </si>
  <si>
    <t>Build Canopy Over The Back Door Of Building. - Sweetwater Maintenance Office</t>
  </si>
  <si>
    <t>Fire/Sprinkler Upgrade (Obsolete Panels) - Corsicana Area Engineer &amp; Maintenance Office</t>
  </si>
  <si>
    <t>15470403028</t>
  </si>
  <si>
    <t xml:space="preserve">Replace Roof in Kerrville - San Antonio  </t>
  </si>
  <si>
    <t>Install Safety Flooring  - District Headquarters</t>
  </si>
  <si>
    <t xml:space="preserve">TXDOT Funding not allocated </t>
  </si>
  <si>
    <t xml:space="preserve">Fire/Sprinkler Upgrade (Obsolete Panels) - District Headquarters </t>
  </si>
  <si>
    <t>Foundation Repairs - to be  resubmitted - District Headquarters</t>
  </si>
  <si>
    <t>Enclose Two Bays Of Equipment Shed - Brenham Area Engineer &amp; Maintenance Office</t>
  </si>
  <si>
    <t>Replace Generators (x2) - Del Rio Maintenance Office</t>
  </si>
  <si>
    <t>Building 300 Storage Needs Replace Roof - Atlanta District Headquarters</t>
  </si>
  <si>
    <t>Replace Roof - Rosenberg Area Engineer &amp; Maintenance Office</t>
  </si>
  <si>
    <t>Roof - Coating Metal Roof Over Storage/Salt Shed - Ennis Maintenance Office</t>
  </si>
  <si>
    <t xml:space="preserve">Repair Drainage Issues Around Hangars Water Run Off Going Inside. - TxDOT Flight Services </t>
  </si>
  <si>
    <t>Baird MNT slab repair - Baird</t>
  </si>
  <si>
    <t>16470403034</t>
  </si>
  <si>
    <t>Water Well - Alice Maintenance</t>
  </si>
  <si>
    <t>Install Overhead Doors And Openers - Canadian Maintenance Office</t>
  </si>
  <si>
    <t>Upgrade Evaporative AC Unit In The Shop. Add Heaters And Double Door. - El Paso (East) Area Engineer &amp; Maintenance Office</t>
  </si>
  <si>
    <t>Replace Floor Tiles - Munday Maintenance Office</t>
  </si>
  <si>
    <t>Paint Exterior Walls &amp; Re-Insulate Weldging Shop - Kermit Maintenance Office</t>
  </si>
  <si>
    <t>Install Bird Screens @ Truck Bays - Dell City Maintenance Office</t>
  </si>
  <si>
    <t xml:space="preserve">Flooring Replaced - Remove VCT And Replace With VCT - District Headquarters </t>
  </si>
  <si>
    <t>Escalated $30K from Restroom Upgrades in Proj #19470402619 - Riverside</t>
  </si>
  <si>
    <t>Install Welding Ventilation Hood - Hearne Area Engineer &amp; Maintenance Office</t>
  </si>
  <si>
    <t>SFMO Fire Wall - Livingston Area Engineer &amp; Maintenance Office</t>
  </si>
  <si>
    <t>Rehab Roof With Insulation - Liberty Area Engineer &amp; Maintenance Office</t>
  </si>
  <si>
    <t>SMFO Fire Exit - Lufkin District Headquarters</t>
  </si>
  <si>
    <t>38470403025</t>
  </si>
  <si>
    <t>Relace cooling tower and add Isolations valves  - State Headquarters</t>
  </si>
  <si>
    <t>38470403026</t>
  </si>
  <si>
    <t>Relace existing batteries on UPS and install battery monitoring  - State Headquarters</t>
  </si>
  <si>
    <t xml:space="preserve">Generator Backup Power Completed - District Headquarters </t>
  </si>
  <si>
    <t xml:space="preserve">HVAC Upgrade - Leibert System @ Server Room - District Headquarters </t>
  </si>
  <si>
    <t>Paint Exterior - District Headquarters</t>
  </si>
  <si>
    <t xml:space="preserve">Paint Exterior - District Headquarters </t>
  </si>
  <si>
    <t>Install Gate - Electric W/Remote On Ih35 Service Road - Denton Area Engineer &amp; Maintenance Office</t>
  </si>
  <si>
    <t>Floor Tile Removal - Corridors Only (Stain Concrete) - Corsicana Area Engineer &amp; Maintenance Office</t>
  </si>
  <si>
    <t>Paint Exterior  - Corsicana Area Engineer &amp; Maintenance Office</t>
  </si>
  <si>
    <t xml:space="preserve">Paint Exterior And Interior - District Headquarters </t>
  </si>
  <si>
    <t>Paint Exterior - Denton Area Engineer &amp; Maintenance Office</t>
  </si>
  <si>
    <t>Install Gates - Electric/Key Pad - Cedar Hill Maintenance Office</t>
  </si>
  <si>
    <t>Electrical Panel Upgrades - Rockwall Maintenance Office</t>
  </si>
  <si>
    <t>Electrical Panel Upgrades - Hutchins Maintenance Office</t>
  </si>
  <si>
    <t>Reconfigure To Allow For Drivethrough - District Headquarters</t>
  </si>
  <si>
    <t>Replace Flooring At Maintenance - Kingsville MNT - Kingsville Maintenance Office</t>
  </si>
  <si>
    <t>Replace Flooring At Area Engineer And Maintenance - Corpus Christi AEM - Corpus Christi Area Engineer &amp; Maintenance Office</t>
  </si>
  <si>
    <t>Replace Flooring At  Area Engineer And Maintenance -  Sinton AEM - Sinton Area Engineer &amp; Maintenance Office</t>
  </si>
  <si>
    <t>05470403039</t>
  </si>
  <si>
    <t>Replace carpet - Lubbock</t>
  </si>
  <si>
    <t>Capital repairs</t>
  </si>
  <si>
    <t>Repave Parking Lot  - Zapata Maintenance Office Sub-Section</t>
  </si>
  <si>
    <t>Flooring Replacement - District Headquarters</t>
  </si>
  <si>
    <t>Modifications/Upgrade HVAC - Waco District Headquarters</t>
  </si>
  <si>
    <t>Replace Generator - Post RDC</t>
  </si>
  <si>
    <t>Install Bird Screens at Hangars 3 and 4 - Approved in Sr. Mgr Mtg 4/5/16</t>
  </si>
  <si>
    <t>Resurface Parking Lot - District Headquarters</t>
  </si>
  <si>
    <t>Install/Repair Roof  - El Paso (East) Area Engineer &amp; Maintenance Office</t>
  </si>
  <si>
    <t>Demolish Old Structures On Adjacent Site - Breckenridge Maintenance Office</t>
  </si>
  <si>
    <t>Site Drainage Improvements - Waco Area Engineer &amp; Maintenance Office - Bagby</t>
  </si>
  <si>
    <t>Site Work And Concrete Flume - Post RDC</t>
  </si>
  <si>
    <t>Replace Data Closet AC - Camp Hubbard State Headquarters</t>
  </si>
  <si>
    <t xml:space="preserve">Renovate Existing Facilities. </t>
  </si>
  <si>
    <t>Capital Construction</t>
  </si>
  <si>
    <t xml:space="preserve"> Ccure project 23470401667 cancelled and combined with this project. 04/14/16 - Brownwood District Headquarters</t>
  </si>
  <si>
    <t>Fire supression system water line - Athens Regional Distribution Center</t>
  </si>
  <si>
    <t>Replace Roof - Pharr District Headquarters</t>
  </si>
  <si>
    <t>Replace Roof - Mission Maintenance Office</t>
  </si>
  <si>
    <t>Roof Repairs - Cotulla Maintenance Office</t>
  </si>
  <si>
    <t>Replace Roof - San Benito Area Engineer &amp; Maintenance Office</t>
  </si>
  <si>
    <t>Insulate Interior Of Stock Room / Storage - Fort Davis Maintenance Office</t>
  </si>
  <si>
    <t>Nw Side Of Long Building Dirt Work To Shed Water - Post RDC</t>
  </si>
  <si>
    <t>Replace Roof At North Tyler Fuel Station - North Tyler Maintenance Office</t>
  </si>
  <si>
    <t>Replace Roof On Old Lab - Tyler District Headquarters</t>
  </si>
  <si>
    <t>Replace Generator - Austin District Headquarters</t>
  </si>
  <si>
    <t>El Paso Generator Replacement - El Paso District Headquarters</t>
  </si>
  <si>
    <t>HVAC Upgrade In HQ Bldg. - District Headquarters</t>
  </si>
  <si>
    <t>Replacement of R22 to 410 HVAC System - Riverside Annex II RA150-200</t>
  </si>
  <si>
    <t>Replacement of R22 to 410 HVAC System - Riverside Annex I RA118</t>
  </si>
  <si>
    <t xml:space="preserve">(increase est to $500K per WR 8-15-16) </t>
  </si>
  <si>
    <t>Replace Roof   - Riverside Annex II RA150-200</t>
  </si>
  <si>
    <t>Upgrade Security (C-CURE) - Lufkin District Headquarters</t>
  </si>
  <si>
    <t>Upgrade Security (C-CURE) - Yoakum District Headquarters</t>
  </si>
  <si>
    <t>Upgrade Security (C-CURE) - Beaumont  District Headquarters</t>
  </si>
  <si>
    <t>38470403008</t>
  </si>
  <si>
    <t xml:space="preserve">Cedar Park Generator &amp; Electrical Upgrades - Cedar Park   </t>
  </si>
  <si>
    <t>Add Wall, Lighting, And Ventilation  - District Headquarters</t>
  </si>
  <si>
    <t>SMFO Fire Exit - Waco District Headquarters</t>
  </si>
  <si>
    <t>ADA entrances and driveway - Riverside</t>
  </si>
  <si>
    <t>Replace Roof (3 Buildings) - Fort Worth District Headquarters</t>
  </si>
  <si>
    <t>Roof Replacement and Interior upgrade.  Increase approved to include Modular Furniture - Fort Worth District Headquarters</t>
  </si>
  <si>
    <t>Reconfigure Parking Lot - Pharr Area Engineer &amp; Maintenance Office</t>
  </si>
  <si>
    <t>Install Truck Lift  - El Paso (West) Area Engineer &amp; Maintenance Office</t>
  </si>
  <si>
    <t>Enclose 3 Bays With Insulated Overhead Doors To Secure Equipment &amp; Weather Protection - Iraan Maintenance Office</t>
  </si>
  <si>
    <t>Modifications/Upgrade HVAC.  Increase approved Consultant expenses much  higher than anticipated. - Camp Hubbard State Headquarters</t>
  </si>
  <si>
    <t>Remodel The District Main Office (increase est to $8M per WR 8-15-16) - Dallas District Headquarters</t>
  </si>
  <si>
    <t>38470402678-dm</t>
  </si>
  <si>
    <t>Site Work and unplanned projects</t>
  </si>
  <si>
    <t>PROJECTS LISTED ABOVE CURRENTLY FUNDED $62.4</t>
  </si>
  <si>
    <t>PROJECTS LISTED BELOW WAITING FOR TXDOT FUNDING ALLOCATION</t>
  </si>
  <si>
    <t>Upgrade Security (C-CURE) - Area Engineer and Maintenance Offices</t>
  </si>
  <si>
    <t>Replace HVAC Controls - Lufkin District Headquarters</t>
  </si>
  <si>
    <t>Replace Overhead Gas Heaters In Auto Shop - District Headquarters</t>
  </si>
  <si>
    <t>Upgrade Propane Generator - Cotulla Maintenance Office</t>
  </si>
  <si>
    <t>Install Rooftop HVAC To Heat And Cool Shop - Amarillo District Headquarters</t>
  </si>
  <si>
    <t>Upgrade Site Lighting - District Headquarters</t>
  </si>
  <si>
    <t xml:space="preserve">Retrofit Hangar 2 for Additional Maintenance Hangar/New Emergency Generator </t>
  </si>
  <si>
    <t>Replace Roof - Del Rio Maintenance Office</t>
  </si>
  <si>
    <t>Modifications/Upgrade HVAC - San Antonio District Headquarters</t>
  </si>
  <si>
    <t>Replace All VAV and Upgrade To Electrical Control - District Headquarters</t>
  </si>
  <si>
    <t>Replace 3 Each 20 Ton Chillers For Backup - District Headquarters</t>
  </si>
  <si>
    <t>Install All New Hot And Chill Water Valves And Connect To New Control System - San Antonio District Headquarters</t>
  </si>
  <si>
    <t>New Boiler - San Antonio District Headquarters</t>
  </si>
  <si>
    <t>Replace 60 Ton Chiller - San Antonio District Headquarters</t>
  </si>
  <si>
    <t>Replace All VAV and Upgrade To Electrical Control - San Antonio District Headquarters</t>
  </si>
  <si>
    <t>Replace 2 - 75 Ton Chillers And Add Chiller For (Backup) - San Antonio Transguide</t>
  </si>
  <si>
    <t>Upgrade Front/Rear Entrance Gates  - El Paso (East) Area Engineer &amp; Maintenance Office</t>
  </si>
  <si>
    <t>Secure The Lobby Area  - El Paso (West) Area Engineer &amp; Maintenance Office</t>
  </si>
  <si>
    <t>New HVAC In Shop Restrooms - San Antonio District Headquarters</t>
  </si>
  <si>
    <t>Upgrade Lighting And Gates - Hebbronville Area Engineer &amp; Maintenance Office</t>
  </si>
  <si>
    <t>Fuel Canopy - Standalone  per Byron Hicks 6/3/16 - Center Maintenance Office</t>
  </si>
  <si>
    <t>Install Canopy At Truck Wash Pit  Standalone  per Byron Hicks 6/3/16 - Marfa Sub-Section</t>
  </si>
  <si>
    <t>Install A Canopy Over Existing Truck Wash Standalone  per Byron Hicks 6/3/16 - Presidio Maintenance Office</t>
  </si>
  <si>
    <t>Install A Canopy Over Existing Truck Wash Standalone  per Byron Hicks 6/3/16 - Terlingua Sub-Section</t>
  </si>
  <si>
    <t>Install Canopy Over Existing Truck Wash Pit Standalone  per Byron Hicks 6/3/16 - Van Horn Maintenance Office</t>
  </si>
  <si>
    <t>Fuel Canopy Standalone  per Byron Hicks 6/3/16 - Shepherd Maintenance Office</t>
  </si>
  <si>
    <t>Upgrade Security (C-CURE) - Maintenance Offices</t>
  </si>
  <si>
    <t>Upgrade Security (C-CURE) Phase I above the line w JOC 211A - Maintenance Offices</t>
  </si>
  <si>
    <t>Split off for phases of this project above.</t>
  </si>
  <si>
    <t>Repair Leaking Metal Roofs - Austin Cty Maint.</t>
  </si>
  <si>
    <t>Install Motion Sensors On Install Automatic Gate - Iraan Maintenance Office</t>
  </si>
  <si>
    <t>Install Motion Sensors On Install Automatic Gate - Balmorhea Maintenance Office</t>
  </si>
  <si>
    <t>New Boiler - District Headquarters</t>
  </si>
  <si>
    <t>Site Improvements - Jacksonville Maintenance Office</t>
  </si>
  <si>
    <t>Convert Flat Roof To Gable Style - Gonzales Cty Maint.</t>
  </si>
  <si>
    <t>Upgrade HVAC - Del Rio Maintenance Office (US 90)</t>
  </si>
  <si>
    <t>New HVAC In Shop Restrooms - District Headquarters</t>
  </si>
  <si>
    <t>Upgrade Security (C-CURE) - District Headquarters</t>
  </si>
  <si>
    <t>Exterior Lighting - Laredo Area Engineer &amp; Maintenance Office</t>
  </si>
  <si>
    <t>Restrooms HVAC - Laredo Auto Shop</t>
  </si>
  <si>
    <t>Repair MNT To Auto Shop Roof - Laredo District Headquarters</t>
  </si>
  <si>
    <t>HVAC Upgrade- I had below line but SS was accepted? - Bexar Metro Area Engineer &amp; Maintenance Office</t>
  </si>
  <si>
    <t>Install Card Reader Access - Beaumont Area Engineer &amp; Maintenance Office</t>
  </si>
  <si>
    <t>Upgrade Apu To Supply Entire Maintenace Building - Fayette Cty Maint.</t>
  </si>
  <si>
    <t>A/C Unit Replacement - Liberty Area Engineer &amp; Maintenance Office</t>
  </si>
  <si>
    <t>HVAC Replacement - Freer</t>
  </si>
  <si>
    <t>Install Gate Operator And Key Pad - La Pryor on HWY 57</t>
  </si>
  <si>
    <t>Install CCTV Security Camera (Parking Garage) - District Headquarters</t>
  </si>
  <si>
    <t>Replace Roof On The Maintenance Building - Aransas Co.</t>
  </si>
  <si>
    <t>Install Redundant UPS for Data Center - Riverside Annex II RA150-200</t>
  </si>
  <si>
    <t>Roof and Weatherize Exterior - Riverside Annex II RA150-200</t>
  </si>
  <si>
    <t>Add Exit Only Gate To East Side - Edcouch Maintenance Office</t>
  </si>
  <si>
    <t>Rework Concrete Drainage Structure - Pharr Area Engineer &amp; Maintenance Office</t>
  </si>
  <si>
    <t>Sprinkler System Repair &amp; Upgrade - Del Rio</t>
  </si>
  <si>
    <t>Furnish/Install Bollard - Del Rio Maintenance Office</t>
  </si>
  <si>
    <t>Install New 10,000 Gallon Brine Storge Tank - Eden Maintenance Office</t>
  </si>
  <si>
    <t>Pavement Seal Coat And Restripe  - Eden Maintenance Office</t>
  </si>
  <si>
    <t>Install Back Rockwall - Fort Hancock Sub-Section</t>
  </si>
  <si>
    <t>Pavement Seal Coat And Restripe  - Leakey Maintenance Office</t>
  </si>
  <si>
    <t>Pavement Seal Coat And Restripe  - Ballinger Maintenance Office</t>
  </si>
  <si>
    <t>Add Additional Lateral Lines To Septic System At The Alice Ae Office - Jim Wells Co.</t>
  </si>
  <si>
    <t>Asphalt Overlay Parking Lot - Ennis Maintenance Office</t>
  </si>
  <si>
    <t>Rehab Parking Lot And Drainage - Anahuac Maintenance Office</t>
  </si>
  <si>
    <t>Remove Out Of Service Emulsion, Linseed Oil &amp; Asts - Newton Maintenance Office</t>
  </si>
  <si>
    <t>Electric Service To Yard - Stowel Maintenance Office</t>
  </si>
  <si>
    <t>Site Improvements - District Headquarters</t>
  </si>
  <si>
    <t xml:space="preserve">Asphalt Overlay Parking Lot - District Headquarters </t>
  </si>
  <si>
    <t>Fuel Pump Replacements - Brackettville</t>
  </si>
  <si>
    <t>Landscaping &amp; Irrigation - Brackettville</t>
  </si>
  <si>
    <t>Overlay And Restripe Parking Lot - San Angelo Area Engineer &amp; Maintenance Office</t>
  </si>
  <si>
    <t>Install New Automated Vehicle  Entry Gate - San Angelo Maintenance Office</t>
  </si>
  <si>
    <t>Pavement Seal Coat and Restripe  - San Angelo Maintenance Office</t>
  </si>
  <si>
    <t>Replace Underground Fuel Tanks With New Above Ground Tanks - San Angelo Maintenance Office</t>
  </si>
  <si>
    <t>Pavement Seal Coat And Restripe  - Sterling City Maintenance Office</t>
  </si>
  <si>
    <t>Replace Automated Swing Gate With Automated Sliding Gate - Sterling City Maintenance Office</t>
  </si>
  <si>
    <t>Resurface Parking Lot - Munday Maintenance Office</t>
  </si>
  <si>
    <t>New Fire Proof Overhead Doors - Raymondville Maintenance Office</t>
  </si>
  <si>
    <t>Resurface Maintenance Yard - Raymondville Maintenance Office</t>
  </si>
  <si>
    <t>Modifications/Upgrade Site - District Headquarters</t>
  </si>
  <si>
    <t>Parking Lot Reconfiguration - District Headquarters</t>
  </si>
  <si>
    <t>Demolish Old Emulsion Tank - Fort Davis Maintenance Office</t>
  </si>
  <si>
    <t>Install Sprinkler System  - Fort Davis Maintenance Office</t>
  </si>
  <si>
    <t>Xeroscape Grounds - District Headquarters</t>
  </si>
  <si>
    <t>Reconfigure Parking In Front Of Office - Odessa Maintenance Office</t>
  </si>
  <si>
    <t>Replace Underground Fuel Tanks With New Above Ground Tanks - Junction Area Engineer &amp; Maintenance Office</t>
  </si>
  <si>
    <t>Pavement Seal Coat And Restripe  - Junction Maintenance Office</t>
  </si>
  <si>
    <t>Change Out Galvanized Water Main Piping - District Headquarters</t>
  </si>
  <si>
    <t>Parking Lot Resurfacing &amp; Reconfiguration - District Headquarters</t>
  </si>
  <si>
    <t>Connect to City Sewer Utililty Line - Monahans Maintenance Office</t>
  </si>
  <si>
    <t>Replace Radio Tower - Seguin Area Engineer &amp; Maintenance Office</t>
  </si>
  <si>
    <t>Pavement Seal Coat And Restripe  - Sonora Maintenance Office</t>
  </si>
  <si>
    <t>Install Above Ground Fuel System/New Dispenser - Austin Cty Maint.</t>
  </si>
  <si>
    <t>Install Above Ground Fuel System/New Dispenser - Colorado Cty Maint.</t>
  </si>
  <si>
    <t>Additional Sidewalks - Beaumont Area Engineer &amp; Maintenance Office</t>
  </si>
  <si>
    <t>Modifications/Upgrade Site Utilities - District Headquarters</t>
  </si>
  <si>
    <t>Rehab Parking Lot And Stripe - District Headquarters</t>
  </si>
  <si>
    <t>Re-Stripe Parking Lots And Hc Spaces - Districtwide</t>
  </si>
  <si>
    <t>Pavement Seal Coat And Restripe  - Rocksprings Maintenance Office</t>
  </si>
  <si>
    <t>Construct In-Ground Storm Shelter - District Headquarters</t>
  </si>
  <si>
    <t>Repave Parking Lot - Wichita Falls DHQ - District Headquarters</t>
  </si>
  <si>
    <t>Rehab Existing Parking Lots On Entire Campus - District Headquarters</t>
  </si>
  <si>
    <t>Repair Sidewalk Or Parking Lot - Corpus Christi DHQ - District Headquarters</t>
  </si>
  <si>
    <t>Replace Fuel Dispenser At Maintenance Special Jobs -  Corpus Christi DHQ - District Headquarters</t>
  </si>
  <si>
    <t>Paint 10000 Gal Asphalt Tank &amp; Insulate - Crane Maintenance Office</t>
  </si>
  <si>
    <t>Upgrade Landscaping to include Hike And Bike Trail - District Headquarters</t>
  </si>
  <si>
    <t>Increase Parking Area - District Headquarters</t>
  </si>
  <si>
    <t>Parking Lot Improvements - District Headquarters</t>
  </si>
  <si>
    <t>Pavement Seal Coat And Restripe  - Ozona Maintenance Office</t>
  </si>
  <si>
    <t>Install Above Ground Fuel System/New Dispenser - District Headquarters</t>
  </si>
  <si>
    <t>Replace Deteriorating Natural Gas Lines And Exterior Valves  - District Headquarters</t>
  </si>
  <si>
    <t>Rehab Parking Lot And Stripe - Port Arthur Area Engineer &amp; Maintenance Office</t>
  </si>
  <si>
    <t>Asphalt Overlay Parking Lot - Waxahachie Area Engineer &amp; Maintenance Office</t>
  </si>
  <si>
    <t>Asphalt Emulsion Tank Installation - Rockwall Maintenance Office</t>
  </si>
  <si>
    <t>Pavement Seal Coat And Restripe  - District Headquarters</t>
  </si>
  <si>
    <t>Replace Underground Fuel Tanks With New Above Ground Tanks - District Headquarters</t>
  </si>
  <si>
    <t>Rehab Parking Lot And Stripe - Kountze Maintenance Office</t>
  </si>
  <si>
    <t>Resufacing of Parking Lot - Terlingua Sub-Section</t>
  </si>
  <si>
    <t>Build New Berm Around Asphalt Tanks - Wharton Cty Maint.</t>
  </si>
  <si>
    <t>Asphalt Overlay Parking Lot - Hutchins Maintenance Office</t>
  </si>
  <si>
    <t>Parking Lot Striping - Hutchins Maintenance Office</t>
  </si>
  <si>
    <t>Modular Building/Site Prep - NW Dallas Maintenance Office</t>
  </si>
  <si>
    <t>Demolish  Old Emulsion Tank - Alpine Area Engineer &amp; Maintenance Office</t>
  </si>
  <si>
    <t>Fuel Tank Relocation - San Benito Area Engineer &amp; Maintenance Office</t>
  </si>
  <si>
    <t>Improve Drainage - San Benito Area Engineer &amp; Maintenance Office</t>
  </si>
  <si>
    <t>Repair Sewer Line At Rear Of Yard, Add Approx. 8 Manholes. - San Benito Area Engineer &amp; Maintenance Office</t>
  </si>
  <si>
    <t>Resurface Parking Lot - San Benito Area Engineer &amp; Maintenance Office</t>
  </si>
  <si>
    <t>Pavement Seal Coat And Restripe  - Robert Lee  Maintenance Office</t>
  </si>
  <si>
    <t>Repair Fuel Dispensing Pumps &amp; Tanks - Laguna Vista Maintenance Office Sub-Section</t>
  </si>
  <si>
    <t>Connect To City Water/Sewer - Bandera Maintenance Office</t>
  </si>
  <si>
    <t>Demolish Old Emulsion Tank - Pine Springs Sub-Section</t>
  </si>
  <si>
    <t>Install New Above Ground Fuel Tanks - Big Lake Maintenance Office</t>
  </si>
  <si>
    <t>Pavement Seal Coat And Restripe  - Big Lake Maintenance Office</t>
  </si>
  <si>
    <t>Parking Lot Overlay - Burnet Area Engineer &amp; Maintenance Office</t>
  </si>
  <si>
    <t>Remove Underground Fuel Tanks And Install Above Ground Tanks - Goldthwaite Maintenance Office</t>
  </si>
  <si>
    <t>Replace Underground Fuel Tanks With New Above Ground Tanks - Menard Maintenance Office</t>
  </si>
  <si>
    <t>Repair Fuel Monitoring System - Corpus Christi AEM - Corpus Christi Area Engineer &amp; Maintenance Office</t>
  </si>
  <si>
    <t xml:space="preserve">Replace Existing Sewage Line Running To Lift Station - San Patricio Co </t>
  </si>
  <si>
    <t>Replace Sewer Line - Sinton Area Engineer &amp; Maintenance Office</t>
  </si>
  <si>
    <t>Parking Improvements - Jacksonville Maintenance Office</t>
  </si>
  <si>
    <t>Irrigation Replacement - Del Rio Maintenance Office</t>
  </si>
  <si>
    <t>Install French  Drainage  - Cotulla Maintenance Office</t>
  </si>
  <si>
    <t>Install Irrigation And Landscaping - Cotulla Maintenance Office</t>
  </si>
  <si>
    <t>Repave &amp; Stripe Empl &amp; Visitor Parking Lot - Cotulla Maintenance Office</t>
  </si>
  <si>
    <t>Add Connection To Public Supply For Water And Sanitary Sewer System - Jasper Area Engineer &amp; Maintenance Office</t>
  </si>
  <si>
    <t>Remove Out Of Service Emulsion, Linseed Oil &amp; Asts - Jasper Area Engineer &amp; Maintenance Office</t>
  </si>
  <si>
    <t>Sitework Modifications (Drivewal And Visitor Parking) - Conroe Area Engineer &amp; Maintenance Office</t>
  </si>
  <si>
    <t>Irrigation, Landscaping, Grass Seeds, Planting/Adding Trees - Laredo Administration &amp; Area Engineer &amp; Maintenance Office</t>
  </si>
  <si>
    <t>Reconfigure Landscaping For Walking Trail - Laredo District Headquarters</t>
  </si>
  <si>
    <t>Replace Natural Gas Lines - District Headquarters</t>
  </si>
  <si>
    <t>Replace Fuel Station - Clarendon Maintenance Office</t>
  </si>
  <si>
    <t>Asphalt Overlay Parking Lot - Denton Area Engineer &amp; Maintenance Office</t>
  </si>
  <si>
    <t>Regrade Parking And Drainage - Liberty Area Engineer &amp; Maintenance Office</t>
  </si>
  <si>
    <t>Install/Repair Rock Wall Front And Rear  - El Paso (East) Area Engineer &amp; Maintenance Office</t>
  </si>
  <si>
    <t>Irrigation And Landscaping - Freer</t>
  </si>
  <si>
    <t>Retrofit Of Existing Exterior Light Fixture - CEDAR PARK Research and Technology Center</t>
  </si>
  <si>
    <t>Sewer Connect To City - South Tyler Area Engineer And Maintenance Facility - South Tyler Area Engineer &amp; Maintenance Office</t>
  </si>
  <si>
    <t>Repair Fuel Monitoring System - Beeville MNT - Beeville Maintenance Office</t>
  </si>
  <si>
    <t>Replace\New Fuel Dispenser/Fuel Pump At Maintenance - Beeville MNT - Beeville Maintenance Office</t>
  </si>
  <si>
    <t>Reroute Wash Bay Drain To City Sewer Drain - Abilene Maintenance Office</t>
  </si>
  <si>
    <t>Resurface 2 Acres Of Parking Area In Yard &amp; Strip Where Needed - La Pryor Maintenance Office</t>
  </si>
  <si>
    <t>Eliminate Wash Rack Waste Water Recycle System And Convert To City Utilities - Fayette Cty Maint.</t>
  </si>
  <si>
    <t>Asphalt Overlay Parking Lot - Corsicana Area Engineer &amp; Maintenance Office</t>
  </si>
  <si>
    <t>Replace Fuel Pump Canopy - Laguna Vista Maintenance Office Sub-Section</t>
  </si>
  <si>
    <t>Parking Lot Reconfiguration - New Braunfels Area Engineer &amp; Maintenance Office</t>
  </si>
  <si>
    <t>Parking Improvements - Athens Area Engineer &amp; Maintenance Office</t>
  </si>
  <si>
    <t>Parking Area Pavement - District Headquarters</t>
  </si>
  <si>
    <t>Insulate Interior Roof And Walls, Spray Foam.  - Marathon Sub-Section</t>
  </si>
  <si>
    <t>Replace Floor In Lab Building District - District Headquarters</t>
  </si>
  <si>
    <t>Install Electrical - George West MNT - George West Maintenance Office</t>
  </si>
  <si>
    <t>Replace Metal Siding On Office Building With New Siding - Goliad Co.</t>
  </si>
  <si>
    <t xml:space="preserve">Replace Sliding Garage Doors With Overhead Doors - Goliad Co. </t>
  </si>
  <si>
    <t>Remodel Inside Of Building - District Headquarters</t>
  </si>
  <si>
    <t>Window Replacement - District Headquarters</t>
  </si>
  <si>
    <t>Re-Skin Exterior, Insulate Bujilding, Install Windows, Roof, &amp; Doors, Upgrade Rest Room - Guthrie Maintenance Office SS</t>
  </si>
  <si>
    <t>Abatement Of Roof And Walls (Monitoring) - District Headquarters</t>
  </si>
  <si>
    <t>Abatement Of Roof And Walls (Remediation) - District Headquarters</t>
  </si>
  <si>
    <t>Abatement Of Roof And Walls (Testing) - District Headquarters</t>
  </si>
  <si>
    <t>Boiler And Chiller Repairs - District Headquarters</t>
  </si>
  <si>
    <t>Renovate DHQ Campus  - District Headquarters</t>
  </si>
  <si>
    <t>Add Office And Reconfigure Space - Pharr Area Engineer &amp; Maintenance Office</t>
  </si>
  <si>
    <t>Add Vestibule - Pharr Area Engineer &amp; Maintenance Office</t>
  </si>
  <si>
    <t>Convert 2Nd Floor Into Four Offices And Restroom Renovation - Del Rio Maintenance Office</t>
  </si>
  <si>
    <t>Replace Flooring In Mechanical Room - Del Rio Maintenance Office</t>
  </si>
  <si>
    <t>Roof &amp; Exterior Painting - Del Rio Maintenance Office</t>
  </si>
  <si>
    <t>Replace Flooring In Office Building And Paint Walls - Refugio Co.</t>
  </si>
  <si>
    <t>Replace Metal Siding On Office Building With New Siding - Refugio Co.</t>
  </si>
  <si>
    <t>Repair Structure At  Maintenance -  Refugio Maintenance  - Refugio Maintenance Office</t>
  </si>
  <si>
    <t>Replace Garage Door W/Panel &amp; Electric Open. - Andrews Maintenance Office</t>
  </si>
  <si>
    <t>Replace Metal Roof &amp; Exterior Walls, Insulate - Andrews Maintenance Office</t>
  </si>
  <si>
    <t>Close In Front Of New Truck Shed And Add 4 Roll Up Doors - Bowie Maintenance Office</t>
  </si>
  <si>
    <t>Replace Windows - District Headquarters</t>
  </si>
  <si>
    <t>Complete Renovation Of 5th Floor - Camp Hubbard State Headquarters</t>
  </si>
  <si>
    <t>Retrofit Of Existing Exterior Light Fixture - Camp Hubbard State Headquarters</t>
  </si>
  <si>
    <t>Reskin, Replace Lighting And Reroof Bld - Woodville Maintenance Office</t>
  </si>
  <si>
    <t>Replace Floor Tiles, Upgrade Rest Room; Redesign Office Space - Memphis Maintenance Office</t>
  </si>
  <si>
    <t>Re-Skin Exterior, Install Roof, New Windows and Remove Sky Lights W/ Roof Replacement; Redesign Parking Area - Memphis Maintenance Office</t>
  </si>
  <si>
    <t>Retrofit Shop Bays For 10 Yard Trucks - Canadian Maintenance Office</t>
  </si>
  <si>
    <t>Exterior Renovations - Fort Hancock Sub-Section</t>
  </si>
  <si>
    <t>Install Entrance Weather Canopy, Front Door. Add Rolling Doors To Existing Storage Bldg. - Fort Hancock Sub-Section</t>
  </si>
  <si>
    <t>New Shop Heaters - Darouzett Maintenance Office</t>
  </si>
  <si>
    <t>Abate and Remodel Office Area - Darrouzett Maintenance Office</t>
  </si>
  <si>
    <t>Retrofit Shop Bays For 10 Yard Trucks - Gruver Maintenance Office</t>
  </si>
  <si>
    <t>Electrical Upgrades - Channing Maintenance Office</t>
  </si>
  <si>
    <t>New Unit Heaters - Channing Maintenance Office</t>
  </si>
  <si>
    <t>Replace Roof, Re-Skin Exterior, Install New Insulation And Windows - Channing Maintenance Office</t>
  </si>
  <si>
    <t>Retrofit Shop Bays For 10 Yard Trucks - Channing Maintenance Office</t>
  </si>
  <si>
    <t>Install Bathroom/Showers In Shop/Welding Shop - Brenham Area Engineer &amp; Maintenance Office</t>
  </si>
  <si>
    <t>Re-Skin Renovate Shop - Post Maintenance Office</t>
  </si>
  <si>
    <t>Enlarge Supervisor Office And Breakroom - Panhandle Maintenance Office</t>
  </si>
  <si>
    <t>Install Overhead Doors And Openers - Panhandle Maintenance Office</t>
  </si>
  <si>
    <t>Retrofit Shop Bays For 10 Yard Trucks - Panhandle Maintenance Office</t>
  </si>
  <si>
    <t>Upgrade Electrical &amp; Lights In Maintenance Barn - Munday Maintenance Office</t>
  </si>
  <si>
    <t xml:space="preserve">Replace Metal Siding On Equipment Shed And Roof With New Siding And Roof - Goliad Co. </t>
  </si>
  <si>
    <t>Replace Exterior Door At  Equipment Storage -  Goliad MNT - Goliad Maintenance Office</t>
  </si>
  <si>
    <t>Replace Exterior Windows At  Laboratory -  Goliad MNT - Goliad Maintenance Office</t>
  </si>
  <si>
    <t>Upgrade Electrical Wiring &amp; Lights In Shop Area - McCamey Maintenance Office</t>
  </si>
  <si>
    <t>Erect Buildings Over Lifts - Ballinger Maintenance Office</t>
  </si>
  <si>
    <t>Replace Windows - Sanderson Maintenance Office</t>
  </si>
  <si>
    <t>Renovate Facilities - Comanche Maintenance Office</t>
  </si>
  <si>
    <t>Add Lighting And Catwalks To V-Box Area - Brenham Area Engineer &amp; Maintenance Office</t>
  </si>
  <si>
    <t>Install Above Ground Fuel Tank - Brenham Area Engineer &amp; Maintenance Office</t>
  </si>
  <si>
    <t>New Sidewalk Lab To Parking Lot - Brenham Area Engineer &amp; Maintenance Office</t>
  </si>
  <si>
    <t>Install Shed Kit - Stanton Maintenance Office</t>
  </si>
  <si>
    <t>Reconfigure Two Restrooms &amp; Office - San Isidro Maintenance Office Sub-Section</t>
  </si>
  <si>
    <t>Refurbish Shop Building Skin And Roof - Pearsall Maintenance Office</t>
  </si>
  <si>
    <t>Austin HQ Campus Repairs - Austin HQ</t>
  </si>
  <si>
    <t>New Insulation &amp; Replace Windows - District Headquarters</t>
  </si>
  <si>
    <t>Replace Exterior Windows At Warehouse - Bowie Maintenance  - Bowie Maintenance Office</t>
  </si>
  <si>
    <t>Renovate Facilities - Brady Maintenance Office</t>
  </si>
  <si>
    <t>Reskin Shed - Bryan Area Engineer &amp; Maintenance Office</t>
  </si>
  <si>
    <t>Fence/Gate Work - Madisonville Maintenance Office</t>
  </si>
  <si>
    <t>Improve Lighting In Yard/Shed - Madisonville Maintenance Office</t>
  </si>
  <si>
    <t>Install Above Ground Fuel Tank - Madisonville Maintenance Office</t>
  </si>
  <si>
    <t>Replace Fuel Canopy  - Madisonville Maintenance Office</t>
  </si>
  <si>
    <t>Rewire Office, New Lights; Heaters In Truck Barn - Crowell Maintenance Office</t>
  </si>
  <si>
    <t>Re-Skin Exterior, Insulate Building, Install Windows, Roof and Lights; Redesign Office Space - Matador Maintenance Office</t>
  </si>
  <si>
    <t xml:space="preserve">Install Redundant 2000 Gallon Diesel Tank To Existing Fuel Island - Nueces East </t>
  </si>
  <si>
    <t>Electrical Panel Upgrades - Ennis Maintenance Office</t>
  </si>
  <si>
    <t>Renovate Building Into Offices. Renovate Restrooms. - Zapata Maintenance Office Sub-Section</t>
  </si>
  <si>
    <t>Abate Transit Siding - Woodville Maintenance Office</t>
  </si>
  <si>
    <t>Replace Roof, Lighting &amp; Siding  - Woodville Maintenance Office</t>
  </si>
  <si>
    <t>Renovate Facilities - Coleman Maintenance Office</t>
  </si>
  <si>
    <t>Replace Flooring (Carpet &amp; Tile) - Cameron Maintenance Office</t>
  </si>
  <si>
    <t>Redo Walls In Office - Cameron Maintenance Office</t>
  </si>
  <si>
    <t>Reskin MNT Office Building - Cameron Maintenance Office</t>
  </si>
  <si>
    <t>Replace Restrooms - Paducah Maintenance Office</t>
  </si>
  <si>
    <t>Insulate, New Windows And Roof - Silverton Maintenance Office</t>
  </si>
  <si>
    <t>Re-Skin Exterior, Insulate Building,Install Windows and Roof - Silverton Maintenance Office</t>
  </si>
  <si>
    <t>Replace Exterior Door At  Equipment Storage - Goliad MNT - Goliad Maintenance Office</t>
  </si>
  <si>
    <t>Upgrade Lighting - District Headquarters</t>
  </si>
  <si>
    <t>Deactivate Or Remove Mag Locks - Brackettville</t>
  </si>
  <si>
    <t>Furnish/Install Exterior Safety Lights - Brackettville</t>
  </si>
  <si>
    <t>Renovate Breakroom - Brackettville</t>
  </si>
  <si>
    <t>Restroom Renovations (Both Men and Women) - Brackettville</t>
  </si>
  <si>
    <t>Retrofit Bay Area Into Conference Room.    (17'X28') 14' Ceiling. Tile Flooring, HVAC, Electrical, Communications, Removal Of Exiting Door.  - Brackettville</t>
  </si>
  <si>
    <t>Erect Buildings Over Lifts - Sterling City Maintenance Office</t>
  </si>
  <si>
    <t>Restroom Remodels - Navasota Maintenance Office</t>
  </si>
  <si>
    <t>New Partition Walls &amp; Larger Break Room, Upgrade Rest Room, New Windows &amp; Doors, Redesign Office Space - Munday Maintenance Office</t>
  </si>
  <si>
    <t>Campuswide Electrical Upgrade - District Headquarters</t>
  </si>
  <si>
    <t>Add Large Conference Room - Hebbronville Area Engineer &amp; Maintenance Office</t>
  </si>
  <si>
    <t>Restroom Renovation - Hebbronville Area Engineer &amp; Maintenance Office</t>
  </si>
  <si>
    <t>Locker Room With Showers - Hebbronville Area Engineer &amp; Maintenance Office</t>
  </si>
  <si>
    <t>Phone/Computer Access - Hebbronville Area Engineer &amp; Maintenance Office</t>
  </si>
  <si>
    <t>Ventilation Upgrade - Hebbronville Area Engineer &amp; Maintenance Office</t>
  </si>
  <si>
    <t>Remodel Office - Marlin Area Engineer &amp; Maintenance Office</t>
  </si>
  <si>
    <t>Building Renovation - Electra Maintenance Office</t>
  </si>
  <si>
    <t>Reskin And Replace  Windows - Electra Maintenance Office</t>
  </si>
  <si>
    <t>Paint Metal On Shed - Edna Maintenance Office</t>
  </si>
  <si>
    <t>Paint Interior/Exterior Of Mechanic/Warehouse - Jackson Cty Maint.</t>
  </si>
  <si>
    <t>Install Above Ground Fuel Tank - Navasota Maintenance Office</t>
  </si>
  <si>
    <t>Interior Renovations - Karnes City Area Engineer &amp; Maintenance Office</t>
  </si>
  <si>
    <t>Repair Plumbing System - Karnes City AEM - Karnes City Area Engineer &amp; Maintenance Office</t>
  </si>
  <si>
    <t>Security System Upgrade - C-Cure - District Headquarters</t>
  </si>
  <si>
    <t>Add New Wall To Dock With Overhead Door Wk Door  - Post RDC</t>
  </si>
  <si>
    <t>Demolish Abandoned Structure - District Headquarters</t>
  </si>
  <si>
    <t>Exterior Renovations - District Headquarters</t>
  </si>
  <si>
    <t>Replace Carpet In Administration Building - District Headquarters</t>
  </si>
  <si>
    <t>Renovate Maintenance Facility - Mexia Maintenance Office</t>
  </si>
  <si>
    <t>Construct Concrete Apron Around The District Headquarters - District Headquarters</t>
  </si>
  <si>
    <t>Repair And Replace All Plumbing Fixtures - District Headquarters</t>
  </si>
  <si>
    <t>New Fuel Canopy  - Caldwell Maintenance Office</t>
  </si>
  <si>
    <t>Repaving Of Parking Areas - Caldwell Maintenance Office</t>
  </si>
  <si>
    <t>Convert Conference Room To EOC - District Headquarters</t>
  </si>
  <si>
    <t>Electrical Upgrade For The Whole District Headquarters - District Headquarters</t>
  </si>
  <si>
    <t>Install Interior Walls At Warehouse - Fort Worth DHQ Ware House Office - District Headquarters</t>
  </si>
  <si>
    <t>Install Interiors At Shop - Fort Worth DHQ Locker Rooms - District Headquarters</t>
  </si>
  <si>
    <t>Modifications/Upgrade HVAC - District Headquarters</t>
  </si>
  <si>
    <t>Paint Exterior (5 Buildings) - Rosenberg Area Engineer &amp; Maintenance Office</t>
  </si>
  <si>
    <t>Renovate Interior - Rosenberg Area Engineer &amp; Maintenance Office</t>
  </si>
  <si>
    <t>Electrical Up-Grade Panel To Switches,Light Plug - Post Maintenance Office</t>
  </si>
  <si>
    <t>Repair/Replace Carpet In Tp&amp;D Area - District Headquarters</t>
  </si>
  <si>
    <t>Upgrade The District Complex Plumbing System - District Headquarters</t>
  </si>
  <si>
    <t>Repair Foundation - District Headquarters</t>
  </si>
  <si>
    <t>Repair Sidewalks - District Headquarters</t>
  </si>
  <si>
    <t>Restroom Renovation/Addition - Seguin RDC</t>
  </si>
  <si>
    <t>New Carpet - District Headquarters</t>
  </si>
  <si>
    <t>Re-Skin Exterior, Insulate Building, Install Windows and Roof, Redesign Office Space - Wellington Maintenance Office</t>
  </si>
  <si>
    <t>Lab Upgrades - District Headquarters</t>
  </si>
  <si>
    <t>Renovate 3 Buildings Into One - Houston South Area Engineer &amp; Maintenance Office</t>
  </si>
  <si>
    <t>Renovate Interior - Houston South Area Engineer &amp; Maintenance Office</t>
  </si>
  <si>
    <t>Replace/Repair Windows - District Headquarters</t>
  </si>
  <si>
    <t>Restroom Renovation/Addition - Seguin Area Engineer &amp; Maintenance Office</t>
  </si>
  <si>
    <t>Abate Inside,Replace Windows And Replace Roof - Canyon Maintenance Office</t>
  </si>
  <si>
    <t>Electrical Up-Grade Panel To Switches,Light Plug - Bovina Maintenance Office</t>
  </si>
  <si>
    <t>Electrical Up-Grade Panel To Switches,Light Plug - Brownfield Area Engineer &amp; Maintenance Office</t>
  </si>
  <si>
    <t>Electrical Up-Grade Panel To Switches,Light Plug - Ralls Maintenance Office</t>
  </si>
  <si>
    <t>Carpet &amp; Paint - Tilden Maintenance Office</t>
  </si>
  <si>
    <t>Relocate Radio Tower - Tilden Maintenance Office</t>
  </si>
  <si>
    <t>Upgrade Restrooms - Tilden Maintenance Office</t>
  </si>
  <si>
    <t>Renovate Interior  Office Space, Include Abatement, New Lighting, New Windows, New Duct Work - Camp Hubbard State Headquarters</t>
  </si>
  <si>
    <t>Elevated Water Storage - North Tyler Maintenance Office</t>
  </si>
  <si>
    <t>Remodel Office &amp; New Roof - North Tyler Maintenance Office</t>
  </si>
  <si>
    <t>Paint Interior Structure Of Equip Shed - Austin Cty Maint.</t>
  </si>
  <si>
    <t>Rehab. Of Mechanic Area (Front Wall W/ Door) - Austin Cty Maint.</t>
  </si>
  <si>
    <t>Level And Paint Interior Of Office Building - Colorado Cty Maint.</t>
  </si>
  <si>
    <t>Level Building (Maintenance Bldg) - Columbus Maintenance Office</t>
  </si>
  <si>
    <t>Paint Office &amp; Warehouse Exterior  - Columbus Maintenance Office</t>
  </si>
  <si>
    <t>Paint Exterior Structure Of Fuel Canopy - District Headquarters</t>
  </si>
  <si>
    <t>Paint Exterior - Big Spring Maintenance Office</t>
  </si>
  <si>
    <t>Install Rotary Lift &amp;  2 Ton Overhead Crane And Trolley - District Headquarters</t>
  </si>
  <si>
    <t>Interior Remodel - District Headquarters</t>
  </si>
  <si>
    <t>Repair ADA Ramps - District Headquarters</t>
  </si>
  <si>
    <t>Replace 25 Infra-Red Heaters - District Headquarters</t>
  </si>
  <si>
    <t>Replace Fuel Dispensers Districtwide - Districtwide</t>
  </si>
  <si>
    <t>Replace Windows &amp; Locks - Dickens Maintenance Office</t>
  </si>
  <si>
    <t>Renovate Interior - La Marque Area Engineer &amp; Maintenance Office</t>
  </si>
  <si>
    <t>Replace Siding (8 Buildings) - La Marque Area Engineer &amp; Maintenance Office</t>
  </si>
  <si>
    <t>Building Renovations - District Headquarters</t>
  </si>
  <si>
    <t>Foundation And Cosmetic Repairs - District Headquarters</t>
  </si>
  <si>
    <t>Close Open Bay And Add To Sign Room - Colorado Cty Maint.</t>
  </si>
  <si>
    <t>Replace 5 Overhead Roll Up Doors And Paint 3  - Colorado Cty Maint.</t>
  </si>
  <si>
    <t>Replace Oh Doors On Shed - Columbus Maintenance Office</t>
  </si>
  <si>
    <t>Bird Proof Underside Of Roof-Purlins - Matagorda Cty Maint.</t>
  </si>
  <si>
    <t>Construct Elevated Platform For Wash Rack - Matagorda Cty Maint.</t>
  </si>
  <si>
    <t>Renovation Of Warehouse - District Headquarters</t>
  </si>
  <si>
    <t>Remodel Inside Of Building - Texarkana Maintenance Office</t>
  </si>
  <si>
    <t>Replace Overhead Doors - Texarkana Maintenance Office</t>
  </si>
  <si>
    <t>Remove Fuel Awning/Install New Awning For Parking - Brenham Area Engineer &amp; Maintenance Office</t>
  </si>
  <si>
    <t>Repair Structure At Administration - Corpus Christi DHQ - District Headquarters</t>
  </si>
  <si>
    <t>Replace Flooring At Administration -  Corpus Christi DHQ - District Headquarters</t>
  </si>
  <si>
    <t>Replace\New Exterior Walls At Equipment Storage - Goliad MNT - Goliad Maintenance Office</t>
  </si>
  <si>
    <t xml:space="preserve">Remodel Inside Office (Lights, Ceiling, Floor, Paint) - Karnes Co. </t>
  </si>
  <si>
    <t>Renovate Maintenance Facility - Mineral Wells Maintenance Office</t>
  </si>
  <si>
    <t>Electrical Up-Grade Panel To Switches,Light Plug - Plains Maintenance Office</t>
  </si>
  <si>
    <t>Electrical Up-Grade Panel To Switches,Light Plug - Seminole Maintenance Office</t>
  </si>
  <si>
    <t>New VCT Floor - Seminole Maintenance Office</t>
  </si>
  <si>
    <t>Paint Entire Facility Interior And Exterior - Crockett Maintenance Office</t>
  </si>
  <si>
    <t>Replace Fuel Dispensers - Crockett Maintenance Office</t>
  </si>
  <si>
    <t>Upgrade Exterior Lighting - Crockett Maintenance Office</t>
  </si>
  <si>
    <t>Upgrade Interior Lighting - Crockett Maintenance Office</t>
  </si>
  <si>
    <t>Paint Exterior And Interior - Crane Maintenance Office</t>
  </si>
  <si>
    <t>Reconfigure Bay For Break Room Locker Room. New Kitchenette Lockers Flooring Walls Plumbing Electrical - Crane Maintenance Office</t>
  </si>
  <si>
    <t>Remove &amp; Replace Windows In Main Office - Crane Maintenance Office</t>
  </si>
  <si>
    <t>Upgrade Electrical Wiring, Lights And Breakers - Crane Maintenance Office</t>
  </si>
  <si>
    <t>Upgrade Conference Rooms - District Headquarters</t>
  </si>
  <si>
    <t>Repair Plumbing Problems - District Headquarters</t>
  </si>
  <si>
    <t>Building Renovation - Falfurrias Maintenance Office Sub-Section</t>
  </si>
  <si>
    <t>Upgrade Mechanic Shop - Falfurrias Maintenance Office Sub-Section</t>
  </si>
  <si>
    <t>Retrofit Truck Bays To Conference Rooms and Meeting Space - Meridian Maintenance Office</t>
  </si>
  <si>
    <t>Retrofit Warehouse Space To Large Meeting Room - District Headquarters</t>
  </si>
  <si>
    <t>Building Remodel - Nocona Maintenance Office</t>
  </si>
  <si>
    <t>Interior Renovation (Floors &amp; Walls) - Calhoun Cty Maint.</t>
  </si>
  <si>
    <t>Paint Exterior Structure Of Canopy, Mechanci Shop, &amp; Stock Room - Calhoun Cty Maint.</t>
  </si>
  <si>
    <t>Paint Interior Structure Of Equip Shed - Calhoun Cty Maint.</t>
  </si>
  <si>
    <t>Replace Shifting Concrete Pad Under Pad Mount Electrical Transformer - District Headquarters</t>
  </si>
  <si>
    <t>Renovate Lab - District Headquarters</t>
  </si>
  <si>
    <t>Electrical - Additional Service - Waxahachie Area Engineer &amp; Maintenance Office</t>
  </si>
  <si>
    <t>Exterior Warehouse Painting - Del Rio Maintenance Office</t>
  </si>
  <si>
    <t>Electrical Up-Grade Panel To Switches,Light Plug - Levelland Maintenance Office</t>
  </si>
  <si>
    <t>Electrical Up-Grade Panel To Switches,Light Plug - SE Maint. Office</t>
  </si>
  <si>
    <t>Repair Dist Shop  Parking Lot And Stripe Existing Lots At Dist HQ - District Headquarters</t>
  </si>
  <si>
    <t>Replace Fuel Awning - District Headquarters</t>
  </si>
  <si>
    <t>Abate Windows And Paint Exterior Of Shop - District Headquarters</t>
  </si>
  <si>
    <t>Major Renovation - Mt Pleasant Area Engineer &amp; Maintenance Office</t>
  </si>
  <si>
    <t>Remodel Inside Of Building - Mt Pleasant Area Engineer &amp; Maintenance Office</t>
  </si>
  <si>
    <t>Replace Overhead Doors - Mt Pleasant Area Engineer &amp; Maintenance Office</t>
  </si>
  <si>
    <t>Renovate Interior - Rockwall Maintenance Office</t>
  </si>
  <si>
    <t>Replace Two Overhead Doors - Carrizo Springs</t>
  </si>
  <si>
    <t>Restroom Renovation - Carrizo Springs</t>
  </si>
  <si>
    <t>Electrical Up-Grade Panel To Switches,Light Plug - FloydADA Maintenance Office</t>
  </si>
  <si>
    <t>Electrical Up-Grade Panel To Switches,Light Plug - Lamesa Maintenance Office</t>
  </si>
  <si>
    <t>New VCT Floor - Lamesa Maintenance Office</t>
  </si>
  <si>
    <t>Paint Entire Facility Interior And Exterior - Lufkin Maintenance Office</t>
  </si>
  <si>
    <t>Renovate Interior - Lufkin Maintenance Office</t>
  </si>
  <si>
    <t>Modifications/Upgrade Electrical - District Headquarters</t>
  </si>
  <si>
    <t>Renovate Interior/Exterior (20K Sf Concrete Tilt Wall Aquired Building) - Houston Northwest</t>
  </si>
  <si>
    <t>Renovation And Upgrade To AEM - West Harris Maintenance Office</t>
  </si>
  <si>
    <t>New VCT Floor - District Headquarters-LBB AE's</t>
  </si>
  <si>
    <t>Retrofit Shop Bays For 10 Yard Trucks - Vega Maintenance Office</t>
  </si>
  <si>
    <t>Upgrade Current Welding Shop - Vega Maintenance Office</t>
  </si>
  <si>
    <t>Remodel Inside Of Building Paint Floor And Ceiling - New Boston Maintenance Office</t>
  </si>
  <si>
    <t>Replace Overhead Doors - New Boston Maintenance Office</t>
  </si>
  <si>
    <t>Paint, Carpet Replacement - Devine Maintenance Office</t>
  </si>
  <si>
    <t>Restroom Upgrades - Devine Maintenance Office</t>
  </si>
  <si>
    <t>Replace All Exterior Roof Facial &amp; Renovate All Exterior Entrances - District Headquarters</t>
  </si>
  <si>
    <t>Paint Interior Walls At  Maintenance -  Kingsville Maintenance  - Kingsville Maintenance Office</t>
  </si>
  <si>
    <t>SUBTOTAL PROJECTS NOT FUNDED WITH DM</t>
  </si>
  <si>
    <t>Other Funds Identified</t>
  </si>
  <si>
    <t>Exterior Paint  - Project done with Other Funds</t>
  </si>
  <si>
    <t>SUBTOTAL PROJECTS CHANGED TO OTHER FUNDING SOURCE</t>
  </si>
  <si>
    <t>PROJECTS BELOW WERE REMOVED OR CANCELLED FROM LIST</t>
  </si>
  <si>
    <t>Remove in ground hydraulic lift  - Completed w/District funds Remove</t>
  </si>
  <si>
    <t>Spalling Concrete hazard - Add approved 1/5/16 Soloman create schedule..DUPLICATE WITH PROJECT ID 08-2983</t>
  </si>
  <si>
    <t>Replace Boiler At Warehouse-Count as one project (combined with /11-1494 )</t>
  </si>
  <si>
    <t>Foundation repair - Project is same as PROJ ID 11470402307</t>
  </si>
  <si>
    <t>Replace 2 Existing Fuel Dispensers At The Fuel Station - Merged into 16-1913</t>
  </si>
  <si>
    <t>Replace 2 Existing Dual Product Fuel Dispensers At The Fuel Station - Merged into 16-1913</t>
  </si>
  <si>
    <t>Upgrade Lighting In Washbay-CANCELLED COMPLETED BY DISTRICT</t>
  </si>
  <si>
    <t>Install A/C System To HQ Warehouse - CANCELLED AC included in a portion of bldg.</t>
  </si>
  <si>
    <t>R109</t>
  </si>
  <si>
    <t>R110</t>
  </si>
  <si>
    <t>R111</t>
  </si>
  <si>
    <t>R112</t>
  </si>
  <si>
    <t>R113</t>
  </si>
  <si>
    <t>R114</t>
  </si>
  <si>
    <t>R115</t>
  </si>
  <si>
    <t>R116</t>
  </si>
  <si>
    <t>R117</t>
  </si>
  <si>
    <t>R118</t>
  </si>
  <si>
    <t>R119</t>
  </si>
  <si>
    <t>R120</t>
  </si>
  <si>
    <t>R121</t>
  </si>
  <si>
    <t>Asbestos Abatement 8-17-16 cancelled during scrub</t>
  </si>
  <si>
    <t>R122</t>
  </si>
  <si>
    <t>R123</t>
  </si>
  <si>
    <t>R124</t>
  </si>
  <si>
    <t>Abate Floor Tile 8-17-16 cancelled during scrub</t>
  </si>
  <si>
    <t>R125</t>
  </si>
  <si>
    <t>Replace Generator- Merged into 21-1538</t>
  </si>
  <si>
    <t>R126</t>
  </si>
  <si>
    <t>R127</t>
  </si>
  <si>
    <t>R128</t>
  </si>
  <si>
    <t>R129</t>
  </si>
  <si>
    <t>R130</t>
  </si>
  <si>
    <t>R131</t>
  </si>
  <si>
    <t>Furnish/Install HVAC -- 6/6/16 Per Byron this project is cancelled.</t>
  </si>
  <si>
    <t>R132</t>
  </si>
  <si>
    <t>R133</t>
  </si>
  <si>
    <t>R134</t>
  </si>
  <si>
    <t>R135</t>
  </si>
  <si>
    <t>R136</t>
  </si>
  <si>
    <t>R137</t>
  </si>
  <si>
    <t>R138</t>
  </si>
  <si>
    <t>R139</t>
  </si>
  <si>
    <t>R140</t>
  </si>
  <si>
    <t>R141</t>
  </si>
  <si>
    <t>R142</t>
  </si>
  <si>
    <t>R143</t>
  </si>
  <si>
    <t>R144</t>
  </si>
  <si>
    <t>R145</t>
  </si>
  <si>
    <t>SUBTOTAL PROJECTS REMOVED OR CANCELLED</t>
  </si>
  <si>
    <t>TOTAL AY16/17 FUNDING ALLOCATION</t>
  </si>
  <si>
    <t>127490</t>
  </si>
  <si>
    <t>116818</t>
  </si>
  <si>
    <t>116151</t>
  </si>
  <si>
    <t>126472</t>
  </si>
  <si>
    <t>117535</t>
  </si>
  <si>
    <t>116471</t>
  </si>
  <si>
    <t>117494</t>
  </si>
  <si>
    <t>122865</t>
  </si>
  <si>
    <t>116921</t>
  </si>
  <si>
    <t>117504</t>
  </si>
  <si>
    <t>117536</t>
  </si>
  <si>
    <t>117505</t>
  </si>
  <si>
    <t>126496</t>
  </si>
  <si>
    <t>124729</t>
  </si>
  <si>
    <t>127483</t>
  </si>
  <si>
    <t>7358</t>
  </si>
  <si>
    <t>117449</t>
  </si>
  <si>
    <t>117534</t>
  </si>
  <si>
    <t>122405</t>
  </si>
  <si>
    <t>127436</t>
  </si>
  <si>
    <t>122888</t>
  </si>
  <si>
    <t>125983</t>
  </si>
  <si>
    <t>127758</t>
  </si>
  <si>
    <t>114228</t>
  </si>
  <si>
    <t>124743</t>
  </si>
  <si>
    <t>117507</t>
  </si>
  <si>
    <t>114243</t>
  </si>
  <si>
    <t>127260</t>
  </si>
  <si>
    <t>127438</t>
  </si>
  <si>
    <t>114238</t>
  </si>
  <si>
    <t>117359</t>
  </si>
  <si>
    <t>116769</t>
  </si>
  <si>
    <t>118102</t>
  </si>
  <si>
    <t>127360</t>
  </si>
  <si>
    <t>126719</t>
  </si>
  <si>
    <t>126912</t>
  </si>
  <si>
    <t>117106</t>
  </si>
  <si>
    <t>115356</t>
  </si>
  <si>
    <t>115389</t>
  </si>
  <si>
    <t>116036</t>
  </si>
  <si>
    <t>117036</t>
  </si>
  <si>
    <t>117503</t>
  </si>
  <si>
    <t>117495</t>
  </si>
  <si>
    <t>127510</t>
  </si>
  <si>
    <t>122081</t>
  </si>
  <si>
    <t>115922</t>
  </si>
  <si>
    <t>114144</t>
  </si>
  <si>
    <t>114906</t>
  </si>
  <si>
    <t>117417</t>
  </si>
  <si>
    <t>128233</t>
  </si>
  <si>
    <t>124545</t>
  </si>
  <si>
    <t>132907</t>
  </si>
  <si>
    <t>125986</t>
  </si>
  <si>
    <t>137824</t>
  </si>
  <si>
    <t>134232</t>
  </si>
  <si>
    <t>134239</t>
  </si>
  <si>
    <t>137394</t>
  </si>
  <si>
    <t>136423</t>
  </si>
  <si>
    <t>112741</t>
  </si>
  <si>
    <t>127872</t>
  </si>
  <si>
    <t>126107</t>
  </si>
  <si>
    <t>124932</t>
  </si>
  <si>
    <t>192540</t>
  </si>
  <si>
    <t>TPWD 9/16</t>
  </si>
  <si>
    <t>Safety:  DESIGN ONLY - Repair/Replace Fire Line - Administrative Segregation</t>
  </si>
  <si>
    <t>08116009</t>
  </si>
  <si>
    <t>Rudd Unit, Brownfield</t>
  </si>
  <si>
    <t>05216006</t>
  </si>
  <si>
    <t>Briscoe Unit, Dilley</t>
  </si>
  <si>
    <t>09012004</t>
  </si>
  <si>
    <t>Montford Unit, Lubbock</t>
  </si>
  <si>
    <t>Infrastructure:  Install Backflow Preventer</t>
  </si>
  <si>
    <t>09116022</t>
  </si>
  <si>
    <t>Facility Repair:  Replace Chiller</t>
  </si>
  <si>
    <t>03216017</t>
  </si>
  <si>
    <t>Estelle Unit, Huntsville</t>
  </si>
  <si>
    <t>Facility Repair:  Replace Air Handler - High Security Kitchen Roof</t>
  </si>
  <si>
    <t>03616021</t>
  </si>
  <si>
    <t>Safety:  Replace Emergency Generator - Boiler Room</t>
  </si>
  <si>
    <t>TDCJ 9/16</t>
  </si>
  <si>
    <t>DPS 6/16</t>
  </si>
  <si>
    <t>DPS 3/16</t>
  </si>
  <si>
    <t>DPS 12/15</t>
  </si>
  <si>
    <t>.</t>
  </si>
  <si>
    <t>DPS 9/16</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</si>
</sst>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164" formatCode="_(&quot;$&quot;* #,##0_);_(&quot;$&quot;* \(#,##0\);_(&quot;$&quot;* &quot;-&quot;??_);_(@_)"/>
    <numFmt numFmtId="165" formatCode="&quot;$&quot;#,##0;[Red]&quot;$&quot;#,##0"/>
    <numFmt numFmtId="166" formatCode="&quot;$&quot;#,##0"/>
    <numFmt numFmtId="167" formatCode="&quot;$&quot;#,##0.00"/>
    <numFmt numFmtId="168" formatCode="mm/dd/yy;@"/>
    <numFmt numFmtId="169" formatCode="#,##0.0_);[Red]\(#,##0.0\)"/>
  </numFmts>
  <fonts count="42"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2"/>
      <color theme="1"/>
      <name val="Arial"/>
      <family val="2"/>
    </font>
    <font>
      <i/>
      <sz val="12"/>
      <color theme="1"/>
      <name val="Arial"/>
      <family val="2"/>
    </font>
    <font>
      <b/>
      <u/>
      <sz val="14"/>
      <color theme="1"/>
      <name val="Arial"/>
      <family val="2"/>
    </font>
    <font>
      <b/>
      <sz val="11"/>
      <color theme="1"/>
      <name val="Calibri"/>
      <family val="2"/>
      <scheme val="minor"/>
    </font>
    <font>
      <sz val="10"/>
      <color theme="1"/>
      <name val="Arial"/>
      <family val="2"/>
    </font>
    <font>
      <b/>
      <sz val="10"/>
      <color theme="1"/>
      <name val="Arial"/>
      <family val="2"/>
    </font>
    <font>
      <b/>
      <sz val="18"/>
      <color theme="1"/>
      <name val="Arial"/>
      <family val="2"/>
    </font>
    <font>
      <sz val="10"/>
      <color indexed="8"/>
      <name val="Arial"/>
      <family val="2"/>
    </font>
    <font>
      <sz val="12"/>
      <color indexed="8"/>
      <name val="Arial"/>
      <family val="2"/>
    </font>
    <font>
      <b/>
      <u/>
      <sz val="12"/>
      <color theme="1"/>
      <name val="Arial"/>
      <family val="2"/>
    </font>
    <font>
      <sz val="12"/>
      <name val="Arial"/>
      <family val="2"/>
    </font>
    <font>
      <sz val="11"/>
      <color rgb="FF9C6500"/>
      <name val="Calibri"/>
      <family val="2"/>
      <scheme val="minor"/>
    </font>
    <font>
      <b/>
      <sz val="11"/>
      <name val="Calibri"/>
      <family val="2"/>
      <scheme val="minor"/>
    </font>
    <font>
      <b/>
      <sz val="12"/>
      <name val="Arial"/>
      <family val="2"/>
    </font>
    <font>
      <b/>
      <sz val="14"/>
      <color indexed="8"/>
      <name val="Arial"/>
      <family val="2"/>
    </font>
    <font>
      <sz val="12"/>
      <color rgb="FFC00000"/>
      <name val="Arial"/>
      <family val="2"/>
    </font>
    <font>
      <sz val="11"/>
      <color theme="1"/>
      <name val="Arial"/>
      <family val="2"/>
    </font>
    <font>
      <b/>
      <sz val="14"/>
      <color theme="1"/>
      <name val="Arial"/>
      <family val="2"/>
    </font>
    <font>
      <b/>
      <sz val="16"/>
      <color theme="1"/>
      <name val="Arial"/>
      <family val="2"/>
    </font>
    <font>
      <strike/>
      <sz val="11"/>
      <color theme="1"/>
      <name val="Arial"/>
      <family val="2"/>
    </font>
    <font>
      <b/>
      <sz val="9"/>
      <color indexed="81"/>
      <name val="Tahoma"/>
      <family val="2"/>
    </font>
    <font>
      <sz val="9"/>
      <color indexed="81"/>
      <name val="Tahoma"/>
      <family val="2"/>
    </font>
    <font>
      <sz val="8"/>
      <color theme="1"/>
      <name val="Arial"/>
      <family val="2"/>
    </font>
    <font>
      <b/>
      <sz val="12"/>
      <color theme="1"/>
      <name val="Calibri"/>
      <family val="2"/>
      <scheme val="minor"/>
    </font>
    <font>
      <b/>
      <sz val="12"/>
      <name val="Calibri"/>
      <family val="2"/>
      <scheme val="minor"/>
    </font>
    <font>
      <sz val="11"/>
      <name val="Calibri"/>
      <family val="2"/>
      <scheme val="minor"/>
    </font>
    <font>
      <sz val="28"/>
      <color theme="1"/>
      <name val="Arial"/>
      <family val="2"/>
    </font>
    <font>
      <sz val="12"/>
      <color rgb="FFFF0000"/>
      <name val="Arial"/>
      <family val="2"/>
    </font>
    <font>
      <b/>
      <sz val="12"/>
      <color indexed="8"/>
      <name val="Arial"/>
      <family val="2"/>
    </font>
    <font>
      <b/>
      <sz val="12"/>
      <color rgb="FFFF0000"/>
      <name val="Arial"/>
      <family val="2"/>
    </font>
    <font>
      <b/>
      <sz val="16"/>
      <color theme="0"/>
      <name val="Arial"/>
      <family val="2"/>
    </font>
    <font>
      <sz val="16"/>
      <color theme="1"/>
      <name val="Arial"/>
      <family val="2"/>
    </font>
  </fonts>
  <fills count="2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EB9C"/>
      </patternFill>
    </fill>
    <fill>
      <patternFill patternType="solid">
        <fgColor theme="3" tint="0.59999389629810485"/>
        <bgColor indexed="64"/>
      </patternFill>
    </fill>
    <fill>
      <patternFill patternType="solid">
        <fgColor rgb="FFFDD1EE"/>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39997558519241921"/>
        <bgColor indexed="64"/>
      </patternFill>
    </fill>
    <fill>
      <patternFill patternType="gray125">
        <bgColor theme="2"/>
      </patternFill>
    </fill>
    <fill>
      <patternFill patternType="solid">
        <fgColor theme="0" tint="-0.34998626667073579"/>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gray125">
        <bgColor theme="0"/>
      </patternFill>
    </fill>
    <fill>
      <patternFill patternType="gray125">
        <bgColor rgb="FFFFFF00"/>
      </patternFill>
    </fill>
    <fill>
      <patternFill patternType="gray125">
        <bgColor auto="1"/>
      </patternFill>
    </fill>
    <fill>
      <patternFill patternType="solid">
        <fgColor theme="6" tint="0.59996337778862885"/>
        <bgColor indexed="64"/>
      </patternFill>
    </fill>
    <fill>
      <patternFill patternType="solid">
        <fgColor theme="2"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0">
    <xf numFmtId="0" fontId="0" fillId="0" borderId="0"/>
    <xf numFmtId="44" fontId="9" fillId="0" borderId="0" applyFont="0" applyFill="0" applyBorder="0" applyAlignment="0" applyProtection="0"/>
    <xf numFmtId="9" fontId="9"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17" fillId="0" borderId="0"/>
    <xf numFmtId="0" fontId="17" fillId="0" borderId="0"/>
    <xf numFmtId="0" fontId="21" fillId="4" borderId="0" applyNumberFormat="0" applyBorder="0" applyAlignment="0" applyProtection="0"/>
    <xf numFmtId="0" fontId="8" fillId="0" borderId="0"/>
  </cellStyleXfs>
  <cellXfs count="1092">
    <xf numFmtId="0" fontId="0" fillId="0" borderId="0" xfId="0"/>
    <xf numFmtId="0" fontId="0" fillId="0" borderId="0" xfId="0" applyAlignment="1">
      <alignment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10" fillId="0" borderId="1" xfId="0" applyFont="1" applyBorder="1" applyAlignment="1">
      <alignment wrapText="1"/>
    </xf>
    <xf numFmtId="0" fontId="0" fillId="0" borderId="1" xfId="0" applyBorder="1" applyAlignment="1">
      <alignment horizontal="left" wrapText="1"/>
    </xf>
    <xf numFmtId="164" fontId="0" fillId="0" borderId="1" xfId="1" applyNumberFormat="1" applyFont="1" applyBorder="1" applyAlignment="1">
      <alignment wrapText="1"/>
    </xf>
    <xf numFmtId="0" fontId="10" fillId="0" borderId="4" xfId="0" applyFont="1" applyBorder="1" applyAlignment="1">
      <alignment wrapText="1"/>
    </xf>
    <xf numFmtId="0" fontId="0" fillId="0" borderId="4" xfId="0" applyBorder="1" applyAlignment="1">
      <alignment wrapText="1"/>
    </xf>
    <xf numFmtId="0" fontId="0" fillId="0" borderId="1" xfId="0" applyBorder="1" applyAlignment="1">
      <alignment horizontal="center"/>
    </xf>
    <xf numFmtId="0" fontId="0" fillId="0" borderId="0" xfId="0" applyBorder="1" applyAlignment="1">
      <alignment horizontal="center"/>
    </xf>
    <xf numFmtId="0" fontId="0" fillId="0" borderId="0" xfId="0" applyBorder="1"/>
    <xf numFmtId="0" fontId="10" fillId="0" borderId="0" xfId="0" applyFont="1" applyBorder="1" applyAlignment="1"/>
    <xf numFmtId="0" fontId="0" fillId="0" borderId="0" xfId="0" applyAlignment="1">
      <alignment horizontal="left"/>
    </xf>
    <xf numFmtId="0" fontId="0" fillId="0" borderId="0" xfId="0" applyBorder="1" applyAlignment="1"/>
    <xf numFmtId="0" fontId="0" fillId="0" borderId="0" xfId="0" applyBorder="1" applyAlignment="1">
      <alignment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0" fillId="0" borderId="7" xfId="0" applyBorder="1"/>
    <xf numFmtId="164" fontId="0" fillId="0" borderId="7" xfId="1" applyNumberFormat="1" applyFont="1" applyBorder="1" applyAlignment="1">
      <alignment wrapText="1"/>
    </xf>
    <xf numFmtId="0" fontId="0" fillId="0" borderId="9" xfId="0" applyBorder="1"/>
    <xf numFmtId="0" fontId="0" fillId="0" borderId="0" xfId="0" applyBorder="1" applyAlignment="1">
      <alignment horizontal="left" wrapText="1"/>
    </xf>
    <xf numFmtId="14" fontId="0" fillId="0" borderId="0" xfId="0" applyNumberFormat="1" applyBorder="1" applyAlignment="1">
      <alignment horizontal="left" wrapText="1"/>
    </xf>
    <xf numFmtId="0" fontId="0" fillId="0" borderId="0" xfId="0" applyBorder="1" applyAlignment="1">
      <alignment horizontal="left"/>
    </xf>
    <xf numFmtId="9" fontId="0" fillId="0" borderId="1" xfId="2" applyFont="1" applyBorder="1" applyAlignment="1">
      <alignment horizontal="center" wrapText="1"/>
    </xf>
    <xf numFmtId="42" fontId="0" fillId="0" borderId="1" xfId="1" applyNumberFormat="1" applyFont="1" applyBorder="1" applyAlignment="1">
      <alignment wrapText="1"/>
    </xf>
    <xf numFmtId="42" fontId="0" fillId="0" borderId="1" xfId="1" applyNumberFormat="1" applyFont="1" applyBorder="1"/>
    <xf numFmtId="42" fontId="0" fillId="0" borderId="7" xfId="1" applyNumberFormat="1" applyFont="1" applyBorder="1"/>
    <xf numFmtId="42" fontId="0" fillId="0" borderId="7" xfId="1" applyNumberFormat="1" applyFont="1" applyBorder="1" applyAlignment="1">
      <alignment wrapText="1"/>
    </xf>
    <xf numFmtId="0" fontId="10" fillId="0" borderId="2" xfId="0" applyFont="1" applyBorder="1" applyAlignment="1">
      <alignment horizontal="left" vertical="top"/>
    </xf>
    <xf numFmtId="0" fontId="0" fillId="0" borderId="12" xfId="0" applyBorder="1" applyAlignment="1">
      <alignment horizontal="left"/>
    </xf>
    <xf numFmtId="14" fontId="11" fillId="0" borderId="1" xfId="0" applyNumberFormat="1" applyFont="1" applyBorder="1" applyAlignment="1">
      <alignment horizontal="left"/>
    </xf>
    <xf numFmtId="0" fontId="11" fillId="0" borderId="0" xfId="0" applyFont="1" applyBorder="1"/>
    <xf numFmtId="14" fontId="11" fillId="0" borderId="0" xfId="0" applyNumberFormat="1" applyFont="1" applyBorder="1" applyAlignment="1">
      <alignment horizontal="left"/>
    </xf>
    <xf numFmtId="0" fontId="0" fillId="0" borderId="2" xfId="0" applyBorder="1"/>
    <xf numFmtId="0" fontId="0" fillId="0" borderId="13" xfId="0" applyBorder="1"/>
    <xf numFmtId="0" fontId="0" fillId="0" borderId="12" xfId="0" applyBorder="1"/>
    <xf numFmtId="164" fontId="0" fillId="0" borderId="2" xfId="1" applyNumberFormat="1" applyFont="1" applyBorder="1" applyAlignment="1">
      <alignment wrapText="1"/>
    </xf>
    <xf numFmtId="0" fontId="10" fillId="0" borderId="19" xfId="0" applyFont="1" applyBorder="1" applyAlignment="1">
      <alignment horizontal="center"/>
    </xf>
    <xf numFmtId="0" fontId="0" fillId="0" borderId="20" xfId="0" applyBorder="1"/>
    <xf numFmtId="164" fontId="10" fillId="0" borderId="17" xfId="0" applyNumberFormat="1" applyFont="1" applyBorder="1"/>
    <xf numFmtId="164" fontId="10" fillId="0" borderId="16" xfId="0" applyNumberFormat="1" applyFont="1" applyBorder="1"/>
    <xf numFmtId="164" fontId="10" fillId="0" borderId="18" xfId="1" applyNumberFormat="1" applyFont="1" applyBorder="1" applyAlignment="1">
      <alignment wrapText="1"/>
    </xf>
    <xf numFmtId="14" fontId="0" fillId="0" borderId="1" xfId="0" applyNumberFormat="1" applyBorder="1" applyAlignment="1">
      <alignment wrapText="1"/>
    </xf>
    <xf numFmtId="14" fontId="0" fillId="0" borderId="1" xfId="0" applyNumberFormat="1" applyBorder="1"/>
    <xf numFmtId="0" fontId="0" fillId="0" borderId="1" xfId="0" applyBorder="1" applyAlignment="1">
      <alignment vertical="center" wrapText="1"/>
    </xf>
    <xf numFmtId="0" fontId="0" fillId="0" borderId="1" xfId="0" applyBorder="1" applyAlignment="1">
      <alignment horizontal="center" vertical="center"/>
    </xf>
    <xf numFmtId="165" fontId="0" fillId="0" borderId="1" xfId="0" applyNumberFormat="1" applyBorder="1"/>
    <xf numFmtId="166" fontId="0" fillId="0" borderId="1" xfId="0" applyNumberFormat="1" applyBorder="1"/>
    <xf numFmtId="165" fontId="0" fillId="0" borderId="1" xfId="1" applyNumberFormat="1" applyFont="1" applyBorder="1" applyAlignment="1">
      <alignment wrapText="1"/>
    </xf>
    <xf numFmtId="0" fontId="0" fillId="0" borderId="2" xfId="0" applyBorder="1" applyAlignment="1">
      <alignment horizontal="center" wrapText="1"/>
    </xf>
    <xf numFmtId="165" fontId="0" fillId="0" borderId="1" xfId="1" applyNumberFormat="1" applyFont="1" applyBorder="1"/>
    <xf numFmtId="165" fontId="0" fillId="0" borderId="2" xfId="0" applyNumberFormat="1" applyBorder="1"/>
    <xf numFmtId="165" fontId="0" fillId="0" borderId="2" xfId="1" applyNumberFormat="1" applyFont="1" applyBorder="1"/>
    <xf numFmtId="42" fontId="0" fillId="0" borderId="1" xfId="0" applyNumberFormat="1" applyBorder="1" applyAlignment="1">
      <alignment horizontal="right"/>
    </xf>
    <xf numFmtId="0" fontId="0" fillId="0" borderId="1" xfId="0" applyBorder="1" applyAlignment="1">
      <alignment horizontal="right"/>
    </xf>
    <xf numFmtId="0" fontId="0" fillId="0" borderId="1" xfId="0" applyFont="1" applyBorder="1" applyAlignment="1">
      <alignment wrapText="1"/>
    </xf>
    <xf numFmtId="0" fontId="0" fillId="0" borderId="3" xfId="0" applyBorder="1" applyAlignment="1">
      <alignment wrapText="1"/>
    </xf>
    <xf numFmtId="0" fontId="0" fillId="0" borderId="3" xfId="0" applyFill="1" applyBorder="1" applyAlignment="1">
      <alignment wrapText="1"/>
    </xf>
    <xf numFmtId="0" fontId="0" fillId="0" borderId="1" xfId="0" applyBorder="1" applyAlignment="1"/>
    <xf numFmtId="0" fontId="0" fillId="0" borderId="21" xfId="0" applyFill="1" applyBorder="1" applyAlignment="1">
      <alignment wrapText="1"/>
    </xf>
    <xf numFmtId="0" fontId="10" fillId="0" borderId="3" xfId="0" applyFont="1" applyBorder="1" applyAlignment="1">
      <alignment horizontal="center" wrapText="1"/>
    </xf>
    <xf numFmtId="0" fontId="0" fillId="0" borderId="6" xfId="0" applyBorder="1" applyAlignment="1">
      <alignment horizontal="left" wrapText="1"/>
    </xf>
    <xf numFmtId="0" fontId="10" fillId="0" borderId="1" xfId="0" applyFont="1" applyBorder="1" applyAlignment="1">
      <alignment horizontal="center" wrapText="1"/>
    </xf>
    <xf numFmtId="0" fontId="0" fillId="0" borderId="5" xfId="0" applyBorder="1" applyAlignment="1">
      <alignment horizontal="left" wrapText="1"/>
    </xf>
    <xf numFmtId="0" fontId="10" fillId="0" borderId="4" xfId="0" applyFont="1" applyBorder="1" applyAlignment="1">
      <alignment horizontal="left" wrapText="1"/>
    </xf>
    <xf numFmtId="0" fontId="9" fillId="0" borderId="0" xfId="3"/>
    <xf numFmtId="49" fontId="10" fillId="0" borderId="1" xfId="3" applyNumberFormat="1" applyFont="1" applyBorder="1" applyAlignment="1">
      <alignment wrapText="1"/>
    </xf>
    <xf numFmtId="0" fontId="9" fillId="0" borderId="0" xfId="3" applyBorder="1" applyAlignment="1">
      <alignment horizontal="left" wrapText="1"/>
    </xf>
    <xf numFmtId="0" fontId="9" fillId="0" borderId="4" xfId="3" applyBorder="1"/>
    <xf numFmtId="0" fontId="9" fillId="0" borderId="0" xfId="3" applyAlignment="1">
      <alignment horizontal="left"/>
    </xf>
    <xf numFmtId="14" fontId="9" fillId="0" borderId="0" xfId="3" applyNumberFormat="1" applyBorder="1" applyAlignment="1">
      <alignment horizontal="left" wrapText="1"/>
    </xf>
    <xf numFmtId="0" fontId="9" fillId="0" borderId="15" xfId="3" applyBorder="1"/>
    <xf numFmtId="0" fontId="11" fillId="0" borderId="6" xfId="3" applyFont="1" applyBorder="1"/>
    <xf numFmtId="14" fontId="11" fillId="0" borderId="4" xfId="3" applyNumberFormat="1" applyFont="1" applyBorder="1" applyAlignment="1">
      <alignment horizontal="left"/>
    </xf>
    <xf numFmtId="0" fontId="9" fillId="0" borderId="9" xfId="3" applyBorder="1"/>
    <xf numFmtId="0" fontId="9" fillId="0" borderId="0" xfId="3" applyBorder="1" applyAlignment="1">
      <alignment horizontal="left"/>
    </xf>
    <xf numFmtId="49" fontId="10" fillId="0" borderId="4" xfId="3" applyNumberFormat="1" applyFont="1" applyBorder="1" applyAlignment="1">
      <alignment wrapText="1"/>
    </xf>
    <xf numFmtId="0" fontId="9" fillId="0" borderId="4" xfId="3" applyBorder="1" applyAlignment="1">
      <alignment wrapText="1"/>
    </xf>
    <xf numFmtId="0" fontId="9" fillId="0" borderId="0" xfId="3" applyAlignment="1">
      <alignment wrapText="1"/>
    </xf>
    <xf numFmtId="0" fontId="9" fillId="0" borderId="1" xfId="3" applyBorder="1" applyAlignment="1">
      <alignment horizontal="center" wrapText="1"/>
    </xf>
    <xf numFmtId="49" fontId="9" fillId="0" borderId="1" xfId="3" applyNumberFormat="1" applyBorder="1" applyAlignment="1">
      <alignment horizontal="center" wrapText="1"/>
    </xf>
    <xf numFmtId="0" fontId="9" fillId="0" borderId="1" xfId="3" applyBorder="1" applyAlignment="1">
      <alignment horizontal="left" wrapText="1"/>
    </xf>
    <xf numFmtId="164" fontId="0" fillId="0" borderId="1" xfId="4" applyNumberFormat="1" applyFont="1" applyBorder="1" applyAlignment="1">
      <alignment wrapText="1"/>
    </xf>
    <xf numFmtId="14" fontId="9" fillId="0" borderId="1" xfId="3" applyNumberFormat="1" applyBorder="1" applyAlignment="1">
      <alignment wrapText="1"/>
    </xf>
    <xf numFmtId="9" fontId="0" fillId="0" borderId="1" xfId="5" applyFont="1" applyBorder="1" applyAlignment="1">
      <alignment horizontal="center" wrapText="1"/>
    </xf>
    <xf numFmtId="164" fontId="0" fillId="0" borderId="7" xfId="4" applyNumberFormat="1" applyFont="1" applyBorder="1" applyAlignment="1">
      <alignment wrapText="1"/>
    </xf>
    <xf numFmtId="0" fontId="9" fillId="0" borderId="1" xfId="3" applyFill="1" applyBorder="1" applyAlignment="1">
      <alignment horizontal="left" wrapText="1"/>
    </xf>
    <xf numFmtId="0" fontId="9" fillId="0" borderId="1" xfId="3" applyBorder="1" applyAlignment="1">
      <alignment wrapText="1"/>
    </xf>
    <xf numFmtId="0" fontId="9" fillId="0" borderId="0" xfId="3" applyBorder="1"/>
    <xf numFmtId="0" fontId="9" fillId="0" borderId="1" xfId="3" applyFill="1" applyBorder="1" applyAlignment="1">
      <alignment wrapText="1"/>
    </xf>
    <xf numFmtId="9" fontId="0" fillId="0" borderId="1" xfId="5" applyFont="1" applyFill="1" applyBorder="1" applyAlignment="1">
      <alignment horizontal="center" wrapText="1"/>
    </xf>
    <xf numFmtId="164" fontId="0" fillId="0" borderId="7" xfId="4" applyNumberFormat="1" applyFont="1" applyFill="1" applyBorder="1" applyAlignment="1">
      <alignment wrapText="1"/>
    </xf>
    <xf numFmtId="0" fontId="9" fillId="2" borderId="0" xfId="3" applyFill="1"/>
    <xf numFmtId="0" fontId="0" fillId="3" borderId="1" xfId="0" applyFill="1" applyBorder="1" applyAlignment="1">
      <alignment horizontal="center" vertical="top"/>
    </xf>
    <xf numFmtId="0" fontId="0" fillId="2" borderId="7" xfId="0" applyFill="1" applyBorder="1" applyAlignment="1">
      <alignment horizontal="left" vertical="top"/>
    </xf>
    <xf numFmtId="0" fontId="9" fillId="0" borderId="0" xfId="3" applyBorder="1" applyAlignment="1">
      <alignment horizontal="center" wrapText="1"/>
    </xf>
    <xf numFmtId="49" fontId="9" fillId="0" borderId="0" xfId="3" applyNumberFormat="1" applyBorder="1" applyAlignment="1">
      <alignment horizontal="center" wrapText="1"/>
    </xf>
    <xf numFmtId="164" fontId="9" fillId="0" borderId="0" xfId="3" applyNumberFormat="1" applyBorder="1" applyAlignment="1">
      <alignment wrapText="1"/>
    </xf>
    <xf numFmtId="164" fontId="0" fillId="0" borderId="0" xfId="5" applyNumberFormat="1" applyFont="1" applyBorder="1" applyAlignment="1">
      <alignment horizontal="center" wrapText="1"/>
    </xf>
    <xf numFmtId="9" fontId="0" fillId="0" borderId="0" xfId="5" applyFont="1" applyBorder="1" applyAlignment="1">
      <alignment horizontal="center" wrapText="1"/>
    </xf>
    <xf numFmtId="164" fontId="0" fillId="0" borderId="0" xfId="4" applyNumberFormat="1" applyFont="1" applyBorder="1" applyAlignment="1">
      <alignment wrapText="1"/>
    </xf>
    <xf numFmtId="0" fontId="9" fillId="0" borderId="0" xfId="3" applyBorder="1" applyAlignment="1">
      <alignment wrapText="1"/>
    </xf>
    <xf numFmtId="49" fontId="9" fillId="0" borderId="0" xfId="3" applyNumberFormat="1" applyBorder="1"/>
    <xf numFmtId="0" fontId="0" fillId="0" borderId="0" xfId="0" applyFont="1" applyFill="1" applyAlignment="1">
      <alignment vertical="top" wrapText="1"/>
    </xf>
    <xf numFmtId="0" fontId="10" fillId="0" borderId="1" xfId="0" applyFont="1" applyFill="1" applyBorder="1" applyAlignment="1">
      <alignment vertical="top" wrapText="1"/>
    </xf>
    <xf numFmtId="0" fontId="10" fillId="0" borderId="6" xfId="0" applyFont="1" applyFill="1" applyBorder="1" applyAlignment="1">
      <alignment vertical="top" wrapText="1"/>
    </xf>
    <xf numFmtId="0" fontId="0" fillId="0" borderId="0" xfId="0" applyFill="1" applyBorder="1" applyAlignment="1">
      <alignment horizontal="left" wrapText="1"/>
    </xf>
    <xf numFmtId="0" fontId="0" fillId="0" borderId="0" xfId="0" applyFont="1" applyFill="1" applyBorder="1" applyAlignment="1">
      <alignment horizontal="left" vertical="top" wrapText="1"/>
    </xf>
    <xf numFmtId="0" fontId="0" fillId="0" borderId="0" xfId="0" applyFont="1" applyFill="1" applyBorder="1" applyAlignment="1">
      <alignment vertical="top" wrapText="1"/>
    </xf>
    <xf numFmtId="14" fontId="0" fillId="0" borderId="0" xfId="0" applyNumberFormat="1" applyFont="1" applyFill="1" applyBorder="1" applyAlignment="1">
      <alignment horizontal="left" vertical="top" wrapText="1"/>
    </xf>
    <xf numFmtId="0" fontId="11" fillId="0" borderId="0" xfId="0" applyFont="1" applyFill="1" applyBorder="1" applyAlignment="1">
      <alignment vertical="top" wrapText="1"/>
    </xf>
    <xf numFmtId="14" fontId="11" fillId="0" borderId="0" xfId="0" applyNumberFormat="1" applyFont="1" applyFill="1" applyBorder="1" applyAlignment="1">
      <alignment horizontal="left" vertical="top" wrapText="1"/>
    </xf>
    <xf numFmtId="0" fontId="10" fillId="0" borderId="4" xfId="0" applyFont="1" applyFill="1" applyBorder="1" applyAlignment="1">
      <alignment vertical="top" wrapText="1"/>
    </xf>
    <xf numFmtId="0" fontId="0" fillId="0" borderId="4" xfId="0" applyFont="1" applyFill="1" applyBorder="1" applyAlignment="1">
      <alignment vertical="top" wrapText="1"/>
    </xf>
    <xf numFmtId="0" fontId="18" fillId="0" borderId="1" xfId="6" applyFont="1" applyFill="1" applyBorder="1" applyAlignment="1">
      <alignment horizontal="center" vertical="top"/>
    </xf>
    <xf numFmtId="0" fontId="0" fillId="0" borderId="1" xfId="0" applyFont="1" applyFill="1" applyBorder="1" applyAlignment="1">
      <alignment horizontal="center" vertical="top" wrapText="1"/>
    </xf>
    <xf numFmtId="0" fontId="0" fillId="0" borderId="1" xfId="0" applyFont="1" applyFill="1" applyBorder="1" applyAlignment="1">
      <alignment vertical="top" wrapText="1"/>
    </xf>
    <xf numFmtId="0" fontId="0" fillId="0" borderId="1" xfId="0" applyFont="1" applyFill="1" applyBorder="1" applyAlignment="1">
      <alignment horizontal="left" vertical="top" wrapText="1"/>
    </xf>
    <xf numFmtId="42" fontId="0" fillId="0" borderId="1" xfId="0" applyNumberFormat="1" applyFont="1" applyFill="1" applyBorder="1" applyAlignment="1">
      <alignment horizontal="right" vertical="top" wrapText="1"/>
    </xf>
    <xf numFmtId="42" fontId="0" fillId="0" borderId="1" xfId="0" applyNumberFormat="1" applyFont="1" applyFill="1" applyBorder="1" applyAlignment="1">
      <alignment vertical="top" wrapText="1"/>
    </xf>
    <xf numFmtId="42" fontId="0" fillId="0" borderId="1" xfId="1" applyNumberFormat="1" applyFont="1" applyFill="1" applyBorder="1" applyAlignment="1">
      <alignment vertical="top" wrapText="1"/>
    </xf>
    <xf numFmtId="0" fontId="0" fillId="0" borderId="1" xfId="0" applyFont="1" applyFill="1" applyBorder="1" applyAlignment="1">
      <alignment horizontal="center" vertical="top"/>
    </xf>
    <xf numFmtId="9" fontId="0" fillId="0" borderId="1" xfId="2" applyFont="1" applyFill="1" applyBorder="1" applyAlignment="1">
      <alignment horizontal="center" vertical="top" wrapText="1"/>
    </xf>
    <xf numFmtId="164" fontId="0" fillId="0" borderId="1" xfId="1" applyNumberFormat="1" applyFont="1" applyFill="1" applyBorder="1" applyAlignment="1">
      <alignment vertical="top" wrapText="1"/>
    </xf>
    <xf numFmtId="0" fontId="18" fillId="0" borderId="1" xfId="6" applyFont="1" applyFill="1" applyBorder="1" applyAlignment="1">
      <alignment horizontal="left" vertical="top" wrapText="1"/>
    </xf>
    <xf numFmtId="42" fontId="18" fillId="0" borderId="1" xfId="6" applyNumberFormat="1" applyFont="1" applyFill="1" applyBorder="1" applyAlignment="1">
      <alignment horizontal="right" vertical="top" wrapText="1"/>
    </xf>
    <xf numFmtId="42" fontId="18" fillId="0" borderId="1" xfId="0" applyNumberFormat="1" applyFont="1" applyFill="1" applyBorder="1" applyAlignment="1">
      <alignment horizontal="right" vertical="top" wrapText="1"/>
    </xf>
    <xf numFmtId="42" fontId="18" fillId="0" borderId="1" xfId="1" applyNumberFormat="1" applyFont="1" applyFill="1" applyBorder="1" applyAlignment="1">
      <alignment horizontal="right" vertical="top" wrapText="1"/>
    </xf>
    <xf numFmtId="0" fontId="18" fillId="0" borderId="1" xfId="0" applyFont="1" applyFill="1" applyBorder="1" applyAlignment="1">
      <alignment horizontal="left" vertical="top" wrapText="1"/>
    </xf>
    <xf numFmtId="16" fontId="18" fillId="0" borderId="1" xfId="6" quotePrefix="1" applyNumberFormat="1" applyFont="1" applyFill="1" applyBorder="1" applyAlignment="1">
      <alignment horizontal="center" vertical="top"/>
    </xf>
    <xf numFmtId="0" fontId="18" fillId="0" borderId="1" xfId="6" applyFont="1" applyFill="1" applyBorder="1" applyAlignment="1">
      <alignment vertical="top" wrapText="1"/>
    </xf>
    <xf numFmtId="0" fontId="18" fillId="0" borderId="1" xfId="6" applyFont="1" applyFill="1" applyBorder="1" applyAlignment="1">
      <alignment horizontal="center" vertical="top" wrapText="1"/>
    </xf>
    <xf numFmtId="0" fontId="0" fillId="0" borderId="9" xfId="0" applyFont="1" applyFill="1" applyBorder="1" applyAlignment="1">
      <alignment vertical="top" wrapText="1"/>
    </xf>
    <xf numFmtId="0" fontId="0" fillId="0" borderId="1" xfId="7" applyFont="1" applyFill="1" applyBorder="1" applyAlignment="1">
      <alignment horizontal="left" vertical="top" wrapText="1"/>
    </xf>
    <xf numFmtId="0" fontId="0" fillId="0" borderId="1" xfId="7" applyFont="1" applyFill="1" applyBorder="1" applyAlignment="1">
      <alignment vertical="top" wrapText="1"/>
    </xf>
    <xf numFmtId="42" fontId="0" fillId="0" borderId="1" xfId="7" applyNumberFormat="1" applyFont="1" applyFill="1" applyBorder="1" applyAlignment="1">
      <alignment horizontal="right" vertical="top" wrapText="1"/>
    </xf>
    <xf numFmtId="167" fontId="18" fillId="0" borderId="1" xfId="6" applyNumberFormat="1" applyFont="1" applyFill="1" applyBorder="1" applyAlignment="1">
      <alignment vertical="top" wrapText="1"/>
    </xf>
    <xf numFmtId="0" fontId="18" fillId="0" borderId="0" xfId="6" applyFont="1" applyFill="1" applyBorder="1" applyAlignment="1">
      <alignment horizontal="left" vertical="top" wrapText="1"/>
    </xf>
    <xf numFmtId="42" fontId="0" fillId="0" borderId="22" xfId="0" applyNumberFormat="1" applyFont="1" applyFill="1" applyBorder="1" applyAlignment="1">
      <alignment vertical="top" wrapText="1"/>
    </xf>
    <xf numFmtId="164" fontId="10" fillId="0" borderId="23" xfId="0" applyNumberFormat="1" applyFont="1" applyFill="1" applyBorder="1" applyAlignment="1">
      <alignment vertical="top" wrapText="1"/>
    </xf>
    <xf numFmtId="164" fontId="10" fillId="0" borderId="22" xfId="0" applyNumberFormat="1" applyFont="1" applyFill="1" applyBorder="1" applyAlignment="1">
      <alignment vertical="top" wrapText="1"/>
    </xf>
    <xf numFmtId="42" fontId="10" fillId="0" borderId="24" xfId="1" applyNumberFormat="1" applyFont="1" applyFill="1" applyBorder="1" applyAlignment="1">
      <alignment vertical="top" wrapText="1"/>
    </xf>
    <xf numFmtId="0" fontId="0" fillId="0" borderId="0" xfId="0" applyFont="1" applyFill="1" applyAlignment="1">
      <alignment vertical="top"/>
    </xf>
    <xf numFmtId="167" fontId="0" fillId="0" borderId="0" xfId="0" applyNumberFormat="1" applyFont="1" applyFill="1" applyAlignment="1">
      <alignment vertical="top" wrapText="1"/>
    </xf>
    <xf numFmtId="0" fontId="0" fillId="0" borderId="1" xfId="0" quotePrefix="1" applyBorder="1" applyAlignment="1">
      <alignment horizontal="center" wrapText="1"/>
    </xf>
    <xf numFmtId="0" fontId="0" fillId="0" borderId="0" xfId="0" applyBorder="1" applyAlignment="1">
      <alignment horizontal="center" wrapText="1"/>
    </xf>
    <xf numFmtId="0" fontId="0" fillId="0" borderId="0" xfId="0" applyFill="1"/>
    <xf numFmtId="0" fontId="0" fillId="0" borderId="0" xfId="0" applyFill="1" applyBorder="1"/>
    <xf numFmtId="0" fontId="0" fillId="0" borderId="0" xfId="0" applyAlignment="1">
      <alignment horizontal="center"/>
    </xf>
    <xf numFmtId="0" fontId="11" fillId="0" borderId="0" xfId="0" applyFont="1" applyFill="1" applyBorder="1"/>
    <xf numFmtId="0" fontId="0" fillId="0" borderId="1" xfId="0" applyFill="1" applyBorder="1" applyAlignment="1">
      <alignment horizontal="center" vertical="center"/>
    </xf>
    <xf numFmtId="0" fontId="0" fillId="0" borderId="1" xfId="0" applyBorder="1" applyAlignment="1">
      <alignment horizontal="left" vertical="center" wrapText="1"/>
    </xf>
    <xf numFmtId="42" fontId="0" fillId="0" borderId="1" xfId="1" applyNumberFormat="1" applyFont="1" applyBorder="1" applyAlignment="1">
      <alignment vertical="center"/>
    </xf>
    <xf numFmtId="168" fontId="0" fillId="0" borderId="1" xfId="0" applyNumberFormat="1" applyFill="1" applyBorder="1" applyAlignment="1">
      <alignment horizontal="center" vertical="center"/>
    </xf>
    <xf numFmtId="9" fontId="0" fillId="0" borderId="1" xfId="2" applyFont="1" applyFill="1" applyBorder="1" applyAlignment="1">
      <alignment horizontal="center" vertical="center" wrapText="1"/>
    </xf>
    <xf numFmtId="9" fontId="0" fillId="0" borderId="1" xfId="2" applyFont="1" applyBorder="1" applyAlignment="1">
      <alignment horizontal="center" vertical="center" wrapText="1"/>
    </xf>
    <xf numFmtId="42" fontId="0" fillId="0" borderId="7" xfId="1" applyNumberFormat="1" applyFont="1" applyBorder="1" applyAlignment="1">
      <alignment vertical="center"/>
    </xf>
    <xf numFmtId="42" fontId="0" fillId="0" borderId="7" xfId="1" applyNumberFormat="1" applyFont="1" applyBorder="1" applyAlignment="1">
      <alignment vertical="center" wrapText="1"/>
    </xf>
    <xf numFmtId="164" fontId="0" fillId="0" borderId="1" xfId="1" applyNumberFormat="1" applyFont="1" applyBorder="1" applyAlignment="1">
      <alignment vertical="center" wrapText="1"/>
    </xf>
    <xf numFmtId="0" fontId="0" fillId="0" borderId="1" xfId="0" applyBorder="1"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 xfId="0" applyFill="1" applyBorder="1" applyAlignment="1">
      <alignment vertical="center" wrapText="1"/>
    </xf>
    <xf numFmtId="168"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42" fontId="0" fillId="0" borderId="1" xfId="1" applyNumberFormat="1" applyFont="1" applyBorder="1" applyAlignment="1">
      <alignment vertical="center" wrapText="1"/>
    </xf>
    <xf numFmtId="0" fontId="0" fillId="0" borderId="1" xfId="0" quotePrefix="1" applyBorder="1" applyAlignment="1">
      <alignment horizontal="center" vertical="center"/>
    </xf>
    <xf numFmtId="168" fontId="0" fillId="0" borderId="3" xfId="0" applyNumberFormat="1" applyFill="1" applyBorder="1" applyAlignment="1">
      <alignment horizontal="center" vertical="center" wrapText="1"/>
    </xf>
    <xf numFmtId="0" fontId="0" fillId="0" borderId="0" xfId="0" applyBorder="1" applyAlignment="1">
      <alignment wrapText="1"/>
    </xf>
    <xf numFmtId="0" fontId="0" fillId="0" borderId="20" xfId="0" applyFill="1" applyBorder="1"/>
    <xf numFmtId="0" fontId="0" fillId="0" borderId="12" xfId="0" applyFill="1" applyBorder="1"/>
    <xf numFmtId="0" fontId="0" fillId="0" borderId="20" xfId="0" applyBorder="1" applyAlignment="1">
      <alignment horizontal="center"/>
    </xf>
    <xf numFmtId="0" fontId="10" fillId="0" borderId="0" xfId="0" applyFont="1" applyBorder="1" applyAlignment="1">
      <alignment wrapText="1"/>
    </xf>
    <xf numFmtId="0" fontId="10" fillId="0" borderId="0" xfId="0" applyFont="1" applyFill="1" applyBorder="1" applyAlignment="1"/>
    <xf numFmtId="0" fontId="0" fillId="0" borderId="0" xfId="0" applyFill="1" applyBorder="1" applyAlignment="1">
      <alignment vertical="top" wrapText="1"/>
    </xf>
    <xf numFmtId="0" fontId="0" fillId="0" borderId="0" xfId="0" applyFill="1" applyBorder="1" applyAlignment="1"/>
    <xf numFmtId="0" fontId="0" fillId="0" borderId="1" xfId="3" applyFont="1" applyBorder="1" applyAlignment="1">
      <alignment vertical="center" wrapText="1"/>
    </xf>
    <xf numFmtId="166" fontId="9" fillId="0" borderId="1" xfId="1" applyNumberFormat="1" applyFont="1" applyBorder="1" applyAlignment="1">
      <alignment horizontal="center" wrapText="1"/>
    </xf>
    <xf numFmtId="0" fontId="0" fillId="0" borderId="1" xfId="3" applyFont="1" applyBorder="1" applyAlignment="1">
      <alignment horizontal="left" vertical="center" wrapText="1"/>
    </xf>
    <xf numFmtId="5" fontId="0" fillId="0" borderId="1" xfId="1" applyNumberFormat="1" applyFont="1" applyBorder="1" applyAlignment="1">
      <alignment horizontal="center" wrapText="1"/>
    </xf>
    <xf numFmtId="6" fontId="0" fillId="0" borderId="1" xfId="1" applyNumberFormat="1" applyFont="1" applyBorder="1" applyAlignment="1">
      <alignment horizontal="center" wrapText="1"/>
    </xf>
    <xf numFmtId="42" fontId="0" fillId="0" borderId="1" xfId="0" applyNumberFormat="1" applyBorder="1" applyAlignment="1">
      <alignment horizontal="center"/>
    </xf>
    <xf numFmtId="9" fontId="0" fillId="0" borderId="1" xfId="0" applyNumberFormat="1" applyBorder="1" applyAlignment="1">
      <alignment horizontal="center"/>
    </xf>
    <xf numFmtId="42" fontId="0" fillId="0" borderId="7" xfId="1" applyNumberFormat="1" applyFont="1" applyBorder="1" applyAlignment="1">
      <alignment horizontal="center"/>
    </xf>
    <xf numFmtId="42" fontId="9" fillId="0" borderId="7" xfId="1" applyNumberFormat="1" applyFont="1" applyBorder="1" applyAlignment="1">
      <alignment wrapText="1"/>
    </xf>
    <xf numFmtId="6" fontId="9" fillId="0" borderId="1" xfId="1" applyNumberFormat="1" applyFont="1" applyBorder="1" applyAlignment="1">
      <alignment horizontal="center" wrapText="1"/>
    </xf>
    <xf numFmtId="42" fontId="0" fillId="0" borderId="7" xfId="1" applyNumberFormat="1" applyFont="1" applyBorder="1" applyAlignment="1">
      <alignment horizontal="center" wrapText="1"/>
    </xf>
    <xf numFmtId="0" fontId="0" fillId="0" borderId="1" xfId="0" applyFont="1" applyBorder="1" applyAlignment="1">
      <alignment vertical="center" wrapText="1"/>
    </xf>
    <xf numFmtId="166" fontId="9" fillId="0" borderId="1" xfId="1" applyNumberFormat="1" applyFont="1" applyFill="1" applyBorder="1" applyAlignment="1">
      <alignment horizontal="center"/>
    </xf>
    <xf numFmtId="6" fontId="0" fillId="0" borderId="7" xfId="1" applyNumberFormat="1" applyFont="1" applyBorder="1" applyAlignment="1">
      <alignment horizontal="center" wrapText="1"/>
    </xf>
    <xf numFmtId="41" fontId="0" fillId="0" borderId="1" xfId="1" applyNumberFormat="1" applyFont="1" applyBorder="1"/>
    <xf numFmtId="0" fontId="19" fillId="0" borderId="1" xfId="0" applyFont="1" applyBorder="1" applyAlignment="1"/>
    <xf numFmtId="42" fontId="0" fillId="0" borderId="1" xfId="0" applyNumberFormat="1" applyBorder="1"/>
    <xf numFmtId="6" fontId="0" fillId="0" borderId="1" xfId="0" applyNumberFormat="1" applyBorder="1" applyAlignment="1">
      <alignment horizontal="center" wrapText="1"/>
    </xf>
    <xf numFmtId="166" fontId="0" fillId="0" borderId="1" xfId="0" applyNumberFormat="1" applyBorder="1" applyAlignment="1">
      <alignment horizontal="center" wrapText="1"/>
    </xf>
    <xf numFmtId="0" fontId="0" fillId="0" borderId="6" xfId="0" applyBorder="1" applyAlignment="1">
      <alignment horizontal="center" vertical="center"/>
    </xf>
    <xf numFmtId="166" fontId="0" fillId="0" borderId="1" xfId="0" applyNumberFormat="1" applyFont="1" applyBorder="1" applyAlignment="1">
      <alignment horizontal="center" wrapText="1"/>
    </xf>
    <xf numFmtId="0" fontId="0" fillId="0" borderId="4" xfId="0" applyBorder="1" applyAlignment="1">
      <alignment horizontal="center" wrapText="1"/>
    </xf>
    <xf numFmtId="166" fontId="0" fillId="0" borderId="2" xfId="0" applyNumberFormat="1" applyBorder="1" applyAlignment="1">
      <alignment horizontal="center" wrapText="1"/>
    </xf>
    <xf numFmtId="166" fontId="10" fillId="0" borderId="16" xfId="0" applyNumberFormat="1" applyFont="1" applyBorder="1" applyAlignment="1">
      <alignment horizontal="center" wrapText="1"/>
    </xf>
    <xf numFmtId="166" fontId="10" fillId="0" borderId="18" xfId="0" applyNumberFormat="1" applyFont="1" applyBorder="1" applyAlignment="1">
      <alignment horizontal="center" wrapText="1"/>
    </xf>
    <xf numFmtId="0" fontId="0" fillId="0" borderId="0" xfId="0" applyFont="1"/>
    <xf numFmtId="0" fontId="0" fillId="0" borderId="0" xfId="0" applyFont="1" applyBorder="1" applyAlignment="1">
      <alignment horizontal="left" wrapText="1"/>
    </xf>
    <xf numFmtId="0" fontId="0" fillId="0" borderId="0" xfId="0" applyFont="1" applyBorder="1"/>
    <xf numFmtId="14" fontId="0" fillId="0" borderId="0" xfId="0" applyNumberFormat="1" applyFont="1" applyBorder="1" applyAlignment="1">
      <alignment horizontal="left" wrapText="1"/>
    </xf>
    <xf numFmtId="0" fontId="0" fillId="0" borderId="0" xfId="0" applyFont="1" applyBorder="1" applyAlignment="1">
      <alignment horizontal="left"/>
    </xf>
    <xf numFmtId="0" fontId="0" fillId="0" borderId="4" xfId="0" applyFont="1" applyBorder="1" applyAlignment="1">
      <alignment wrapText="1"/>
    </xf>
    <xf numFmtId="0" fontId="0" fillId="0" borderId="0" xfId="0" applyFont="1" applyAlignment="1">
      <alignment wrapText="1"/>
    </xf>
    <xf numFmtId="0" fontId="0" fillId="0" borderId="1" xfId="0" applyFont="1" applyFill="1" applyBorder="1" applyAlignment="1">
      <alignment horizontal="center" wrapText="1"/>
    </xf>
    <xf numFmtId="0" fontId="0" fillId="0" borderId="1" xfId="0" applyFont="1" applyFill="1" applyBorder="1" applyAlignment="1">
      <alignment horizontal="left" wrapText="1"/>
    </xf>
    <xf numFmtId="0" fontId="0" fillId="0" borderId="1" xfId="0" applyFont="1" applyFill="1" applyBorder="1" applyAlignment="1">
      <alignment wrapText="1"/>
    </xf>
    <xf numFmtId="166" fontId="0" fillId="0" borderId="1" xfId="0" applyNumberFormat="1" applyFont="1" applyFill="1" applyBorder="1" applyAlignment="1">
      <alignment horizontal="center" wrapText="1"/>
    </xf>
    <xf numFmtId="168" fontId="0" fillId="0" borderId="1" xfId="0" applyNumberFormat="1" applyFont="1" applyFill="1" applyBorder="1" applyAlignment="1">
      <alignment horizontal="center" wrapText="1"/>
    </xf>
    <xf numFmtId="9" fontId="0" fillId="0" borderId="1" xfId="2" applyFont="1" applyFill="1" applyBorder="1" applyAlignment="1">
      <alignment horizontal="center" wrapText="1"/>
    </xf>
    <xf numFmtId="164" fontId="0" fillId="0" borderId="7" xfId="1" applyNumberFormat="1" applyFont="1" applyFill="1" applyBorder="1" applyAlignment="1">
      <alignment wrapText="1"/>
    </xf>
    <xf numFmtId="164" fontId="0" fillId="0" borderId="1" xfId="1" applyNumberFormat="1" applyFont="1" applyFill="1" applyBorder="1" applyAlignment="1">
      <alignment wrapText="1"/>
    </xf>
    <xf numFmtId="0" fontId="20" fillId="0" borderId="1" xfId="0" applyFont="1" applyFill="1" applyBorder="1" applyAlignment="1">
      <alignment wrapText="1"/>
    </xf>
    <xf numFmtId="9" fontId="0" fillId="0" borderId="1" xfId="2" applyFont="1" applyFill="1" applyBorder="1" applyAlignment="1">
      <alignment wrapText="1"/>
    </xf>
    <xf numFmtId="0" fontId="0" fillId="0" borderId="1" xfId="0" applyFont="1" applyFill="1" applyBorder="1"/>
    <xf numFmtId="42" fontId="0" fillId="0" borderId="7" xfId="1" applyNumberFormat="1" applyFont="1" applyFill="1" applyBorder="1" applyAlignment="1">
      <alignment wrapText="1"/>
    </xf>
    <xf numFmtId="0" fontId="0" fillId="0" borderId="1" xfId="0" applyFont="1" applyFill="1" applyBorder="1" applyAlignment="1">
      <alignment horizontal="center"/>
    </xf>
    <xf numFmtId="0" fontId="0" fillId="0" borderId="0" xfId="0" applyFont="1" applyBorder="1" applyAlignment="1">
      <alignment horizontal="center"/>
    </xf>
    <xf numFmtId="0" fontId="0" fillId="0" borderId="0" xfId="0" applyFont="1" applyBorder="1" applyAlignment="1"/>
    <xf numFmtId="0" fontId="0" fillId="0" borderId="20" xfId="0" applyFont="1" applyBorder="1"/>
    <xf numFmtId="0" fontId="0" fillId="0" borderId="12" xfId="0" applyFont="1" applyBorder="1"/>
    <xf numFmtId="0" fontId="0" fillId="0" borderId="0" xfId="0" applyFont="1" applyBorder="1" applyAlignment="1">
      <alignment vertical="top" wrapText="1"/>
    </xf>
    <xf numFmtId="0" fontId="0" fillId="0" borderId="0" xfId="0" applyFont="1" applyBorder="1" applyAlignment="1">
      <alignment wrapText="1"/>
    </xf>
    <xf numFmtId="166" fontId="0" fillId="0" borderId="0" xfId="0" applyNumberFormat="1" applyFont="1" applyBorder="1" applyAlignment="1">
      <alignment vertical="top" wrapText="1"/>
    </xf>
    <xf numFmtId="166" fontId="0" fillId="0" borderId="0" xfId="0" applyNumberFormat="1" applyFont="1" applyBorder="1" applyAlignment="1"/>
    <xf numFmtId="3" fontId="0" fillId="0" borderId="0" xfId="0" applyNumberFormat="1" applyFont="1" applyBorder="1" applyAlignment="1"/>
    <xf numFmtId="166" fontId="13" fillId="0" borderId="0" xfId="0" applyNumberFormat="1" applyFont="1" applyFill="1" applyAlignment="1">
      <alignment horizontal="center" wrapText="1"/>
    </xf>
    <xf numFmtId="166" fontId="0" fillId="0" borderId="0" xfId="0" applyNumberFormat="1" applyFont="1" applyFill="1" applyBorder="1" applyAlignment="1"/>
    <xf numFmtId="0" fontId="10" fillId="0" borderId="2" xfId="3" applyFont="1" applyBorder="1" applyAlignment="1">
      <alignment horizontal="center" wrapText="1"/>
    </xf>
    <xf numFmtId="0" fontId="10" fillId="0" borderId="14" xfId="3" applyFont="1" applyBorder="1" applyAlignment="1">
      <alignment horizontal="center" wrapText="1"/>
    </xf>
    <xf numFmtId="0" fontId="10" fillId="0" borderId="3" xfId="3" applyFont="1" applyBorder="1" applyAlignment="1">
      <alignment horizontal="center"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12" xfId="0" applyBorder="1"/>
    <xf numFmtId="0" fontId="0" fillId="0" borderId="0" xfId="0"/>
    <xf numFmtId="0" fontId="22" fillId="4" borderId="0" xfId="8" applyFont="1" applyBorder="1" applyAlignment="1">
      <alignment horizontal="left" wrapText="1"/>
    </xf>
    <xf numFmtId="44" fontId="0" fillId="0" borderId="0" xfId="0" applyNumberFormat="1" applyFont="1" applyFill="1" applyAlignment="1">
      <alignment vertical="top" wrapText="1"/>
    </xf>
    <xf numFmtId="9" fontId="0" fillId="0" borderId="0" xfId="2" applyFont="1" applyFill="1" applyBorder="1" applyAlignment="1">
      <alignment vertical="top" wrapText="1"/>
    </xf>
    <xf numFmtId="14" fontId="22" fillId="4" borderId="0" xfId="8" applyNumberFormat="1" applyFont="1" applyBorder="1" applyAlignment="1">
      <alignment horizontal="left" vertical="top" wrapText="1"/>
    </xf>
    <xf numFmtId="0" fontId="22" fillId="4" borderId="0" xfId="8" applyFont="1" applyBorder="1" applyAlignment="1">
      <alignment horizontal="left" vertical="top" wrapText="1"/>
    </xf>
    <xf numFmtId="9" fontId="0" fillId="0" borderId="0" xfId="2" applyFont="1" applyFill="1" applyAlignment="1">
      <alignment vertical="top" wrapText="1"/>
    </xf>
    <xf numFmtId="0" fontId="22" fillId="4" borderId="0" xfId="8" applyFont="1" applyAlignment="1">
      <alignment vertical="top" wrapText="1"/>
    </xf>
    <xf numFmtId="0" fontId="22" fillId="4" borderId="1" xfId="8" applyFont="1" applyBorder="1" applyAlignment="1">
      <alignment horizontal="center" vertical="top" wrapText="1"/>
    </xf>
    <xf numFmtId="0" fontId="22" fillId="4" borderId="1" xfId="8" applyFont="1" applyBorder="1" applyAlignment="1">
      <alignment horizontal="left" vertical="top" wrapText="1"/>
    </xf>
    <xf numFmtId="164" fontId="0" fillId="0" borderId="1" xfId="0" applyNumberFormat="1" applyFont="1" applyFill="1" applyBorder="1" applyAlignment="1">
      <alignment horizontal="right" vertical="top" wrapText="1"/>
    </xf>
    <xf numFmtId="9" fontId="0" fillId="0" borderId="1" xfId="2" applyFont="1" applyFill="1" applyBorder="1" applyAlignment="1">
      <alignment vertical="top" wrapText="1"/>
    </xf>
    <xf numFmtId="164" fontId="18" fillId="0" borderId="1" xfId="6" applyNumberFormat="1" applyFont="1" applyFill="1" applyBorder="1" applyAlignment="1">
      <alignment horizontal="right" vertical="top" wrapText="1"/>
    </xf>
    <xf numFmtId="164" fontId="18" fillId="0" borderId="1" xfId="0" applyNumberFormat="1" applyFont="1" applyFill="1" applyBorder="1" applyAlignment="1">
      <alignment horizontal="right" vertical="top" wrapText="1"/>
    </xf>
    <xf numFmtId="164" fontId="18" fillId="0" borderId="1" xfId="1" applyNumberFormat="1" applyFont="1" applyFill="1" applyBorder="1" applyAlignment="1">
      <alignment horizontal="right" vertical="top" wrapText="1"/>
    </xf>
    <xf numFmtId="0" fontId="13" fillId="0" borderId="1" xfId="0" applyFont="1" applyFill="1" applyBorder="1" applyAlignment="1">
      <alignment horizontal="left" vertical="top" wrapText="1"/>
    </xf>
    <xf numFmtId="0" fontId="23" fillId="0" borderId="0" xfId="0" applyFont="1" applyFill="1" applyAlignment="1">
      <alignment vertical="top" wrapText="1"/>
    </xf>
    <xf numFmtId="0" fontId="24" fillId="0" borderId="6" xfId="6" applyFont="1" applyFill="1" applyBorder="1" applyAlignment="1">
      <alignment vertical="center"/>
    </xf>
    <xf numFmtId="0" fontId="24" fillId="0" borderId="5" xfId="6" applyFont="1" applyFill="1" applyBorder="1" applyAlignment="1">
      <alignment vertical="center"/>
    </xf>
    <xf numFmtId="164" fontId="24" fillId="0" borderId="5" xfId="6" applyNumberFormat="1" applyFont="1" applyFill="1" applyBorder="1" applyAlignment="1">
      <alignment vertical="center"/>
    </xf>
    <xf numFmtId="0" fontId="24" fillId="0" borderId="7" xfId="6" applyFont="1" applyFill="1" applyBorder="1" applyAlignment="1">
      <alignment vertical="center"/>
    </xf>
    <xf numFmtId="0" fontId="17" fillId="0" borderId="1" xfId="6" applyFont="1" applyFill="1" applyBorder="1" applyAlignment="1">
      <alignment horizontal="center" vertical="top" wrapText="1"/>
    </xf>
    <xf numFmtId="164" fontId="0" fillId="0" borderId="1" xfId="7" applyNumberFormat="1" applyFont="1" applyFill="1" applyBorder="1" applyAlignment="1">
      <alignment horizontal="right" vertical="top" wrapText="1"/>
    </xf>
    <xf numFmtId="164" fontId="0" fillId="0" borderId="22" xfId="0" applyNumberFormat="1" applyFont="1" applyFill="1" applyBorder="1" applyAlignment="1">
      <alignment vertical="top" wrapText="1"/>
    </xf>
    <xf numFmtId="0" fontId="10" fillId="0" borderId="1" xfId="0" applyFont="1" applyFill="1" applyBorder="1" applyAlignment="1">
      <alignment wrapText="1"/>
    </xf>
    <xf numFmtId="14" fontId="0" fillId="0" borderId="0" xfId="0" applyNumberFormat="1" applyFill="1" applyBorder="1" applyAlignment="1">
      <alignment horizontal="left" wrapText="1"/>
    </xf>
    <xf numFmtId="14" fontId="11" fillId="0" borderId="0" xfId="0" applyNumberFormat="1" applyFont="1" applyFill="1" applyBorder="1" applyAlignment="1">
      <alignment horizontal="left"/>
    </xf>
    <xf numFmtId="0" fontId="0" fillId="0" borderId="0" xfId="0" applyFill="1" applyBorder="1" applyAlignment="1">
      <alignment horizontal="left"/>
    </xf>
    <xf numFmtId="0" fontId="10" fillId="0" borderId="4" xfId="0" applyFont="1" applyFill="1" applyBorder="1" applyAlignment="1">
      <alignment wrapText="1"/>
    </xf>
    <xf numFmtId="0" fontId="0" fillId="0" borderId="4" xfId="0" applyFill="1" applyBorder="1" applyAlignment="1">
      <alignment wrapText="1"/>
    </xf>
    <xf numFmtId="0" fontId="0" fillId="0" borderId="0" xfId="0" applyFill="1" applyAlignment="1">
      <alignment wrapText="1"/>
    </xf>
    <xf numFmtId="49" fontId="0" fillId="0" borderId="1" xfId="0" quotePrefix="1" applyNumberFormat="1" applyFill="1" applyBorder="1" applyAlignment="1">
      <alignment horizontal="center" wrapText="1"/>
    </xf>
    <xf numFmtId="0" fontId="0" fillId="0" borderId="1" xfId="0" quotePrefix="1" applyFill="1" applyBorder="1" applyAlignment="1">
      <alignment horizontal="center" wrapText="1"/>
    </xf>
    <xf numFmtId="0" fontId="0" fillId="0" borderId="1" xfId="0" applyFill="1" applyBorder="1" applyAlignment="1">
      <alignment horizontal="center" wrapText="1"/>
    </xf>
    <xf numFmtId="0" fontId="20" fillId="0" borderId="1" xfId="0" applyFont="1" applyFill="1" applyBorder="1" applyAlignment="1">
      <alignment horizontal="center" wrapText="1"/>
    </xf>
    <xf numFmtId="0" fontId="0" fillId="0" borderId="0" xfId="0" applyFill="1" applyBorder="1" applyAlignment="1">
      <alignment horizontal="center" wrapText="1"/>
    </xf>
    <xf numFmtId="0" fontId="0" fillId="0" borderId="14" xfId="0" applyFill="1" applyBorder="1" applyAlignment="1">
      <alignment horizontal="center"/>
    </xf>
    <xf numFmtId="0" fontId="9" fillId="0" borderId="0" xfId="3" applyFont="1"/>
    <xf numFmtId="0" fontId="9" fillId="0" borderId="0" xfId="3" applyFont="1" applyBorder="1" applyAlignment="1">
      <alignment horizontal="left" wrapText="1"/>
    </xf>
    <xf numFmtId="0" fontId="9" fillId="5" borderId="0" xfId="3" applyFont="1" applyFill="1"/>
    <xf numFmtId="0" fontId="9" fillId="0" borderId="0" xfId="3" applyFont="1" applyAlignment="1">
      <alignment horizontal="right"/>
    </xf>
    <xf numFmtId="0" fontId="9" fillId="0" borderId="4" xfId="3" applyFont="1" applyBorder="1"/>
    <xf numFmtId="0" fontId="9" fillId="0" borderId="0" xfId="3" applyFont="1" applyAlignment="1">
      <alignment horizontal="left"/>
    </xf>
    <xf numFmtId="0" fontId="9" fillId="0" borderId="0" xfId="3" applyFont="1" applyFill="1" applyBorder="1"/>
    <xf numFmtId="14" fontId="9" fillId="0" borderId="0" xfId="3" applyNumberFormat="1" applyFont="1" applyBorder="1" applyAlignment="1">
      <alignment horizontal="left" wrapText="1"/>
    </xf>
    <xf numFmtId="0" fontId="9" fillId="6" borderId="15" xfId="3" applyFont="1" applyFill="1" applyBorder="1"/>
    <xf numFmtId="0" fontId="11" fillId="0" borderId="6" xfId="3" applyFont="1" applyBorder="1" applyAlignment="1">
      <alignment horizontal="right"/>
    </xf>
    <xf numFmtId="0" fontId="9" fillId="0" borderId="9" xfId="3" applyFont="1" applyBorder="1"/>
    <xf numFmtId="0" fontId="9" fillId="0" borderId="0" xfId="3" applyFont="1" applyBorder="1" applyAlignment="1">
      <alignment horizontal="left"/>
    </xf>
    <xf numFmtId="0" fontId="9" fillId="7" borderId="0" xfId="3" applyFont="1" applyFill="1"/>
    <xf numFmtId="0" fontId="9" fillId="8" borderId="0" xfId="3" applyFont="1" applyFill="1" applyAlignment="1">
      <alignment horizontal="right"/>
    </xf>
    <xf numFmtId="0" fontId="9" fillId="0" borderId="4" xfId="3" applyFont="1" applyBorder="1" applyAlignment="1">
      <alignment wrapText="1"/>
    </xf>
    <xf numFmtId="0" fontId="9" fillId="0" borderId="0" xfId="3" applyFont="1" applyAlignment="1">
      <alignment wrapText="1"/>
    </xf>
    <xf numFmtId="0" fontId="9" fillId="0" borderId="0" xfId="3" applyFont="1" applyFill="1" applyBorder="1" applyAlignment="1">
      <alignment wrapText="1"/>
    </xf>
    <xf numFmtId="0" fontId="26" fillId="0" borderId="7" xfId="0" applyFont="1" applyFill="1" applyBorder="1" applyAlignment="1">
      <alignment horizontal="center"/>
    </xf>
    <xf numFmtId="1" fontId="26" fillId="0" borderId="1" xfId="0" applyNumberFormat="1" applyFont="1" applyFill="1" applyBorder="1" applyAlignment="1">
      <alignment horizontal="center"/>
    </xf>
    <xf numFmtId="49" fontId="26" fillId="0" borderId="1" xfId="0" applyNumberFormat="1" applyFont="1" applyFill="1" applyBorder="1" applyAlignment="1"/>
    <xf numFmtId="0" fontId="26" fillId="0" borderId="1" xfId="3" applyFont="1" applyBorder="1" applyAlignment="1">
      <alignment horizontal="left" wrapText="1"/>
    </xf>
    <xf numFmtId="164" fontId="26" fillId="0" borderId="1" xfId="4" applyNumberFormat="1" applyFont="1" applyBorder="1" applyAlignment="1">
      <alignment wrapText="1"/>
    </xf>
    <xf numFmtId="164" fontId="26" fillId="5" borderId="1" xfId="4" applyNumberFormat="1" applyFont="1" applyFill="1" applyBorder="1" applyAlignment="1">
      <alignment wrapText="1"/>
    </xf>
    <xf numFmtId="14" fontId="26" fillId="8" borderId="1" xfId="3" applyNumberFormat="1" applyFont="1" applyFill="1" applyBorder="1" applyAlignment="1">
      <alignment horizontal="right" wrapText="1"/>
    </xf>
    <xf numFmtId="9" fontId="26" fillId="0" borderId="1" xfId="5" applyFont="1" applyBorder="1" applyAlignment="1">
      <alignment horizontal="center" wrapText="1"/>
    </xf>
    <xf numFmtId="0" fontId="26" fillId="0" borderId="6" xfId="3" applyFont="1" applyFill="1" applyBorder="1" applyAlignment="1">
      <alignment horizontal="left" wrapText="1"/>
    </xf>
    <xf numFmtId="0" fontId="26" fillId="0" borderId="0" xfId="3" applyFont="1" applyFill="1" applyBorder="1"/>
    <xf numFmtId="0" fontId="26" fillId="0" borderId="0" xfId="3" applyFont="1" applyFill="1" applyBorder="1" applyAlignment="1">
      <alignment wrapText="1"/>
    </xf>
    <xf numFmtId="14" fontId="26" fillId="0" borderId="1" xfId="3" applyNumberFormat="1" applyFont="1" applyFill="1" applyBorder="1" applyAlignment="1">
      <alignment horizontal="right" wrapText="1"/>
    </xf>
    <xf numFmtId="14" fontId="26" fillId="0" borderId="1" xfId="3" applyNumberFormat="1" applyFont="1" applyBorder="1" applyAlignment="1">
      <alignment horizontal="right" wrapText="1"/>
    </xf>
    <xf numFmtId="164" fontId="26" fillId="7" borderId="1" xfId="4" applyNumberFormat="1" applyFont="1" applyFill="1" applyBorder="1" applyAlignment="1">
      <alignment wrapText="1"/>
    </xf>
    <xf numFmtId="164" fontId="26" fillId="6" borderId="1" xfId="4" applyNumberFormat="1" applyFont="1" applyFill="1" applyBorder="1" applyAlignment="1">
      <alignment wrapText="1"/>
    </xf>
    <xf numFmtId="164" fontId="26" fillId="0" borderId="1" xfId="4" applyNumberFormat="1" applyFont="1" applyFill="1" applyBorder="1" applyAlignment="1">
      <alignment wrapText="1"/>
    </xf>
    <xf numFmtId="164" fontId="28" fillId="10" borderId="1" xfId="4" applyNumberFormat="1" applyFont="1" applyFill="1" applyBorder="1" applyAlignment="1">
      <alignment wrapText="1"/>
    </xf>
    <xf numFmtId="0" fontId="27" fillId="0" borderId="0" xfId="3" applyFont="1" applyFill="1" applyBorder="1"/>
    <xf numFmtId="0" fontId="27" fillId="0" borderId="0" xfId="3" applyFont="1" applyFill="1" applyBorder="1" applyAlignment="1">
      <alignment wrapText="1"/>
    </xf>
    <xf numFmtId="0" fontId="29" fillId="0" borderId="7" xfId="0" applyFont="1" applyFill="1" applyBorder="1" applyAlignment="1">
      <alignment horizontal="center" vertical="top"/>
    </xf>
    <xf numFmtId="1" fontId="26" fillId="11" borderId="1" xfId="0" applyNumberFormat="1" applyFont="1" applyFill="1" applyBorder="1" applyAlignment="1">
      <alignment horizontal="center"/>
    </xf>
    <xf numFmtId="0" fontId="26" fillId="11" borderId="1" xfId="3" applyFont="1" applyFill="1" applyBorder="1" applyAlignment="1">
      <alignment horizontal="left" wrapText="1"/>
    </xf>
    <xf numFmtId="164" fontId="26" fillId="11" borderId="1" xfId="4" applyNumberFormat="1" applyFont="1" applyFill="1" applyBorder="1" applyAlignment="1">
      <alignment wrapText="1"/>
    </xf>
    <xf numFmtId="14" fontId="26" fillId="11" borderId="1" xfId="3" applyNumberFormat="1" applyFont="1" applyFill="1" applyBorder="1" applyAlignment="1">
      <alignment horizontal="right" wrapText="1"/>
    </xf>
    <xf numFmtId="9" fontId="26" fillId="11" borderId="1" xfId="5" applyFont="1" applyFill="1" applyBorder="1" applyAlignment="1">
      <alignment horizontal="center" wrapText="1"/>
    </xf>
    <xf numFmtId="0" fontId="26" fillId="11" borderId="6" xfId="3" applyFont="1" applyFill="1" applyBorder="1" applyAlignment="1">
      <alignment horizontal="left" wrapText="1"/>
    </xf>
    <xf numFmtId="0" fontId="28" fillId="0" borderId="5" xfId="3" applyFont="1" applyBorder="1" applyAlignment="1">
      <alignment horizontal="left" wrapText="1"/>
    </xf>
    <xf numFmtId="164" fontId="28" fillId="0" borderId="1" xfId="4" applyNumberFormat="1" applyFont="1" applyBorder="1" applyAlignment="1">
      <alignment wrapText="1"/>
    </xf>
    <xf numFmtId="44" fontId="15" fillId="0" borderId="5" xfId="1" applyFont="1" applyBorder="1" applyAlignment="1">
      <alignment horizontal="right" wrapText="1"/>
    </xf>
    <xf numFmtId="9" fontId="28" fillId="0" borderId="5" xfId="5" applyFont="1" applyBorder="1" applyAlignment="1">
      <alignment horizontal="center" wrapText="1"/>
    </xf>
    <xf numFmtId="164" fontId="28" fillId="0" borderId="5" xfId="4" applyNumberFormat="1" applyFont="1" applyBorder="1" applyAlignment="1">
      <alignment wrapText="1"/>
    </xf>
    <xf numFmtId="0" fontId="28" fillId="0" borderId="5" xfId="3" applyFont="1" applyFill="1" applyBorder="1" applyAlignment="1">
      <alignment horizontal="left" wrapText="1"/>
    </xf>
    <xf numFmtId="0" fontId="28" fillId="0" borderId="0" xfId="3" applyFont="1" applyFill="1" applyBorder="1" applyAlignment="1"/>
    <xf numFmtId="0" fontId="28" fillId="0" borderId="0" xfId="3" applyFont="1" applyFill="1" applyBorder="1" applyAlignment="1">
      <alignment wrapText="1"/>
    </xf>
    <xf numFmtId="0" fontId="26" fillId="12" borderId="7" xfId="0" applyFont="1" applyFill="1" applyBorder="1" applyAlignment="1">
      <alignment horizontal="center" vertical="top"/>
    </xf>
    <xf numFmtId="1" fontId="26" fillId="12" borderId="1" xfId="0" applyNumberFormat="1" applyFont="1" applyFill="1" applyBorder="1" applyAlignment="1">
      <alignment horizontal="center"/>
    </xf>
    <xf numFmtId="0" fontId="26" fillId="12" borderId="1" xfId="3" applyFont="1" applyFill="1" applyBorder="1" applyAlignment="1">
      <alignment horizontal="left" wrapText="1"/>
    </xf>
    <xf numFmtId="164" fontId="26" fillId="12" borderId="1" xfId="4" applyNumberFormat="1" applyFont="1" applyFill="1" applyBorder="1" applyAlignment="1">
      <alignment wrapText="1"/>
    </xf>
    <xf numFmtId="14" fontId="26" fillId="12" borderId="1" xfId="3" applyNumberFormat="1" applyFont="1" applyFill="1" applyBorder="1" applyAlignment="1">
      <alignment horizontal="right" wrapText="1"/>
    </xf>
    <xf numFmtId="9" fontId="26" fillId="12" borderId="1" xfId="5" applyFont="1" applyFill="1" applyBorder="1" applyAlignment="1">
      <alignment horizontal="center" wrapText="1"/>
    </xf>
    <xf numFmtId="0" fontId="26" fillId="12" borderId="6" xfId="3" applyFont="1" applyFill="1" applyBorder="1" applyAlignment="1">
      <alignment horizontal="left" wrapText="1"/>
    </xf>
    <xf numFmtId="1" fontId="26" fillId="12" borderId="7" xfId="0" applyNumberFormat="1" applyFont="1" applyFill="1" applyBorder="1" applyAlignment="1">
      <alignment horizontal="center" vertical="top"/>
    </xf>
    <xf numFmtId="14" fontId="26" fillId="12" borderId="2" xfId="3" applyNumberFormat="1" applyFont="1" applyFill="1" applyBorder="1" applyAlignment="1">
      <alignment horizontal="right" wrapText="1"/>
    </xf>
    <xf numFmtId="9" fontId="26" fillId="12" borderId="2" xfId="5" applyFont="1" applyFill="1" applyBorder="1" applyAlignment="1">
      <alignment horizontal="center" wrapText="1"/>
    </xf>
    <xf numFmtId="164" fontId="26" fillId="12" borderId="2" xfId="4" applyNumberFormat="1" applyFont="1" applyFill="1" applyBorder="1" applyAlignment="1">
      <alignment wrapText="1"/>
    </xf>
    <xf numFmtId="0" fontId="26" fillId="12" borderId="8" xfId="3" applyFont="1" applyFill="1" applyBorder="1" applyAlignment="1">
      <alignment horizontal="left" wrapText="1"/>
    </xf>
    <xf numFmtId="164" fontId="28" fillId="12" borderId="1" xfId="4" applyNumberFormat="1" applyFont="1" applyFill="1" applyBorder="1" applyAlignment="1">
      <alignment wrapText="1"/>
    </xf>
    <xf numFmtId="0" fontId="9" fillId="0" borderId="0" xfId="3" applyFont="1" applyFill="1" applyBorder="1" applyAlignment="1"/>
    <xf numFmtId="164" fontId="28" fillId="13" borderId="1" xfId="4" applyNumberFormat="1" applyFont="1" applyFill="1" applyBorder="1" applyAlignment="1">
      <alignment wrapText="1"/>
    </xf>
    <xf numFmtId="164" fontId="9" fillId="13" borderId="6" xfId="3" applyNumberFormat="1" applyFont="1" applyFill="1" applyBorder="1" applyAlignment="1">
      <alignment horizontal="right" wrapText="1"/>
    </xf>
    <xf numFmtId="9" fontId="26" fillId="13" borderId="5" xfId="5" applyFont="1" applyFill="1" applyBorder="1" applyAlignment="1">
      <alignment horizontal="center" wrapText="1"/>
    </xf>
    <xf numFmtId="164" fontId="26" fillId="13" borderId="5" xfId="4" applyNumberFormat="1" applyFont="1" applyFill="1" applyBorder="1" applyAlignment="1">
      <alignment wrapText="1"/>
    </xf>
    <xf numFmtId="0" fontId="9" fillId="13" borderId="7" xfId="3" applyFont="1" applyFill="1" applyBorder="1" applyAlignment="1">
      <alignment horizontal="left" wrapText="1"/>
    </xf>
    <xf numFmtId="49" fontId="9" fillId="0" borderId="0" xfId="3" applyNumberFormat="1" applyFont="1" applyFill="1" applyBorder="1"/>
    <xf numFmtId="0" fontId="9" fillId="0" borderId="0" xfId="3" applyFont="1" applyFill="1" applyBorder="1" applyAlignment="1">
      <alignment horizontal="right"/>
    </xf>
    <xf numFmtId="0" fontId="9" fillId="0" borderId="0" xfId="3" applyFont="1" applyFill="1" applyBorder="1" applyAlignment="1">
      <alignment horizontal="left"/>
    </xf>
    <xf numFmtId="42" fontId="0" fillId="0" borderId="1" xfId="1" applyNumberFormat="1" applyFont="1" applyFill="1" applyBorder="1" applyAlignment="1">
      <alignment vertical="center"/>
    </xf>
    <xf numFmtId="42" fontId="0" fillId="0" borderId="1" xfId="1" applyNumberFormat="1" applyFont="1" applyFill="1" applyBorder="1" applyAlignment="1">
      <alignment vertical="center" wrapText="1"/>
    </xf>
    <xf numFmtId="168" fontId="0" fillId="0" borderId="3" xfId="0" applyNumberFormat="1" applyFill="1" applyBorder="1" applyAlignment="1">
      <alignment horizontal="center" vertical="center"/>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10" fillId="0" borderId="0" xfId="0" applyFont="1" applyBorder="1" applyAlignment="1">
      <alignment horizontal="center"/>
    </xf>
    <xf numFmtId="164" fontId="10" fillId="0" borderId="0" xfId="0" applyNumberFormat="1" applyFont="1" applyBorder="1"/>
    <xf numFmtId="164" fontId="10" fillId="0" borderId="0" xfId="1" applyNumberFormat="1" applyFont="1" applyBorder="1" applyAlignment="1">
      <alignment wrapText="1"/>
    </xf>
    <xf numFmtId="0" fontId="0" fillId="0" borderId="1" xfId="0" applyFill="1" applyBorder="1" applyAlignment="1">
      <alignment horizontal="left" wrapText="1"/>
    </xf>
    <xf numFmtId="9" fontId="9" fillId="0" borderId="1" xfId="2" applyFont="1" applyFill="1" applyBorder="1" applyAlignment="1">
      <alignment horizontal="center" wrapText="1"/>
    </xf>
    <xf numFmtId="164" fontId="9" fillId="0" borderId="7" xfId="1" applyNumberFormat="1" applyFont="1" applyFill="1" applyBorder="1" applyAlignment="1">
      <alignment wrapText="1"/>
    </xf>
    <xf numFmtId="164" fontId="9" fillId="0" borderId="1" xfId="1" applyNumberFormat="1" applyFont="1" applyFill="1" applyBorder="1" applyAlignment="1">
      <alignment wrapText="1"/>
    </xf>
    <xf numFmtId="0" fontId="0" fillId="0" borderId="1" xfId="0" applyFill="1" applyBorder="1" applyAlignment="1">
      <alignment wrapText="1"/>
    </xf>
    <xf numFmtId="9" fontId="9" fillId="0" borderId="1" xfId="2" applyFont="1" applyFill="1" applyBorder="1" applyAlignment="1">
      <alignment horizontal="center" vertical="top" wrapText="1"/>
    </xf>
    <xf numFmtId="0" fontId="0" fillId="9" borderId="1" xfId="0" applyFont="1" applyFill="1" applyBorder="1" applyAlignment="1">
      <alignment horizontal="center" wrapText="1"/>
    </xf>
    <xf numFmtId="0" fontId="0" fillId="9" borderId="1" xfId="0" applyFill="1" applyBorder="1" applyAlignment="1">
      <alignment wrapText="1"/>
    </xf>
    <xf numFmtId="0" fontId="0" fillId="9" borderId="1" xfId="0" applyFont="1" applyFill="1" applyBorder="1" applyAlignment="1">
      <alignment horizontal="left" vertical="top" wrapText="1"/>
    </xf>
    <xf numFmtId="0" fontId="0" fillId="9" borderId="1" xfId="0" applyFill="1" applyBorder="1" applyAlignment="1">
      <alignment horizontal="left" wrapText="1"/>
    </xf>
    <xf numFmtId="166" fontId="0" fillId="9" borderId="1" xfId="0" applyNumberFormat="1" applyFont="1" applyFill="1" applyBorder="1" applyAlignment="1">
      <alignment horizontal="center" wrapText="1"/>
    </xf>
    <xf numFmtId="168" fontId="0" fillId="9" borderId="1" xfId="0" applyNumberFormat="1" applyFont="1" applyFill="1" applyBorder="1" applyAlignment="1">
      <alignment horizontal="center" wrapText="1"/>
    </xf>
    <xf numFmtId="9" fontId="9" fillId="9" borderId="1" xfId="2" applyFont="1" applyFill="1" applyBorder="1" applyAlignment="1">
      <alignment horizontal="center" wrapText="1"/>
    </xf>
    <xf numFmtId="164" fontId="9" fillId="9" borderId="7" xfId="1" applyNumberFormat="1" applyFont="1" applyFill="1" applyBorder="1" applyAlignment="1">
      <alignment wrapText="1"/>
    </xf>
    <xf numFmtId="164" fontId="9" fillId="9" borderId="1" xfId="1" applyNumberFormat="1" applyFont="1" applyFill="1" applyBorder="1" applyAlignment="1">
      <alignment wrapText="1"/>
    </xf>
    <xf numFmtId="0" fontId="0" fillId="9" borderId="1" xfId="0" applyFill="1" applyBorder="1" applyAlignment="1">
      <alignment horizontal="center" wrapText="1"/>
    </xf>
    <xf numFmtId="9" fontId="9" fillId="0" borderId="1" xfId="2" applyFont="1" applyFill="1" applyBorder="1" applyAlignment="1">
      <alignment horizontal="left" vertical="top" wrapText="1"/>
    </xf>
    <xf numFmtId="0" fontId="0" fillId="0" borderId="1" xfId="0" applyFill="1" applyBorder="1"/>
    <xf numFmtId="0" fontId="0" fillId="9" borderId="1" xfId="0" applyFill="1" applyBorder="1" applyAlignment="1">
      <alignment horizontal="center"/>
    </xf>
    <xf numFmtId="0" fontId="0" fillId="9" borderId="1" xfId="0" applyFill="1" applyBorder="1"/>
    <xf numFmtId="0" fontId="0" fillId="0" borderId="1" xfId="0" applyFill="1" applyBorder="1" applyAlignment="1">
      <alignment horizontal="center"/>
    </xf>
    <xf numFmtId="164" fontId="10" fillId="0" borderId="16" xfId="0" applyNumberFormat="1" applyFont="1" applyFill="1" applyBorder="1"/>
    <xf numFmtId="9" fontId="0" fillId="0" borderId="20" xfId="2" applyFont="1" applyBorder="1"/>
    <xf numFmtId="164" fontId="0" fillId="0" borderId="0" xfId="0" applyNumberFormat="1" applyBorder="1"/>
    <xf numFmtId="164" fontId="0" fillId="0" borderId="0" xfId="0" applyNumberFormat="1" applyBorder="1" applyAlignment="1">
      <alignment vertical="top" wrapText="1"/>
    </xf>
    <xf numFmtId="10" fontId="0" fillId="0" borderId="0" xfId="0" applyNumberFormat="1" applyBorder="1"/>
    <xf numFmtId="0" fontId="10" fillId="0" borderId="1" xfId="0" applyFont="1" applyBorder="1" applyAlignment="1">
      <alignment vertical="center" wrapText="1"/>
    </xf>
    <xf numFmtId="0" fontId="0" fillId="0" borderId="0" xfId="0" applyBorder="1" applyAlignment="1">
      <alignment horizontal="left" vertical="center" wrapText="1"/>
    </xf>
    <xf numFmtId="42" fontId="0" fillId="0" borderId="0" xfId="1" applyNumberFormat="1" applyFont="1" applyAlignment="1">
      <alignment vertical="center"/>
    </xf>
    <xf numFmtId="0" fontId="0" fillId="0" borderId="0" xfId="0" applyBorder="1" applyAlignment="1">
      <alignment vertical="center"/>
    </xf>
    <xf numFmtId="0" fontId="32" fillId="0" borderId="0" xfId="0" applyFont="1" applyAlignment="1">
      <alignment vertical="center"/>
    </xf>
    <xf numFmtId="14" fontId="0" fillId="0" borderId="0" xfId="0" applyNumberFormat="1" applyBorder="1" applyAlignment="1">
      <alignment horizontal="left" vertical="center" wrapText="1"/>
    </xf>
    <xf numFmtId="42" fontId="0" fillId="0" borderId="0" xfId="1" applyNumberFormat="1" applyFont="1" applyBorder="1" applyAlignment="1">
      <alignment vertical="center"/>
    </xf>
    <xf numFmtId="0" fontId="11" fillId="0" borderId="0" xfId="0" applyFont="1" applyBorder="1" applyAlignment="1">
      <alignment vertical="center"/>
    </xf>
    <xf numFmtId="14" fontId="11" fillId="0" borderId="1" xfId="0" applyNumberFormat="1" applyFont="1" applyBorder="1" applyAlignment="1">
      <alignment horizontal="left" vertical="center"/>
    </xf>
    <xf numFmtId="0" fontId="0" fillId="0" borderId="0" xfId="0" applyBorder="1" applyAlignment="1">
      <alignment horizontal="left" vertical="center"/>
    </xf>
    <xf numFmtId="0" fontId="10" fillId="0" borderId="4" xfId="0" applyFont="1" applyBorder="1" applyAlignment="1">
      <alignment vertical="center" wrapText="1"/>
    </xf>
    <xf numFmtId="0" fontId="0" fillId="0" borderId="4" xfId="0" applyBorder="1" applyAlignment="1">
      <alignment vertical="center" wrapText="1"/>
    </xf>
    <xf numFmtId="0" fontId="32" fillId="0" borderId="0" xfId="0" applyFont="1" applyAlignment="1">
      <alignment vertical="center" wrapText="1"/>
    </xf>
    <xf numFmtId="42" fontId="0" fillId="0" borderId="1" xfId="1" applyNumberFormat="1" applyFont="1" applyBorder="1" applyAlignment="1">
      <alignment horizontal="center" vertical="center" wrapText="1"/>
    </xf>
    <xf numFmtId="164" fontId="0" fillId="0" borderId="7" xfId="1" applyNumberFormat="1" applyFont="1" applyBorder="1" applyAlignment="1">
      <alignment vertical="center" wrapText="1"/>
    </xf>
    <xf numFmtId="42" fontId="0" fillId="0" borderId="1" xfId="0" applyNumberFormat="1" applyBorder="1" applyAlignment="1">
      <alignment horizontal="center" vertical="center"/>
    </xf>
    <xf numFmtId="9" fontId="0" fillId="0" borderId="1" xfId="0" applyNumberFormat="1" applyBorder="1" applyAlignment="1">
      <alignment horizontal="center" vertical="center"/>
    </xf>
    <xf numFmtId="42" fontId="0" fillId="0" borderId="7" xfId="1" applyNumberFormat="1" applyFont="1" applyBorder="1" applyAlignment="1">
      <alignment horizontal="center" vertical="center"/>
    </xf>
    <xf numFmtId="42" fontId="0" fillId="0" borderId="7" xfId="1" applyNumberFormat="1" applyFont="1" applyBorder="1" applyAlignment="1">
      <alignment horizontal="center" vertical="center" wrapText="1"/>
    </xf>
    <xf numFmtId="6" fontId="0" fillId="0" borderId="1" xfId="1" applyNumberFormat="1" applyFont="1" applyBorder="1" applyAlignment="1">
      <alignment vertical="center" wrapText="1"/>
    </xf>
    <xf numFmtId="6" fontId="0" fillId="0" borderId="1" xfId="1" applyNumberFormat="1" applyFont="1" applyBorder="1" applyAlignment="1">
      <alignment vertical="center"/>
    </xf>
    <xf numFmtId="42" fontId="0" fillId="0" borderId="1" xfId="0" applyNumberFormat="1" applyBorder="1" applyAlignment="1">
      <alignment vertical="center"/>
    </xf>
    <xf numFmtId="9" fontId="0" fillId="0" borderId="1" xfId="0" applyNumberFormat="1" applyBorder="1" applyAlignment="1">
      <alignment vertical="center"/>
    </xf>
    <xf numFmtId="6" fontId="0" fillId="0" borderId="7" xfId="1" applyNumberFormat="1" applyFont="1" applyBorder="1" applyAlignment="1">
      <alignment vertical="center" wrapText="1"/>
    </xf>
    <xf numFmtId="6" fontId="0" fillId="0" borderId="7" xfId="1" applyNumberFormat="1" applyFont="1" applyBorder="1" applyAlignment="1">
      <alignment vertical="center"/>
    </xf>
    <xf numFmtId="0" fontId="0" fillId="0" borderId="1" xfId="0" applyBorder="1" applyAlignment="1">
      <alignment vertical="center"/>
    </xf>
    <xf numFmtId="0" fontId="0" fillId="0" borderId="7" xfId="0" applyBorder="1" applyAlignment="1">
      <alignment vertical="center"/>
    </xf>
    <xf numFmtId="0" fontId="19" fillId="0" borderId="1" xfId="0" applyFont="1" applyBorder="1" applyAlignment="1">
      <alignment vertical="center"/>
    </xf>
    <xf numFmtId="0" fontId="0" fillId="0" borderId="2" xfId="0" applyBorder="1" applyAlignment="1">
      <alignment vertical="center"/>
    </xf>
    <xf numFmtId="42" fontId="0" fillId="0" borderId="2" xfId="1" applyNumberFormat="1" applyFont="1" applyBorder="1" applyAlignment="1">
      <alignment vertical="center"/>
    </xf>
    <xf numFmtId="42" fontId="0" fillId="0" borderId="13" xfId="1" applyNumberFormat="1" applyFont="1" applyBorder="1" applyAlignment="1">
      <alignment vertical="center"/>
    </xf>
    <xf numFmtId="0" fontId="0" fillId="0" borderId="13" xfId="0" applyBorder="1" applyAlignment="1">
      <alignment vertical="center"/>
    </xf>
    <xf numFmtId="164" fontId="0" fillId="0" borderId="2" xfId="1" applyNumberFormat="1" applyFont="1" applyBorder="1" applyAlignment="1">
      <alignment vertical="center" wrapText="1"/>
    </xf>
    <xf numFmtId="0" fontId="0" fillId="0" borderId="0" xfId="0" applyBorder="1" applyAlignment="1">
      <alignment horizontal="center" vertical="center"/>
    </xf>
    <xf numFmtId="0" fontId="10" fillId="0" borderId="19" xfId="0" applyFont="1" applyBorder="1" applyAlignment="1">
      <alignment horizontal="center" vertical="center"/>
    </xf>
    <xf numFmtId="42" fontId="10" fillId="0" borderId="17" xfId="1" applyNumberFormat="1" applyFont="1" applyBorder="1" applyAlignment="1">
      <alignment vertical="center"/>
    </xf>
    <xf numFmtId="42" fontId="10" fillId="0" borderId="16" xfId="1" applyNumberFormat="1" applyFont="1" applyBorder="1" applyAlignment="1">
      <alignment vertical="center"/>
    </xf>
    <xf numFmtId="0" fontId="0" fillId="0" borderId="20" xfId="0" applyBorder="1" applyAlignment="1">
      <alignment vertical="center"/>
    </xf>
    <xf numFmtId="0" fontId="0" fillId="0" borderId="12" xfId="0" applyBorder="1" applyAlignment="1">
      <alignment vertical="center"/>
    </xf>
    <xf numFmtId="164" fontId="10" fillId="0" borderId="16" xfId="0" applyNumberFormat="1" applyFont="1" applyBorder="1" applyAlignment="1">
      <alignment vertical="center"/>
    </xf>
    <xf numFmtId="164" fontId="10" fillId="0" borderId="18" xfId="1" applyNumberFormat="1" applyFont="1" applyBorder="1" applyAlignment="1">
      <alignment vertical="center" wrapText="1"/>
    </xf>
    <xf numFmtId="0" fontId="32" fillId="0" borderId="0" xfId="0" applyFont="1" applyBorder="1" applyAlignment="1">
      <alignment vertical="center"/>
    </xf>
    <xf numFmtId="0" fontId="10" fillId="0" borderId="0" xfId="0" applyFont="1" applyBorder="1" applyAlignment="1">
      <alignment vertical="center"/>
    </xf>
    <xf numFmtId="42" fontId="10" fillId="0" borderId="0" xfId="1" applyNumberFormat="1" applyFont="1" applyBorder="1" applyAlignment="1">
      <alignment vertical="center"/>
    </xf>
    <xf numFmtId="0" fontId="0" fillId="0" borderId="0" xfId="0" applyBorder="1" applyAlignment="1">
      <alignment vertical="center" wrapText="1"/>
    </xf>
    <xf numFmtId="42" fontId="0" fillId="0" borderId="0" xfId="1" applyNumberFormat="1" applyFont="1" applyBorder="1" applyAlignment="1">
      <alignment vertical="center" wrapText="1"/>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6" fontId="0" fillId="0" borderId="1" xfId="0" applyNumberFormat="1" applyBorder="1" applyAlignment="1">
      <alignment horizontal="center" vertical="center" wrapText="1"/>
    </xf>
    <xf numFmtId="166" fontId="0" fillId="0" borderId="1" xfId="0" applyNumberFormat="1" applyBorder="1" applyAlignment="1">
      <alignment horizontal="center" vertical="center" wrapText="1"/>
    </xf>
    <xf numFmtId="166" fontId="0" fillId="0" borderId="2" xfId="0" applyNumberFormat="1" applyBorder="1" applyAlignment="1">
      <alignment horizontal="center" vertical="center" wrapText="1"/>
    </xf>
    <xf numFmtId="166" fontId="0" fillId="0" borderId="5" xfId="0" applyNumberFormat="1" applyBorder="1" applyAlignment="1">
      <alignment horizontal="center" vertical="center" wrapText="1"/>
    </xf>
    <xf numFmtId="166" fontId="0" fillId="0" borderId="5" xfId="0" applyNumberFormat="1" applyFont="1" applyBorder="1" applyAlignment="1">
      <alignment horizontal="center" vertical="center" wrapText="1"/>
    </xf>
    <xf numFmtId="166" fontId="0" fillId="0" borderId="16" xfId="0" applyNumberFormat="1" applyBorder="1" applyAlignment="1">
      <alignment horizontal="center" vertical="center" wrapText="1"/>
    </xf>
    <xf numFmtId="0" fontId="26" fillId="0" borderId="5" xfId="0" applyFont="1" applyFill="1" applyBorder="1" applyAlignment="1">
      <alignment horizontal="center"/>
    </xf>
    <xf numFmtId="1" fontId="26" fillId="0" borderId="5" xfId="0" applyNumberFormat="1" applyFont="1" applyFill="1" applyBorder="1" applyAlignment="1">
      <alignment horizontal="center"/>
    </xf>
    <xf numFmtId="49" fontId="26" fillId="0" borderId="5" xfId="0" applyNumberFormat="1" applyFont="1" applyFill="1" applyBorder="1" applyAlignment="1"/>
    <xf numFmtId="0" fontId="26" fillId="0" borderId="5" xfId="3" applyFont="1" applyBorder="1" applyAlignment="1">
      <alignment horizontal="left" wrapText="1"/>
    </xf>
    <xf numFmtId="0" fontId="26" fillId="0" borderId="7" xfId="3" applyFont="1" applyBorder="1" applyAlignment="1">
      <alignment horizontal="left" wrapText="1"/>
    </xf>
    <xf numFmtId="14" fontId="26" fillId="0" borderId="6" xfId="3" applyNumberFormat="1" applyFont="1" applyBorder="1" applyAlignment="1">
      <alignment horizontal="right" wrapText="1"/>
    </xf>
    <xf numFmtId="9" fontId="26" fillId="0" borderId="5" xfId="5" applyFont="1" applyBorder="1" applyAlignment="1">
      <alignment horizontal="center" wrapText="1"/>
    </xf>
    <xf numFmtId="0" fontId="26" fillId="0" borderId="5" xfId="3" applyFont="1" applyFill="1" applyBorder="1" applyAlignment="1">
      <alignment horizontal="left" wrapText="1"/>
    </xf>
    <xf numFmtId="0" fontId="0" fillId="0" borderId="9" xfId="0" applyBorder="1"/>
    <xf numFmtId="0" fontId="8" fillId="0" borderId="8" xfId="9" applyBorder="1"/>
    <xf numFmtId="166" fontId="8" fillId="0" borderId="12" xfId="9" applyNumberFormat="1" applyBorder="1" applyAlignment="1">
      <alignment horizontal="center" wrapText="1"/>
    </xf>
    <xf numFmtId="0" fontId="33" fillId="0" borderId="9" xfId="9" applyFont="1" applyBorder="1"/>
    <xf numFmtId="0" fontId="8" fillId="0" borderId="0" xfId="9" applyBorder="1"/>
    <xf numFmtId="0" fontId="8" fillId="0" borderId="15" xfId="9" applyBorder="1"/>
    <xf numFmtId="166" fontId="8" fillId="12" borderId="0" xfId="9" applyNumberFormat="1" applyFill="1" applyBorder="1" applyAlignment="1">
      <alignment horizontal="center" wrapText="1"/>
    </xf>
    <xf numFmtId="10" fontId="8" fillId="12" borderId="0" xfId="9" applyNumberFormat="1" applyFill="1" applyBorder="1" applyAlignment="1">
      <alignment horizontal="center" wrapText="1"/>
    </xf>
    <xf numFmtId="10" fontId="8" fillId="12" borderId="15" xfId="9" applyNumberFormat="1" applyFill="1" applyBorder="1" applyAlignment="1">
      <alignment horizontal="center"/>
    </xf>
    <xf numFmtId="0" fontId="8" fillId="0" borderId="9" xfId="9" applyBorder="1"/>
    <xf numFmtId="166" fontId="8" fillId="0" borderId="0" xfId="9" applyNumberFormat="1" applyBorder="1" applyAlignment="1">
      <alignment horizontal="center" wrapText="1"/>
    </xf>
    <xf numFmtId="10" fontId="8" fillId="0" borderId="0" xfId="9" applyNumberFormat="1" applyBorder="1" applyAlignment="1">
      <alignment horizontal="center" wrapText="1"/>
    </xf>
    <xf numFmtId="10" fontId="8" fillId="0" borderId="15" xfId="9" applyNumberFormat="1" applyBorder="1" applyAlignment="1">
      <alignment horizontal="center"/>
    </xf>
    <xf numFmtId="0" fontId="8" fillId="12" borderId="9" xfId="9" applyFill="1" applyBorder="1"/>
    <xf numFmtId="0" fontId="0" fillId="0" borderId="15" xfId="0" applyBorder="1"/>
    <xf numFmtId="0" fontId="14" fillId="0" borderId="10" xfId="0" applyFont="1" applyBorder="1"/>
    <xf numFmtId="0" fontId="14" fillId="0" borderId="4" xfId="0" applyFont="1" applyBorder="1"/>
    <xf numFmtId="0" fontId="14" fillId="0" borderId="11" xfId="0" applyFont="1" applyBorder="1"/>
    <xf numFmtId="10" fontId="7" fillId="0" borderId="12" xfId="9" applyNumberFormat="1" applyFont="1" applyBorder="1" applyAlignment="1">
      <alignment horizontal="center" wrapText="1"/>
    </xf>
    <xf numFmtId="10" fontId="7" fillId="0" borderId="13" xfId="9" applyNumberFormat="1" applyFont="1" applyBorder="1" applyAlignment="1">
      <alignment horizontal="center" wrapText="1"/>
    </xf>
    <xf numFmtId="0" fontId="0" fillId="0" borderId="6" xfId="0" applyFill="1" applyBorder="1" applyAlignment="1">
      <alignment horizontal="left" wrapText="1"/>
    </xf>
    <xf numFmtId="0" fontId="0" fillId="0" borderId="7" xfId="0" applyFill="1" applyBorder="1" applyAlignment="1">
      <alignment horizontal="left" wrapText="1"/>
    </xf>
    <xf numFmtId="0" fontId="10" fillId="0" borderId="14" xfId="0" applyFont="1" applyFill="1" applyBorder="1" applyAlignment="1">
      <alignment horizontal="center" vertical="top" wrapText="1"/>
    </xf>
    <xf numFmtId="0" fontId="10" fillId="0" borderId="3" xfId="0" applyFont="1" applyFill="1" applyBorder="1" applyAlignment="1">
      <alignment horizontal="center" vertical="top" wrapText="1"/>
    </xf>
    <xf numFmtId="0" fontId="0" fillId="0" borderId="5" xfId="0" applyFill="1" applyBorder="1" applyAlignment="1">
      <alignment horizontal="left"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0" fillId="0" borderId="12" xfId="0" applyBorder="1" applyAlignment="1">
      <alignment vertical="center"/>
    </xf>
    <xf numFmtId="0" fontId="0" fillId="0" borderId="13" xfId="0" applyBorder="1" applyAlignment="1">
      <alignment vertical="center"/>
    </xf>
    <xf numFmtId="0" fontId="0" fillId="0" borderId="0" xfId="0" applyAlignment="1">
      <alignment vertical="center"/>
    </xf>
    <xf numFmtId="0" fontId="10" fillId="0" borderId="5" xfId="0" applyFont="1" applyBorder="1" applyAlignment="1">
      <alignment horizontal="left" vertical="center" wrapText="1"/>
    </xf>
    <xf numFmtId="0" fontId="0" fillId="0" borderId="0" xfId="0"/>
    <xf numFmtId="0" fontId="10" fillId="0" borderId="2" xfId="3" applyFont="1" applyBorder="1" applyAlignment="1">
      <alignment horizontal="center" wrapText="1"/>
    </xf>
    <xf numFmtId="0" fontId="10" fillId="0" borderId="14" xfId="3" applyFont="1" applyBorder="1" applyAlignment="1">
      <alignment horizontal="center" wrapText="1"/>
    </xf>
    <xf numFmtId="0" fontId="10" fillId="0" borderId="3" xfId="3" applyFont="1" applyBorder="1" applyAlignment="1">
      <alignment horizontal="center" wrapText="1"/>
    </xf>
    <xf numFmtId="0" fontId="0" fillId="0" borderId="0" xfId="0" applyAlignment="1">
      <alignment vertical="center"/>
    </xf>
    <xf numFmtId="0" fontId="0" fillId="0" borderId="12" xfId="0" applyBorder="1"/>
    <xf numFmtId="0" fontId="0" fillId="0" borderId="0" xfId="0"/>
    <xf numFmtId="10" fontId="8" fillId="3" borderId="0" xfId="9" applyNumberFormat="1" applyFill="1" applyBorder="1" applyAlignment="1">
      <alignment horizontal="center" wrapText="1"/>
    </xf>
    <xf numFmtId="10" fontId="8" fillId="3" borderId="15" xfId="9" applyNumberFormat="1" applyFill="1" applyBorder="1" applyAlignment="1">
      <alignment horizontal="center"/>
    </xf>
    <xf numFmtId="0" fontId="20" fillId="0" borderId="0" xfId="8" applyFont="1" applyFill="1" applyBorder="1" applyAlignment="1">
      <alignment horizontal="left" wrapText="1"/>
    </xf>
    <xf numFmtId="0" fontId="22" fillId="0" borderId="0" xfId="8" applyFont="1" applyFill="1" applyBorder="1" applyAlignment="1">
      <alignment horizontal="left" wrapText="1"/>
    </xf>
    <xf numFmtId="14" fontId="20" fillId="0" borderId="0" xfId="8" applyNumberFormat="1" applyFont="1" applyFill="1" applyBorder="1" applyAlignment="1">
      <alignment horizontal="left" vertical="top" wrapText="1"/>
    </xf>
    <xf numFmtId="14" fontId="22" fillId="0" borderId="0" xfId="8" applyNumberFormat="1" applyFont="1" applyFill="1" applyBorder="1" applyAlignment="1">
      <alignment horizontal="left" vertical="top" wrapText="1"/>
    </xf>
    <xf numFmtId="0" fontId="20" fillId="0" borderId="0" xfId="8" applyFont="1" applyFill="1" applyBorder="1" applyAlignment="1">
      <alignment horizontal="left" vertical="top" wrapText="1"/>
    </xf>
    <xf numFmtId="0" fontId="22" fillId="0" borderId="0" xfId="8" applyFont="1" applyFill="1" applyBorder="1" applyAlignment="1">
      <alignment horizontal="left" vertical="top" wrapText="1"/>
    </xf>
    <xf numFmtId="0" fontId="20" fillId="0" borderId="0" xfId="8" applyFont="1" applyFill="1" applyAlignment="1">
      <alignment vertical="top" wrapText="1"/>
    </xf>
    <xf numFmtId="0" fontId="22" fillId="0" borderId="0" xfId="8" applyFont="1" applyFill="1" applyAlignment="1">
      <alignment vertical="top" wrapText="1"/>
    </xf>
    <xf numFmtId="0" fontId="10" fillId="0" borderId="2" xfId="0" applyFont="1" applyFill="1" applyBorder="1" applyAlignment="1">
      <alignment horizontal="center" vertical="top" wrapText="1"/>
    </xf>
    <xf numFmtId="0" fontId="34" fillId="0" borderId="2" xfId="8" applyFont="1" applyFill="1" applyBorder="1" applyAlignment="1">
      <alignment horizontal="center" vertical="top" wrapText="1"/>
    </xf>
    <xf numFmtId="0" fontId="34" fillId="0" borderId="14" xfId="8" applyFont="1" applyFill="1" applyBorder="1" applyAlignment="1">
      <alignment horizontal="center" vertical="top" wrapText="1"/>
    </xf>
    <xf numFmtId="0" fontId="34" fillId="0" borderId="3" xfId="8" applyFont="1" applyFill="1" applyBorder="1" applyAlignment="1">
      <alignment horizontal="center" vertical="top" wrapText="1"/>
    </xf>
    <xf numFmtId="0" fontId="20" fillId="0" borderId="1" xfId="8" applyFont="1" applyFill="1" applyBorder="1" applyAlignment="1">
      <alignment horizontal="left" vertical="top" wrapText="1"/>
    </xf>
    <xf numFmtId="0" fontId="22" fillId="0" borderId="1" xfId="8" applyFont="1" applyFill="1" applyBorder="1" applyAlignment="1">
      <alignment horizontal="left" vertical="top" wrapText="1"/>
    </xf>
    <xf numFmtId="44" fontId="0" fillId="0" borderId="1" xfId="1" applyNumberFormat="1" applyFont="1" applyFill="1" applyBorder="1" applyAlignment="1">
      <alignment vertical="top" wrapText="1"/>
    </xf>
    <xf numFmtId="44" fontId="0" fillId="0" borderId="1" xfId="0" applyNumberFormat="1" applyFont="1" applyFill="1" applyBorder="1" applyAlignment="1">
      <alignment vertical="top" wrapText="1"/>
    </xf>
    <xf numFmtId="14" fontId="0" fillId="0" borderId="1" xfId="0" applyNumberFormat="1" applyFont="1" applyFill="1" applyBorder="1" applyAlignment="1">
      <alignment vertical="top" wrapText="1"/>
    </xf>
    <xf numFmtId="0" fontId="9" fillId="0" borderId="1" xfId="0" applyFont="1" applyFill="1" applyBorder="1" applyAlignment="1">
      <alignment horizontal="left" vertical="top" wrapText="1"/>
    </xf>
    <xf numFmtId="17" fontId="0" fillId="0" borderId="1" xfId="0" applyNumberFormat="1" applyFont="1" applyFill="1" applyBorder="1" applyAlignment="1">
      <alignment vertical="top" wrapText="1"/>
    </xf>
    <xf numFmtId="0" fontId="35" fillId="0" borderId="1" xfId="8" applyFont="1" applyFill="1" applyBorder="1" applyAlignment="1">
      <alignment horizontal="left" vertical="top" wrapText="1"/>
    </xf>
    <xf numFmtId="0" fontId="20" fillId="0" borderId="1" xfId="0" applyFont="1" applyFill="1" applyBorder="1" applyAlignment="1">
      <alignment horizontal="left" vertical="top" wrapText="1"/>
    </xf>
    <xf numFmtId="44" fontId="18" fillId="0" borderId="1" xfId="6" applyNumberFormat="1" applyFont="1" applyFill="1" applyBorder="1" applyAlignment="1">
      <alignment horizontal="right" vertical="top" wrapText="1"/>
    </xf>
    <xf numFmtId="14" fontId="20" fillId="0" borderId="1" xfId="0" applyNumberFormat="1" applyFont="1" applyFill="1" applyBorder="1" applyAlignment="1">
      <alignment vertical="top" wrapText="1"/>
    </xf>
    <xf numFmtId="0" fontId="10" fillId="0" borderId="0" xfId="0" applyFont="1" applyFill="1" applyAlignment="1">
      <alignment vertical="top" wrapText="1"/>
    </xf>
    <xf numFmtId="44" fontId="0" fillId="0" borderId="1" xfId="0" applyNumberFormat="1" applyFont="1" applyFill="1" applyBorder="1" applyAlignment="1">
      <alignment horizontal="center" vertical="top" wrapText="1"/>
    </xf>
    <xf numFmtId="0" fontId="20" fillId="0" borderId="1" xfId="8" applyFont="1" applyFill="1" applyBorder="1" applyAlignment="1">
      <alignment vertical="top" wrapText="1"/>
    </xf>
    <xf numFmtId="0" fontId="22" fillId="0" borderId="1" xfId="8" applyFont="1" applyFill="1" applyBorder="1" applyAlignment="1">
      <alignment vertical="top" wrapText="1"/>
    </xf>
    <xf numFmtId="44" fontId="0" fillId="0" borderId="22" xfId="0" applyNumberFormat="1" applyFont="1" applyFill="1" applyBorder="1" applyAlignment="1">
      <alignment vertical="top" wrapText="1"/>
    </xf>
    <xf numFmtId="164" fontId="0" fillId="0" borderId="0" xfId="0" applyNumberFormat="1" applyFont="1" applyFill="1" applyAlignment="1">
      <alignment vertical="top" wrapText="1"/>
    </xf>
    <xf numFmtId="10" fontId="7" fillId="0" borderId="0" xfId="9" applyNumberFormat="1" applyFont="1" applyBorder="1" applyAlignment="1">
      <alignment horizontal="center" wrapText="1"/>
    </xf>
    <xf numFmtId="10" fontId="7" fillId="0" borderId="15" xfId="9" applyNumberFormat="1" applyFont="1" applyBorder="1" applyAlignment="1">
      <alignment horizontal="center" wrapText="1"/>
    </xf>
    <xf numFmtId="0" fontId="6" fillId="12" borderId="9" xfId="9" applyFont="1" applyFill="1" applyBorder="1"/>
    <xf numFmtId="0" fontId="8" fillId="0" borderId="0" xfId="9" applyBorder="1" applyAlignment="1">
      <alignment horizontal="center"/>
    </xf>
    <xf numFmtId="0" fontId="14" fillId="0" borderId="4" xfId="0" applyFont="1" applyBorder="1" applyAlignment="1">
      <alignment horizontal="center"/>
    </xf>
    <xf numFmtId="0" fontId="0" fillId="0" borderId="0" xfId="0" applyNumberFormat="1" applyFill="1"/>
    <xf numFmtId="0" fontId="0" fillId="0" borderId="1" xfId="0" quotePrefix="1" applyNumberFormat="1" applyFill="1" applyBorder="1" applyAlignment="1">
      <alignment horizontal="center" wrapText="1"/>
    </xf>
    <xf numFmtId="0" fontId="0" fillId="0" borderId="1" xfId="0" applyNumberFormat="1" applyFill="1" applyBorder="1" applyAlignment="1">
      <alignment horizontal="center" wrapText="1"/>
    </xf>
    <xf numFmtId="0" fontId="20" fillId="0" borderId="1" xfId="0" applyNumberFormat="1" applyFont="1" applyFill="1" applyBorder="1" applyAlignment="1">
      <alignment horizontal="center" wrapText="1"/>
    </xf>
    <xf numFmtId="0" fontId="0" fillId="0" borderId="0" xfId="0" applyNumberFormat="1" applyFill="1" applyBorder="1" applyAlignment="1">
      <alignment horizontal="center" wrapText="1"/>
    </xf>
    <xf numFmtId="42" fontId="0" fillId="0" borderId="12" xfId="0" applyNumberFormat="1" applyBorder="1" applyAlignment="1">
      <alignment vertical="center"/>
    </xf>
    <xf numFmtId="0" fontId="6" fillId="0" borderId="9" xfId="9" applyFont="1" applyBorder="1"/>
    <xf numFmtId="10" fontId="35" fillId="3" borderId="0" xfId="9" applyNumberFormat="1" applyFont="1" applyFill="1" applyBorder="1" applyAlignment="1">
      <alignment horizontal="center" wrapText="1"/>
    </xf>
    <xf numFmtId="0" fontId="0" fillId="0" borderId="0" xfId="0" applyAlignment="1">
      <alignment horizontal="center" vertical="center"/>
    </xf>
    <xf numFmtId="0" fontId="0" fillId="0" borderId="1" xfId="0" applyFont="1" applyFill="1" applyBorder="1" applyAlignment="1">
      <alignment horizontal="center" vertical="center" wrapText="1"/>
    </xf>
    <xf numFmtId="0" fontId="0" fillId="0" borderId="1" xfId="0" applyFill="1" applyBorder="1" applyAlignment="1">
      <alignment horizontal="left" vertical="center" wrapText="1"/>
    </xf>
    <xf numFmtId="0" fontId="0" fillId="0" borderId="1" xfId="0" applyFont="1" applyFill="1" applyBorder="1" applyAlignment="1">
      <alignment horizontal="left" vertical="center" wrapText="1"/>
    </xf>
    <xf numFmtId="166" fontId="0" fillId="0" borderId="1" xfId="0" applyNumberFormat="1" applyFont="1" applyFill="1" applyBorder="1" applyAlignment="1">
      <alignment horizontal="center" vertical="center" wrapText="1"/>
    </xf>
    <xf numFmtId="168" fontId="0" fillId="0" borderId="1" xfId="0" applyNumberFormat="1" applyFont="1" applyFill="1" applyBorder="1" applyAlignment="1">
      <alignment horizontal="center" vertical="center" wrapText="1"/>
    </xf>
    <xf numFmtId="9" fontId="9" fillId="0" borderId="1" xfId="2" applyFont="1" applyFill="1" applyBorder="1" applyAlignment="1">
      <alignment horizontal="center" vertical="center" wrapText="1"/>
    </xf>
    <xf numFmtId="164" fontId="9" fillId="0" borderId="7" xfId="1" applyNumberFormat="1" applyFont="1" applyFill="1" applyBorder="1" applyAlignment="1">
      <alignment vertical="center" wrapText="1"/>
    </xf>
    <xf numFmtId="164" fontId="9" fillId="0" borderId="1" xfId="1" applyNumberFormat="1" applyFont="1" applyFill="1" applyBorder="1" applyAlignment="1">
      <alignment vertical="center" wrapText="1"/>
    </xf>
    <xf numFmtId="0" fontId="36" fillId="0" borderId="1"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0" fillId="0" borderId="0" xfId="0" applyFill="1" applyAlignment="1">
      <alignment vertical="center" wrapText="1"/>
    </xf>
    <xf numFmtId="166" fontId="20" fillId="0" borderId="1" xfId="0" applyNumberFormat="1" applyFont="1" applyFill="1" applyBorder="1" applyAlignment="1">
      <alignment horizontal="center" vertical="center" wrapText="1"/>
    </xf>
    <xf numFmtId="9" fontId="9" fillId="0" borderId="1" xfId="2" applyFont="1" applyFill="1" applyBorder="1" applyAlignment="1">
      <alignment horizontal="left" vertical="center" wrapText="1"/>
    </xf>
    <xf numFmtId="0" fontId="0" fillId="9" borderId="1" xfId="0" applyFont="1" applyFill="1" applyBorder="1" applyAlignment="1">
      <alignment horizontal="center" vertical="center" wrapText="1"/>
    </xf>
    <xf numFmtId="0" fontId="0" fillId="9" borderId="1" xfId="0" applyFill="1" applyBorder="1" applyAlignment="1">
      <alignment vertical="center" wrapText="1"/>
    </xf>
    <xf numFmtId="0" fontId="0" fillId="9" borderId="1" xfId="0" applyFont="1" applyFill="1" applyBorder="1" applyAlignment="1">
      <alignment horizontal="left" vertical="center" wrapText="1"/>
    </xf>
    <xf numFmtId="0" fontId="0" fillId="9" borderId="1" xfId="0" applyFill="1" applyBorder="1" applyAlignment="1">
      <alignment horizontal="left" vertical="center" wrapText="1"/>
    </xf>
    <xf numFmtId="166" fontId="0" fillId="9" borderId="1" xfId="0" applyNumberFormat="1" applyFont="1" applyFill="1" applyBorder="1" applyAlignment="1">
      <alignment horizontal="center" vertical="center" wrapText="1"/>
    </xf>
    <xf numFmtId="168" fontId="0" fillId="9" borderId="1" xfId="0" applyNumberFormat="1" applyFont="1" applyFill="1" applyBorder="1" applyAlignment="1">
      <alignment horizontal="center" vertical="center" wrapText="1"/>
    </xf>
    <xf numFmtId="9" fontId="9" fillId="9" borderId="1" xfId="2" applyFont="1" applyFill="1" applyBorder="1" applyAlignment="1">
      <alignment horizontal="center" vertical="center" wrapText="1"/>
    </xf>
    <xf numFmtId="164" fontId="9" fillId="9" borderId="7" xfId="1" applyNumberFormat="1" applyFont="1" applyFill="1" applyBorder="1" applyAlignment="1">
      <alignment vertical="center" wrapText="1"/>
    </xf>
    <xf numFmtId="164" fontId="9" fillId="9" borderId="1" xfId="1" applyNumberFormat="1" applyFont="1" applyFill="1" applyBorder="1" applyAlignment="1">
      <alignment vertical="center" wrapText="1"/>
    </xf>
    <xf numFmtId="0" fontId="0" fillId="9" borderId="1" xfId="0" applyFill="1" applyBorder="1" applyAlignment="1">
      <alignment horizontal="center" vertical="center" wrapText="1"/>
    </xf>
    <xf numFmtId="0" fontId="0" fillId="9" borderId="1" xfId="0" applyFill="1" applyBorder="1" applyAlignment="1">
      <alignment horizontal="center" vertical="center"/>
    </xf>
    <xf numFmtId="0" fontId="36" fillId="9" borderId="1" xfId="0" applyFont="1" applyFill="1" applyBorder="1" applyAlignment="1">
      <alignment horizontal="center" vertical="center" wrapText="1"/>
    </xf>
    <xf numFmtId="0" fontId="0" fillId="0" borderId="0" xfId="0" applyFill="1" applyBorder="1" applyAlignment="1">
      <alignment vertical="center"/>
    </xf>
    <xf numFmtId="0" fontId="0" fillId="0" borderId="1" xfId="0" applyFont="1" applyFill="1" applyBorder="1" applyAlignment="1">
      <alignment vertical="center" wrapText="1"/>
    </xf>
    <xf numFmtId="164" fontId="0" fillId="0" borderId="7" xfId="1" applyNumberFormat="1" applyFont="1" applyFill="1" applyBorder="1" applyAlignment="1">
      <alignment vertical="center" wrapText="1"/>
    </xf>
    <xf numFmtId="164" fontId="0" fillId="0" borderId="1" xfId="1" applyNumberFormat="1" applyFont="1" applyFill="1" applyBorder="1" applyAlignment="1">
      <alignment vertical="center" wrapText="1"/>
    </xf>
    <xf numFmtId="166" fontId="0" fillId="0" borderId="2" xfId="0" applyNumberFormat="1" applyFont="1" applyFill="1" applyBorder="1" applyAlignment="1">
      <alignment horizontal="center" vertical="center" wrapText="1"/>
    </xf>
    <xf numFmtId="164" fontId="9" fillId="0" borderId="13" xfId="1" applyNumberFormat="1" applyFont="1" applyFill="1" applyBorder="1" applyAlignment="1">
      <alignment vertical="center" wrapText="1"/>
    </xf>
    <xf numFmtId="164" fontId="9" fillId="0" borderId="2" xfId="1" applyNumberFormat="1" applyFont="1" applyFill="1" applyBorder="1" applyAlignment="1">
      <alignment vertical="center" wrapText="1"/>
    </xf>
    <xf numFmtId="0" fontId="20" fillId="9" borderId="1" xfId="0" applyFont="1" applyFill="1" applyBorder="1" applyAlignment="1">
      <alignment horizontal="left" vertical="center" wrapText="1"/>
    </xf>
    <xf numFmtId="166" fontId="0" fillId="0" borderId="0" xfId="0" applyNumberFormat="1" applyFill="1" applyAlignment="1">
      <alignment vertical="center" wrapText="1"/>
    </xf>
    <xf numFmtId="0" fontId="0" fillId="0" borderId="0" xfId="0" applyFont="1" applyFill="1" applyAlignment="1">
      <alignment vertical="center" wrapText="1"/>
    </xf>
    <xf numFmtId="0" fontId="0" fillId="0" borderId="1" xfId="0" applyFill="1" applyBorder="1" applyAlignment="1">
      <alignment vertical="center"/>
    </xf>
    <xf numFmtId="0" fontId="0" fillId="0" borderId="0" xfId="0" applyFill="1" applyAlignment="1">
      <alignment vertical="center"/>
    </xf>
    <xf numFmtId="164" fontId="9" fillId="3" borderId="1" xfId="1" applyNumberFormat="1" applyFont="1" applyFill="1" applyBorder="1" applyAlignment="1">
      <alignment vertical="center" wrapText="1"/>
    </xf>
    <xf numFmtId="0" fontId="0" fillId="3" borderId="1" xfId="0" applyFont="1" applyFill="1" applyBorder="1" applyAlignment="1">
      <alignment horizontal="center" vertical="center" wrapText="1"/>
    </xf>
    <xf numFmtId="0" fontId="0" fillId="3" borderId="1" xfId="0" applyFill="1" applyBorder="1" applyAlignment="1">
      <alignment vertical="center" wrapText="1"/>
    </xf>
    <xf numFmtId="0" fontId="0" fillId="3" borderId="1" xfId="0" applyFont="1" applyFill="1" applyBorder="1" applyAlignment="1">
      <alignment horizontal="left" vertical="center" wrapText="1"/>
    </xf>
    <xf numFmtId="166" fontId="0" fillId="3" borderId="1" xfId="0" applyNumberFormat="1" applyFont="1" applyFill="1" applyBorder="1" applyAlignment="1">
      <alignment horizontal="center" vertical="center" wrapText="1"/>
    </xf>
    <xf numFmtId="168" fontId="0" fillId="3" borderId="1" xfId="0" applyNumberFormat="1" applyFont="1" applyFill="1" applyBorder="1" applyAlignment="1">
      <alignment horizontal="center" vertical="center" wrapText="1"/>
    </xf>
    <xf numFmtId="9" fontId="9" fillId="3" borderId="1" xfId="2" applyFont="1" applyFill="1" applyBorder="1" applyAlignment="1">
      <alignment horizontal="center" vertical="center" wrapText="1"/>
    </xf>
    <xf numFmtId="164" fontId="9" fillId="3" borderId="7" xfId="1" applyNumberFormat="1" applyFont="1" applyFill="1" applyBorder="1" applyAlignment="1">
      <alignment vertical="center" wrapText="1"/>
    </xf>
    <xf numFmtId="0" fontId="0" fillId="3" borderId="1" xfId="0" applyFill="1" applyBorder="1" applyAlignment="1">
      <alignment horizontal="center" vertical="center"/>
    </xf>
    <xf numFmtId="0" fontId="0" fillId="3" borderId="0" xfId="0" applyFill="1" applyBorder="1" applyAlignment="1">
      <alignment vertical="center"/>
    </xf>
    <xf numFmtId="0" fontId="10" fillId="0" borderId="0" xfId="0" applyFont="1" applyBorder="1" applyAlignment="1">
      <alignment horizontal="center" vertical="center"/>
    </xf>
    <xf numFmtId="164" fontId="10" fillId="0" borderId="17" xfId="0" applyNumberFormat="1" applyFont="1" applyBorder="1" applyAlignment="1">
      <alignment vertical="center"/>
    </xf>
    <xf numFmtId="164" fontId="10" fillId="3" borderId="18" xfId="0" applyNumberFormat="1" applyFont="1" applyFill="1" applyBorder="1" applyAlignment="1">
      <alignment vertical="center"/>
    </xf>
    <xf numFmtId="9" fontId="0" fillId="0" borderId="0" xfId="0" applyNumberFormat="1" applyBorder="1" applyAlignment="1">
      <alignment vertical="center"/>
    </xf>
    <xf numFmtId="164" fontId="0" fillId="0" borderId="0" xfId="2" applyNumberFormat="1" applyFont="1" applyBorder="1" applyAlignment="1">
      <alignment vertical="center"/>
    </xf>
    <xf numFmtId="164" fontId="0" fillId="0" borderId="0" xfId="0" applyNumberFormat="1" applyBorder="1" applyAlignment="1">
      <alignment vertical="center"/>
    </xf>
    <xf numFmtId="0" fontId="0"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5" fillId="0" borderId="9" xfId="9" applyFont="1" applyBorder="1"/>
    <xf numFmtId="0" fontId="5" fillId="12" borderId="9" xfId="9" applyFont="1" applyFill="1" applyBorder="1"/>
    <xf numFmtId="0" fontId="9" fillId="5" borderId="0" xfId="3" applyFont="1" applyFill="1" applyAlignment="1">
      <alignment horizontal="right"/>
    </xf>
    <xf numFmtId="0" fontId="9" fillId="6" borderId="15" xfId="3" applyFont="1" applyFill="1" applyBorder="1" applyAlignment="1">
      <alignment horizontal="right"/>
    </xf>
    <xf numFmtId="0" fontId="9" fillId="7" borderId="0" xfId="3" applyFont="1" applyFill="1" applyAlignment="1">
      <alignment horizontal="right"/>
    </xf>
    <xf numFmtId="0" fontId="9" fillId="0" borderId="7" xfId="0" applyFont="1" applyFill="1" applyBorder="1" applyAlignment="1">
      <alignment horizontal="center"/>
    </xf>
    <xf numFmtId="1" fontId="9" fillId="0" borderId="1" xfId="0" applyNumberFormat="1" applyFont="1" applyFill="1" applyBorder="1" applyAlignment="1">
      <alignment horizontal="center" wrapText="1"/>
    </xf>
    <xf numFmtId="49" fontId="9" fillId="0" borderId="1" xfId="0" applyNumberFormat="1" applyFont="1" applyFill="1" applyBorder="1" applyAlignment="1"/>
    <xf numFmtId="49" fontId="9" fillId="0" borderId="1" xfId="3" applyNumberFormat="1" applyFont="1" applyBorder="1" applyAlignment="1">
      <alignment wrapText="1"/>
    </xf>
    <xf numFmtId="44" fontId="9" fillId="0" borderId="1" xfId="3" applyNumberFormat="1" applyFont="1" applyBorder="1" applyAlignment="1">
      <alignment wrapText="1"/>
    </xf>
    <xf numFmtId="0" fontId="9" fillId="0" borderId="1" xfId="3" applyFont="1" applyBorder="1" applyAlignment="1">
      <alignment horizontal="left" wrapText="1"/>
    </xf>
    <xf numFmtId="164" fontId="9" fillId="0" borderId="1" xfId="4" applyNumberFormat="1" applyFont="1" applyBorder="1" applyAlignment="1">
      <alignment horizontal="right" wrapText="1"/>
    </xf>
    <xf numFmtId="164" fontId="9" fillId="5" borderId="1" xfId="4" applyNumberFormat="1" applyFont="1" applyFill="1" applyBorder="1" applyAlignment="1">
      <alignment horizontal="right" wrapText="1"/>
    </xf>
    <xf numFmtId="14" fontId="9" fillId="8" borderId="1" xfId="3" applyNumberFormat="1" applyFont="1" applyFill="1" applyBorder="1" applyAlignment="1">
      <alignment horizontal="right" wrapText="1"/>
    </xf>
    <xf numFmtId="9" fontId="9" fillId="0" borderId="1" xfId="5" applyFont="1" applyBorder="1" applyAlignment="1">
      <alignment horizontal="center" wrapText="1"/>
    </xf>
    <xf numFmtId="0" fontId="9" fillId="0" borderId="6" xfId="3" applyFont="1" applyFill="1" applyBorder="1" applyAlignment="1">
      <alignment vertical="top" wrapText="1"/>
    </xf>
    <xf numFmtId="14" fontId="9" fillId="0" borderId="1" xfId="3" applyNumberFormat="1" applyFont="1" applyFill="1" applyBorder="1" applyAlignment="1">
      <alignment horizontal="right" wrapText="1"/>
    </xf>
    <xf numFmtId="164" fontId="9" fillId="6" borderId="15" xfId="1" applyNumberFormat="1" applyFont="1" applyFill="1" applyBorder="1" applyAlignment="1">
      <alignment horizontal="right"/>
    </xf>
    <xf numFmtId="44" fontId="9" fillId="0" borderId="1" xfId="3" applyNumberFormat="1" applyFont="1" applyFill="1" applyBorder="1" applyAlignment="1">
      <alignment wrapText="1"/>
    </xf>
    <xf numFmtId="164" fontId="9" fillId="6" borderId="1" xfId="1" applyNumberFormat="1" applyFont="1" applyFill="1" applyBorder="1" applyAlignment="1">
      <alignment horizontal="right"/>
    </xf>
    <xf numFmtId="49" fontId="9" fillId="0" borderId="0" xfId="3" applyNumberFormat="1" applyFont="1" applyFill="1" applyBorder="1" applyAlignment="1"/>
    <xf numFmtId="164" fontId="9" fillId="7" borderId="1" xfId="1" applyNumberFormat="1" applyFont="1" applyFill="1" applyBorder="1" applyAlignment="1">
      <alignment horizontal="right"/>
    </xf>
    <xf numFmtId="0" fontId="9" fillId="11" borderId="0" xfId="3" applyFont="1" applyFill="1" applyBorder="1"/>
    <xf numFmtId="0" fontId="10" fillId="10" borderId="1" xfId="3" applyFont="1" applyFill="1" applyBorder="1" applyAlignment="1">
      <alignment horizontal="left" wrapText="1"/>
    </xf>
    <xf numFmtId="164" fontId="9" fillId="10" borderId="1" xfId="4" applyNumberFormat="1" applyFont="1" applyFill="1" applyBorder="1" applyAlignment="1">
      <alignment horizontal="right" wrapText="1"/>
    </xf>
    <xf numFmtId="164" fontId="9" fillId="10" borderId="1" xfId="4" applyNumberFormat="1" applyFont="1" applyFill="1" applyBorder="1" applyAlignment="1">
      <alignment wrapText="1"/>
    </xf>
    <xf numFmtId="9" fontId="9" fillId="10" borderId="1" xfId="5" applyFont="1" applyFill="1" applyBorder="1" applyAlignment="1">
      <alignment horizontal="center" wrapText="1"/>
    </xf>
    <xf numFmtId="0" fontId="9" fillId="10" borderId="6" xfId="3" applyFont="1" applyFill="1" applyBorder="1" applyAlignment="1">
      <alignment wrapText="1"/>
    </xf>
    <xf numFmtId="0" fontId="10" fillId="0" borderId="0" xfId="3" applyFont="1" applyFill="1" applyBorder="1"/>
    <xf numFmtId="0" fontId="9" fillId="11" borderId="7" xfId="0" applyFont="1" applyFill="1" applyBorder="1" applyAlignment="1">
      <alignment horizontal="center" vertical="top" wrapText="1"/>
    </xf>
    <xf numFmtId="1" fontId="9" fillId="11" borderId="1" xfId="0" applyNumberFormat="1" applyFont="1" applyFill="1" applyBorder="1" applyAlignment="1">
      <alignment horizontal="center"/>
    </xf>
    <xf numFmtId="0" fontId="9" fillId="11" borderId="1" xfId="3" applyFont="1" applyFill="1" applyBorder="1" applyAlignment="1">
      <alignment horizontal="left" wrapText="1"/>
    </xf>
    <xf numFmtId="0" fontId="9" fillId="11" borderId="1" xfId="3" applyFont="1" applyFill="1" applyBorder="1" applyAlignment="1">
      <alignment wrapText="1"/>
    </xf>
    <xf numFmtId="164" fontId="9" fillId="11" borderId="7" xfId="1" applyNumberFormat="1" applyFont="1" applyFill="1" applyBorder="1" applyAlignment="1">
      <alignment horizontal="right" vertical="top"/>
    </xf>
    <xf numFmtId="164" fontId="9" fillId="11" borderId="7" xfId="1" applyNumberFormat="1" applyFont="1" applyFill="1" applyBorder="1" applyAlignment="1">
      <alignment horizontal="center" vertical="top"/>
    </xf>
    <xf numFmtId="164" fontId="9" fillId="11" borderId="7" xfId="1" applyNumberFormat="1" applyFont="1" applyFill="1" applyBorder="1" applyAlignment="1">
      <alignment vertical="top"/>
    </xf>
    <xf numFmtId="0" fontId="10" fillId="14" borderId="5" xfId="0" applyFont="1" applyFill="1" applyBorder="1" applyAlignment="1"/>
    <xf numFmtId="0" fontId="10" fillId="14" borderId="5" xfId="3" applyFont="1" applyFill="1" applyBorder="1" applyAlignment="1">
      <alignment horizontal="left" wrapText="1"/>
    </xf>
    <xf numFmtId="164" fontId="10" fillId="14" borderId="1" xfId="4" applyNumberFormat="1" applyFont="1" applyFill="1" applyBorder="1" applyAlignment="1">
      <alignment horizontal="right" wrapText="1"/>
    </xf>
    <xf numFmtId="164" fontId="10" fillId="14" borderId="1" xfId="4" applyNumberFormat="1" applyFont="1" applyFill="1" applyBorder="1" applyAlignment="1">
      <alignment wrapText="1"/>
    </xf>
    <xf numFmtId="9" fontId="10" fillId="14" borderId="5" xfId="5" applyFont="1" applyFill="1" applyBorder="1" applyAlignment="1">
      <alignment horizontal="center" wrapText="1"/>
    </xf>
    <xf numFmtId="164" fontId="10" fillId="14" borderId="5" xfId="4" applyNumberFormat="1" applyFont="1" applyFill="1" applyBorder="1" applyAlignment="1">
      <alignment horizontal="right" wrapText="1"/>
    </xf>
    <xf numFmtId="0" fontId="10" fillId="14" borderId="5" xfId="3" applyFont="1" applyFill="1" applyBorder="1" applyAlignment="1">
      <alignment wrapText="1"/>
    </xf>
    <xf numFmtId="0" fontId="10" fillId="0" borderId="0" xfId="3" applyFont="1" applyFill="1" applyBorder="1" applyAlignment="1"/>
    <xf numFmtId="0" fontId="9" fillId="12" borderId="7" xfId="0" applyFont="1" applyFill="1" applyBorder="1" applyAlignment="1">
      <alignment horizontal="center" wrapText="1"/>
    </xf>
    <xf numFmtId="49" fontId="9" fillId="12" borderId="1" xfId="0" applyNumberFormat="1" applyFont="1" applyFill="1" applyBorder="1" applyAlignment="1"/>
    <xf numFmtId="0" fontId="9" fillId="12" borderId="1" xfId="3" applyNumberFormat="1" applyFont="1" applyFill="1" applyBorder="1" applyAlignment="1">
      <alignment horizontal="left" wrapText="1"/>
    </xf>
    <xf numFmtId="44" fontId="9" fillId="12" borderId="1" xfId="3" applyNumberFormat="1" applyFont="1" applyFill="1" applyBorder="1" applyAlignment="1">
      <alignment wrapText="1"/>
    </xf>
    <xf numFmtId="0" fontId="9" fillId="12" borderId="1" xfId="3" applyFont="1" applyFill="1" applyBorder="1" applyAlignment="1">
      <alignment horizontal="left" wrapText="1"/>
    </xf>
    <xf numFmtId="164" fontId="9" fillId="12" borderId="1" xfId="4" applyNumberFormat="1" applyFont="1" applyFill="1" applyBorder="1" applyAlignment="1">
      <alignment horizontal="right" wrapText="1"/>
    </xf>
    <xf numFmtId="14" fontId="9" fillId="12" borderId="1" xfId="3" applyNumberFormat="1" applyFont="1" applyFill="1" applyBorder="1" applyAlignment="1">
      <alignment horizontal="right" wrapText="1"/>
    </xf>
    <xf numFmtId="9" fontId="9" fillId="12" borderId="1" xfId="5" applyFont="1" applyFill="1" applyBorder="1" applyAlignment="1">
      <alignment horizontal="center" wrapText="1"/>
    </xf>
    <xf numFmtId="14" fontId="9" fillId="12" borderId="1" xfId="5" applyNumberFormat="1" applyFont="1" applyFill="1" applyBorder="1" applyAlignment="1">
      <alignment horizontal="center" wrapText="1"/>
    </xf>
    <xf numFmtId="49" fontId="9" fillId="12" borderId="6" xfId="3" applyNumberFormat="1" applyFont="1" applyFill="1" applyBorder="1" applyAlignment="1">
      <alignment wrapText="1"/>
    </xf>
    <xf numFmtId="1" fontId="9" fillId="12" borderId="1" xfId="0" applyNumberFormat="1" applyFont="1" applyFill="1" applyBorder="1" applyAlignment="1">
      <alignment horizontal="center" wrapText="1"/>
    </xf>
    <xf numFmtId="164" fontId="10" fillId="12" borderId="1" xfId="4" applyNumberFormat="1" applyFont="1" applyFill="1" applyBorder="1" applyAlignment="1">
      <alignment horizontal="right" wrapText="1"/>
    </xf>
    <xf numFmtId="164" fontId="10" fillId="13" borderId="1" xfId="4" applyNumberFormat="1" applyFont="1" applyFill="1" applyBorder="1" applyAlignment="1">
      <alignment horizontal="right" wrapText="1"/>
    </xf>
    <xf numFmtId="164" fontId="10" fillId="13" borderId="6" xfId="4" applyNumberFormat="1" applyFont="1" applyFill="1" applyBorder="1" applyAlignment="1">
      <alignment horizontal="right" wrapText="1"/>
    </xf>
    <xf numFmtId="9" fontId="9" fillId="13" borderId="5" xfId="5" applyFont="1" applyFill="1" applyBorder="1" applyAlignment="1">
      <alignment horizontal="center" wrapText="1"/>
    </xf>
    <xf numFmtId="164" fontId="9" fillId="13" borderId="5" xfId="4" applyNumberFormat="1" applyFont="1" applyFill="1" applyBorder="1" applyAlignment="1">
      <alignment horizontal="right" wrapText="1"/>
    </xf>
    <xf numFmtId="0" fontId="9" fillId="13" borderId="7" xfId="3" applyFont="1" applyFill="1" applyBorder="1" applyAlignment="1">
      <alignment wrapText="1"/>
    </xf>
    <xf numFmtId="164" fontId="9" fillId="0" borderId="0" xfId="3" applyNumberFormat="1" applyFont="1" applyFill="1" applyBorder="1" applyAlignment="1">
      <alignment horizontal="right"/>
    </xf>
    <xf numFmtId="0" fontId="10" fillId="0" borderId="2" xfId="0" applyFont="1" applyFill="1" applyBorder="1" applyAlignment="1">
      <alignment horizontal="center" vertical="top" wrapText="1"/>
    </xf>
    <xf numFmtId="0" fontId="10" fillId="0" borderId="14" xfId="0" applyFont="1" applyFill="1" applyBorder="1" applyAlignment="1">
      <alignment horizontal="center" vertical="top" wrapText="1"/>
    </xf>
    <xf numFmtId="0" fontId="10" fillId="0" borderId="3" xfId="0" applyFont="1" applyFill="1" applyBorder="1" applyAlignment="1">
      <alignment horizontal="center" vertical="top" wrapText="1"/>
    </xf>
    <xf numFmtId="0" fontId="0" fillId="0" borderId="6" xfId="0" applyFill="1" applyBorder="1" applyAlignment="1">
      <alignment horizontal="left" wrapText="1"/>
    </xf>
    <xf numFmtId="0" fontId="0" fillId="0" borderId="7" xfId="0" applyFill="1" applyBorder="1" applyAlignment="1">
      <alignment horizontal="left" wrapText="1"/>
    </xf>
    <xf numFmtId="0" fontId="10" fillId="0" borderId="1" xfId="0" applyFont="1" applyFill="1" applyBorder="1" applyAlignment="1">
      <alignment horizontal="center" vertical="top" wrapText="1"/>
    </xf>
    <xf numFmtId="0" fontId="23" fillId="0" borderId="2" xfId="8" applyFont="1" applyFill="1" applyBorder="1" applyAlignment="1">
      <alignment horizontal="center" vertical="top" wrapText="1"/>
    </xf>
    <xf numFmtId="0" fontId="34" fillId="0" borderId="2" xfId="8" applyFont="1" applyFill="1" applyBorder="1" applyAlignment="1">
      <alignment horizontal="center" vertical="top" wrapText="1"/>
    </xf>
    <xf numFmtId="0" fontId="34" fillId="0" borderId="14" xfId="8" applyFont="1" applyFill="1" applyBorder="1" applyAlignment="1">
      <alignment horizontal="center" vertical="top" wrapText="1"/>
    </xf>
    <xf numFmtId="0" fontId="34" fillId="0" borderId="3" xfId="8" applyFont="1" applyFill="1" applyBorder="1" applyAlignment="1">
      <alignment horizontal="center" vertical="top" wrapText="1"/>
    </xf>
    <xf numFmtId="0" fontId="0" fillId="0" borderId="5" xfId="0" applyFill="1" applyBorder="1" applyAlignment="1">
      <alignment horizontal="left" wrapText="1"/>
    </xf>
    <xf numFmtId="0" fontId="0" fillId="0" borderId="13" xfId="0" applyBorder="1" applyAlignment="1">
      <alignment vertical="center"/>
    </xf>
    <xf numFmtId="0" fontId="0" fillId="0" borderId="0" xfId="0" applyAlignment="1">
      <alignment vertical="center"/>
    </xf>
    <xf numFmtId="0" fontId="0" fillId="0" borderId="12" xfId="0" applyBorder="1"/>
    <xf numFmtId="0" fontId="0" fillId="0" borderId="0" xfId="0"/>
    <xf numFmtId="0" fontId="0" fillId="0" borderId="0" xfId="0" applyAlignment="1">
      <alignment vertical="center"/>
    </xf>
    <xf numFmtId="9" fontId="0" fillId="0" borderId="0" xfId="2" applyNumberFormat="1" applyFont="1" applyFill="1" applyAlignment="1">
      <alignment vertical="top" wrapText="1"/>
    </xf>
    <xf numFmtId="44" fontId="0" fillId="0" borderId="0" xfId="1" applyFont="1" applyFill="1" applyAlignment="1">
      <alignment vertical="top" wrapText="1"/>
    </xf>
    <xf numFmtId="9" fontId="0" fillId="0" borderId="0" xfId="2" applyNumberFormat="1" applyFont="1" applyFill="1" applyBorder="1" applyAlignment="1">
      <alignment vertical="top" wrapText="1"/>
    </xf>
    <xf numFmtId="44" fontId="0" fillId="0" borderId="0" xfId="1" applyFont="1" applyFill="1" applyBorder="1" applyAlignment="1">
      <alignment vertical="top" wrapText="1"/>
    </xf>
    <xf numFmtId="0" fontId="10" fillId="15" borderId="2" xfId="0" applyFont="1" applyFill="1" applyBorder="1" applyAlignment="1">
      <alignment horizontal="center" vertical="top" wrapText="1"/>
    </xf>
    <xf numFmtId="164" fontId="10" fillId="15" borderId="2" xfId="0" applyNumberFormat="1" applyFont="1" applyFill="1" applyBorder="1" applyAlignment="1">
      <alignment horizontal="center" vertical="top" wrapText="1"/>
    </xf>
    <xf numFmtId="164" fontId="10" fillId="0" borderId="2" xfId="0" applyNumberFormat="1" applyFont="1" applyFill="1" applyBorder="1" applyAlignment="1">
      <alignment horizontal="center" vertical="top" wrapText="1"/>
    </xf>
    <xf numFmtId="164" fontId="10" fillId="15" borderId="1" xfId="0" applyNumberFormat="1" applyFont="1" applyFill="1" applyBorder="1" applyAlignment="1">
      <alignment horizontal="center" vertical="top" wrapText="1"/>
    </xf>
    <xf numFmtId="9" fontId="10" fillId="15" borderId="2" xfId="2" applyFont="1" applyFill="1" applyBorder="1" applyAlignment="1">
      <alignment horizontal="center" vertical="top" wrapText="1"/>
    </xf>
    <xf numFmtId="9" fontId="10" fillId="15" borderId="2" xfId="2" applyNumberFormat="1" applyFont="1" applyFill="1" applyBorder="1" applyAlignment="1">
      <alignment horizontal="center" vertical="top" wrapText="1"/>
    </xf>
    <xf numFmtId="44" fontId="10" fillId="0" borderId="1" xfId="1" applyFont="1" applyFill="1" applyBorder="1" applyAlignment="1">
      <alignment horizontal="center" vertical="top" wrapText="1"/>
    </xf>
    <xf numFmtId="44" fontId="10" fillId="15" borderId="2" xfId="0" applyNumberFormat="1" applyFont="1" applyFill="1" applyBorder="1" applyAlignment="1">
      <alignment horizontal="center" vertical="top" wrapText="1"/>
    </xf>
    <xf numFmtId="9" fontId="0" fillId="0" borderId="1" xfId="2" applyNumberFormat="1" applyFont="1" applyFill="1" applyBorder="1" applyAlignment="1">
      <alignment horizontal="center" vertical="center" wrapText="1"/>
    </xf>
    <xf numFmtId="44" fontId="0" fillId="0" borderId="1" xfId="1" applyFont="1" applyFill="1" applyBorder="1" applyAlignment="1">
      <alignment horizontal="center" vertical="center" wrapText="1"/>
    </xf>
    <xf numFmtId="0" fontId="38" fillId="0" borderId="1" xfId="6" applyFont="1" applyFill="1" applyBorder="1" applyAlignment="1">
      <alignment horizontal="center" vertical="top" wrapText="1"/>
    </xf>
    <xf numFmtId="16" fontId="18" fillId="0" borderId="1" xfId="6" quotePrefix="1" applyNumberFormat="1" applyFont="1" applyFill="1" applyBorder="1" applyAlignment="1">
      <alignment horizontal="center" vertical="top" wrapText="1"/>
    </xf>
    <xf numFmtId="0" fontId="10" fillId="0" borderId="0" xfId="0" applyFont="1" applyFill="1" applyBorder="1" applyAlignment="1">
      <alignment vertical="top" wrapText="1"/>
    </xf>
    <xf numFmtId="0" fontId="20" fillId="0" borderId="1" xfId="6" applyFont="1" applyFill="1" applyBorder="1" applyAlignment="1">
      <alignment horizontal="left" vertical="top" wrapText="1"/>
    </xf>
    <xf numFmtId="9" fontId="0" fillId="0" borderId="1" xfId="2" applyNumberFormat="1" applyFont="1" applyFill="1" applyBorder="1" applyAlignment="1">
      <alignment vertical="top" wrapText="1"/>
    </xf>
    <xf numFmtId="44" fontId="0" fillId="0" borderId="1" xfId="1" applyFont="1" applyFill="1" applyBorder="1" applyAlignment="1">
      <alignment vertical="top" wrapText="1"/>
    </xf>
    <xf numFmtId="164" fontId="10" fillId="0" borderId="0" xfId="0" applyNumberFormat="1" applyFont="1" applyFill="1" applyBorder="1" applyAlignment="1">
      <alignment vertical="top" wrapText="1"/>
    </xf>
    <xf numFmtId="9" fontId="10" fillId="0" borderId="0" xfId="2" applyFont="1" applyFill="1" applyAlignment="1">
      <alignment vertical="top" wrapText="1"/>
    </xf>
    <xf numFmtId="9" fontId="10" fillId="0" borderId="0" xfId="2" applyNumberFormat="1" applyFont="1" applyFill="1" applyAlignment="1">
      <alignment vertical="top" wrapText="1"/>
    </xf>
    <xf numFmtId="44" fontId="10" fillId="0" borderId="0" xfId="1" applyFont="1" applyFill="1" applyAlignment="1">
      <alignment vertical="top" wrapText="1"/>
    </xf>
    <xf numFmtId="44" fontId="10" fillId="0" borderId="22" xfId="0" applyNumberFormat="1" applyFont="1" applyFill="1" applyBorder="1" applyAlignment="1">
      <alignment vertical="top" wrapText="1"/>
    </xf>
    <xf numFmtId="0" fontId="24" fillId="16" borderId="6" xfId="6" applyFont="1" applyFill="1" applyBorder="1" applyAlignment="1">
      <alignment vertical="center"/>
    </xf>
    <xf numFmtId="0" fontId="24" fillId="16" borderId="5" xfId="6" applyFont="1" applyFill="1" applyBorder="1" applyAlignment="1">
      <alignment vertical="center"/>
    </xf>
    <xf numFmtId="0" fontId="0" fillId="16" borderId="1" xfId="0" applyFont="1" applyFill="1" applyBorder="1" applyAlignment="1">
      <alignment horizontal="center" vertical="top" wrapText="1"/>
    </xf>
    <xf numFmtId="0" fontId="18" fillId="16" borderId="5" xfId="6" applyFont="1" applyFill="1" applyBorder="1" applyAlignment="1">
      <alignment vertical="center"/>
    </xf>
    <xf numFmtId="164" fontId="24" fillId="16" borderId="5" xfId="6" applyNumberFormat="1" applyFont="1" applyFill="1" applyBorder="1" applyAlignment="1">
      <alignment vertical="center"/>
    </xf>
    <xf numFmtId="42" fontId="0" fillId="16" borderId="1" xfId="1" applyNumberFormat="1" applyFont="1" applyFill="1" applyBorder="1" applyAlignment="1">
      <alignment vertical="top" wrapText="1"/>
    </xf>
    <xf numFmtId="0" fontId="18" fillId="17" borderId="1" xfId="6" applyFont="1" applyFill="1" applyBorder="1" applyAlignment="1">
      <alignment horizontal="center" vertical="top"/>
    </xf>
    <xf numFmtId="16" fontId="18" fillId="17" borderId="1" xfId="6" quotePrefix="1" applyNumberFormat="1" applyFont="1" applyFill="1" applyBorder="1" applyAlignment="1">
      <alignment horizontal="center" vertical="top"/>
    </xf>
    <xf numFmtId="0" fontId="0" fillId="17" borderId="1" xfId="0" applyFont="1" applyFill="1" applyBorder="1" applyAlignment="1">
      <alignment horizontal="center" vertical="top" wrapText="1"/>
    </xf>
    <xf numFmtId="0" fontId="18" fillId="17" borderId="1" xfId="6" applyFont="1" applyFill="1" applyBorder="1" applyAlignment="1">
      <alignment horizontal="left" vertical="top" wrapText="1"/>
    </xf>
    <xf numFmtId="0" fontId="9" fillId="17" borderId="1" xfId="0" applyFont="1" applyFill="1" applyBorder="1" applyAlignment="1">
      <alignment horizontal="left" vertical="top" wrapText="1"/>
    </xf>
    <xf numFmtId="0" fontId="0" fillId="17" borderId="1" xfId="0" applyFont="1" applyFill="1" applyBorder="1" applyAlignment="1">
      <alignment horizontal="left" vertical="top" wrapText="1"/>
    </xf>
    <xf numFmtId="0" fontId="13" fillId="17" borderId="1" xfId="0" applyFont="1" applyFill="1" applyBorder="1" applyAlignment="1">
      <alignment horizontal="left" vertical="top" wrapText="1"/>
    </xf>
    <xf numFmtId="164" fontId="18" fillId="17" borderId="1" xfId="6" applyNumberFormat="1" applyFont="1" applyFill="1" applyBorder="1" applyAlignment="1">
      <alignment horizontal="right" vertical="top" wrapText="1"/>
    </xf>
    <xf numFmtId="42" fontId="0" fillId="17" borderId="1" xfId="0" applyNumberFormat="1" applyFont="1" applyFill="1" applyBorder="1" applyAlignment="1">
      <alignment vertical="top" wrapText="1"/>
    </xf>
    <xf numFmtId="9" fontId="0" fillId="17" borderId="1" xfId="2" applyFont="1" applyFill="1" applyBorder="1" applyAlignment="1">
      <alignment horizontal="center" vertical="top" wrapText="1"/>
    </xf>
    <xf numFmtId="164" fontId="0" fillId="17" borderId="1" xfId="1" applyNumberFormat="1" applyFont="1" applyFill="1" applyBorder="1" applyAlignment="1">
      <alignment vertical="top" wrapText="1"/>
    </xf>
    <xf numFmtId="42" fontId="0" fillId="17" borderId="1" xfId="1" applyNumberFormat="1" applyFont="1" applyFill="1" applyBorder="1" applyAlignment="1">
      <alignment vertical="top" wrapText="1"/>
    </xf>
    <xf numFmtId="0" fontId="0" fillId="17" borderId="0" xfId="0" applyFont="1" applyFill="1" applyAlignment="1">
      <alignment vertical="top" wrapText="1"/>
    </xf>
    <xf numFmtId="0" fontId="4" fillId="12" borderId="9" xfId="9" applyFont="1" applyFill="1" applyBorder="1"/>
    <xf numFmtId="0" fontId="4" fillId="0" borderId="9" xfId="9" applyFont="1" applyBorder="1"/>
    <xf numFmtId="0" fontId="0" fillId="0" borderId="0" xfId="0" applyBorder="1" applyAlignment="1">
      <alignment horizontal="center" vertical="center" wrapText="1"/>
    </xf>
    <xf numFmtId="14" fontId="0" fillId="0" borderId="1" xfId="0" applyNumberFormat="1" applyBorder="1" applyAlignment="1">
      <alignment horizontal="center" vertical="center"/>
    </xf>
    <xf numFmtId="44" fontId="0" fillId="0" borderId="7" xfId="1" applyNumberFormat="1" applyFont="1" applyBorder="1" applyAlignment="1">
      <alignment vertical="center" wrapText="1"/>
    </xf>
    <xf numFmtId="44" fontId="0" fillId="0" borderId="1" xfId="1" applyNumberFormat="1" applyFont="1" applyBorder="1" applyAlignment="1">
      <alignment vertical="center"/>
    </xf>
    <xf numFmtId="0" fontId="0" fillId="0" borderId="2" xfId="0" applyBorder="1" applyAlignment="1">
      <alignment horizontal="center" vertical="center"/>
    </xf>
    <xf numFmtId="42" fontId="0" fillId="0" borderId="20" xfId="0" applyNumberFormat="1" applyBorder="1" applyAlignment="1">
      <alignment vertical="center"/>
    </xf>
    <xf numFmtId="42" fontId="0" fillId="0" borderId="12" xfId="0" applyNumberFormat="1" applyBorder="1" applyAlignment="1">
      <alignment horizontal="center" vertical="center"/>
    </xf>
    <xf numFmtId="0" fontId="0" fillId="0" borderId="12" xfId="0" applyBorder="1" applyAlignment="1">
      <alignment horizontal="center" vertical="center"/>
    </xf>
    <xf numFmtId="0" fontId="9" fillId="0" borderId="0" xfId="3" applyFont="1" applyAlignment="1">
      <alignment vertical="top"/>
    </xf>
    <xf numFmtId="0" fontId="9" fillId="0" borderId="0" xfId="3" applyFont="1" applyAlignment="1">
      <alignment vertical="top" wrapText="1"/>
    </xf>
    <xf numFmtId="49" fontId="10" fillId="0" borderId="1" xfId="3" applyNumberFormat="1" applyFont="1" applyBorder="1" applyAlignment="1">
      <alignment vertical="top" wrapText="1"/>
    </xf>
    <xf numFmtId="5" fontId="9" fillId="5" borderId="0" xfId="1" applyNumberFormat="1" applyFont="1" applyFill="1" applyAlignment="1">
      <alignment horizontal="left"/>
    </xf>
    <xf numFmtId="5" fontId="9" fillId="0" borderId="0" xfId="3" applyNumberFormat="1" applyFont="1" applyAlignment="1">
      <alignment horizontal="right"/>
    </xf>
    <xf numFmtId="0" fontId="9" fillId="3" borderId="0" xfId="3" applyFont="1" applyFill="1" applyBorder="1"/>
    <xf numFmtId="5" fontId="9" fillId="6" borderId="15" xfId="1" applyNumberFormat="1" applyFont="1" applyFill="1" applyBorder="1" applyAlignment="1">
      <alignment horizontal="right"/>
    </xf>
    <xf numFmtId="0" fontId="9" fillId="0" borderId="7" xfId="3" applyFont="1" applyBorder="1" applyAlignment="1">
      <alignment horizontal="center" vertical="top"/>
    </xf>
    <xf numFmtId="5" fontId="9" fillId="7" borderId="0" xfId="1" applyNumberFormat="1" applyFont="1" applyFill="1" applyAlignment="1">
      <alignment horizontal="right"/>
    </xf>
    <xf numFmtId="49" fontId="10" fillId="0" borderId="4" xfId="3" applyNumberFormat="1" applyFont="1" applyBorder="1" applyAlignment="1">
      <alignment vertical="top" wrapText="1"/>
    </xf>
    <xf numFmtId="0" fontId="9" fillId="0" borderId="4" xfId="3" applyFont="1" applyBorder="1" applyAlignment="1">
      <alignment vertical="top" wrapText="1"/>
    </xf>
    <xf numFmtId="166" fontId="9" fillId="0" borderId="0" xfId="3" applyNumberFormat="1" applyFont="1" applyAlignment="1"/>
    <xf numFmtId="5" fontId="9" fillId="0" borderId="0" xfId="1" applyNumberFormat="1" applyFont="1" applyAlignment="1">
      <alignment horizontal="right"/>
    </xf>
    <xf numFmtId="0" fontId="9" fillId="3" borderId="0" xfId="3" applyFont="1" applyFill="1" applyBorder="1" applyAlignment="1">
      <alignment wrapText="1"/>
    </xf>
    <xf numFmtId="0" fontId="9" fillId="0" borderId="7" xfId="0" applyFont="1" applyFill="1" applyBorder="1" applyAlignment="1">
      <alignment horizontal="center" vertical="top"/>
    </xf>
    <xf numFmtId="1" fontId="9" fillId="0" borderId="1" xfId="0" applyNumberFormat="1" applyFont="1" applyFill="1" applyBorder="1" applyAlignment="1">
      <alignment horizontal="center" vertical="top" wrapText="1"/>
    </xf>
    <xf numFmtId="49" fontId="9" fillId="0" borderId="1" xfId="0" applyNumberFormat="1" applyFont="1" applyFill="1" applyBorder="1" applyAlignment="1">
      <alignment vertical="top"/>
    </xf>
    <xf numFmtId="0" fontId="9" fillId="0" borderId="1" xfId="3" applyNumberFormat="1" applyFont="1" applyBorder="1" applyAlignment="1">
      <alignment vertical="top" wrapText="1"/>
    </xf>
    <xf numFmtId="0" fontId="9" fillId="0" borderId="1" xfId="3" applyFont="1" applyBorder="1" applyAlignment="1">
      <alignment horizontal="left" vertical="top" wrapText="1"/>
    </xf>
    <xf numFmtId="166" fontId="9" fillId="0" borderId="1" xfId="4" applyNumberFormat="1" applyFont="1" applyBorder="1" applyAlignment="1">
      <alignment vertical="top" wrapText="1"/>
    </xf>
    <xf numFmtId="5" fontId="9" fillId="19" borderId="1" xfId="1" applyNumberFormat="1" applyFont="1" applyFill="1" applyBorder="1" applyAlignment="1">
      <alignment horizontal="right" vertical="top" wrapText="1"/>
    </xf>
    <xf numFmtId="14" fontId="9" fillId="0" borderId="1" xfId="3" applyNumberFormat="1" applyFont="1" applyFill="1" applyBorder="1" applyAlignment="1">
      <alignment horizontal="right" vertical="top" wrapText="1"/>
    </xf>
    <xf numFmtId="9" fontId="9" fillId="0" borderId="1" xfId="5" applyFont="1" applyBorder="1" applyAlignment="1">
      <alignment horizontal="center" vertical="top" wrapText="1"/>
    </xf>
    <xf numFmtId="5" fontId="9" fillId="0" borderId="1" xfId="4" applyNumberFormat="1" applyFont="1" applyBorder="1" applyAlignment="1">
      <alignment horizontal="right" vertical="top" wrapText="1"/>
    </xf>
    <xf numFmtId="0" fontId="9" fillId="3" borderId="0" xfId="3" applyFont="1" applyFill="1" applyBorder="1" applyAlignment="1">
      <alignment vertical="top"/>
    </xf>
    <xf numFmtId="0" fontId="9" fillId="0" borderId="0" xfId="3" applyFont="1" applyFill="1" applyBorder="1" applyAlignment="1">
      <alignment vertical="top"/>
    </xf>
    <xf numFmtId="0" fontId="9" fillId="0" borderId="1" xfId="3" applyNumberFormat="1" applyFont="1" applyFill="1" applyBorder="1" applyAlignment="1">
      <alignment vertical="top" wrapText="1"/>
    </xf>
    <xf numFmtId="5" fontId="9" fillId="19" borderId="1" xfId="1" applyNumberFormat="1" applyFont="1" applyFill="1" applyBorder="1" applyAlignment="1">
      <alignment horizontal="right" vertical="top"/>
    </xf>
    <xf numFmtId="9" fontId="9" fillId="0" borderId="1" xfId="5" applyFont="1" applyFill="1" applyBorder="1" applyAlignment="1">
      <alignment horizontal="center" vertical="top" wrapText="1"/>
    </xf>
    <xf numFmtId="5" fontId="9" fillId="0" borderId="1" xfId="4" applyNumberFormat="1" applyFont="1" applyFill="1" applyBorder="1" applyAlignment="1">
      <alignment horizontal="right" vertical="top" wrapText="1"/>
    </xf>
    <xf numFmtId="5" fontId="9" fillId="6" borderId="1" xfId="1" applyNumberFormat="1" applyFont="1" applyFill="1" applyBorder="1" applyAlignment="1">
      <alignment horizontal="right" vertical="top"/>
    </xf>
    <xf numFmtId="164" fontId="9" fillId="7" borderId="1" xfId="1" applyNumberFormat="1" applyFont="1" applyFill="1" applyBorder="1" applyAlignment="1">
      <alignment vertical="top"/>
    </xf>
    <xf numFmtId="164" fontId="9" fillId="0" borderId="1" xfId="4" applyNumberFormat="1" applyFont="1" applyBorder="1" applyAlignment="1">
      <alignment vertical="top" wrapText="1"/>
    </xf>
    <xf numFmtId="0" fontId="9" fillId="20" borderId="0" xfId="3" applyFont="1" applyFill="1" applyBorder="1" applyAlignment="1">
      <alignment vertical="top"/>
    </xf>
    <xf numFmtId="0" fontId="9" fillId="11" borderId="0" xfId="3" applyFont="1" applyFill="1" applyBorder="1" applyAlignment="1">
      <alignment vertical="top"/>
    </xf>
    <xf numFmtId="0" fontId="9" fillId="0" borderId="1" xfId="3" applyFont="1" applyFill="1" applyBorder="1" applyAlignment="1">
      <alignment horizontal="left" vertical="top" wrapText="1"/>
    </xf>
    <xf numFmtId="49" fontId="9" fillId="0" borderId="1" xfId="0" applyNumberFormat="1" applyFont="1" applyFill="1" applyBorder="1" applyAlignment="1">
      <alignment horizontal="center" vertical="top"/>
    </xf>
    <xf numFmtId="1" fontId="9" fillId="0" borderId="1" xfId="0" applyNumberFormat="1" applyFont="1" applyFill="1" applyBorder="1" applyAlignment="1">
      <alignment horizontal="center" vertical="top"/>
    </xf>
    <xf numFmtId="0" fontId="9" fillId="21" borderId="0" xfId="3" applyFont="1" applyFill="1" applyBorder="1" applyAlignment="1">
      <alignment vertical="top"/>
    </xf>
    <xf numFmtId="49" fontId="9" fillId="0" borderId="0" xfId="3" applyNumberFormat="1" applyFont="1" applyFill="1" applyBorder="1" applyAlignment="1">
      <alignment vertical="top"/>
    </xf>
    <xf numFmtId="164" fontId="9" fillId="7" borderId="0" xfId="1" applyNumberFormat="1" applyFont="1" applyFill="1" applyBorder="1" applyAlignment="1">
      <alignment vertical="top"/>
    </xf>
    <xf numFmtId="5" fontId="9" fillId="7" borderId="1" xfId="1" applyNumberFormat="1" applyFont="1" applyFill="1" applyBorder="1" applyAlignment="1">
      <alignment horizontal="right" vertical="top"/>
    </xf>
    <xf numFmtId="164" fontId="10" fillId="7" borderId="1" xfId="1" applyNumberFormat="1" applyFont="1" applyFill="1" applyBorder="1" applyAlignment="1">
      <alignment vertical="top"/>
    </xf>
    <xf numFmtId="0" fontId="28" fillId="5" borderId="1" xfId="3" applyFont="1" applyFill="1" applyBorder="1" applyAlignment="1">
      <alignment horizontal="left" vertical="center" wrapText="1"/>
    </xf>
    <xf numFmtId="166" fontId="28" fillId="5" borderId="1" xfId="4" applyNumberFormat="1" applyFont="1" applyFill="1" applyBorder="1" applyAlignment="1">
      <alignment vertical="center" wrapText="1"/>
    </xf>
    <xf numFmtId="44" fontId="10" fillId="5" borderId="1" xfId="3" applyNumberFormat="1" applyFont="1" applyFill="1" applyBorder="1" applyAlignment="1">
      <alignment horizontal="right" vertical="center" wrapText="1"/>
    </xf>
    <xf numFmtId="9" fontId="28" fillId="5" borderId="1" xfId="5" applyFont="1" applyFill="1" applyBorder="1" applyAlignment="1">
      <alignment horizontal="center" vertical="center" wrapText="1"/>
    </xf>
    <xf numFmtId="0" fontId="28" fillId="5" borderId="6" xfId="3" applyFont="1" applyFill="1" applyBorder="1" applyAlignment="1">
      <alignment vertical="center" wrapText="1"/>
    </xf>
    <xf numFmtId="0" fontId="28" fillId="3" borderId="0" xfId="3" applyFont="1" applyFill="1" applyBorder="1" applyAlignment="1">
      <alignment vertical="center"/>
    </xf>
    <xf numFmtId="0" fontId="28" fillId="5" borderId="0" xfId="3" applyFont="1" applyFill="1" applyBorder="1" applyAlignment="1">
      <alignment vertical="center"/>
    </xf>
    <xf numFmtId="49" fontId="14" fillId="1" borderId="1" xfId="0" applyNumberFormat="1" applyFont="1" applyFill="1" applyBorder="1" applyAlignment="1">
      <alignment vertical="top"/>
    </xf>
    <xf numFmtId="49" fontId="14" fillId="20" borderId="1" xfId="0" applyNumberFormat="1" applyFont="1" applyFill="1" applyBorder="1" applyAlignment="1">
      <alignment vertical="top"/>
    </xf>
    <xf numFmtId="0" fontId="9" fillId="1" borderId="7" xfId="0" applyFont="1" applyFill="1" applyBorder="1" applyAlignment="1">
      <alignment horizontal="center" vertical="top"/>
    </xf>
    <xf numFmtId="0" fontId="9" fillId="1" borderId="7" xfId="0" applyFont="1" applyFill="1" applyBorder="1" applyAlignment="1">
      <alignment horizontal="center" vertical="top" wrapText="1"/>
    </xf>
    <xf numFmtId="1" fontId="9" fillId="1" borderId="1" xfId="0" applyNumberFormat="1" applyFont="1" applyFill="1" applyBorder="1" applyAlignment="1">
      <alignment horizontal="center" vertical="top" wrapText="1"/>
    </xf>
    <xf numFmtId="49" fontId="9" fillId="1" borderId="1" xfId="0" applyNumberFormat="1" applyFont="1" applyFill="1" applyBorder="1" applyAlignment="1">
      <alignment vertical="top"/>
    </xf>
    <xf numFmtId="0" fontId="9" fillId="1" borderId="1" xfId="3" applyFont="1" applyFill="1" applyBorder="1" applyAlignment="1">
      <alignment horizontal="left" vertical="top" wrapText="1"/>
    </xf>
    <xf numFmtId="0" fontId="9" fillId="1" borderId="1" xfId="3" applyFont="1" applyFill="1" applyBorder="1" applyAlignment="1">
      <alignment vertical="top" wrapText="1"/>
    </xf>
    <xf numFmtId="166" fontId="9" fillId="1" borderId="7" xfId="1" applyNumberFormat="1" applyFont="1" applyFill="1" applyBorder="1" applyAlignment="1">
      <alignment vertical="top"/>
    </xf>
    <xf numFmtId="164" fontId="9" fillId="1" borderId="7" xfId="1" applyNumberFormat="1" applyFont="1" applyFill="1" applyBorder="1" applyAlignment="1">
      <alignment horizontal="center" vertical="top"/>
    </xf>
    <xf numFmtId="164" fontId="9" fillId="1" borderId="7" xfId="1" applyNumberFormat="1" applyFont="1" applyFill="1" applyBorder="1" applyAlignment="1">
      <alignment vertical="top"/>
    </xf>
    <xf numFmtId="0" fontId="9" fillId="1" borderId="0" xfId="3" applyFont="1" applyFill="1" applyBorder="1" applyAlignment="1">
      <alignment vertical="top"/>
    </xf>
    <xf numFmtId="5" fontId="9" fillId="1" borderId="7" xfId="1" applyNumberFormat="1" applyFont="1" applyFill="1" applyBorder="1" applyAlignment="1">
      <alignment horizontal="right" vertical="top"/>
    </xf>
    <xf numFmtId="49" fontId="9" fillId="1" borderId="0" xfId="0" applyNumberFormat="1" applyFont="1" applyFill="1" applyBorder="1" applyAlignment="1">
      <alignment vertical="top"/>
    </xf>
    <xf numFmtId="164" fontId="9" fillId="1" borderId="7" xfId="1" applyNumberFormat="1" applyFont="1" applyFill="1" applyBorder="1" applyAlignment="1">
      <alignment vertical="top" wrapText="1"/>
    </xf>
    <xf numFmtId="0" fontId="39" fillId="20" borderId="0" xfId="3" applyFont="1" applyFill="1" applyBorder="1" applyAlignment="1">
      <alignment vertical="top"/>
    </xf>
    <xf numFmtId="0" fontId="39" fillId="1" borderId="0" xfId="3" applyFont="1" applyFill="1" applyBorder="1" applyAlignment="1">
      <alignment vertical="top"/>
    </xf>
    <xf numFmtId="0" fontId="10" fillId="22" borderId="1" xfId="3" applyFont="1" applyFill="1" applyBorder="1" applyAlignment="1">
      <alignment horizontal="left" vertical="center" wrapText="1"/>
    </xf>
    <xf numFmtId="166" fontId="28" fillId="22" borderId="7" xfId="1" applyNumberFormat="1" applyFont="1" applyFill="1" applyBorder="1" applyAlignment="1">
      <alignment vertical="center"/>
    </xf>
    <xf numFmtId="164" fontId="10" fillId="22" borderId="7" xfId="1" applyNumberFormat="1" applyFont="1" applyFill="1" applyBorder="1" applyAlignment="1">
      <alignment horizontal="center" vertical="center"/>
    </xf>
    <xf numFmtId="164" fontId="10" fillId="22" borderId="7" xfId="1" applyNumberFormat="1" applyFont="1" applyFill="1" applyBorder="1" applyAlignment="1">
      <alignment vertical="center"/>
    </xf>
    <xf numFmtId="0" fontId="10" fillId="20" borderId="0" xfId="3" applyFont="1" applyFill="1" applyBorder="1" applyAlignment="1">
      <alignment vertical="center"/>
    </xf>
    <xf numFmtId="0" fontId="10" fillId="11" borderId="0" xfId="3" applyFont="1" applyFill="1" applyBorder="1" applyAlignment="1">
      <alignment vertical="center"/>
    </xf>
    <xf numFmtId="0" fontId="9" fillId="23" borderId="7" xfId="0" applyFont="1" applyFill="1" applyBorder="1" applyAlignment="1">
      <alignment horizontal="center" vertical="top"/>
    </xf>
    <xf numFmtId="0" fontId="9" fillId="23" borderId="7" xfId="0" applyFont="1" applyFill="1" applyBorder="1" applyAlignment="1">
      <alignment horizontal="center" vertical="top" wrapText="1"/>
    </xf>
    <xf numFmtId="1" fontId="9" fillId="23" borderId="7" xfId="0" applyNumberFormat="1" applyFont="1" applyFill="1" applyBorder="1" applyAlignment="1">
      <alignment horizontal="center" vertical="top" wrapText="1"/>
    </xf>
    <xf numFmtId="49" fontId="9" fillId="23" borderId="1" xfId="0" applyNumberFormat="1" applyFont="1" applyFill="1" applyBorder="1" applyAlignment="1">
      <alignment vertical="top"/>
    </xf>
    <xf numFmtId="0" fontId="9" fillId="23" borderId="1" xfId="3" applyFont="1" applyFill="1" applyBorder="1" applyAlignment="1">
      <alignment horizontal="left" vertical="top" wrapText="1"/>
    </xf>
    <xf numFmtId="0" fontId="9" fillId="23" borderId="1" xfId="3" applyFont="1" applyFill="1" applyBorder="1" applyAlignment="1">
      <alignment vertical="top" wrapText="1"/>
    </xf>
    <xf numFmtId="166" fontId="9" fillId="23" borderId="7" xfId="1" applyNumberFormat="1" applyFont="1" applyFill="1" applyBorder="1" applyAlignment="1">
      <alignment vertical="top"/>
    </xf>
    <xf numFmtId="164" fontId="9" fillId="23" borderId="7" xfId="1" applyNumberFormat="1" applyFont="1" applyFill="1" applyBorder="1" applyAlignment="1">
      <alignment horizontal="center" vertical="top"/>
    </xf>
    <xf numFmtId="164" fontId="9" fillId="23" borderId="7" xfId="1" applyNumberFormat="1" applyFont="1" applyFill="1" applyBorder="1" applyAlignment="1">
      <alignment vertical="top"/>
    </xf>
    <xf numFmtId="0" fontId="9" fillId="23" borderId="0" xfId="3" applyFont="1" applyFill="1" applyBorder="1" applyAlignment="1">
      <alignment vertical="top"/>
    </xf>
    <xf numFmtId="166" fontId="28" fillId="23" borderId="7" xfId="1" applyNumberFormat="1" applyFont="1" applyFill="1" applyBorder="1" applyAlignment="1">
      <alignment vertical="center"/>
    </xf>
    <xf numFmtId="164" fontId="28" fillId="23" borderId="7" xfId="1" applyNumberFormat="1" applyFont="1" applyFill="1" applyBorder="1" applyAlignment="1">
      <alignment horizontal="center" vertical="center"/>
    </xf>
    <xf numFmtId="164" fontId="28" fillId="23" borderId="7" xfId="1" applyNumberFormat="1" applyFont="1" applyFill="1" applyBorder="1" applyAlignment="1">
      <alignment vertical="center"/>
    </xf>
    <xf numFmtId="0" fontId="28" fillId="23" borderId="0" xfId="3" applyFont="1" applyFill="1" applyBorder="1" applyAlignment="1">
      <alignment vertical="center"/>
    </xf>
    <xf numFmtId="166" fontId="41" fillId="24" borderId="13" xfId="1" applyNumberFormat="1" applyFont="1" applyFill="1" applyBorder="1" applyAlignment="1">
      <alignment vertical="top"/>
    </xf>
    <xf numFmtId="164" fontId="41" fillId="24" borderId="13" xfId="1" applyNumberFormat="1" applyFont="1" applyFill="1" applyBorder="1" applyAlignment="1">
      <alignment horizontal="center" vertical="top"/>
    </xf>
    <xf numFmtId="164" fontId="41" fillId="24" borderId="13" xfId="1" applyNumberFormat="1" applyFont="1" applyFill="1" applyBorder="1" applyAlignment="1">
      <alignment vertical="top"/>
    </xf>
    <xf numFmtId="0" fontId="41" fillId="20" borderId="0" xfId="3" applyFont="1" applyFill="1" applyBorder="1"/>
    <xf numFmtId="0" fontId="41" fillId="11" borderId="0" xfId="3" applyFont="1" applyFill="1" applyBorder="1"/>
    <xf numFmtId="0" fontId="9" fillId="24" borderId="1" xfId="0" applyFont="1" applyFill="1" applyBorder="1" applyAlignment="1">
      <alignment horizontal="center" vertical="top"/>
    </xf>
    <xf numFmtId="0" fontId="9" fillId="24" borderId="1" xfId="0" applyFont="1" applyFill="1" applyBorder="1" applyAlignment="1">
      <alignment horizontal="center" vertical="top" wrapText="1"/>
    </xf>
    <xf numFmtId="49" fontId="9" fillId="24" borderId="1" xfId="0" applyNumberFormat="1" applyFont="1" applyFill="1" applyBorder="1" applyAlignment="1">
      <alignment vertical="top"/>
    </xf>
    <xf numFmtId="0" fontId="9" fillId="24" borderId="1" xfId="3" applyFont="1" applyFill="1" applyBorder="1" applyAlignment="1">
      <alignment horizontal="left" vertical="top" wrapText="1"/>
    </xf>
    <xf numFmtId="0" fontId="9" fillId="24" borderId="1" xfId="3" applyFont="1" applyFill="1" applyBorder="1" applyAlignment="1">
      <alignment vertical="top" wrapText="1"/>
    </xf>
    <xf numFmtId="166" fontId="9" fillId="24" borderId="1" xfId="1" applyNumberFormat="1" applyFont="1" applyFill="1" applyBorder="1" applyAlignment="1">
      <alignment vertical="top"/>
    </xf>
    <xf numFmtId="164" fontId="9" fillId="24" borderId="1" xfId="1" applyNumberFormat="1" applyFont="1" applyFill="1" applyBorder="1" applyAlignment="1">
      <alignment horizontal="center" vertical="top"/>
    </xf>
    <xf numFmtId="164" fontId="9" fillId="24" borderId="1" xfId="1" applyNumberFormat="1" applyFont="1" applyFill="1" applyBorder="1" applyAlignment="1">
      <alignment vertical="top"/>
    </xf>
    <xf numFmtId="0" fontId="9" fillId="3" borderId="1" xfId="3" applyFont="1" applyFill="1" applyBorder="1" applyAlignment="1">
      <alignment vertical="top"/>
    </xf>
    <xf numFmtId="0" fontId="9" fillId="24" borderId="1" xfId="3" applyFont="1" applyFill="1" applyBorder="1" applyAlignment="1">
      <alignment vertical="top"/>
    </xf>
    <xf numFmtId="0" fontId="28" fillId="24" borderId="0" xfId="3" applyFont="1" applyFill="1" applyBorder="1" applyAlignment="1">
      <alignment vertical="center"/>
    </xf>
    <xf numFmtId="0" fontId="41" fillId="24" borderId="0" xfId="3" applyFont="1" applyFill="1" applyBorder="1" applyAlignment="1">
      <alignment vertical="center"/>
    </xf>
    <xf numFmtId="0" fontId="41" fillId="24" borderId="0" xfId="3" applyFont="1" applyFill="1" applyBorder="1" applyAlignment="1">
      <alignment vertical="center" wrapText="1"/>
    </xf>
    <xf numFmtId="49" fontId="28" fillId="24" borderId="0" xfId="3" applyNumberFormat="1" applyFont="1" applyFill="1" applyBorder="1" applyAlignment="1">
      <alignment vertical="center"/>
    </xf>
    <xf numFmtId="166" fontId="28" fillId="24" borderId="1" xfId="1" applyNumberFormat="1" applyFont="1" applyFill="1" applyBorder="1" applyAlignment="1">
      <alignment vertical="center"/>
    </xf>
    <xf numFmtId="5" fontId="28" fillId="24" borderId="1" xfId="1" applyNumberFormat="1" applyFont="1" applyFill="1" applyBorder="1" applyAlignment="1">
      <alignment vertical="center"/>
    </xf>
    <xf numFmtId="0" fontId="41" fillId="24" borderId="0" xfId="3" applyFont="1" applyFill="1" applyBorder="1" applyAlignment="1">
      <alignment horizontal="right" vertical="center"/>
    </xf>
    <xf numFmtId="5" fontId="41" fillId="24" borderId="0" xfId="3" applyNumberFormat="1" applyFont="1" applyFill="1" applyBorder="1" applyAlignment="1">
      <alignment horizontal="right" vertical="center"/>
    </xf>
    <xf numFmtId="0" fontId="41" fillId="3" borderId="0" xfId="3" applyFont="1" applyFill="1" applyBorder="1" applyAlignment="1">
      <alignment vertical="center"/>
    </xf>
    <xf numFmtId="166" fontId="28" fillId="13" borderId="1" xfId="4" applyNumberFormat="1" applyFont="1" applyFill="1" applyBorder="1" applyAlignment="1">
      <alignment vertical="center" wrapText="1"/>
    </xf>
    <xf numFmtId="164" fontId="41" fillId="13" borderId="6" xfId="3" applyNumberFormat="1" applyFont="1" applyFill="1" applyBorder="1" applyAlignment="1">
      <alignment horizontal="right" wrapText="1"/>
    </xf>
    <xf numFmtId="9" fontId="41" fillId="13" borderId="5" xfId="5" applyFont="1" applyFill="1" applyBorder="1" applyAlignment="1">
      <alignment horizontal="center" wrapText="1"/>
    </xf>
    <xf numFmtId="164" fontId="41" fillId="13" borderId="5" xfId="4" applyNumberFormat="1" applyFont="1" applyFill="1" applyBorder="1" applyAlignment="1">
      <alignment wrapText="1"/>
    </xf>
    <xf numFmtId="0" fontId="41" fillId="13" borderId="7" xfId="3" applyFont="1" applyFill="1" applyBorder="1" applyAlignment="1">
      <alignment wrapText="1"/>
    </xf>
    <xf numFmtId="0" fontId="41" fillId="3" borderId="0" xfId="3" applyFont="1" applyFill="1" applyBorder="1"/>
    <xf numFmtId="0" fontId="41" fillId="0" borderId="0" xfId="3" applyFont="1" applyFill="1" applyBorder="1"/>
    <xf numFmtId="166" fontId="9" fillId="0" borderId="0" xfId="3" applyNumberFormat="1" applyFont="1" applyFill="1" applyBorder="1" applyAlignment="1"/>
    <xf numFmtId="5" fontId="9" fillId="0" borderId="0" xfId="1" applyNumberFormat="1" applyFont="1" applyFill="1" applyBorder="1" applyAlignment="1">
      <alignment horizontal="right"/>
    </xf>
    <xf numFmtId="5" fontId="9" fillId="0" borderId="0" xfId="3" applyNumberFormat="1" applyFont="1" applyFill="1" applyBorder="1" applyAlignment="1">
      <alignment horizontal="right"/>
    </xf>
    <xf numFmtId="0" fontId="0" fillId="0" borderId="0" xfId="0" applyAlignment="1">
      <alignment vertical="center"/>
    </xf>
    <xf numFmtId="0" fontId="0" fillId="0" borderId="12" xfId="0" applyBorder="1"/>
    <xf numFmtId="0" fontId="0" fillId="0" borderId="0" xfId="0"/>
    <xf numFmtId="14" fontId="11" fillId="0" borderId="1" xfId="0" applyNumberFormat="1" applyFont="1" applyBorder="1" applyAlignment="1">
      <alignment horizontal="center" vertical="center"/>
    </xf>
    <xf numFmtId="49" fontId="0" fillId="0" borderId="1" xfId="0" applyNumberFormat="1" applyFont="1" applyFill="1" applyBorder="1" applyAlignment="1">
      <alignment horizontal="center" vertical="center" wrapText="1"/>
    </xf>
    <xf numFmtId="164" fontId="9" fillId="0" borderId="7" xfId="1" applyNumberFormat="1" applyFont="1" applyFill="1" applyBorder="1" applyAlignment="1">
      <alignment horizontal="center" vertical="center" wrapText="1"/>
    </xf>
    <xf numFmtId="164" fontId="9" fillId="0" borderId="1" xfId="1"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49" fontId="0" fillId="9" borderId="1" xfId="0" applyNumberFormat="1" applyFont="1" applyFill="1" applyBorder="1" applyAlignment="1">
      <alignment horizontal="center" vertical="center" wrapText="1"/>
    </xf>
    <xf numFmtId="164" fontId="9" fillId="9" borderId="7" xfId="1" applyNumberFormat="1" applyFont="1" applyFill="1" applyBorder="1" applyAlignment="1">
      <alignment horizontal="center" vertical="center" wrapText="1"/>
    </xf>
    <xf numFmtId="164" fontId="9" fillId="9" borderId="1" xfId="1" applyNumberFormat="1" applyFont="1" applyFill="1" applyBorder="1" applyAlignment="1">
      <alignment horizontal="center" vertical="center" wrapText="1"/>
    </xf>
    <xf numFmtId="49" fontId="0" fillId="9" borderId="1" xfId="0" applyNumberFormat="1" applyFill="1" applyBorder="1" applyAlignment="1">
      <alignment horizontal="center" vertical="center"/>
    </xf>
    <xf numFmtId="49" fontId="0" fillId="3" borderId="1" xfId="0" applyNumberFormat="1" applyFont="1" applyFill="1" applyBorder="1" applyAlignment="1">
      <alignment horizontal="center" vertical="center" wrapText="1"/>
    </xf>
    <xf numFmtId="164" fontId="10" fillId="0" borderId="18" xfId="0" applyNumberFormat="1" applyFont="1" applyFill="1" applyBorder="1" applyAlignment="1">
      <alignment vertical="center"/>
    </xf>
    <xf numFmtId="164" fontId="0" fillId="0" borderId="0" xfId="0" applyNumberFormat="1" applyBorder="1" applyAlignment="1">
      <alignment horizontal="center" vertical="center"/>
    </xf>
    <xf numFmtId="40" fontId="0" fillId="0" borderId="0" xfId="0" applyNumberFormat="1" applyBorder="1" applyAlignment="1">
      <alignment horizontal="center" vertical="center"/>
    </xf>
    <xf numFmtId="169" fontId="0" fillId="0" borderId="0" xfId="0" applyNumberFormat="1" applyBorder="1" applyAlignment="1">
      <alignment horizontal="center" vertical="center"/>
    </xf>
    <xf numFmtId="44" fontId="0" fillId="0" borderId="0" xfId="0" applyNumberFormat="1" applyBorder="1" applyAlignment="1">
      <alignment horizontal="center" vertical="center"/>
    </xf>
    <xf numFmtId="40" fontId="0" fillId="0" borderId="0" xfId="0" applyNumberFormat="1" applyBorder="1" applyAlignment="1">
      <alignment vertical="center"/>
    </xf>
    <xf numFmtId="10" fontId="3" fillId="12" borderId="0" xfId="9" applyNumberFormat="1" applyFont="1" applyFill="1" applyBorder="1" applyAlignment="1">
      <alignment horizontal="center" wrapText="1"/>
    </xf>
    <xf numFmtId="166" fontId="8" fillId="3" borderId="0" xfId="9" applyNumberFormat="1" applyFill="1" applyBorder="1" applyAlignment="1">
      <alignment horizontal="center" wrapText="1"/>
    </xf>
    <xf numFmtId="0" fontId="3" fillId="12" borderId="9" xfId="9" applyFont="1" applyFill="1" applyBorder="1"/>
    <xf numFmtId="0" fontId="2" fillId="0" borderId="9" xfId="9" applyFont="1" applyBorder="1"/>
    <xf numFmtId="0" fontId="1" fillId="12" borderId="9" xfId="9" applyFont="1" applyFill="1" applyBorder="1"/>
    <xf numFmtId="0" fontId="0" fillId="0" borderId="6" xfId="0" applyFill="1" applyBorder="1" applyAlignment="1">
      <alignment horizontal="left" wrapText="1"/>
    </xf>
    <xf numFmtId="0" fontId="0" fillId="0" borderId="7" xfId="0" applyFill="1" applyBorder="1" applyAlignment="1">
      <alignment horizontal="left" wrapText="1"/>
    </xf>
    <xf numFmtId="14" fontId="0" fillId="0" borderId="6" xfId="0" applyNumberFormat="1" applyFont="1" applyFill="1" applyBorder="1" applyAlignment="1">
      <alignment horizontal="left" vertical="center" wrapText="1"/>
    </xf>
    <xf numFmtId="14" fontId="0" fillId="0" borderId="7" xfId="0" applyNumberFormat="1" applyFont="1" applyFill="1" applyBorder="1" applyAlignment="1">
      <alignment horizontal="left" vertical="center"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20" fillId="0" borderId="6" xfId="0" applyFont="1" applyFill="1" applyBorder="1" applyAlignment="1">
      <alignment horizontal="left" wrapText="1"/>
    </xf>
    <xf numFmtId="0" fontId="20" fillId="0" borderId="5" xfId="0" applyFont="1" applyFill="1" applyBorder="1" applyAlignment="1">
      <alignment horizontal="left" wrapText="1"/>
    </xf>
    <xf numFmtId="0" fontId="20" fillId="0" borderId="7" xfId="0" applyFont="1" applyFill="1" applyBorder="1" applyAlignment="1">
      <alignment horizontal="left" wrapText="1"/>
    </xf>
    <xf numFmtId="0" fontId="0" fillId="0" borderId="5" xfId="0" applyFill="1" applyBorder="1" applyAlignment="1">
      <alignment horizontal="left" wrapText="1"/>
    </xf>
    <xf numFmtId="0" fontId="0" fillId="0" borderId="5" xfId="0" applyFill="1" applyBorder="1" applyAlignment="1">
      <alignment horizontal="left"/>
    </xf>
    <xf numFmtId="0" fontId="0" fillId="0" borderId="7" xfId="0" applyFill="1" applyBorder="1" applyAlignment="1">
      <alignment horizontal="left"/>
    </xf>
    <xf numFmtId="14" fontId="0" fillId="0" borderId="6" xfId="0" applyNumberFormat="1" applyFont="1" applyFill="1" applyBorder="1" applyAlignment="1">
      <alignment horizontal="left" vertical="top" wrapText="1"/>
    </xf>
    <xf numFmtId="14" fontId="0" fillId="0" borderId="7" xfId="0" applyNumberFormat="1" applyFont="1" applyFill="1" applyBorder="1" applyAlignment="1">
      <alignment horizontal="left" vertical="top" wrapText="1"/>
    </xf>
    <xf numFmtId="0" fontId="0" fillId="0" borderId="6" xfId="0" applyFill="1" applyBorder="1" applyAlignment="1">
      <alignment horizontal="left"/>
    </xf>
    <xf numFmtId="0" fontId="10" fillId="0" borderId="2" xfId="0" applyNumberFormat="1" applyFont="1" applyFill="1" applyBorder="1" applyAlignment="1">
      <alignment horizontal="center" wrapText="1"/>
    </xf>
    <xf numFmtId="0" fontId="10" fillId="0" borderId="14" xfId="0" applyNumberFormat="1" applyFont="1" applyFill="1" applyBorder="1" applyAlignment="1">
      <alignment horizontal="center" wrapText="1"/>
    </xf>
    <xf numFmtId="0" fontId="10" fillId="0" borderId="3" xfId="0" applyNumberFormat="1" applyFont="1" applyFill="1" applyBorder="1" applyAlignment="1">
      <alignment horizontal="center" wrapText="1"/>
    </xf>
    <xf numFmtId="0" fontId="10" fillId="0" borderId="8" xfId="0" applyFont="1" applyFill="1" applyBorder="1" applyAlignment="1">
      <alignment horizontal="left" wrapText="1"/>
    </xf>
    <xf numFmtId="0" fontId="10" fillId="0" borderId="12" xfId="0" applyFont="1" applyFill="1" applyBorder="1" applyAlignment="1">
      <alignment horizontal="left" wrapText="1"/>
    </xf>
    <xf numFmtId="0" fontId="10" fillId="0" borderId="13" xfId="0" applyFont="1" applyFill="1" applyBorder="1" applyAlignment="1">
      <alignment horizontal="left" wrapText="1"/>
    </xf>
    <xf numFmtId="0" fontId="10" fillId="0" borderId="9" xfId="0" applyFont="1" applyFill="1" applyBorder="1" applyAlignment="1">
      <alignment horizontal="left" wrapText="1"/>
    </xf>
    <xf numFmtId="0" fontId="10" fillId="0" borderId="0" xfId="0" applyFont="1" applyFill="1" applyBorder="1" applyAlignment="1">
      <alignment horizontal="left" wrapText="1"/>
    </xf>
    <xf numFmtId="0" fontId="10" fillId="0" borderId="15" xfId="0" applyFont="1" applyFill="1" applyBorder="1" applyAlignment="1">
      <alignment horizontal="left" wrapText="1"/>
    </xf>
    <xf numFmtId="0" fontId="10" fillId="0" borderId="10" xfId="0" applyFont="1" applyFill="1" applyBorder="1" applyAlignment="1">
      <alignment horizontal="left" wrapText="1"/>
    </xf>
    <xf numFmtId="0" fontId="10" fillId="0" borderId="4" xfId="0" applyFont="1" applyFill="1" applyBorder="1" applyAlignment="1">
      <alignment horizontal="left" wrapText="1"/>
    </xf>
    <xf numFmtId="0" fontId="10" fillId="0" borderId="11" xfId="0" applyFont="1" applyFill="1" applyBorder="1" applyAlignment="1">
      <alignment horizontal="left" wrapText="1"/>
    </xf>
    <xf numFmtId="0" fontId="10" fillId="15" borderId="1" xfId="0" applyFont="1" applyFill="1" applyBorder="1" applyAlignment="1">
      <alignment horizontal="center" vertical="top" wrapText="1"/>
    </xf>
    <xf numFmtId="0" fontId="34" fillId="0" borderId="2" xfId="8" applyFont="1" applyFill="1" applyBorder="1" applyAlignment="1">
      <alignment horizontal="center" vertical="top" wrapText="1"/>
    </xf>
    <xf numFmtId="0" fontId="34" fillId="0" borderId="14" xfId="8" applyFont="1" applyFill="1" applyBorder="1" applyAlignment="1">
      <alignment horizontal="center" vertical="top" wrapText="1"/>
    </xf>
    <xf numFmtId="0" fontId="34" fillId="0" borderId="3" xfId="8" applyFont="1" applyFill="1" applyBorder="1" applyAlignment="1">
      <alignment horizontal="center" vertical="top" wrapText="1"/>
    </xf>
    <xf numFmtId="164" fontId="10" fillId="15" borderId="1" xfId="0" applyNumberFormat="1" applyFont="1" applyFill="1" applyBorder="1" applyAlignment="1">
      <alignment horizontal="center" vertical="top" wrapText="1"/>
    </xf>
    <xf numFmtId="164" fontId="10" fillId="0" borderId="1" xfId="0" applyNumberFormat="1" applyFont="1" applyFill="1" applyBorder="1" applyAlignment="1">
      <alignment horizontal="center" vertical="top" wrapText="1"/>
    </xf>
    <xf numFmtId="9" fontId="10" fillId="15" borderId="1" xfId="2" applyFont="1" applyFill="1" applyBorder="1" applyAlignment="1">
      <alignment horizontal="center" vertical="top" wrapText="1"/>
    </xf>
    <xf numFmtId="0" fontId="10" fillId="0" borderId="2" xfId="0" applyFont="1" applyFill="1" applyBorder="1" applyAlignment="1">
      <alignment horizontal="center" vertical="top" wrapText="1"/>
    </xf>
    <xf numFmtId="0" fontId="10" fillId="0" borderId="14"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15" borderId="14" xfId="0" applyFont="1" applyFill="1" applyBorder="1" applyAlignment="1">
      <alignment horizontal="center" vertical="top" wrapText="1"/>
    </xf>
    <xf numFmtId="0" fontId="10" fillId="15" borderId="3" xfId="0" applyFont="1" applyFill="1" applyBorder="1" applyAlignment="1">
      <alignment horizontal="center" vertical="top" wrapText="1"/>
    </xf>
    <xf numFmtId="0" fontId="10" fillId="0" borderId="1" xfId="0" applyFont="1" applyFill="1" applyBorder="1" applyAlignment="1">
      <alignment horizontal="center" vertical="top" wrapText="1"/>
    </xf>
    <xf numFmtId="0" fontId="23" fillId="0" borderId="2" xfId="8" applyFont="1" applyFill="1" applyBorder="1" applyAlignment="1">
      <alignment horizontal="center" vertical="top" wrapText="1"/>
    </xf>
    <xf numFmtId="0" fontId="23" fillId="0" borderId="14" xfId="8" applyFont="1" applyFill="1" applyBorder="1" applyAlignment="1">
      <alignment horizontal="center" vertical="top" wrapText="1"/>
    </xf>
    <xf numFmtId="0" fontId="23" fillId="0" borderId="3" xfId="8" applyFont="1" applyFill="1" applyBorder="1" applyAlignment="1">
      <alignment horizontal="center" vertical="top" wrapText="1"/>
    </xf>
    <xf numFmtId="9" fontId="10" fillId="0" borderId="1" xfId="2" applyFont="1" applyFill="1" applyBorder="1" applyAlignment="1">
      <alignment horizontal="center" vertical="top" wrapText="1"/>
    </xf>
    <xf numFmtId="44" fontId="10" fillId="0" borderId="1" xfId="0" applyNumberFormat="1" applyFont="1" applyFill="1" applyBorder="1" applyAlignment="1">
      <alignment horizontal="center" vertical="top" wrapText="1"/>
    </xf>
    <xf numFmtId="0" fontId="22" fillId="4" borderId="2" xfId="8" applyFont="1" applyBorder="1" applyAlignment="1">
      <alignment horizontal="center" vertical="top" wrapText="1"/>
    </xf>
    <xf numFmtId="0" fontId="22" fillId="4" borderId="14" xfId="8" applyFont="1" applyBorder="1" applyAlignment="1">
      <alignment horizontal="center" vertical="top" wrapText="1"/>
    </xf>
    <xf numFmtId="0" fontId="22" fillId="4" borderId="3" xfId="8" applyFont="1" applyBorder="1" applyAlignment="1">
      <alignment horizontal="center" vertical="top" wrapText="1"/>
    </xf>
    <xf numFmtId="0" fontId="10" fillId="0" borderId="2" xfId="0" applyFont="1" applyFill="1" applyBorder="1" applyAlignment="1">
      <alignment horizontal="center" wrapText="1"/>
    </xf>
    <xf numFmtId="0" fontId="10" fillId="0" borderId="14" xfId="0" applyFont="1" applyFill="1" applyBorder="1" applyAlignment="1">
      <alignment horizontal="center" wrapText="1"/>
    </xf>
    <xf numFmtId="0" fontId="10" fillId="0" borderId="3" xfId="0" applyFont="1" applyFill="1" applyBorder="1" applyAlignment="1">
      <alignment horizontal="center" wrapText="1"/>
    </xf>
    <xf numFmtId="0" fontId="0" fillId="0" borderId="6" xfId="0" applyBorder="1" applyAlignment="1">
      <alignment horizontal="left" wrapText="1"/>
    </xf>
    <xf numFmtId="0" fontId="0" fillId="0" borderId="5" xfId="0" applyBorder="1" applyAlignment="1">
      <alignment horizontal="left" wrapText="1"/>
    </xf>
    <xf numFmtId="0" fontId="0" fillId="0" borderId="7" xfId="0" applyBorder="1" applyAlignment="1">
      <alignment horizontal="left" wrapText="1"/>
    </xf>
    <xf numFmtId="14" fontId="0" fillId="0" borderId="6" xfId="0" applyNumberFormat="1" applyBorder="1" applyAlignment="1">
      <alignment horizontal="left" wrapText="1"/>
    </xf>
    <xf numFmtId="14" fontId="0" fillId="0" borderId="7" xfId="0" applyNumberFormat="1" applyBorder="1" applyAlignment="1">
      <alignment horizontal="left" wrapText="1"/>
    </xf>
    <xf numFmtId="0" fontId="0" fillId="0" borderId="6" xfId="0" applyBorder="1" applyAlignment="1">
      <alignment horizontal="left"/>
    </xf>
    <xf numFmtId="0" fontId="0" fillId="0" borderId="7" xfId="0" applyBorder="1" applyAlignment="1">
      <alignment horizontal="left"/>
    </xf>
    <xf numFmtId="0" fontId="10" fillId="0" borderId="2" xfId="0" applyFont="1" applyBorder="1" applyAlignment="1">
      <alignment horizontal="center" wrapText="1"/>
    </xf>
    <xf numFmtId="0" fontId="10" fillId="0" borderId="14" xfId="0" applyFont="1" applyBorder="1" applyAlignment="1">
      <alignment horizontal="center" wrapText="1"/>
    </xf>
    <xf numFmtId="0" fontId="10" fillId="0" borderId="3" xfId="0" applyFont="1" applyBorder="1" applyAlignment="1">
      <alignment horizontal="center" wrapText="1"/>
    </xf>
    <xf numFmtId="0" fontId="10" fillId="0" borderId="8" xfId="0" applyFont="1" applyBorder="1" applyAlignment="1">
      <alignment horizontal="left" wrapText="1"/>
    </xf>
    <xf numFmtId="0" fontId="10" fillId="0" borderId="12" xfId="0" applyFont="1" applyBorder="1" applyAlignment="1">
      <alignment horizontal="left" wrapText="1"/>
    </xf>
    <xf numFmtId="0" fontId="10" fillId="0" borderId="13" xfId="0" applyFont="1" applyBorder="1" applyAlignment="1">
      <alignment horizontal="left" wrapText="1"/>
    </xf>
    <xf numFmtId="0" fontId="10" fillId="0" borderId="9" xfId="0" applyFont="1" applyBorder="1" applyAlignment="1">
      <alignment horizontal="left" wrapText="1"/>
    </xf>
    <xf numFmtId="0" fontId="10" fillId="0" borderId="0" xfId="0" applyFont="1" applyBorder="1" applyAlignment="1">
      <alignment horizontal="left" wrapText="1"/>
    </xf>
    <xf numFmtId="0" fontId="10" fillId="0" borderId="15" xfId="0" applyFont="1" applyBorder="1" applyAlignment="1">
      <alignment horizontal="left" wrapText="1"/>
    </xf>
    <xf numFmtId="0" fontId="10" fillId="0" borderId="10" xfId="0" applyFont="1" applyBorder="1" applyAlignment="1">
      <alignment horizontal="left" wrapText="1"/>
    </xf>
    <xf numFmtId="0" fontId="10" fillId="0" borderId="4" xfId="0" applyFont="1" applyBorder="1" applyAlignment="1">
      <alignment horizontal="left" wrapText="1"/>
    </xf>
    <xf numFmtId="0" fontId="10" fillId="0" borderId="11" xfId="0" applyFont="1" applyBorder="1" applyAlignment="1">
      <alignment horizontal="left" wrapText="1"/>
    </xf>
    <xf numFmtId="0" fontId="0" fillId="0" borderId="5" xfId="0" applyBorder="1" applyAlignment="1">
      <alignment horizontal="left"/>
    </xf>
    <xf numFmtId="0" fontId="10" fillId="0" borderId="1" xfId="0" applyFont="1" applyBorder="1" applyAlignment="1">
      <alignment horizontal="center" wrapText="1"/>
    </xf>
    <xf numFmtId="0" fontId="10" fillId="0" borderId="8" xfId="0" applyFont="1" applyFill="1" applyBorder="1" applyAlignment="1">
      <alignment horizontal="center" wrapText="1"/>
    </xf>
    <xf numFmtId="0" fontId="10" fillId="0" borderId="9" xfId="0" applyFont="1" applyFill="1" applyBorder="1" applyAlignment="1">
      <alignment horizontal="center" wrapText="1"/>
    </xf>
    <xf numFmtId="0" fontId="10" fillId="0" borderId="10" xfId="0" applyFont="1" applyFill="1" applyBorder="1" applyAlignment="1">
      <alignment horizontal="center" wrapText="1"/>
    </xf>
    <xf numFmtId="0" fontId="10" fillId="0" borderId="1" xfId="0" applyFont="1" applyFill="1" applyBorder="1" applyAlignment="1">
      <alignment horizontal="center" wrapText="1"/>
    </xf>
    <xf numFmtId="0" fontId="0" fillId="0" borderId="6" xfId="0" applyFont="1" applyBorder="1" applyAlignment="1">
      <alignment horizontal="left" wrapText="1"/>
    </xf>
    <xf numFmtId="0" fontId="0" fillId="0" borderId="5" xfId="0" applyFont="1" applyBorder="1" applyAlignment="1">
      <alignment horizontal="left" wrapText="1"/>
    </xf>
    <xf numFmtId="0" fontId="0" fillId="0" borderId="7" xfId="0" applyFont="1" applyBorder="1" applyAlignment="1">
      <alignment horizontal="left" wrapText="1"/>
    </xf>
    <xf numFmtId="0" fontId="10" fillId="0" borderId="6" xfId="0" applyFont="1" applyBorder="1" applyAlignment="1">
      <alignment horizontal="left" wrapText="1"/>
    </xf>
    <xf numFmtId="0" fontId="10" fillId="0" borderId="8" xfId="0" applyFont="1" applyBorder="1" applyAlignment="1">
      <alignment horizontal="center" wrapText="1"/>
    </xf>
    <xf numFmtId="0" fontId="10" fillId="0" borderId="9" xfId="0" applyFont="1" applyBorder="1" applyAlignment="1">
      <alignment horizontal="center" wrapText="1"/>
    </xf>
    <xf numFmtId="0" fontId="10" fillId="0" borderId="10" xfId="0" applyFont="1" applyBorder="1" applyAlignment="1">
      <alignment horizontal="center" wrapText="1"/>
    </xf>
    <xf numFmtId="0" fontId="28" fillId="13" borderId="5" xfId="0" applyFont="1" applyFill="1" applyBorder="1" applyAlignment="1">
      <alignment horizontal="center" vertical="center"/>
    </xf>
    <xf numFmtId="0" fontId="28" fillId="13" borderId="7" xfId="0" applyFont="1" applyFill="1" applyBorder="1" applyAlignment="1">
      <alignment horizontal="center" vertical="center"/>
    </xf>
    <xf numFmtId="0" fontId="10" fillId="18" borderId="2" xfId="3" applyFont="1" applyFill="1" applyBorder="1" applyAlignment="1">
      <alignment horizontal="center" vertical="top" wrapText="1"/>
    </xf>
    <xf numFmtId="0" fontId="10" fillId="18" borderId="14" xfId="3" applyFont="1" applyFill="1" applyBorder="1" applyAlignment="1">
      <alignment horizontal="center" vertical="top" wrapText="1"/>
    </xf>
    <xf numFmtId="0" fontId="10" fillId="18" borderId="3" xfId="3" applyFont="1" applyFill="1" applyBorder="1" applyAlignment="1">
      <alignment horizontal="center" vertical="top" wrapText="1"/>
    </xf>
    <xf numFmtId="5" fontId="10" fillId="18" borderId="2" xfId="3" applyNumberFormat="1" applyFont="1" applyFill="1" applyBorder="1" applyAlignment="1">
      <alignment horizontal="center" vertical="top" wrapText="1"/>
    </xf>
    <xf numFmtId="5" fontId="10" fillId="18" borderId="14" xfId="3" applyNumberFormat="1" applyFont="1" applyFill="1" applyBorder="1" applyAlignment="1">
      <alignment horizontal="center" vertical="top" wrapText="1"/>
    </xf>
    <xf numFmtId="5" fontId="10" fillId="18" borderId="3" xfId="3" applyNumberFormat="1" applyFont="1" applyFill="1" applyBorder="1" applyAlignment="1">
      <alignment horizontal="center" vertical="top" wrapText="1"/>
    </xf>
    <xf numFmtId="49" fontId="10" fillId="18" borderId="1" xfId="3" applyNumberFormat="1" applyFont="1" applyFill="1" applyBorder="1" applyAlignment="1">
      <alignment horizontal="center" vertical="top" wrapText="1"/>
    </xf>
    <xf numFmtId="0" fontId="28" fillId="5" borderId="5" xfId="3" applyFont="1" applyFill="1" applyBorder="1" applyAlignment="1">
      <alignment horizontal="center" vertical="center" wrapText="1"/>
    </xf>
    <xf numFmtId="0" fontId="28" fillId="5" borderId="7" xfId="3" applyFont="1" applyFill="1" applyBorder="1" applyAlignment="1">
      <alignment horizontal="center" vertical="center" wrapText="1"/>
    </xf>
    <xf numFmtId="49" fontId="28" fillId="1" borderId="6" xfId="0" applyNumberFormat="1" applyFont="1" applyFill="1" applyBorder="1" applyAlignment="1">
      <alignment horizontal="center" vertical="top"/>
    </xf>
    <xf numFmtId="49" fontId="28" fillId="1" borderId="5" xfId="0" applyNumberFormat="1" applyFont="1" applyFill="1" applyBorder="1" applyAlignment="1">
      <alignment horizontal="center" vertical="top"/>
    </xf>
    <xf numFmtId="49" fontId="28" fillId="1" borderId="7" xfId="0" applyNumberFormat="1" applyFont="1" applyFill="1" applyBorder="1" applyAlignment="1">
      <alignment horizontal="center" vertical="top"/>
    </xf>
    <xf numFmtId="0" fontId="28" fillId="1" borderId="5" xfId="0" applyFont="1" applyFill="1" applyBorder="1" applyAlignment="1">
      <alignment horizontal="center" vertical="center"/>
    </xf>
    <xf numFmtId="0" fontId="28" fillId="1" borderId="7" xfId="0" applyFont="1" applyFill="1" applyBorder="1" applyAlignment="1">
      <alignment horizontal="center" vertical="center"/>
    </xf>
    <xf numFmtId="0" fontId="28" fillId="23" borderId="5" xfId="0" applyFont="1" applyFill="1" applyBorder="1" applyAlignment="1">
      <alignment horizontal="center" vertical="center"/>
    </xf>
    <xf numFmtId="0" fontId="28" fillId="23" borderId="7" xfId="0" applyFont="1" applyFill="1" applyBorder="1" applyAlignment="1">
      <alignment horizontal="center" vertical="center"/>
    </xf>
    <xf numFmtId="49" fontId="40" fillId="24" borderId="8" xfId="0" applyNumberFormat="1" applyFont="1" applyFill="1" applyBorder="1" applyAlignment="1">
      <alignment horizontal="center" vertical="top"/>
    </xf>
    <xf numFmtId="49" fontId="40" fillId="24" borderId="12" xfId="0" applyNumberFormat="1" applyFont="1" applyFill="1" applyBorder="1" applyAlignment="1">
      <alignment horizontal="center" vertical="top"/>
    </xf>
    <xf numFmtId="49" fontId="40" fillId="24" borderId="13" xfId="0" applyNumberFormat="1" applyFont="1" applyFill="1" applyBorder="1" applyAlignment="1">
      <alignment horizontal="center" vertical="top"/>
    </xf>
    <xf numFmtId="0" fontId="10" fillId="18" borderId="1" xfId="3" applyFont="1" applyFill="1" applyBorder="1" applyAlignment="1">
      <alignment horizontal="center" vertical="top" wrapText="1"/>
    </xf>
    <xf numFmtId="166" fontId="10" fillId="18" borderId="1" xfId="3" applyNumberFormat="1" applyFont="1" applyFill="1" applyBorder="1" applyAlignment="1">
      <alignment horizontal="center" vertical="top" wrapText="1"/>
    </xf>
    <xf numFmtId="5" fontId="10" fillId="18" borderId="1" xfId="1" applyNumberFormat="1" applyFont="1" applyFill="1" applyBorder="1" applyAlignment="1">
      <alignment horizontal="center" vertical="top" wrapText="1"/>
    </xf>
    <xf numFmtId="0" fontId="9" fillId="0" borderId="6" xfId="3" applyFont="1" applyBorder="1" applyAlignment="1">
      <alignment horizontal="left" vertical="top" wrapText="1"/>
    </xf>
    <xf numFmtId="0" fontId="9" fillId="0" borderId="7" xfId="3" applyFont="1" applyBorder="1" applyAlignment="1">
      <alignment horizontal="left" vertical="top" wrapText="1"/>
    </xf>
    <xf numFmtId="166" fontId="9" fillId="0" borderId="0" xfId="3" applyNumberFormat="1" applyFont="1" applyAlignment="1">
      <alignment wrapText="1"/>
    </xf>
    <xf numFmtId="14" fontId="9" fillId="0" borderId="6" xfId="3" applyNumberFormat="1" applyFont="1" applyBorder="1" applyAlignment="1">
      <alignment horizontal="left" vertical="top" wrapText="1"/>
    </xf>
    <xf numFmtId="14" fontId="9" fillId="0" borderId="7" xfId="3" applyNumberFormat="1" applyFont="1" applyBorder="1" applyAlignment="1">
      <alignment horizontal="left" vertical="top" wrapText="1"/>
    </xf>
    <xf numFmtId="0" fontId="9" fillId="0" borderId="6" xfId="3" applyFont="1" applyBorder="1" applyAlignment="1">
      <alignment horizontal="center" vertical="top"/>
    </xf>
    <xf numFmtId="0" fontId="9" fillId="0" borderId="5" xfId="3" applyFont="1" applyBorder="1" applyAlignment="1">
      <alignment horizontal="center" vertical="top"/>
    </xf>
    <xf numFmtId="0" fontId="9" fillId="0" borderId="7" xfId="3" applyFont="1" applyBorder="1" applyAlignment="1">
      <alignment horizontal="center" vertical="top"/>
    </xf>
    <xf numFmtId="0" fontId="9" fillId="0" borderId="6" xfId="3" applyFont="1" applyBorder="1" applyAlignment="1">
      <alignment horizontal="left" vertical="top"/>
    </xf>
    <xf numFmtId="0" fontId="9" fillId="0" borderId="7" xfId="3" applyFont="1" applyBorder="1" applyAlignment="1">
      <alignment horizontal="left" vertical="top"/>
    </xf>
    <xf numFmtId="0" fontId="10" fillId="0" borderId="2" xfId="3" applyFont="1" applyBorder="1" applyAlignment="1">
      <alignment horizontal="center" wrapText="1"/>
    </xf>
    <xf numFmtId="0" fontId="10" fillId="0" borderId="14" xfId="3" applyFont="1" applyBorder="1" applyAlignment="1">
      <alignment horizontal="center" wrapText="1"/>
    </xf>
    <xf numFmtId="0" fontId="10" fillId="0" borderId="3" xfId="3" applyFont="1" applyBorder="1" applyAlignment="1">
      <alignment horizontal="center" wrapText="1"/>
    </xf>
    <xf numFmtId="0" fontId="10" fillId="0" borderId="8" xfId="3" applyFont="1" applyFill="1" applyBorder="1" applyAlignment="1">
      <alignment horizontal="center" wrapText="1"/>
    </xf>
    <xf numFmtId="0" fontId="10" fillId="0" borderId="9" xfId="3" applyFont="1" applyFill="1" applyBorder="1" applyAlignment="1">
      <alignment horizontal="center" wrapText="1"/>
    </xf>
    <xf numFmtId="0" fontId="10" fillId="0" borderId="10" xfId="3" applyFont="1" applyFill="1" applyBorder="1" applyAlignment="1">
      <alignment horizontal="center" wrapText="1"/>
    </xf>
    <xf numFmtId="0" fontId="10" fillId="10" borderId="5" xfId="3" applyFont="1" applyFill="1" applyBorder="1" applyAlignment="1">
      <alignment horizontal="center" wrapText="1"/>
    </xf>
    <xf numFmtId="0" fontId="10" fillId="10" borderId="7" xfId="3" applyFont="1" applyFill="1" applyBorder="1" applyAlignment="1">
      <alignment horizontal="center" wrapText="1"/>
    </xf>
    <xf numFmtId="0" fontId="10" fillId="12" borderId="5" xfId="3" applyFont="1" applyFill="1" applyBorder="1" applyAlignment="1">
      <alignment horizontal="center" wrapText="1"/>
    </xf>
    <xf numFmtId="0" fontId="10" fillId="12" borderId="7" xfId="3" applyFont="1" applyFill="1" applyBorder="1" applyAlignment="1">
      <alignment horizontal="center" wrapText="1"/>
    </xf>
    <xf numFmtId="14" fontId="9" fillId="12" borderId="6" xfId="3" applyNumberFormat="1" applyFont="1" applyFill="1" applyBorder="1" applyAlignment="1">
      <alignment horizontal="center" wrapText="1"/>
    </xf>
    <xf numFmtId="14" fontId="9" fillId="12" borderId="5" xfId="3" applyNumberFormat="1" applyFont="1" applyFill="1" applyBorder="1" applyAlignment="1">
      <alignment horizontal="center" wrapText="1"/>
    </xf>
    <xf numFmtId="14" fontId="9" fillId="12" borderId="7" xfId="3" applyNumberFormat="1" applyFont="1" applyFill="1" applyBorder="1" applyAlignment="1">
      <alignment horizontal="center" wrapText="1"/>
    </xf>
    <xf numFmtId="0" fontId="10" fillId="13" borderId="5" xfId="0" applyFont="1" applyFill="1" applyBorder="1" applyAlignment="1">
      <alignment horizontal="center"/>
    </xf>
    <xf numFmtId="0" fontId="10" fillId="13" borderId="7" xfId="0" applyFont="1" applyFill="1" applyBorder="1" applyAlignment="1">
      <alignment horizontal="center"/>
    </xf>
    <xf numFmtId="0" fontId="10" fillId="9" borderId="1" xfId="3" applyFont="1" applyFill="1" applyBorder="1" applyAlignment="1">
      <alignment horizontal="center" wrapText="1"/>
    </xf>
    <xf numFmtId="0" fontId="10" fillId="0" borderId="1" xfId="3" applyFont="1" applyBorder="1" applyAlignment="1">
      <alignment horizontal="center" wrapText="1"/>
    </xf>
    <xf numFmtId="0" fontId="10" fillId="0" borderId="8" xfId="3" applyFont="1" applyBorder="1" applyAlignment="1">
      <alignment horizontal="center" wrapText="1"/>
    </xf>
    <xf numFmtId="0" fontId="10" fillId="0" borderId="9" xfId="3" applyFont="1" applyBorder="1" applyAlignment="1">
      <alignment horizontal="center" wrapText="1"/>
    </xf>
    <xf numFmtId="0" fontId="10" fillId="0" borderId="10" xfId="3" applyFont="1" applyBorder="1" applyAlignment="1">
      <alignment horizontal="center" wrapText="1"/>
    </xf>
    <xf numFmtId="49" fontId="10" fillId="0" borderId="1" xfId="3" applyNumberFormat="1" applyFont="1" applyBorder="1" applyAlignment="1">
      <alignment horizontal="center" wrapText="1"/>
    </xf>
    <xf numFmtId="0" fontId="10" fillId="0" borderId="1" xfId="3" applyFont="1" applyBorder="1" applyAlignment="1">
      <alignment wrapText="1"/>
    </xf>
    <xf numFmtId="0" fontId="9" fillId="0" borderId="6" xfId="3" applyFont="1" applyBorder="1" applyAlignment="1">
      <alignment horizontal="left" wrapText="1"/>
    </xf>
    <xf numFmtId="0" fontId="9" fillId="0" borderId="7" xfId="3" applyFont="1" applyBorder="1" applyAlignment="1">
      <alignment horizontal="left" wrapText="1"/>
    </xf>
    <xf numFmtId="0" fontId="9" fillId="0" borderId="0" xfId="3" applyFont="1" applyAlignment="1">
      <alignment horizontal="right" wrapText="1"/>
    </xf>
    <xf numFmtId="14" fontId="9" fillId="0" borderId="6" xfId="3" applyNumberFormat="1" applyFont="1" applyBorder="1" applyAlignment="1">
      <alignment horizontal="left" wrapText="1"/>
    </xf>
    <xf numFmtId="14" fontId="9" fillId="0" borderId="7" xfId="3" applyNumberFormat="1" applyFont="1" applyBorder="1" applyAlignment="1">
      <alignment horizontal="left" wrapText="1"/>
    </xf>
    <xf numFmtId="0" fontId="9" fillId="0" borderId="6" xfId="3" applyFont="1" applyBorder="1" applyAlignment="1">
      <alignment horizontal="center"/>
    </xf>
    <xf numFmtId="0" fontId="9" fillId="0" borderId="5" xfId="3" applyFont="1" applyBorder="1" applyAlignment="1">
      <alignment horizontal="center"/>
    </xf>
    <xf numFmtId="0" fontId="9" fillId="0" borderId="7" xfId="3" applyFont="1" applyBorder="1" applyAlignment="1">
      <alignment horizontal="center"/>
    </xf>
    <xf numFmtId="0" fontId="9" fillId="0" borderId="6" xfId="3" applyFont="1" applyBorder="1" applyAlignment="1">
      <alignment horizontal="left"/>
    </xf>
    <xf numFmtId="0" fontId="9" fillId="0" borderId="7" xfId="3" applyFont="1" applyBorder="1" applyAlignment="1">
      <alignment horizontal="left"/>
    </xf>
    <xf numFmtId="0" fontId="28" fillId="12" borderId="6" xfId="3" applyFont="1" applyFill="1" applyBorder="1" applyAlignment="1">
      <alignment horizontal="center" wrapText="1"/>
    </xf>
    <xf numFmtId="0" fontId="28" fillId="12" borderId="5" xfId="3" applyFont="1" applyFill="1" applyBorder="1" applyAlignment="1">
      <alignment horizontal="center" wrapText="1"/>
    </xf>
    <xf numFmtId="0" fontId="28" fillId="12" borderId="7" xfId="3" applyFont="1" applyFill="1" applyBorder="1" applyAlignment="1">
      <alignment horizontal="center" wrapText="1"/>
    </xf>
    <xf numFmtId="0" fontId="28" fillId="13" borderId="5" xfId="0" applyFont="1" applyFill="1" applyBorder="1" applyAlignment="1">
      <alignment horizontal="center"/>
    </xf>
    <xf numFmtId="0" fontId="28" fillId="13" borderId="7" xfId="0" applyFont="1" applyFill="1" applyBorder="1" applyAlignment="1">
      <alignment horizontal="center"/>
    </xf>
    <xf numFmtId="0" fontId="27" fillId="10" borderId="5" xfId="3" applyFont="1" applyFill="1" applyBorder="1" applyAlignment="1">
      <alignment horizontal="center" wrapText="1"/>
    </xf>
    <xf numFmtId="0" fontId="27" fillId="10" borderId="7" xfId="3" applyFont="1" applyFill="1" applyBorder="1" applyAlignment="1">
      <alignment horizontal="center" wrapText="1"/>
    </xf>
    <xf numFmtId="164" fontId="27" fillId="10" borderId="6" xfId="4" applyNumberFormat="1" applyFont="1" applyFill="1" applyBorder="1" applyAlignment="1">
      <alignment horizontal="center" wrapText="1"/>
    </xf>
    <xf numFmtId="164" fontId="27" fillId="10" borderId="5" xfId="4" applyNumberFormat="1" applyFont="1" applyFill="1" applyBorder="1" applyAlignment="1">
      <alignment horizontal="center" wrapText="1"/>
    </xf>
    <xf numFmtId="0" fontId="28" fillId="0" borderId="5" xfId="0" applyFont="1" applyFill="1" applyBorder="1" applyAlignment="1">
      <alignment horizontal="center"/>
    </xf>
    <xf numFmtId="0" fontId="28" fillId="12" borderId="5" xfId="0" applyFont="1" applyFill="1" applyBorder="1" applyAlignment="1">
      <alignment horizontal="center" vertical="top"/>
    </xf>
    <xf numFmtId="0" fontId="10" fillId="0" borderId="2" xfId="3" applyFont="1" applyBorder="1" applyAlignment="1">
      <alignment horizontal="right" wrapText="1"/>
    </xf>
    <xf numFmtId="0" fontId="10" fillId="0" borderId="14" xfId="3" applyFont="1" applyBorder="1" applyAlignment="1">
      <alignment horizontal="right" wrapText="1"/>
    </xf>
    <xf numFmtId="0" fontId="10" fillId="0" borderId="3" xfId="3" applyFont="1" applyBorder="1" applyAlignment="1">
      <alignment horizontal="right" wrapText="1"/>
    </xf>
    <xf numFmtId="0" fontId="9" fillId="0" borderId="0" xfId="3" applyFont="1" applyAlignment="1">
      <alignment horizontal="center" wrapText="1"/>
    </xf>
    <xf numFmtId="0" fontId="16" fillId="2" borderId="6" xfId="3" applyFont="1" applyFill="1" applyBorder="1" applyAlignment="1">
      <alignment horizontal="center" wrapText="1"/>
    </xf>
    <xf numFmtId="0" fontId="16" fillId="2" borderId="5" xfId="3" applyFont="1" applyFill="1" applyBorder="1" applyAlignment="1">
      <alignment horizontal="center" wrapText="1"/>
    </xf>
    <xf numFmtId="0" fontId="16" fillId="2" borderId="7" xfId="3" applyFont="1" applyFill="1" applyBorder="1" applyAlignment="1">
      <alignment horizontal="center" wrapText="1"/>
    </xf>
    <xf numFmtId="0" fontId="9" fillId="0" borderId="6" xfId="3" applyBorder="1" applyAlignment="1">
      <alignment horizontal="left" wrapText="1"/>
    </xf>
    <xf numFmtId="0" fontId="9" fillId="0" borderId="7" xfId="3" applyBorder="1" applyAlignment="1">
      <alignment horizontal="left" wrapText="1"/>
    </xf>
    <xf numFmtId="14" fontId="9" fillId="0" borderId="6" xfId="3" applyNumberFormat="1" applyBorder="1" applyAlignment="1">
      <alignment horizontal="left" wrapText="1"/>
    </xf>
    <xf numFmtId="14" fontId="9" fillId="0" borderId="7" xfId="3" applyNumberFormat="1" applyBorder="1" applyAlignment="1">
      <alignment horizontal="left" wrapText="1"/>
    </xf>
    <xf numFmtId="0" fontId="9" fillId="0" borderId="6" xfId="3" applyBorder="1" applyAlignment="1">
      <alignment horizontal="left"/>
    </xf>
    <xf numFmtId="0" fontId="9" fillId="0" borderId="7" xfId="3" applyBorder="1" applyAlignment="1">
      <alignment horizontal="left"/>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6" xfId="0" applyFill="1" applyBorder="1" applyAlignment="1">
      <alignment horizontal="left" vertical="center" wrapText="1"/>
    </xf>
    <xf numFmtId="0" fontId="0" fillId="0" borderId="5" xfId="0" applyFill="1" applyBorder="1" applyAlignment="1">
      <alignment horizontal="left" vertical="center" wrapText="1"/>
    </xf>
    <xf numFmtId="0" fontId="0" fillId="0" borderId="7" xfId="0" applyFill="1" applyBorder="1" applyAlignment="1">
      <alignment horizontal="left" vertical="center" wrapText="1"/>
    </xf>
    <xf numFmtId="14" fontId="0" fillId="0" borderId="6" xfId="0" applyNumberFormat="1" applyBorder="1" applyAlignment="1">
      <alignment horizontal="left" vertical="center" wrapText="1"/>
    </xf>
    <xf numFmtId="14" fontId="0" fillId="0" borderId="7" xfId="0" applyNumberFormat="1" applyBorder="1" applyAlignment="1">
      <alignment horizontal="left" vertical="center" wrapText="1"/>
    </xf>
    <xf numFmtId="0" fontId="0" fillId="0" borderId="6" xfId="0" applyBorder="1" applyAlignment="1">
      <alignment horizontal="left" vertical="center"/>
    </xf>
    <xf numFmtId="0" fontId="0" fillId="0" borderId="7" xfId="0" applyBorder="1" applyAlignment="1">
      <alignment horizontal="left" vertical="center"/>
    </xf>
    <xf numFmtId="0" fontId="10" fillId="0" borderId="2"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14" fontId="0" fillId="0" borderId="6" xfId="0" applyNumberFormat="1" applyFont="1" applyBorder="1" applyAlignment="1">
      <alignment horizontal="left" wrapText="1"/>
    </xf>
    <xf numFmtId="14" fontId="0" fillId="0" borderId="7" xfId="0" applyNumberFormat="1" applyFont="1" applyBorder="1" applyAlignment="1">
      <alignment horizontal="left" wrapText="1"/>
    </xf>
    <xf numFmtId="0" fontId="0" fillId="0" borderId="6" xfId="0" applyFont="1" applyBorder="1" applyAlignment="1">
      <alignment horizontal="left"/>
    </xf>
    <xf numFmtId="0" fontId="0" fillId="0" borderId="7" xfId="0" applyFont="1" applyBorder="1" applyAlignment="1">
      <alignment horizontal="left"/>
    </xf>
    <xf numFmtId="42" fontId="10" fillId="0" borderId="1" xfId="1" applyNumberFormat="1" applyFont="1" applyBorder="1" applyAlignment="1">
      <alignment horizontal="center" vertical="center" wrapText="1"/>
    </xf>
    <xf numFmtId="42" fontId="10" fillId="0" borderId="2" xfId="1" applyNumberFormat="1" applyFont="1" applyBorder="1" applyAlignment="1">
      <alignment horizontal="center" vertical="center" wrapText="1"/>
    </xf>
    <xf numFmtId="42" fontId="10" fillId="0" borderId="14" xfId="1" applyNumberFormat="1" applyFont="1" applyBorder="1" applyAlignment="1">
      <alignment horizontal="center" vertical="center" wrapText="1"/>
    </xf>
    <xf numFmtId="42" fontId="10" fillId="0" borderId="3" xfId="1" applyNumberFormat="1" applyFont="1" applyBorder="1" applyAlignment="1">
      <alignment horizontal="center" vertical="center" wrapText="1"/>
    </xf>
    <xf numFmtId="42" fontId="32" fillId="0" borderId="0" xfId="1" applyNumberFormat="1" applyFont="1" applyBorder="1" applyAlignment="1">
      <alignment horizontal="center" vertical="center"/>
    </xf>
    <xf numFmtId="0" fontId="0" fillId="0" borderId="4" xfId="0" applyBorder="1" applyAlignment="1">
      <alignment horizontal="left" wrapText="1"/>
    </xf>
    <xf numFmtId="0" fontId="10" fillId="0" borderId="8" xfId="0" applyFont="1" applyBorder="1" applyAlignment="1">
      <alignment horizontal="left" vertical="center" wrapText="1"/>
    </xf>
    <xf numFmtId="0" fontId="0" fillId="0" borderId="12" xfId="0" applyBorder="1" applyAlignment="1">
      <alignment vertical="center"/>
    </xf>
    <xf numFmtId="0" fontId="0" fillId="0" borderId="13" xfId="0" applyBorder="1" applyAlignment="1">
      <alignment vertical="center"/>
    </xf>
    <xf numFmtId="0" fontId="0" fillId="0" borderId="9" xfId="0" applyBorder="1" applyAlignment="1">
      <alignment vertical="center"/>
    </xf>
    <xf numFmtId="0" fontId="0" fillId="0" borderId="0" xfId="0" applyAlignment="1">
      <alignment vertical="center"/>
    </xf>
    <xf numFmtId="0" fontId="0" fillId="0" borderId="15" xfId="0" applyBorder="1" applyAlignment="1">
      <alignment vertical="center"/>
    </xf>
    <xf numFmtId="0" fontId="0" fillId="0" borderId="10" xfId="0" applyBorder="1" applyAlignment="1">
      <alignment vertical="center"/>
    </xf>
    <xf numFmtId="0" fontId="0" fillId="0" borderId="4" xfId="0" applyBorder="1" applyAlignment="1">
      <alignment vertical="center"/>
    </xf>
    <xf numFmtId="0" fontId="0" fillId="0" borderId="11" xfId="0" applyBorder="1" applyAlignment="1">
      <alignment vertical="center"/>
    </xf>
    <xf numFmtId="0" fontId="10" fillId="0" borderId="6" xfId="0" applyFont="1" applyBorder="1" applyAlignment="1">
      <alignment horizontal="left" vertical="center" wrapText="1"/>
    </xf>
    <xf numFmtId="0" fontId="10" fillId="0" borderId="5" xfId="0" applyFont="1" applyBorder="1" applyAlignment="1">
      <alignment horizontal="left" vertical="center" wrapText="1"/>
    </xf>
    <xf numFmtId="0" fontId="10" fillId="0" borderId="7" xfId="0" applyFont="1" applyBorder="1" applyAlignment="1">
      <alignment horizontal="left" vertical="center" wrapText="1"/>
    </xf>
    <xf numFmtId="0" fontId="0" fillId="0" borderId="12" xfId="0" applyBorder="1"/>
    <xf numFmtId="0" fontId="0" fillId="0" borderId="9" xfId="0" applyBorder="1"/>
    <xf numFmtId="0" fontId="0" fillId="0" borderId="0" xfId="0"/>
    <xf numFmtId="0" fontId="0" fillId="0" borderId="10" xfId="0" applyBorder="1"/>
    <xf numFmtId="0" fontId="0" fillId="0" borderId="4" xfId="0" applyBorder="1"/>
    <xf numFmtId="0" fontId="0" fillId="0" borderId="6" xfId="0" applyBorder="1" applyAlignment="1">
      <alignment vertical="top" wrapText="1"/>
    </xf>
    <xf numFmtId="0" fontId="0" fillId="0" borderId="5" xfId="0" applyBorder="1" applyAlignment="1">
      <alignment vertical="top" wrapText="1"/>
    </xf>
    <xf numFmtId="0" fontId="0" fillId="0" borderId="7" xfId="0" applyBorder="1" applyAlignment="1">
      <alignment vertical="top" wrapText="1"/>
    </xf>
    <xf numFmtId="0" fontId="0" fillId="0" borderId="1" xfId="0"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wrapText="1"/>
    </xf>
    <xf numFmtId="0" fontId="12" fillId="0" borderId="0" xfId="0" applyFont="1" applyBorder="1" applyAlignment="1">
      <alignment horizontal="left"/>
    </xf>
    <xf numFmtId="0" fontId="0" fillId="0" borderId="2" xfId="0" applyBorder="1" applyAlignment="1">
      <alignment vertical="top" wrapText="1"/>
    </xf>
    <xf numFmtId="0" fontId="0" fillId="0" borderId="7" xfId="0" applyBorder="1" applyAlignment="1">
      <alignment horizontal="left" vertical="top" wrapText="1"/>
    </xf>
  </cellXfs>
  <cellStyles count="10">
    <cellStyle name="Currency" xfId="1" builtinId="4"/>
    <cellStyle name="Currency 3" xfId="4"/>
    <cellStyle name="Neutral" xfId="8" builtinId="28"/>
    <cellStyle name="Normal" xfId="0" builtinId="0"/>
    <cellStyle name="Normal 2" xfId="9"/>
    <cellStyle name="Normal 3" xfId="7"/>
    <cellStyle name="Normal 4" xfId="3"/>
    <cellStyle name="Normal_Sheet1" xfId="6"/>
    <cellStyle name="Percent" xfId="2" builtinId="5"/>
    <cellStyle name="Percent 3"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9-15-16%20DPS%20JOC%20Government%20Facilities%20Report%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PS%206-15-16%20JOC%20Government%20Facilities%20Report%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DCJ%20JOC%20Government%20Facilities%20Reporting%20Template%20-%20TDCJ%20June%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mittee%20on%20Government%20Facilities/2016%203-15%20Prioritized%20Lists/TDCJ%20-%20March%20FY16%20re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mmittee%20on%20Government%20Facilities/2015-12-15%20Prioritized%20list/TDCJ%2012-15-15%20to%20JO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MD%20-%20FY16%203Q%20JOC%20Government%20Facilities%20Report%20-%202016-06-09%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MD%20-%20FY16%204Q%20JOC%20Government%20Facilities%20Report%20-%202016-09-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16 DPS DM Projects"/>
      <sheetName val="PIVOT table 4th Qtr"/>
      <sheetName val="PIVOT RAW DATA"/>
      <sheetName val="Legend"/>
      <sheetName val="Supplemental Notes"/>
      <sheetName val="Proj Org listed - Not Funded"/>
    </sheetNames>
    <sheetDataSet>
      <sheetData sheetId="0"/>
      <sheetData sheetId="1"/>
      <sheetData sheetId="2"/>
      <sheetData sheetId="3"/>
      <sheetData sheetId="4"/>
      <sheetData sheetId="5">
        <row r="109">
          <cell r="Q109">
            <v>13605967.82</v>
          </cell>
          <cell r="R109">
            <v>13605967.82</v>
          </cell>
          <cell r="S109">
            <v>8549999.8100000024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5-16 DPS DM Projects"/>
      <sheetName val="Legend"/>
      <sheetName val="Supplemental Notes"/>
      <sheetName val="Proj Org listed - Not Funded"/>
      <sheetName val="Sheet1"/>
    </sheetNames>
    <sheetDataSet>
      <sheetData sheetId="0"/>
      <sheetData sheetId="1"/>
      <sheetData sheetId="2"/>
      <sheetData sheetId="3">
        <row r="109">
          <cell r="Q109">
            <v>13605967.82</v>
          </cell>
          <cell r="R109">
            <v>13605967.82</v>
          </cell>
          <cell r="S109">
            <v>8549999.8100000024</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June 2016"/>
      <sheetName val="Supplemental Notes June 2016"/>
    </sheetNames>
    <sheetDataSet>
      <sheetData sheetId="0">
        <row r="1">
          <cell r="C1" t="str">
            <v>Texas Department of Criminal Justice - 696</v>
          </cell>
          <cell r="D1">
            <v>0</v>
          </cell>
        </row>
        <row r="2">
          <cell r="C2">
            <v>42536</v>
          </cell>
          <cell r="D2">
            <v>0</v>
          </cell>
        </row>
        <row r="3">
          <cell r="C3" t="str">
            <v>Jerry McGinty, Chief Financial Officer</v>
          </cell>
          <cell r="D3">
            <v>0</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CJ 3.16"/>
      <sheetName val="TDCJ Notes 3.16"/>
      <sheetName val="TDCJ 12.15"/>
      <sheetName val="TDCJ Notes 12.15"/>
    </sheetNames>
    <sheetDataSet>
      <sheetData sheetId="0">
        <row r="1">
          <cell r="C1" t="str">
            <v>Texas Department of Criminal Justice - 696</v>
          </cell>
          <cell r="D1">
            <v>0</v>
          </cell>
        </row>
        <row r="2">
          <cell r="C2">
            <v>42444</v>
          </cell>
          <cell r="D2">
            <v>0</v>
          </cell>
        </row>
        <row r="3">
          <cell r="C3" t="str">
            <v>Jerry McGinty, Chief Financial Officer</v>
          </cell>
          <cell r="D3">
            <v>0</v>
          </cell>
        </row>
        <row r="8">
          <cell r="A8">
            <v>1</v>
          </cell>
        </row>
        <row r="10">
          <cell r="A10">
            <v>3</v>
          </cell>
        </row>
        <row r="11">
          <cell r="A11">
            <v>4</v>
          </cell>
        </row>
        <row r="12">
          <cell r="A12">
            <v>5</v>
          </cell>
        </row>
        <row r="13">
          <cell r="A13">
            <v>6</v>
          </cell>
        </row>
        <row r="15">
          <cell r="A15">
            <v>8</v>
          </cell>
        </row>
        <row r="16">
          <cell r="A16">
            <v>9</v>
          </cell>
        </row>
        <row r="17">
          <cell r="A17">
            <v>10</v>
          </cell>
        </row>
        <row r="18">
          <cell r="A18">
            <v>11</v>
          </cell>
        </row>
        <row r="19">
          <cell r="A19">
            <v>12</v>
          </cell>
        </row>
        <row r="20">
          <cell r="A20">
            <v>13</v>
          </cell>
        </row>
        <row r="21">
          <cell r="A21">
            <v>14</v>
          </cell>
        </row>
        <row r="22">
          <cell r="A22">
            <v>15</v>
          </cell>
        </row>
        <row r="23">
          <cell r="A23">
            <v>16</v>
          </cell>
        </row>
        <row r="24">
          <cell r="A24">
            <v>17</v>
          </cell>
        </row>
        <row r="25">
          <cell r="A25">
            <v>18</v>
          </cell>
        </row>
        <row r="26">
          <cell r="A26">
            <v>19</v>
          </cell>
        </row>
        <row r="27">
          <cell r="A27">
            <v>20</v>
          </cell>
        </row>
        <row r="28">
          <cell r="A28">
            <v>21</v>
          </cell>
        </row>
        <row r="29">
          <cell r="A29">
            <v>22</v>
          </cell>
        </row>
        <row r="30">
          <cell r="A30">
            <v>23</v>
          </cell>
        </row>
        <row r="31">
          <cell r="A31">
            <v>24</v>
          </cell>
        </row>
        <row r="32">
          <cell r="A32">
            <v>25</v>
          </cell>
        </row>
        <row r="33">
          <cell r="A33">
            <v>26</v>
          </cell>
        </row>
        <row r="34">
          <cell r="A34">
            <v>27</v>
          </cell>
        </row>
        <row r="35">
          <cell r="A35">
            <v>28</v>
          </cell>
        </row>
        <row r="36">
          <cell r="A36">
            <v>29</v>
          </cell>
        </row>
        <row r="37">
          <cell r="A37">
            <v>30</v>
          </cell>
        </row>
        <row r="38">
          <cell r="A38">
            <v>31</v>
          </cell>
        </row>
        <row r="39">
          <cell r="A39">
            <v>32</v>
          </cell>
        </row>
        <row r="40">
          <cell r="A40">
            <v>33</v>
          </cell>
        </row>
        <row r="41">
          <cell r="A41">
            <v>34</v>
          </cell>
        </row>
        <row r="42">
          <cell r="A42">
            <v>35</v>
          </cell>
        </row>
        <row r="43">
          <cell r="A43">
            <v>36</v>
          </cell>
        </row>
        <row r="44">
          <cell r="A44">
            <v>37</v>
          </cell>
        </row>
        <row r="45">
          <cell r="A45">
            <v>38</v>
          </cell>
        </row>
        <row r="46">
          <cell r="A46">
            <v>39</v>
          </cell>
        </row>
        <row r="47">
          <cell r="A47">
            <v>40</v>
          </cell>
        </row>
        <row r="48">
          <cell r="A48">
            <v>41</v>
          </cell>
        </row>
        <row r="49">
          <cell r="A49">
            <v>42</v>
          </cell>
        </row>
        <row r="50">
          <cell r="A50">
            <v>43</v>
          </cell>
        </row>
        <row r="51">
          <cell r="A51">
            <v>44</v>
          </cell>
        </row>
        <row r="52">
          <cell r="A52">
            <v>45</v>
          </cell>
        </row>
        <row r="53">
          <cell r="A53">
            <v>46</v>
          </cell>
        </row>
        <row r="54">
          <cell r="A54">
            <v>47</v>
          </cell>
        </row>
        <row r="55">
          <cell r="A55">
            <v>48</v>
          </cell>
        </row>
        <row r="56">
          <cell r="A56">
            <v>49</v>
          </cell>
        </row>
        <row r="57">
          <cell r="A57">
            <v>50</v>
          </cell>
        </row>
        <row r="58">
          <cell r="A58">
            <v>51</v>
          </cell>
        </row>
        <row r="59">
          <cell r="A59">
            <v>52</v>
          </cell>
        </row>
        <row r="60">
          <cell r="A60">
            <v>53</v>
          </cell>
        </row>
        <row r="61">
          <cell r="A61">
            <v>54</v>
          </cell>
        </row>
        <row r="62">
          <cell r="A62">
            <v>55</v>
          </cell>
        </row>
        <row r="63">
          <cell r="A63">
            <v>56</v>
          </cell>
        </row>
        <row r="64">
          <cell r="A64">
            <v>57</v>
          </cell>
        </row>
        <row r="65">
          <cell r="A65">
            <v>58</v>
          </cell>
        </row>
        <row r="66">
          <cell r="A66">
            <v>59</v>
          </cell>
        </row>
        <row r="67">
          <cell r="A67">
            <v>60</v>
          </cell>
        </row>
        <row r="68">
          <cell r="A68">
            <v>61</v>
          </cell>
        </row>
        <row r="69">
          <cell r="A69">
            <v>62</v>
          </cell>
        </row>
        <row r="70">
          <cell r="A70">
            <v>63</v>
          </cell>
        </row>
        <row r="71">
          <cell r="A71">
            <v>64</v>
          </cell>
        </row>
        <row r="72">
          <cell r="A72">
            <v>65</v>
          </cell>
        </row>
        <row r="73">
          <cell r="A73">
            <v>66</v>
          </cell>
        </row>
        <row r="74">
          <cell r="A74">
            <v>67</v>
          </cell>
        </row>
        <row r="75">
          <cell r="A75">
            <v>68</v>
          </cell>
        </row>
        <row r="76">
          <cell r="A76">
            <v>69</v>
          </cell>
        </row>
        <row r="77">
          <cell r="A77">
            <v>70</v>
          </cell>
        </row>
        <row r="78">
          <cell r="A78">
            <v>71</v>
          </cell>
        </row>
        <row r="79">
          <cell r="A79">
            <v>72</v>
          </cell>
        </row>
        <row r="80">
          <cell r="A80">
            <v>73</v>
          </cell>
        </row>
        <row r="81">
          <cell r="A81">
            <v>74</v>
          </cell>
        </row>
        <row r="82">
          <cell r="A82">
            <v>75</v>
          </cell>
        </row>
        <row r="83">
          <cell r="A83">
            <v>76</v>
          </cell>
        </row>
        <row r="84">
          <cell r="A84">
            <v>77</v>
          </cell>
        </row>
        <row r="85">
          <cell r="A85">
            <v>78</v>
          </cell>
        </row>
        <row r="86">
          <cell r="A86">
            <v>79</v>
          </cell>
        </row>
        <row r="87">
          <cell r="A87">
            <v>80</v>
          </cell>
        </row>
        <row r="88">
          <cell r="A88">
            <v>81</v>
          </cell>
        </row>
        <row r="89">
          <cell r="A89">
            <v>82</v>
          </cell>
        </row>
        <row r="90">
          <cell r="A90">
            <v>83</v>
          </cell>
        </row>
        <row r="91">
          <cell r="A91">
            <v>84</v>
          </cell>
        </row>
        <row r="92">
          <cell r="A92">
            <v>85</v>
          </cell>
        </row>
        <row r="93">
          <cell r="A93">
            <v>86</v>
          </cell>
        </row>
        <row r="94">
          <cell r="A94">
            <v>87</v>
          </cell>
        </row>
        <row r="95">
          <cell r="A95">
            <v>88</v>
          </cell>
        </row>
        <row r="96">
          <cell r="A96">
            <v>89</v>
          </cell>
        </row>
        <row r="97">
          <cell r="A97">
            <v>90</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Dec 2015"/>
      <sheetName val="Supplemental Notes Dec 2015"/>
    </sheetNames>
    <sheetDataSet>
      <sheetData sheetId="0">
        <row r="1">
          <cell r="C1" t="str">
            <v>Texas Department of Criminal Justice - 696</v>
          </cell>
          <cell r="D1">
            <v>0</v>
          </cell>
        </row>
        <row r="2">
          <cell r="C2">
            <v>42353</v>
          </cell>
          <cell r="D2">
            <v>0</v>
          </cell>
        </row>
        <row r="3">
          <cell r="C3" t="str">
            <v>Jerry McGinty, Chief Financial Officer</v>
          </cell>
          <cell r="D3">
            <v>0</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egend"/>
      <sheetName val="Supplemental Notes"/>
    </sheetNames>
    <sheetDataSet>
      <sheetData sheetId="0">
        <row r="2">
          <cell r="C2">
            <v>42530</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Template"/>
      <sheetName val="Supplemental Notes"/>
      <sheetName val="Project Data"/>
    </sheetNames>
    <sheetDataSet>
      <sheetData sheetId="0"/>
      <sheetData sheetId="1"/>
      <sheetData sheetId="2"/>
      <sheetData sheetId="3">
        <row r="25">
          <cell r="D25">
            <v>1252102.4400000002</v>
          </cell>
        </row>
        <row r="26">
          <cell r="D26">
            <v>142330.64000000001</v>
          </cell>
        </row>
        <row r="27">
          <cell r="D27">
            <v>1109771.8000000003</v>
          </cell>
        </row>
        <row r="41">
          <cell r="D41">
            <v>1472147.44</v>
          </cell>
        </row>
        <row r="42">
          <cell r="D42">
            <v>98532.040000000008</v>
          </cell>
        </row>
        <row r="43">
          <cell r="D43">
            <v>1373615.4</v>
          </cell>
        </row>
        <row r="57">
          <cell r="D57">
            <v>923601.69000000006</v>
          </cell>
        </row>
        <row r="58">
          <cell r="D58">
            <v>82394.430000000008</v>
          </cell>
        </row>
        <row r="59">
          <cell r="D59">
            <v>841207.26</v>
          </cell>
        </row>
        <row r="74">
          <cell r="D74">
            <v>3870654.88</v>
          </cell>
        </row>
        <row r="75">
          <cell r="D75">
            <v>290320.69000000006</v>
          </cell>
        </row>
        <row r="76">
          <cell r="D76">
            <v>3580334.19</v>
          </cell>
        </row>
        <row r="90">
          <cell r="D90">
            <v>1615540.5499999998</v>
          </cell>
        </row>
        <row r="91">
          <cell r="D91">
            <v>148993.38</v>
          </cell>
        </row>
        <row r="92">
          <cell r="D92">
            <v>1466547.17</v>
          </cell>
        </row>
        <row r="107">
          <cell r="D107">
            <v>0</v>
          </cell>
        </row>
        <row r="108">
          <cell r="D108">
            <v>0</v>
          </cell>
        </row>
        <row r="123">
          <cell r="D123">
            <v>15328.8</v>
          </cell>
        </row>
        <row r="124">
          <cell r="D124">
            <v>160028.20000000001</v>
          </cell>
        </row>
        <row r="139">
          <cell r="D139">
            <v>20186.099999999999</v>
          </cell>
        </row>
        <row r="140">
          <cell r="D140">
            <v>270614.90000000002</v>
          </cell>
        </row>
        <row r="155">
          <cell r="D155">
            <v>145176.70000000001</v>
          </cell>
        </row>
        <row r="156">
          <cell r="D156">
            <v>129618.29999999999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tabSelected="1" workbookViewId="0">
      <selection activeCell="G45" sqref="G45"/>
    </sheetView>
  </sheetViews>
  <sheetFormatPr defaultRowHeight="15" x14ac:dyDescent="0.2"/>
  <cols>
    <col min="1" max="1" width="21.44140625" customWidth="1"/>
    <col min="2" max="2" width="15.88671875" customWidth="1"/>
    <col min="3" max="3" width="17.109375" customWidth="1"/>
    <col min="4" max="4" width="16" style="150" customWidth="1"/>
    <col min="5" max="5" width="10.44140625" customWidth="1"/>
    <col min="6" max="6" width="11.88671875" customWidth="1"/>
    <col min="7" max="7" width="10.5546875" customWidth="1"/>
    <col min="8" max="8" width="12.109375" customWidth="1"/>
    <col min="9" max="9" width="10" customWidth="1"/>
    <col min="10" max="10" width="11.5546875" customWidth="1"/>
    <col min="11" max="11" width="14.88671875" customWidth="1"/>
    <col min="12" max="12" width="11.109375" customWidth="1"/>
  </cols>
  <sheetData>
    <row r="1" spans="1:13" ht="30" x14ac:dyDescent="0.25">
      <c r="A1" s="448"/>
      <c r="B1" s="449" t="s">
        <v>29</v>
      </c>
      <c r="C1" s="449" t="s">
        <v>33</v>
      </c>
      <c r="D1" s="449" t="s">
        <v>13</v>
      </c>
      <c r="E1" s="465" t="s">
        <v>4845</v>
      </c>
      <c r="F1" s="449" t="s">
        <v>1</v>
      </c>
      <c r="G1" s="465" t="s">
        <v>4846</v>
      </c>
      <c r="H1" s="449" t="s">
        <v>30</v>
      </c>
      <c r="I1" s="466" t="s">
        <v>4847</v>
      </c>
    </row>
    <row r="2" spans="1:13" s="665" customFormat="1" ht="15.75" x14ac:dyDescent="0.25">
      <c r="A2" s="450" t="s">
        <v>5722</v>
      </c>
      <c r="B2" s="457"/>
      <c r="C2" s="457"/>
      <c r="D2" s="457"/>
      <c r="E2" s="519"/>
      <c r="F2" s="457"/>
      <c r="G2" s="519"/>
      <c r="H2" s="457"/>
      <c r="I2" s="520"/>
    </row>
    <row r="3" spans="1:13" s="665" customFormat="1" ht="15.75" x14ac:dyDescent="0.25">
      <c r="A3" s="865" t="s">
        <v>6790</v>
      </c>
      <c r="B3" s="453">
        <v>38778877</v>
      </c>
      <c r="C3" s="453">
        <v>38778877</v>
      </c>
      <c r="D3" s="453">
        <v>2162778.3199999998</v>
      </c>
      <c r="E3" s="454">
        <f t="shared" ref="E3:E9" si="0">D3/C3</f>
        <v>5.5772071996824456E-2</v>
      </c>
      <c r="F3" s="453">
        <v>1793696.42</v>
      </c>
      <c r="G3" s="454">
        <f t="shared" ref="G3:G9" si="1">F3/C3</f>
        <v>4.6254470442761916E-2</v>
      </c>
      <c r="H3" s="453">
        <f t="shared" ref="H3:H8" si="2">SUM(C3-D3-F3)</f>
        <v>34822402.259999998</v>
      </c>
      <c r="I3" s="455">
        <f t="shared" ref="I3:I9" si="3">SUM(H3/C3)</f>
        <v>0.89797345756041358</v>
      </c>
    </row>
    <row r="4" spans="1:13" s="665" customFormat="1" ht="15.75" x14ac:dyDescent="0.25">
      <c r="A4" s="712" t="s">
        <v>5723</v>
      </c>
      <c r="B4" s="457">
        <v>19562500</v>
      </c>
      <c r="C4" s="457">
        <v>19562500</v>
      </c>
      <c r="D4" s="457">
        <v>8931737</v>
      </c>
      <c r="E4" s="531">
        <f t="shared" si="0"/>
        <v>0.45657441533546328</v>
      </c>
      <c r="F4" s="457">
        <v>943263</v>
      </c>
      <c r="G4" s="488">
        <f t="shared" si="1"/>
        <v>4.8217916932907348E-2</v>
      </c>
      <c r="H4" s="862">
        <f t="shared" si="2"/>
        <v>9687500</v>
      </c>
      <c r="I4" s="489">
        <f t="shared" si="3"/>
        <v>0.49520766773162939</v>
      </c>
      <c r="J4" s="430"/>
      <c r="K4" s="429"/>
      <c r="L4" s="713"/>
      <c r="M4" s="713"/>
    </row>
    <row r="5" spans="1:13" s="665" customFormat="1" ht="15.75" x14ac:dyDescent="0.25">
      <c r="A5" s="863" t="s">
        <v>6769</v>
      </c>
      <c r="B5" s="453">
        <v>91000000</v>
      </c>
      <c r="C5" s="453">
        <v>91000000</v>
      </c>
      <c r="D5" s="453">
        <v>10624197</v>
      </c>
      <c r="E5" s="861">
        <f t="shared" si="0"/>
        <v>0.11674941758241758</v>
      </c>
      <c r="F5" s="453">
        <v>2370519</v>
      </c>
      <c r="G5" s="454">
        <f t="shared" si="1"/>
        <v>2.604965934065934E-2</v>
      </c>
      <c r="H5" s="453">
        <f t="shared" si="2"/>
        <v>78005284</v>
      </c>
      <c r="I5" s="455">
        <f t="shared" si="3"/>
        <v>0.85720092307692308</v>
      </c>
      <c r="J5" s="388"/>
      <c r="K5" s="388"/>
      <c r="L5" s="388"/>
    </row>
    <row r="6" spans="1:13" s="665" customFormat="1" ht="15.75" x14ac:dyDescent="0.25">
      <c r="A6" s="864" t="s">
        <v>6785</v>
      </c>
      <c r="B6" s="457">
        <v>56393901</v>
      </c>
      <c r="C6" s="457">
        <v>58765393</v>
      </c>
      <c r="D6" s="457">
        <v>32020908</v>
      </c>
      <c r="E6" s="531">
        <f t="shared" si="0"/>
        <v>0.54489396505865284</v>
      </c>
      <c r="F6" s="457">
        <v>14055123</v>
      </c>
      <c r="G6" s="488">
        <f t="shared" si="1"/>
        <v>0.23917347068537431</v>
      </c>
      <c r="H6" s="862">
        <f t="shared" si="2"/>
        <v>12689362</v>
      </c>
      <c r="I6" s="489">
        <f t="shared" si="3"/>
        <v>0.2159325642559729</v>
      </c>
      <c r="J6" s="148"/>
      <c r="K6" s="148"/>
      <c r="L6" s="844"/>
    </row>
    <row r="7" spans="1:13" s="665" customFormat="1" ht="15.75" x14ac:dyDescent="0.25">
      <c r="A7" s="711" t="s">
        <v>5724</v>
      </c>
      <c r="B7" s="453">
        <v>217156348</v>
      </c>
      <c r="C7" s="453">
        <v>217156348</v>
      </c>
      <c r="D7" s="453">
        <v>97731599</v>
      </c>
      <c r="E7" s="454">
        <f t="shared" si="0"/>
        <v>0.45005177099404897</v>
      </c>
      <c r="F7" s="453">
        <v>5413721</v>
      </c>
      <c r="G7" s="454">
        <f t="shared" si="1"/>
        <v>2.4930060989973916E-2</v>
      </c>
      <c r="H7" s="453">
        <f t="shared" si="2"/>
        <v>114011028</v>
      </c>
      <c r="I7" s="455">
        <f t="shared" si="3"/>
        <v>0.52501816801597712</v>
      </c>
      <c r="J7" s="148"/>
      <c r="K7" s="148"/>
      <c r="L7" s="844"/>
    </row>
    <row r="8" spans="1:13" s="665" customFormat="1" ht="15.75" x14ac:dyDescent="0.25">
      <c r="A8" s="712" t="s">
        <v>5725</v>
      </c>
      <c r="B8" s="457">
        <v>200000000</v>
      </c>
      <c r="C8" s="457">
        <v>62400000</v>
      </c>
      <c r="D8" s="457">
        <v>18103047</v>
      </c>
      <c r="E8" s="531">
        <f t="shared" si="0"/>
        <v>0.2901129326923077</v>
      </c>
      <c r="F8" s="457">
        <v>2247514</v>
      </c>
      <c r="G8" s="488">
        <f t="shared" si="1"/>
        <v>3.6017852564102566E-2</v>
      </c>
      <c r="H8" s="862">
        <f t="shared" si="2"/>
        <v>42049439</v>
      </c>
      <c r="I8" s="489">
        <f t="shared" si="3"/>
        <v>0.67386921474358974</v>
      </c>
    </row>
    <row r="9" spans="1:13" s="665" customFormat="1" ht="15.75" x14ac:dyDescent="0.25">
      <c r="A9" s="460" t="s">
        <v>4837</v>
      </c>
      <c r="B9" s="453">
        <f>SUM(B3:B8)</f>
        <v>622891626</v>
      </c>
      <c r="C9" s="453">
        <f>SUM(C3:C8)</f>
        <v>487663118</v>
      </c>
      <c r="D9" s="453">
        <f>SUM(D3:D8)</f>
        <v>169574266.31999999</v>
      </c>
      <c r="E9" s="454">
        <f t="shared" si="0"/>
        <v>0.34772829861617705</v>
      </c>
      <c r="F9" s="453">
        <f>SUM(F3:F8)</f>
        <v>26823836.420000002</v>
      </c>
      <c r="G9" s="454">
        <f t="shared" si="1"/>
        <v>5.5004849515808578E-2</v>
      </c>
      <c r="H9" s="453">
        <f>SUM(H3:H8)</f>
        <v>291265015.25999999</v>
      </c>
      <c r="I9" s="455">
        <f t="shared" si="3"/>
        <v>0.59726685186801431</v>
      </c>
    </row>
    <row r="10" spans="1:13" s="665" customFormat="1" ht="15.75" x14ac:dyDescent="0.25">
      <c r="A10" s="456"/>
      <c r="B10" s="457"/>
      <c r="C10" s="457"/>
      <c r="D10" s="457"/>
      <c r="E10" s="519"/>
      <c r="F10" s="457"/>
      <c r="G10" s="519"/>
      <c r="H10" s="457"/>
      <c r="I10" s="520"/>
      <c r="K10" s="243"/>
    </row>
    <row r="11" spans="1:13" s="481" customFormat="1" ht="15.75" x14ac:dyDescent="0.25">
      <c r="A11" s="450" t="s">
        <v>5494</v>
      </c>
      <c r="B11" s="457"/>
      <c r="C11" s="457"/>
      <c r="D11" s="457"/>
      <c r="E11" s="519"/>
      <c r="F11" s="457"/>
      <c r="G11" s="519"/>
      <c r="H11" s="457"/>
      <c r="I11" s="520"/>
    </row>
    <row r="12" spans="1:13" s="481" customFormat="1" ht="15.75" x14ac:dyDescent="0.25">
      <c r="A12" s="865" t="s">
        <v>6786</v>
      </c>
      <c r="B12" s="453">
        <v>38778877</v>
      </c>
      <c r="C12" s="453">
        <v>38778877</v>
      </c>
      <c r="D12" s="453">
        <v>903724.93</v>
      </c>
      <c r="E12" s="454">
        <f t="shared" ref="E12:E18" si="4">D12/C12</f>
        <v>2.3304566813525829E-2</v>
      </c>
      <c r="F12" s="453">
        <v>1793696.42</v>
      </c>
      <c r="G12" s="454">
        <f t="shared" ref="G12:G18" si="5">F12/C12</f>
        <v>4.6254470442761916E-2</v>
      </c>
      <c r="H12" s="453">
        <v>36081455</v>
      </c>
      <c r="I12" s="455">
        <f t="shared" ref="I12:I18" si="6">SUM(H12/C12)</f>
        <v>0.93044094598200977</v>
      </c>
    </row>
    <row r="13" spans="1:13" s="481" customFormat="1" ht="15.75" x14ac:dyDescent="0.25">
      <c r="A13" s="530" t="s">
        <v>5066</v>
      </c>
      <c r="B13" s="457">
        <v>19562500</v>
      </c>
      <c r="C13" s="457">
        <v>19562500</v>
      </c>
      <c r="D13" s="457">
        <v>6464547</v>
      </c>
      <c r="E13" s="531">
        <f t="shared" si="4"/>
        <v>0.3304560766773163</v>
      </c>
      <c r="F13" s="457">
        <v>108872</v>
      </c>
      <c r="G13" s="488">
        <f t="shared" si="5"/>
        <v>5.5653418530351439E-3</v>
      </c>
      <c r="H13" s="457">
        <v>12989081</v>
      </c>
      <c r="I13" s="489">
        <f t="shared" si="6"/>
        <v>0.66397858146964861</v>
      </c>
    </row>
    <row r="14" spans="1:13" s="481" customFormat="1" ht="15.75" x14ac:dyDescent="0.25">
      <c r="A14" s="521" t="s">
        <v>5067</v>
      </c>
      <c r="B14" s="453">
        <v>91000000</v>
      </c>
      <c r="C14" s="453">
        <v>91000000</v>
      </c>
      <c r="D14" s="453">
        <v>7089127</v>
      </c>
      <c r="E14" s="454">
        <f t="shared" si="4"/>
        <v>7.790249450549451E-2</v>
      </c>
      <c r="F14" s="453">
        <v>1191692</v>
      </c>
      <c r="G14" s="454">
        <f t="shared" si="5"/>
        <v>1.3095516483516484E-2</v>
      </c>
      <c r="H14" s="453">
        <v>82719181</v>
      </c>
      <c r="I14" s="455">
        <f t="shared" si="6"/>
        <v>0.90900198901098905</v>
      </c>
    </row>
    <row r="15" spans="1:13" s="481" customFormat="1" ht="15.75" x14ac:dyDescent="0.25">
      <c r="A15" s="589" t="s">
        <v>5121</v>
      </c>
      <c r="B15" s="457">
        <v>56393901</v>
      </c>
      <c r="C15" s="457">
        <v>57638273</v>
      </c>
      <c r="D15" s="457">
        <v>29712683</v>
      </c>
      <c r="E15" s="531">
        <f t="shared" si="4"/>
        <v>0.51550265914455828</v>
      </c>
      <c r="F15" s="457">
        <v>6544679</v>
      </c>
      <c r="G15" s="488">
        <f t="shared" si="5"/>
        <v>0.11354745136100799</v>
      </c>
      <c r="H15" s="457">
        <v>21380911</v>
      </c>
      <c r="I15" s="489">
        <f t="shared" si="6"/>
        <v>0.37094988949443369</v>
      </c>
      <c r="K15" s="388"/>
    </row>
    <row r="16" spans="1:13" s="481" customFormat="1" ht="15.75" x14ac:dyDescent="0.25">
      <c r="A16" s="590" t="s">
        <v>5191</v>
      </c>
      <c r="B16" s="453">
        <v>217156348</v>
      </c>
      <c r="C16" s="453">
        <v>217156348</v>
      </c>
      <c r="D16" s="453">
        <v>17508535</v>
      </c>
      <c r="E16" s="454">
        <f t="shared" si="4"/>
        <v>8.0626401950727219E-2</v>
      </c>
      <c r="F16" s="453">
        <v>2419828</v>
      </c>
      <c r="G16" s="454">
        <f t="shared" si="5"/>
        <v>1.1143252418299096E-2</v>
      </c>
      <c r="H16" s="453">
        <f>SUM(C16-D16-F16)</f>
        <v>197227985</v>
      </c>
      <c r="I16" s="455">
        <f t="shared" si="6"/>
        <v>0.90823034563097371</v>
      </c>
    </row>
    <row r="17" spans="1:11" s="481" customFormat="1" ht="15.75" x14ac:dyDescent="0.25">
      <c r="A17" s="589" t="s">
        <v>5197</v>
      </c>
      <c r="B17" s="457">
        <v>200000000</v>
      </c>
      <c r="C17" s="457">
        <v>200000000</v>
      </c>
      <c r="D17" s="457">
        <v>5139554</v>
      </c>
      <c r="E17" s="531">
        <f t="shared" si="4"/>
        <v>2.5697770000000002E-2</v>
      </c>
      <c r="F17" s="457">
        <v>481243</v>
      </c>
      <c r="G17" s="488">
        <f t="shared" si="5"/>
        <v>2.4062150000000002E-3</v>
      </c>
      <c r="H17" s="457">
        <f>SUM(C17-D17-F17)</f>
        <v>194379203</v>
      </c>
      <c r="I17" s="489">
        <f t="shared" si="6"/>
        <v>0.971896015</v>
      </c>
      <c r="K17" s="388"/>
    </row>
    <row r="18" spans="1:11" s="487" customFormat="1" ht="15.75" x14ac:dyDescent="0.25">
      <c r="A18" s="460" t="s">
        <v>4837</v>
      </c>
      <c r="B18" s="453">
        <f>SUM(B12:B17)</f>
        <v>622891626</v>
      </c>
      <c r="C18" s="453">
        <f>SUM(C12:C17)</f>
        <v>624135998</v>
      </c>
      <c r="D18" s="453">
        <f>SUM(D12:D17)</f>
        <v>66818170.93</v>
      </c>
      <c r="E18" s="454">
        <f t="shared" si="4"/>
        <v>0.10705706952349189</v>
      </c>
      <c r="F18" s="453">
        <f>SUM(F12:F17)</f>
        <v>12540010.42</v>
      </c>
      <c r="G18" s="454">
        <f t="shared" si="5"/>
        <v>2.0091791629041719E-2</v>
      </c>
      <c r="H18" s="453">
        <f>SUM(H12:H17)</f>
        <v>544777816</v>
      </c>
      <c r="I18" s="455">
        <f t="shared" si="6"/>
        <v>0.87285113780602674</v>
      </c>
      <c r="K18" s="388"/>
    </row>
    <row r="19" spans="1:11" s="481" customFormat="1" ht="15.75" x14ac:dyDescent="0.25">
      <c r="A19" s="456"/>
      <c r="B19" s="457"/>
      <c r="C19" s="457"/>
      <c r="D19" s="457"/>
      <c r="E19" s="519"/>
      <c r="F19" s="457"/>
      <c r="G19" s="519"/>
      <c r="H19" s="457"/>
      <c r="I19" s="520"/>
      <c r="K19" s="388"/>
    </row>
    <row r="20" spans="1:11" ht="15.75" x14ac:dyDescent="0.25">
      <c r="A20" s="450" t="s">
        <v>4831</v>
      </c>
      <c r="B20" s="451"/>
      <c r="C20" s="451"/>
      <c r="D20" s="522"/>
      <c r="E20" s="451"/>
      <c r="F20" s="451"/>
      <c r="G20" s="451"/>
      <c r="H20" s="451"/>
      <c r="I20" s="452"/>
    </row>
    <row r="21" spans="1:11" ht="15.75" x14ac:dyDescent="0.25">
      <c r="A21" s="865" t="s">
        <v>6787</v>
      </c>
      <c r="B21" s="453">
        <v>38778877</v>
      </c>
      <c r="C21" s="453">
        <v>38778877</v>
      </c>
      <c r="D21" s="453">
        <v>0</v>
      </c>
      <c r="E21" s="454">
        <v>0</v>
      </c>
      <c r="F21" s="453">
        <v>0</v>
      </c>
      <c r="G21" s="454">
        <v>0</v>
      </c>
      <c r="H21" s="453">
        <v>38778877</v>
      </c>
      <c r="I21" s="455">
        <v>1</v>
      </c>
    </row>
    <row r="22" spans="1:11" ht="15.75" x14ac:dyDescent="0.25">
      <c r="A22" s="456" t="s">
        <v>4832</v>
      </c>
      <c r="B22" s="457">
        <v>19562500</v>
      </c>
      <c r="C22" s="457">
        <v>19562500</v>
      </c>
      <c r="D22" s="457">
        <v>644301</v>
      </c>
      <c r="E22" s="458">
        <v>3.2935514376996808E-2</v>
      </c>
      <c r="F22" s="457">
        <v>22694</v>
      </c>
      <c r="G22" s="458">
        <v>1.1600766773162939E-3</v>
      </c>
      <c r="H22" s="457">
        <v>18895505</v>
      </c>
      <c r="I22" s="459">
        <v>0.96590440894568685</v>
      </c>
    </row>
    <row r="23" spans="1:11" ht="15.75" x14ac:dyDescent="0.25">
      <c r="A23" s="460" t="s">
        <v>4833</v>
      </c>
      <c r="B23" s="453">
        <v>91000000</v>
      </c>
      <c r="C23" s="453">
        <v>91000000</v>
      </c>
      <c r="D23" s="453">
        <v>5978999</v>
      </c>
      <c r="E23" s="454">
        <v>6.5703285714285714E-2</v>
      </c>
      <c r="F23" s="453">
        <v>371487</v>
      </c>
      <c r="G23" s="454">
        <v>4.0822747252747251E-3</v>
      </c>
      <c r="H23" s="453">
        <v>84649514</v>
      </c>
      <c r="I23" s="455">
        <v>0.93021443956043959</v>
      </c>
    </row>
    <row r="24" spans="1:11" ht="15.75" x14ac:dyDescent="0.25">
      <c r="A24" s="456" t="s">
        <v>4834</v>
      </c>
      <c r="B24" s="457">
        <v>56393901</v>
      </c>
      <c r="C24" s="457">
        <v>56685613</v>
      </c>
      <c r="D24" s="457">
        <v>32900866</v>
      </c>
      <c r="E24" s="458">
        <v>0.5804094594513779</v>
      </c>
      <c r="F24" s="457">
        <v>1985964</v>
      </c>
      <c r="G24" s="458">
        <v>3.5034709777241005E-2</v>
      </c>
      <c r="H24" s="457">
        <v>21798783</v>
      </c>
      <c r="I24" s="459">
        <v>0.38455583077138111</v>
      </c>
    </row>
    <row r="25" spans="1:11" ht="15.75" x14ac:dyDescent="0.25">
      <c r="A25" s="460" t="s">
        <v>4835</v>
      </c>
      <c r="B25" s="453">
        <v>217156348</v>
      </c>
      <c r="C25" s="453">
        <v>217156348</v>
      </c>
      <c r="D25" s="453">
        <v>12176876</v>
      </c>
      <c r="E25" s="454">
        <v>5.6074234587883194E-2</v>
      </c>
      <c r="F25" s="453">
        <v>511856</v>
      </c>
      <c r="G25" s="454">
        <v>2.3570851357290279E-3</v>
      </c>
      <c r="H25" s="453">
        <v>204467616</v>
      </c>
      <c r="I25" s="455">
        <v>0.94156868027638774</v>
      </c>
    </row>
    <row r="26" spans="1:11" ht="15.75" x14ac:dyDescent="0.25">
      <c r="A26" s="456" t="s">
        <v>4836</v>
      </c>
      <c r="B26" s="457">
        <v>200000000</v>
      </c>
      <c r="C26" s="457">
        <v>200000000</v>
      </c>
      <c r="D26" s="457">
        <v>1535625</v>
      </c>
      <c r="E26" s="458">
        <v>7.6781250000000001E-3</v>
      </c>
      <c r="F26" s="457">
        <v>98690</v>
      </c>
      <c r="G26" s="458">
        <v>4.9344999999999999E-4</v>
      </c>
      <c r="H26" s="457">
        <v>198959830</v>
      </c>
      <c r="I26" s="459">
        <v>0.99479914999999997</v>
      </c>
      <c r="K26" s="105"/>
    </row>
    <row r="27" spans="1:11" ht="15.75" x14ac:dyDescent="0.25">
      <c r="A27" s="460" t="s">
        <v>4837</v>
      </c>
      <c r="B27" s="453">
        <v>622891626</v>
      </c>
      <c r="C27" s="453">
        <v>623183338</v>
      </c>
      <c r="D27" s="453">
        <v>53236667</v>
      </c>
      <c r="E27" s="454">
        <v>8.5426974300779529E-2</v>
      </c>
      <c r="F27" s="453">
        <v>2990691</v>
      </c>
      <c r="G27" s="454">
        <v>4.7990548168346569E-3</v>
      </c>
      <c r="H27" s="453">
        <v>567550125</v>
      </c>
      <c r="I27" s="455">
        <v>0.91072737410062143</v>
      </c>
    </row>
    <row r="28" spans="1:11" x14ac:dyDescent="0.2">
      <c r="A28" s="447"/>
      <c r="B28" s="12"/>
      <c r="C28" s="12"/>
      <c r="D28" s="11"/>
      <c r="E28" s="12"/>
      <c r="F28" s="12"/>
      <c r="G28" s="12"/>
      <c r="H28" s="12"/>
      <c r="I28" s="461"/>
    </row>
    <row r="29" spans="1:11" ht="15.75" x14ac:dyDescent="0.25">
      <c r="A29" s="450" t="s">
        <v>4844</v>
      </c>
      <c r="B29" s="451"/>
      <c r="C29" s="451"/>
      <c r="D29" s="522"/>
      <c r="E29" s="451"/>
      <c r="F29" s="451"/>
      <c r="G29" s="451"/>
      <c r="H29" s="451"/>
      <c r="I29" s="452"/>
      <c r="K29" s="105"/>
    </row>
    <row r="30" spans="1:11" ht="15.75" x14ac:dyDescent="0.25">
      <c r="A30" s="865" t="s">
        <v>6788</v>
      </c>
      <c r="B30" s="453">
        <v>38778877</v>
      </c>
      <c r="C30" s="453">
        <v>38778877</v>
      </c>
      <c r="D30" s="453">
        <v>0</v>
      </c>
      <c r="E30" s="454">
        <v>0</v>
      </c>
      <c r="F30" s="453">
        <v>0</v>
      </c>
      <c r="G30" s="454">
        <v>0</v>
      </c>
      <c r="H30" s="453">
        <v>38778877</v>
      </c>
      <c r="I30" s="455">
        <v>1</v>
      </c>
      <c r="K30" s="243"/>
    </row>
    <row r="31" spans="1:11" ht="15.75" x14ac:dyDescent="0.25">
      <c r="A31" s="456" t="s">
        <v>4838</v>
      </c>
      <c r="B31" s="457">
        <v>19562500</v>
      </c>
      <c r="C31" s="457">
        <v>19562500</v>
      </c>
      <c r="D31" s="457">
        <v>711000</v>
      </c>
      <c r="E31" s="458">
        <v>3.6345047923322681E-2</v>
      </c>
      <c r="F31" s="457">
        <v>0</v>
      </c>
      <c r="G31" s="458">
        <v>0</v>
      </c>
      <c r="H31" s="457">
        <v>18851500</v>
      </c>
      <c r="I31" s="459">
        <v>0.96365495207667728</v>
      </c>
    </row>
    <row r="32" spans="1:11" ht="15.75" x14ac:dyDescent="0.25">
      <c r="A32" s="460" t="s">
        <v>4839</v>
      </c>
      <c r="B32" s="453">
        <v>91000000</v>
      </c>
      <c r="C32" s="453">
        <v>91000000</v>
      </c>
      <c r="D32" s="453">
        <v>4057560</v>
      </c>
      <c r="E32" s="454">
        <v>4.4588571428571429E-2</v>
      </c>
      <c r="F32" s="453">
        <v>6187</v>
      </c>
      <c r="G32" s="454">
        <v>6.7989010989010987E-5</v>
      </c>
      <c r="H32" s="453">
        <v>86936253</v>
      </c>
      <c r="I32" s="455">
        <v>0.95534343956043954</v>
      </c>
    </row>
    <row r="33" spans="1:9" ht="15.75" x14ac:dyDescent="0.25">
      <c r="A33" s="456" t="s">
        <v>4840</v>
      </c>
      <c r="B33" s="457">
        <v>56393901</v>
      </c>
      <c r="C33" s="457">
        <v>57644001</v>
      </c>
      <c r="D33" s="457">
        <v>20632937</v>
      </c>
      <c r="E33" s="458">
        <v>0.35793728127927832</v>
      </c>
      <c r="F33" s="457">
        <v>423472</v>
      </c>
      <c r="G33" s="458">
        <v>7.3463325351062984E-3</v>
      </c>
      <c r="H33" s="457">
        <v>36587592</v>
      </c>
      <c r="I33" s="459">
        <v>0.63471638618561543</v>
      </c>
    </row>
    <row r="34" spans="1:9" ht="15.75" x14ac:dyDescent="0.25">
      <c r="A34" s="460" t="s">
        <v>4841</v>
      </c>
      <c r="B34" s="453">
        <v>217156348</v>
      </c>
      <c r="C34" s="453">
        <v>217156348</v>
      </c>
      <c r="D34" s="453">
        <v>0</v>
      </c>
      <c r="E34" s="454">
        <v>0</v>
      </c>
      <c r="F34" s="453">
        <v>0</v>
      </c>
      <c r="G34" s="454">
        <v>0</v>
      </c>
      <c r="H34" s="453">
        <v>217156348</v>
      </c>
      <c r="I34" s="455">
        <v>1</v>
      </c>
    </row>
    <row r="35" spans="1:9" ht="15.75" x14ac:dyDescent="0.25">
      <c r="A35" s="456" t="s">
        <v>4842</v>
      </c>
      <c r="B35" s="457">
        <v>200000000</v>
      </c>
      <c r="C35" s="457">
        <v>200000000</v>
      </c>
      <c r="D35" s="457">
        <v>313105</v>
      </c>
      <c r="E35" s="458">
        <v>1.5655249999999999E-3</v>
      </c>
      <c r="F35" s="457" t="s">
        <v>4843</v>
      </c>
      <c r="G35" s="451"/>
      <c r="H35" s="457">
        <v>200000000</v>
      </c>
      <c r="I35" s="459">
        <v>1</v>
      </c>
    </row>
    <row r="36" spans="1:9" ht="15.75" x14ac:dyDescent="0.25">
      <c r="A36" s="460" t="s">
        <v>4837</v>
      </c>
      <c r="B36" s="453">
        <v>622891626</v>
      </c>
      <c r="C36" s="453">
        <v>624141726</v>
      </c>
      <c r="D36" s="453">
        <v>25714602</v>
      </c>
      <c r="E36" s="454">
        <v>4.1199940540427832E-2</v>
      </c>
      <c r="F36" s="453">
        <v>429659</v>
      </c>
      <c r="G36" s="454">
        <v>6.8839973695333421E-4</v>
      </c>
      <c r="H36" s="453">
        <v>598310570</v>
      </c>
      <c r="I36" s="455">
        <v>0.95861331661713001</v>
      </c>
    </row>
    <row r="37" spans="1:9" x14ac:dyDescent="0.2">
      <c r="A37" s="462" t="s">
        <v>6789</v>
      </c>
      <c r="B37" s="463"/>
      <c r="C37" s="463"/>
      <c r="D37" s="523"/>
      <c r="E37" s="463"/>
      <c r="F37" s="463"/>
      <c r="G37" s="463"/>
      <c r="H37" s="463"/>
      <c r="I37" s="464"/>
    </row>
  </sheetData>
  <pageMargins left="0.7" right="0.7" top="0.75" bottom="0.75" header="0.3" footer="0.3"/>
  <pageSetup scale="82" fitToHeight="0"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0"/>
  <sheetViews>
    <sheetView workbookViewId="0">
      <selection activeCell="B12" sqref="B12:N12"/>
    </sheetView>
  </sheetViews>
  <sheetFormatPr defaultRowHeight="15" x14ac:dyDescent="0.2"/>
  <cols>
    <col min="1" max="1" width="10.109375" customWidth="1"/>
    <col min="2" max="2" width="13.88671875" customWidth="1"/>
    <col min="3" max="3" width="24" customWidth="1"/>
    <col min="4" max="4" width="51.33203125" customWidth="1"/>
    <col min="5" max="5" width="18" customWidth="1"/>
    <col min="6" max="6" width="14.5546875" customWidth="1"/>
    <col min="7" max="7" width="14.33203125" customWidth="1"/>
    <col min="8" max="9" width="12.88671875" customWidth="1"/>
    <col min="10" max="10" width="13.33203125" customWidth="1"/>
    <col min="11" max="11" width="12.88671875" customWidth="1"/>
    <col min="12" max="14" width="13.21875" customWidth="1"/>
    <col min="15" max="15" width="12.109375" customWidth="1"/>
    <col min="16" max="16" width="11.5546875" customWidth="1"/>
    <col min="17" max="17" width="9.6640625" bestFit="1" customWidth="1"/>
    <col min="18" max="18" width="7.77734375" customWidth="1"/>
    <col min="19" max="19" width="12.6640625" customWidth="1"/>
    <col min="20" max="21" width="12.5546875" customWidth="1"/>
  </cols>
  <sheetData>
    <row r="1" spans="1:14" ht="23.25" customHeight="1" x14ac:dyDescent="0.25">
      <c r="B1" s="5" t="s">
        <v>3</v>
      </c>
      <c r="C1" s="917" t="s">
        <v>3342</v>
      </c>
      <c r="D1" s="919"/>
      <c r="E1" s="22"/>
      <c r="I1" s="12"/>
    </row>
    <row r="2" spans="1:14" ht="23.25" customHeight="1" x14ac:dyDescent="0.25">
      <c r="B2" s="5" t="s">
        <v>4</v>
      </c>
      <c r="C2" s="920">
        <v>42353</v>
      </c>
      <c r="D2" s="921"/>
      <c r="E2" s="23"/>
      <c r="G2" s="12"/>
      <c r="H2" s="33"/>
      <c r="I2" s="12"/>
      <c r="J2" s="12"/>
      <c r="M2" s="34"/>
    </row>
    <row r="3" spans="1:14" ht="23.25" customHeight="1" x14ac:dyDescent="0.25">
      <c r="B3" s="5" t="s">
        <v>5</v>
      </c>
      <c r="C3" s="922" t="s">
        <v>3343</v>
      </c>
      <c r="D3" s="923"/>
      <c r="E3" s="24"/>
    </row>
    <row r="4" spans="1:14" ht="9" customHeight="1" x14ac:dyDescent="0.25">
      <c r="B4" s="8"/>
      <c r="C4" s="9"/>
      <c r="D4" s="1"/>
      <c r="E4" s="1"/>
    </row>
    <row r="5" spans="1:14" ht="15.75" customHeight="1" x14ac:dyDescent="0.2">
      <c r="A5" s="924" t="s">
        <v>10</v>
      </c>
      <c r="B5" s="927" t="s">
        <v>27</v>
      </c>
      <c r="C5" s="928"/>
      <c r="D5" s="928"/>
      <c r="E5" s="928"/>
      <c r="F5" s="928"/>
      <c r="G5" s="928"/>
      <c r="H5" s="928"/>
      <c r="I5" s="928"/>
      <c r="J5" s="928"/>
      <c r="K5" s="928"/>
      <c r="L5" s="928"/>
      <c r="M5" s="928"/>
      <c r="N5" s="929"/>
    </row>
    <row r="6" spans="1:14" ht="15.75" customHeight="1" x14ac:dyDescent="0.2">
      <c r="A6" s="925"/>
      <c r="B6" s="930"/>
      <c r="C6" s="931"/>
      <c r="D6" s="931"/>
      <c r="E6" s="931"/>
      <c r="F6" s="931"/>
      <c r="G6" s="931"/>
      <c r="H6" s="931"/>
      <c r="I6" s="931"/>
      <c r="J6" s="931"/>
      <c r="K6" s="931"/>
      <c r="L6" s="931"/>
      <c r="M6" s="931"/>
      <c r="N6" s="932"/>
    </row>
    <row r="7" spans="1:14" s="1" customFormat="1" ht="50.25" customHeight="1" x14ac:dyDescent="0.2">
      <c r="A7" s="926"/>
      <c r="B7" s="933"/>
      <c r="C7" s="934"/>
      <c r="D7" s="934"/>
      <c r="E7" s="934"/>
      <c r="F7" s="934"/>
      <c r="G7" s="934"/>
      <c r="H7" s="934"/>
      <c r="I7" s="934"/>
      <c r="J7" s="934"/>
      <c r="K7" s="934"/>
      <c r="L7" s="934"/>
      <c r="M7" s="934"/>
      <c r="N7" s="935"/>
    </row>
    <row r="8" spans="1:14" s="1" customFormat="1" ht="60.75" customHeight="1" x14ac:dyDescent="0.2">
      <c r="A8" s="146" t="s">
        <v>3965</v>
      </c>
      <c r="B8" s="917" t="s">
        <v>3966</v>
      </c>
      <c r="C8" s="918"/>
      <c r="D8" s="918"/>
      <c r="E8" s="918"/>
      <c r="F8" s="918"/>
      <c r="G8" s="918"/>
      <c r="H8" s="918"/>
      <c r="I8" s="918"/>
      <c r="J8" s="918"/>
      <c r="K8" s="918"/>
      <c r="L8" s="918"/>
      <c r="M8" s="918"/>
      <c r="N8" s="919"/>
    </row>
    <row r="9" spans="1:14" s="1" customFormat="1" ht="60.75" customHeight="1" x14ac:dyDescent="0.2">
      <c r="A9" s="146" t="s">
        <v>3967</v>
      </c>
      <c r="B9" s="922" t="s">
        <v>3968</v>
      </c>
      <c r="C9" s="936"/>
      <c r="D9" s="936"/>
      <c r="E9" s="936"/>
      <c r="F9" s="936"/>
      <c r="G9" s="936"/>
      <c r="H9" s="936"/>
      <c r="I9" s="936"/>
      <c r="J9" s="936"/>
      <c r="K9" s="936"/>
      <c r="L9" s="936"/>
      <c r="M9" s="936"/>
      <c r="N9" s="923"/>
    </row>
    <row r="10" spans="1:14" s="1" customFormat="1" ht="60.75" customHeight="1" x14ac:dyDescent="0.2">
      <c r="A10" s="4"/>
      <c r="B10" s="917"/>
      <c r="C10" s="918"/>
      <c r="D10" s="918"/>
      <c r="E10" s="918"/>
      <c r="F10" s="918"/>
      <c r="G10" s="918"/>
      <c r="H10" s="918"/>
      <c r="I10" s="918"/>
      <c r="J10" s="918"/>
      <c r="K10" s="918"/>
      <c r="L10" s="918"/>
      <c r="M10" s="918"/>
      <c r="N10" s="919"/>
    </row>
    <row r="11" spans="1:14" s="1" customFormat="1" ht="60.75" customHeight="1" x14ac:dyDescent="0.2">
      <c r="A11" s="4"/>
      <c r="B11" s="917"/>
      <c r="C11" s="918"/>
      <c r="D11" s="918"/>
      <c r="E11" s="918"/>
      <c r="F11" s="918"/>
      <c r="G11" s="918"/>
      <c r="H11" s="918"/>
      <c r="I11" s="918"/>
      <c r="J11" s="918"/>
      <c r="K11" s="918"/>
      <c r="L11" s="918"/>
      <c r="M11" s="918"/>
      <c r="N11" s="919"/>
    </row>
    <row r="12" spans="1:14" s="1" customFormat="1" ht="60.75" customHeight="1" x14ac:dyDescent="0.2">
      <c r="A12" s="4"/>
      <c r="B12" s="917"/>
      <c r="C12" s="918"/>
      <c r="D12" s="918"/>
      <c r="E12" s="918"/>
      <c r="F12" s="918"/>
      <c r="G12" s="918"/>
      <c r="H12" s="918"/>
      <c r="I12" s="918"/>
      <c r="J12" s="918"/>
      <c r="K12" s="918"/>
      <c r="L12" s="918"/>
      <c r="M12" s="918"/>
      <c r="N12" s="919"/>
    </row>
    <row r="13" spans="1:14" s="1" customFormat="1" ht="60.75" customHeight="1" x14ac:dyDescent="0.2">
      <c r="A13" s="4"/>
      <c r="B13" s="917"/>
      <c r="C13" s="918"/>
      <c r="D13" s="918"/>
      <c r="E13" s="918"/>
      <c r="F13" s="918"/>
      <c r="G13" s="918"/>
      <c r="H13" s="918"/>
      <c r="I13" s="918"/>
      <c r="J13" s="918"/>
      <c r="K13" s="918"/>
      <c r="L13" s="918"/>
      <c r="M13" s="918"/>
      <c r="N13" s="919"/>
    </row>
    <row r="14" spans="1:14" s="1" customFormat="1" ht="60.75" customHeight="1" x14ac:dyDescent="0.2">
      <c r="A14" s="4"/>
      <c r="B14" s="917"/>
      <c r="C14" s="918"/>
      <c r="D14" s="918"/>
      <c r="E14" s="918"/>
      <c r="F14" s="918"/>
      <c r="G14" s="918"/>
      <c r="H14" s="918"/>
      <c r="I14" s="918"/>
      <c r="J14" s="918"/>
      <c r="K14" s="918"/>
      <c r="L14" s="918"/>
      <c r="M14" s="918"/>
      <c r="N14" s="919"/>
    </row>
    <row r="15" spans="1:14" s="1" customFormat="1" ht="60.75" customHeight="1" x14ac:dyDescent="0.2">
      <c r="A15" s="4"/>
      <c r="B15" s="917"/>
      <c r="C15" s="918"/>
      <c r="D15" s="918"/>
      <c r="E15" s="918"/>
      <c r="F15" s="918"/>
      <c r="G15" s="918"/>
      <c r="H15" s="918"/>
      <c r="I15" s="918"/>
      <c r="J15" s="918"/>
      <c r="K15" s="918"/>
      <c r="L15" s="918"/>
      <c r="M15" s="918"/>
      <c r="N15" s="919"/>
    </row>
    <row r="16" spans="1:14" s="1" customFormat="1" ht="60.75" customHeight="1" x14ac:dyDescent="0.2">
      <c r="A16" s="4"/>
      <c r="B16" s="917"/>
      <c r="C16" s="918"/>
      <c r="D16" s="918"/>
      <c r="E16" s="918"/>
      <c r="F16" s="918"/>
      <c r="G16" s="918"/>
      <c r="H16" s="918"/>
      <c r="I16" s="918"/>
      <c r="J16" s="918"/>
      <c r="K16" s="918"/>
      <c r="L16" s="918"/>
      <c r="M16" s="918"/>
      <c r="N16" s="919"/>
    </row>
    <row r="17" spans="1:14" s="1" customFormat="1" ht="60.75" customHeight="1" x14ac:dyDescent="0.2">
      <c r="A17" s="4"/>
      <c r="B17" s="917"/>
      <c r="C17" s="918"/>
      <c r="D17" s="918"/>
      <c r="E17" s="918"/>
      <c r="F17" s="918"/>
      <c r="G17" s="918"/>
      <c r="H17" s="918"/>
      <c r="I17" s="918"/>
      <c r="J17" s="918"/>
      <c r="K17" s="918"/>
      <c r="L17" s="918"/>
      <c r="M17" s="918"/>
      <c r="N17" s="919"/>
    </row>
    <row r="18" spans="1:14" s="1" customFormat="1" ht="60.75" customHeight="1" x14ac:dyDescent="0.2">
      <c r="A18" s="4"/>
      <c r="B18" s="917"/>
      <c r="C18" s="918"/>
      <c r="D18" s="918"/>
      <c r="E18" s="918"/>
      <c r="F18" s="918"/>
      <c r="G18" s="918"/>
      <c r="H18" s="918"/>
      <c r="I18" s="918"/>
      <c r="J18" s="918"/>
      <c r="K18" s="918"/>
      <c r="L18" s="918"/>
      <c r="M18" s="918"/>
      <c r="N18" s="919"/>
    </row>
    <row r="19" spans="1:14" s="1" customFormat="1" ht="60.75" customHeight="1" x14ac:dyDescent="0.2">
      <c r="A19" s="4"/>
      <c r="B19" s="917"/>
      <c r="C19" s="918"/>
      <c r="D19" s="918"/>
      <c r="E19" s="918"/>
      <c r="F19" s="918"/>
      <c r="G19" s="918"/>
      <c r="H19" s="918"/>
      <c r="I19" s="918"/>
      <c r="J19" s="918"/>
      <c r="K19" s="918"/>
      <c r="L19" s="918"/>
      <c r="M19" s="918"/>
      <c r="N19" s="919"/>
    </row>
    <row r="20" spans="1:14" s="1" customFormat="1" ht="60.75" customHeight="1" x14ac:dyDescent="0.2">
      <c r="A20" s="4"/>
      <c r="B20" s="917"/>
      <c r="C20" s="918"/>
      <c r="D20" s="918"/>
      <c r="E20" s="918"/>
      <c r="F20" s="918"/>
      <c r="G20" s="918"/>
      <c r="H20" s="918"/>
      <c r="I20" s="918"/>
      <c r="J20" s="918"/>
      <c r="K20" s="918"/>
      <c r="L20" s="918"/>
      <c r="M20" s="918"/>
      <c r="N20" s="919"/>
    </row>
    <row r="21" spans="1:14" s="1" customFormat="1" ht="60.75" customHeight="1" x14ac:dyDescent="0.2">
      <c r="A21" s="4"/>
      <c r="B21" s="917"/>
      <c r="C21" s="918"/>
      <c r="D21" s="918"/>
      <c r="E21" s="918"/>
      <c r="F21" s="918"/>
      <c r="G21" s="918"/>
      <c r="H21" s="918"/>
      <c r="I21" s="918"/>
      <c r="J21" s="918"/>
      <c r="K21" s="918"/>
      <c r="L21" s="918"/>
      <c r="M21" s="918"/>
      <c r="N21" s="919"/>
    </row>
    <row r="22" spans="1:14" s="1" customFormat="1" ht="60.75" customHeight="1" x14ac:dyDescent="0.2">
      <c r="A22" s="4"/>
      <c r="B22" s="917"/>
      <c r="C22" s="918"/>
      <c r="D22" s="918"/>
      <c r="E22" s="918"/>
      <c r="F22" s="918"/>
      <c r="G22" s="918"/>
      <c r="H22" s="918"/>
      <c r="I22" s="918"/>
      <c r="J22" s="918"/>
      <c r="K22" s="918"/>
      <c r="L22" s="918"/>
      <c r="M22" s="918"/>
      <c r="N22" s="919"/>
    </row>
    <row r="23" spans="1:14" s="1" customFormat="1" ht="60.75" customHeight="1" x14ac:dyDescent="0.2">
      <c r="A23" s="4"/>
      <c r="B23" s="917"/>
      <c r="C23" s="918"/>
      <c r="D23" s="918"/>
      <c r="E23" s="918"/>
      <c r="F23" s="918"/>
      <c r="G23" s="918"/>
      <c r="H23" s="918"/>
      <c r="I23" s="918"/>
      <c r="J23" s="918"/>
      <c r="K23" s="918"/>
      <c r="L23" s="918"/>
      <c r="M23" s="918"/>
      <c r="N23" s="919"/>
    </row>
    <row r="24" spans="1:14" s="1" customFormat="1" ht="60.75" customHeight="1" x14ac:dyDescent="0.2">
      <c r="A24" s="4"/>
      <c r="B24" s="917"/>
      <c r="C24" s="918"/>
      <c r="D24" s="918"/>
      <c r="E24" s="918"/>
      <c r="F24" s="918"/>
      <c r="G24" s="918"/>
      <c r="H24" s="918"/>
      <c r="I24" s="918"/>
      <c r="J24" s="918"/>
      <c r="K24" s="918"/>
      <c r="L24" s="918"/>
      <c r="M24" s="918"/>
      <c r="N24" s="919"/>
    </row>
    <row r="25" spans="1:14" s="1" customFormat="1" ht="60.75" customHeight="1" x14ac:dyDescent="0.2">
      <c r="A25" s="4"/>
      <c r="B25" s="917"/>
      <c r="C25" s="918"/>
      <c r="D25" s="918"/>
      <c r="E25" s="918"/>
      <c r="F25" s="918"/>
      <c r="G25" s="918"/>
      <c r="H25" s="918"/>
      <c r="I25" s="918"/>
      <c r="J25" s="918"/>
      <c r="K25" s="918"/>
      <c r="L25" s="918"/>
      <c r="M25" s="918"/>
      <c r="N25" s="919"/>
    </row>
    <row r="26" spans="1:14" s="1" customFormat="1" ht="60.75" customHeight="1" x14ac:dyDescent="0.2">
      <c r="A26" s="4"/>
      <c r="B26" s="917"/>
      <c r="C26" s="918"/>
      <c r="D26" s="918"/>
      <c r="E26" s="918"/>
      <c r="F26" s="918"/>
      <c r="G26" s="918"/>
      <c r="H26" s="918"/>
      <c r="I26" s="918"/>
      <c r="J26" s="918"/>
      <c r="K26" s="918"/>
      <c r="L26" s="918"/>
      <c r="M26" s="918"/>
      <c r="N26" s="919"/>
    </row>
    <row r="27" spans="1:14" s="1" customFormat="1" ht="60.75" customHeight="1" x14ac:dyDescent="0.2">
      <c r="A27" s="4"/>
      <c r="B27" s="917"/>
      <c r="C27" s="918"/>
      <c r="D27" s="918"/>
      <c r="E27" s="918"/>
      <c r="F27" s="918"/>
      <c r="G27" s="918"/>
      <c r="H27" s="918"/>
      <c r="I27" s="918"/>
      <c r="J27" s="918"/>
      <c r="K27" s="918"/>
      <c r="L27" s="918"/>
      <c r="M27" s="918"/>
      <c r="N27" s="919"/>
    </row>
    <row r="28" spans="1:14" s="1" customFormat="1" ht="60.75" customHeight="1" x14ac:dyDescent="0.2">
      <c r="A28" s="4"/>
      <c r="B28" s="917"/>
      <c r="C28" s="918"/>
      <c r="D28" s="918"/>
      <c r="E28" s="918"/>
      <c r="F28" s="918"/>
      <c r="G28" s="918"/>
      <c r="H28" s="918"/>
      <c r="I28" s="918"/>
      <c r="J28" s="918"/>
      <c r="K28" s="918"/>
      <c r="L28" s="918"/>
      <c r="M28" s="918"/>
      <c r="N28" s="919"/>
    </row>
    <row r="29" spans="1:14" s="1" customFormat="1" ht="60.75" customHeight="1" x14ac:dyDescent="0.2">
      <c r="A29" s="4"/>
      <c r="B29" s="917"/>
      <c r="C29" s="918"/>
      <c r="D29" s="918"/>
      <c r="E29" s="918"/>
      <c r="F29" s="918"/>
      <c r="G29" s="918"/>
      <c r="H29" s="918"/>
      <c r="I29" s="918"/>
      <c r="J29" s="918"/>
      <c r="K29" s="918"/>
      <c r="L29" s="918"/>
      <c r="M29" s="918"/>
      <c r="N29" s="919"/>
    </row>
    <row r="30" spans="1:14" s="1" customFormat="1" ht="60.75" customHeight="1" x14ac:dyDescent="0.2">
      <c r="A30" s="4"/>
      <c r="B30" s="917"/>
      <c r="C30" s="918"/>
      <c r="D30" s="918"/>
      <c r="E30" s="918"/>
      <c r="F30" s="918"/>
      <c r="G30" s="918"/>
      <c r="H30" s="918"/>
      <c r="I30" s="918"/>
      <c r="J30" s="918"/>
      <c r="K30" s="918"/>
      <c r="L30" s="918"/>
      <c r="M30" s="918"/>
      <c r="N30" s="919"/>
    </row>
    <row r="31" spans="1:14" s="1" customFormat="1" ht="60.75" customHeight="1" x14ac:dyDescent="0.2">
      <c r="A31" s="4"/>
      <c r="B31" s="917"/>
      <c r="C31" s="918"/>
      <c r="D31" s="918"/>
      <c r="E31" s="918"/>
      <c r="F31" s="918"/>
      <c r="G31" s="918"/>
      <c r="H31" s="918"/>
      <c r="I31" s="918"/>
      <c r="J31" s="918"/>
      <c r="K31" s="918"/>
      <c r="L31" s="918"/>
      <c r="M31" s="918"/>
      <c r="N31" s="919"/>
    </row>
    <row r="32" spans="1:14" s="1" customFormat="1" ht="60.75" customHeight="1" x14ac:dyDescent="0.2">
      <c r="A32" s="4"/>
      <c r="B32" s="917"/>
      <c r="C32" s="918"/>
      <c r="D32" s="918"/>
      <c r="E32" s="918"/>
      <c r="F32" s="918"/>
      <c r="G32" s="918"/>
      <c r="H32" s="918"/>
      <c r="I32" s="918"/>
      <c r="J32" s="918"/>
      <c r="K32" s="918"/>
      <c r="L32" s="918"/>
      <c r="M32" s="918"/>
      <c r="N32" s="919"/>
    </row>
    <row r="33" spans="1:14" s="1" customFormat="1" ht="60.75" customHeight="1" x14ac:dyDescent="0.2">
      <c r="A33" s="4"/>
      <c r="B33" s="917"/>
      <c r="C33" s="918"/>
      <c r="D33" s="918"/>
      <c r="E33" s="918"/>
      <c r="F33" s="918"/>
      <c r="G33" s="918"/>
      <c r="H33" s="918"/>
      <c r="I33" s="918"/>
      <c r="J33" s="918"/>
      <c r="K33" s="918"/>
      <c r="L33" s="918"/>
      <c r="M33" s="918"/>
      <c r="N33" s="919"/>
    </row>
    <row r="34" spans="1:14" s="1" customFormat="1" ht="60.75" customHeight="1" x14ac:dyDescent="0.2">
      <c r="A34" s="4"/>
      <c r="B34" s="917"/>
      <c r="C34" s="918"/>
      <c r="D34" s="918"/>
      <c r="E34" s="918"/>
      <c r="F34" s="918"/>
      <c r="G34" s="918"/>
      <c r="H34" s="918"/>
      <c r="I34" s="918"/>
      <c r="J34" s="918"/>
      <c r="K34" s="918"/>
      <c r="L34" s="918"/>
      <c r="M34" s="918"/>
      <c r="N34" s="919"/>
    </row>
    <row r="35" spans="1:14" s="1" customFormat="1" ht="60.75" customHeight="1" x14ac:dyDescent="0.2">
      <c r="A35" s="4"/>
      <c r="B35" s="917"/>
      <c r="C35" s="918"/>
      <c r="D35" s="918"/>
      <c r="E35" s="918"/>
      <c r="F35" s="918"/>
      <c r="G35" s="918"/>
      <c r="H35" s="918"/>
      <c r="I35" s="918"/>
      <c r="J35" s="918"/>
      <c r="K35" s="918"/>
      <c r="L35" s="918"/>
      <c r="M35" s="918"/>
      <c r="N35" s="919"/>
    </row>
    <row r="36" spans="1:14" s="1" customFormat="1" ht="60.75" customHeight="1" x14ac:dyDescent="0.2">
      <c r="A36" s="4"/>
      <c r="B36" s="917"/>
      <c r="C36" s="918"/>
      <c r="D36" s="918"/>
      <c r="E36" s="918"/>
      <c r="F36" s="918"/>
      <c r="G36" s="918"/>
      <c r="H36" s="918"/>
      <c r="I36" s="918"/>
      <c r="J36" s="918"/>
      <c r="K36" s="918"/>
      <c r="L36" s="918"/>
      <c r="M36" s="918"/>
      <c r="N36" s="919"/>
    </row>
    <row r="37" spans="1:14" s="1" customFormat="1" ht="60.75" customHeight="1" x14ac:dyDescent="0.2">
      <c r="A37" s="4"/>
      <c r="B37" s="917"/>
      <c r="C37" s="918"/>
      <c r="D37" s="918"/>
      <c r="E37" s="918"/>
      <c r="F37" s="918"/>
      <c r="G37" s="918"/>
      <c r="H37" s="918"/>
      <c r="I37" s="918"/>
      <c r="J37" s="918"/>
      <c r="K37" s="918"/>
      <c r="L37" s="918"/>
      <c r="M37" s="918"/>
      <c r="N37" s="919"/>
    </row>
    <row r="38" spans="1:14" s="1" customFormat="1" ht="60.75" customHeight="1" x14ac:dyDescent="0.2">
      <c r="A38" s="4"/>
      <c r="B38" s="917"/>
      <c r="C38" s="918"/>
      <c r="D38" s="918"/>
      <c r="E38" s="918"/>
      <c r="F38" s="918"/>
      <c r="G38" s="918"/>
      <c r="H38" s="918"/>
      <c r="I38" s="918"/>
      <c r="J38" s="918"/>
      <c r="K38" s="918"/>
      <c r="L38" s="918"/>
      <c r="M38" s="918"/>
      <c r="N38" s="919"/>
    </row>
    <row r="39" spans="1:14" s="1" customFormat="1" ht="60.75" customHeight="1" x14ac:dyDescent="0.2">
      <c r="A39" s="4"/>
      <c r="B39" s="917"/>
      <c r="C39" s="918"/>
      <c r="D39" s="918"/>
      <c r="E39" s="918"/>
      <c r="F39" s="918"/>
      <c r="G39" s="918"/>
      <c r="H39" s="918"/>
      <c r="I39" s="918"/>
      <c r="J39" s="918"/>
      <c r="K39" s="918"/>
      <c r="L39" s="918"/>
      <c r="M39" s="918"/>
      <c r="N39" s="919"/>
    </row>
    <row r="40" spans="1:14" s="1" customFormat="1" ht="60.75" customHeight="1" x14ac:dyDescent="0.2">
      <c r="A40" s="4"/>
      <c r="B40" s="917"/>
      <c r="C40" s="918"/>
      <c r="D40" s="918"/>
      <c r="E40" s="918"/>
      <c r="F40" s="918"/>
      <c r="G40" s="918"/>
      <c r="H40" s="918"/>
      <c r="I40" s="918"/>
      <c r="J40" s="918"/>
      <c r="K40" s="918"/>
      <c r="L40" s="918"/>
      <c r="M40" s="918"/>
      <c r="N40" s="919"/>
    </row>
    <row r="41" spans="1:14" s="1" customFormat="1" ht="60.75" customHeight="1" x14ac:dyDescent="0.2">
      <c r="A41" s="4"/>
      <c r="B41" s="917"/>
      <c r="C41" s="918"/>
      <c r="D41" s="918"/>
      <c r="E41" s="918"/>
      <c r="F41" s="918"/>
      <c r="G41" s="918"/>
      <c r="H41" s="918"/>
      <c r="I41" s="918"/>
      <c r="J41" s="918"/>
      <c r="K41" s="918"/>
      <c r="L41" s="918"/>
      <c r="M41" s="918"/>
      <c r="N41" s="919"/>
    </row>
    <row r="42" spans="1:14" s="1" customFormat="1" ht="60.75" customHeight="1" x14ac:dyDescent="0.2">
      <c r="A42" s="4"/>
      <c r="B42" s="917"/>
      <c r="C42" s="918"/>
      <c r="D42" s="918"/>
      <c r="E42" s="918"/>
      <c r="F42" s="918"/>
      <c r="G42" s="918"/>
      <c r="H42" s="918"/>
      <c r="I42" s="918"/>
      <c r="J42" s="918"/>
      <c r="K42" s="918"/>
      <c r="L42" s="918"/>
      <c r="M42" s="918"/>
      <c r="N42" s="919"/>
    </row>
    <row r="43" spans="1:14" s="1" customFormat="1" ht="60.75" customHeight="1" x14ac:dyDescent="0.2">
      <c r="A43" s="4"/>
      <c r="B43" s="917"/>
      <c r="C43" s="918"/>
      <c r="D43" s="918"/>
      <c r="E43" s="918"/>
      <c r="F43" s="918"/>
      <c r="G43" s="918"/>
      <c r="H43" s="918"/>
      <c r="I43" s="918"/>
      <c r="J43" s="918"/>
      <c r="K43" s="918"/>
      <c r="L43" s="918"/>
      <c r="M43" s="918"/>
      <c r="N43" s="919"/>
    </row>
    <row r="44" spans="1:14" s="1" customFormat="1" ht="60.75" customHeight="1" x14ac:dyDescent="0.2">
      <c r="A44" s="4"/>
      <c r="B44" s="917"/>
      <c r="C44" s="918"/>
      <c r="D44" s="918"/>
      <c r="E44" s="918"/>
      <c r="F44" s="918"/>
      <c r="G44" s="918"/>
      <c r="H44" s="918"/>
      <c r="I44" s="918"/>
      <c r="J44" s="918"/>
      <c r="K44" s="918"/>
      <c r="L44" s="918"/>
      <c r="M44" s="918"/>
      <c r="N44" s="919"/>
    </row>
    <row r="45" spans="1:14" s="1" customFormat="1" ht="60.75" customHeight="1" x14ac:dyDescent="0.2">
      <c r="A45" s="4"/>
      <c r="B45" s="917"/>
      <c r="C45" s="918"/>
      <c r="D45" s="918"/>
      <c r="E45" s="918"/>
      <c r="F45" s="918"/>
      <c r="G45" s="918"/>
      <c r="H45" s="918"/>
      <c r="I45" s="918"/>
      <c r="J45" s="918"/>
      <c r="K45" s="918"/>
      <c r="L45" s="918"/>
      <c r="M45" s="918"/>
      <c r="N45" s="919"/>
    </row>
    <row r="46" spans="1:14" s="1" customFormat="1" ht="60.75" customHeight="1" x14ac:dyDescent="0.2">
      <c r="A46" s="4"/>
      <c r="B46" s="917"/>
      <c r="C46" s="918"/>
      <c r="D46" s="918"/>
      <c r="E46" s="918"/>
      <c r="F46" s="918"/>
      <c r="G46" s="918"/>
      <c r="H46" s="918"/>
      <c r="I46" s="918"/>
      <c r="J46" s="918"/>
      <c r="K46" s="918"/>
      <c r="L46" s="918"/>
      <c r="M46" s="918"/>
      <c r="N46" s="919"/>
    </row>
    <row r="47" spans="1:14" s="1" customFormat="1" ht="60.75" customHeight="1" x14ac:dyDescent="0.2">
      <c r="A47" s="4"/>
      <c r="B47" s="917"/>
      <c r="C47" s="918"/>
      <c r="D47" s="918"/>
      <c r="E47" s="918"/>
      <c r="F47" s="918"/>
      <c r="G47" s="918"/>
      <c r="H47" s="918"/>
      <c r="I47" s="918"/>
      <c r="J47" s="918"/>
      <c r="K47" s="918"/>
      <c r="L47" s="918"/>
      <c r="M47" s="918"/>
      <c r="N47" s="919"/>
    </row>
    <row r="48" spans="1:14" s="1" customFormat="1" ht="60.75" customHeight="1" x14ac:dyDescent="0.2">
      <c r="A48" s="4"/>
      <c r="B48" s="917"/>
      <c r="C48" s="918"/>
      <c r="D48" s="918"/>
      <c r="E48" s="918"/>
      <c r="F48" s="918"/>
      <c r="G48" s="918"/>
      <c r="H48" s="918"/>
      <c r="I48" s="918"/>
      <c r="J48" s="918"/>
      <c r="K48" s="918"/>
      <c r="L48" s="918"/>
      <c r="M48" s="918"/>
      <c r="N48" s="919"/>
    </row>
    <row r="49" spans="1:14" s="1" customFormat="1" ht="60.75" customHeight="1" x14ac:dyDescent="0.2">
      <c r="A49" s="4"/>
      <c r="B49" s="917"/>
      <c r="C49" s="918"/>
      <c r="D49" s="918"/>
      <c r="E49" s="918"/>
      <c r="F49" s="918"/>
      <c r="G49" s="918"/>
      <c r="H49" s="918"/>
      <c r="I49" s="918"/>
      <c r="J49" s="918"/>
      <c r="K49" s="918"/>
      <c r="L49" s="918"/>
      <c r="M49" s="918"/>
      <c r="N49" s="919"/>
    </row>
    <row r="50" spans="1:14" s="1" customFormat="1" ht="60.75" customHeight="1" x14ac:dyDescent="0.2">
      <c r="A50" s="4"/>
      <c r="B50" s="917"/>
      <c r="C50" s="918"/>
      <c r="D50" s="918"/>
      <c r="E50" s="918"/>
      <c r="F50" s="918"/>
      <c r="G50" s="918"/>
      <c r="H50" s="918"/>
      <c r="I50" s="918"/>
      <c r="J50" s="918"/>
      <c r="K50" s="918"/>
      <c r="L50" s="918"/>
      <c r="M50" s="918"/>
      <c r="N50" s="919"/>
    </row>
    <row r="51" spans="1:14" s="1" customFormat="1" ht="60.75" customHeight="1" x14ac:dyDescent="0.2">
      <c r="A51" s="4"/>
      <c r="B51" s="917"/>
      <c r="C51" s="918"/>
      <c r="D51" s="918"/>
      <c r="E51" s="918"/>
      <c r="F51" s="918"/>
      <c r="G51" s="918"/>
      <c r="H51" s="918"/>
      <c r="I51" s="918"/>
      <c r="J51" s="918"/>
      <c r="K51" s="918"/>
      <c r="L51" s="918"/>
      <c r="M51" s="918"/>
      <c r="N51" s="919"/>
    </row>
    <row r="52" spans="1:14" s="1" customFormat="1" ht="60.75" customHeight="1" x14ac:dyDescent="0.2">
      <c r="A52" s="4"/>
      <c r="B52" s="917"/>
      <c r="C52" s="918"/>
      <c r="D52" s="918"/>
      <c r="E52" s="918"/>
      <c r="F52" s="918"/>
      <c r="G52" s="918"/>
      <c r="H52" s="918"/>
      <c r="I52" s="918"/>
      <c r="J52" s="918"/>
      <c r="K52" s="918"/>
      <c r="L52" s="918"/>
      <c r="M52" s="918"/>
      <c r="N52" s="919"/>
    </row>
    <row r="53" spans="1:14" s="1" customFormat="1" ht="60.75" customHeight="1" x14ac:dyDescent="0.2">
      <c r="A53" s="4"/>
      <c r="B53" s="917"/>
      <c r="C53" s="918"/>
      <c r="D53" s="918"/>
      <c r="E53" s="918"/>
      <c r="F53" s="918"/>
      <c r="G53" s="918"/>
      <c r="H53" s="918"/>
      <c r="I53" s="918"/>
      <c r="J53" s="918"/>
      <c r="K53" s="918"/>
      <c r="L53" s="918"/>
      <c r="M53" s="918"/>
      <c r="N53" s="919"/>
    </row>
    <row r="54" spans="1:14" s="1" customFormat="1" ht="60.75" customHeight="1" x14ac:dyDescent="0.2">
      <c r="A54" s="4"/>
      <c r="B54" s="917"/>
      <c r="C54" s="918"/>
      <c r="D54" s="918"/>
      <c r="E54" s="918"/>
      <c r="F54" s="918"/>
      <c r="G54" s="918"/>
      <c r="H54" s="918"/>
      <c r="I54" s="918"/>
      <c r="J54" s="918"/>
      <c r="K54" s="918"/>
      <c r="L54" s="918"/>
      <c r="M54" s="918"/>
      <c r="N54" s="919"/>
    </row>
    <row r="55" spans="1:14" s="1" customFormat="1" ht="60.75" customHeight="1" x14ac:dyDescent="0.2">
      <c r="A55" s="4"/>
      <c r="B55" s="917"/>
      <c r="C55" s="918"/>
      <c r="D55" s="918"/>
      <c r="E55" s="918"/>
      <c r="F55" s="918"/>
      <c r="G55" s="918"/>
      <c r="H55" s="918"/>
      <c r="I55" s="918"/>
      <c r="J55" s="918"/>
      <c r="K55" s="918"/>
      <c r="L55" s="918"/>
      <c r="M55" s="918"/>
      <c r="N55" s="919"/>
    </row>
    <row r="56" spans="1:14" s="1" customFormat="1" ht="60.75" customHeight="1" x14ac:dyDescent="0.2">
      <c r="A56" s="4"/>
      <c r="B56" s="917"/>
      <c r="C56" s="918"/>
      <c r="D56" s="918"/>
      <c r="E56" s="918"/>
      <c r="F56" s="918"/>
      <c r="G56" s="918"/>
      <c r="H56" s="918"/>
      <c r="I56" s="918"/>
      <c r="J56" s="918"/>
      <c r="K56" s="918"/>
      <c r="L56" s="918"/>
      <c r="M56" s="918"/>
      <c r="N56" s="919"/>
    </row>
    <row r="57" spans="1:14" s="1" customFormat="1" ht="60.75" customHeight="1" x14ac:dyDescent="0.2">
      <c r="A57" s="4"/>
      <c r="B57" s="917"/>
      <c r="C57" s="918"/>
      <c r="D57" s="918"/>
      <c r="E57" s="918"/>
      <c r="F57" s="918"/>
      <c r="G57" s="918"/>
      <c r="H57" s="918"/>
      <c r="I57" s="918"/>
      <c r="J57" s="918"/>
      <c r="K57" s="918"/>
      <c r="L57" s="918"/>
      <c r="M57" s="918"/>
      <c r="N57" s="919"/>
    </row>
    <row r="58" spans="1:14" s="1" customFormat="1" ht="60.75" customHeight="1" x14ac:dyDescent="0.2">
      <c r="A58" s="4"/>
      <c r="B58" s="917"/>
      <c r="C58" s="918"/>
      <c r="D58" s="918"/>
      <c r="E58" s="918"/>
      <c r="F58" s="918"/>
      <c r="G58" s="918"/>
      <c r="H58" s="918"/>
      <c r="I58" s="918"/>
      <c r="J58" s="918"/>
      <c r="K58" s="918"/>
      <c r="L58" s="918"/>
      <c r="M58" s="918"/>
      <c r="N58" s="919"/>
    </row>
    <row r="59" spans="1:14" s="1" customFormat="1" ht="60.75" customHeight="1" x14ac:dyDescent="0.2">
      <c r="A59" s="4"/>
      <c r="B59" s="917"/>
      <c r="C59" s="918"/>
      <c r="D59" s="918"/>
      <c r="E59" s="918"/>
      <c r="F59" s="918"/>
      <c r="G59" s="918"/>
      <c r="H59" s="918"/>
      <c r="I59" s="918"/>
      <c r="J59" s="918"/>
      <c r="K59" s="918"/>
      <c r="L59" s="918"/>
      <c r="M59" s="918"/>
      <c r="N59" s="919"/>
    </row>
    <row r="60" spans="1:14" s="1" customFormat="1" ht="60.75" customHeight="1" x14ac:dyDescent="0.2">
      <c r="A60" s="4"/>
      <c r="B60" s="917"/>
      <c r="C60" s="918"/>
      <c r="D60" s="918"/>
      <c r="E60" s="918"/>
      <c r="F60" s="918"/>
      <c r="G60" s="918"/>
      <c r="H60" s="918"/>
      <c r="I60" s="918"/>
      <c r="J60" s="918"/>
      <c r="K60" s="918"/>
      <c r="L60" s="918"/>
      <c r="M60" s="918"/>
      <c r="N60" s="919"/>
    </row>
    <row r="61" spans="1:14" s="1" customFormat="1" ht="60.75" customHeight="1" x14ac:dyDescent="0.2">
      <c r="A61" s="4"/>
      <c r="B61" s="917"/>
      <c r="C61" s="918"/>
      <c r="D61" s="918"/>
      <c r="E61" s="918"/>
      <c r="F61" s="918"/>
      <c r="G61" s="918"/>
      <c r="H61" s="918"/>
      <c r="I61" s="918"/>
      <c r="J61" s="918"/>
      <c r="K61" s="918"/>
      <c r="L61" s="918"/>
      <c r="M61" s="918"/>
      <c r="N61" s="919"/>
    </row>
    <row r="62" spans="1:14" s="1" customFormat="1" ht="60.75" customHeight="1" x14ac:dyDescent="0.2">
      <c r="A62" s="4"/>
      <c r="B62" s="917"/>
      <c r="C62" s="918"/>
      <c r="D62" s="918"/>
      <c r="E62" s="918"/>
      <c r="F62" s="918"/>
      <c r="G62" s="918"/>
      <c r="H62" s="918"/>
      <c r="I62" s="918"/>
      <c r="J62" s="918"/>
      <c r="K62" s="918"/>
      <c r="L62" s="918"/>
      <c r="M62" s="918"/>
      <c r="N62" s="919"/>
    </row>
    <row r="63" spans="1:14" s="1" customFormat="1" ht="60.75" customHeight="1" x14ac:dyDescent="0.2">
      <c r="A63" s="4"/>
      <c r="B63" s="917"/>
      <c r="C63" s="918"/>
      <c r="D63" s="918"/>
      <c r="E63" s="918"/>
      <c r="F63" s="918"/>
      <c r="G63" s="918"/>
      <c r="H63" s="918"/>
      <c r="I63" s="918"/>
      <c r="J63" s="918"/>
      <c r="K63" s="918"/>
      <c r="L63" s="918"/>
      <c r="M63" s="918"/>
      <c r="N63" s="919"/>
    </row>
    <row r="64" spans="1:14" s="1" customFormat="1" ht="60.75" customHeight="1" x14ac:dyDescent="0.2">
      <c r="A64" s="4"/>
      <c r="B64" s="917"/>
      <c r="C64" s="918"/>
      <c r="D64" s="918"/>
      <c r="E64" s="918"/>
      <c r="F64" s="918"/>
      <c r="G64" s="918"/>
      <c r="H64" s="918"/>
      <c r="I64" s="918"/>
      <c r="J64" s="918"/>
      <c r="K64" s="918"/>
      <c r="L64" s="918"/>
      <c r="M64" s="918"/>
      <c r="N64" s="919"/>
    </row>
    <row r="65" spans="1:14" s="1" customFormat="1" ht="60.75" customHeight="1" x14ac:dyDescent="0.2">
      <c r="A65" s="4"/>
      <c r="B65" s="917"/>
      <c r="C65" s="918"/>
      <c r="D65" s="918"/>
      <c r="E65" s="918"/>
      <c r="F65" s="918"/>
      <c r="G65" s="918"/>
      <c r="H65" s="918"/>
      <c r="I65" s="918"/>
      <c r="J65" s="918"/>
      <c r="K65" s="918"/>
      <c r="L65" s="918"/>
      <c r="M65" s="918"/>
      <c r="N65" s="919"/>
    </row>
    <row r="66" spans="1:14" s="1" customFormat="1" ht="60.75" customHeight="1" x14ac:dyDescent="0.2">
      <c r="A66" s="4"/>
      <c r="B66" s="917"/>
      <c r="C66" s="918"/>
      <c r="D66" s="918"/>
      <c r="E66" s="918"/>
      <c r="F66" s="918"/>
      <c r="G66" s="918"/>
      <c r="H66" s="918"/>
      <c r="I66" s="918"/>
      <c r="J66" s="918"/>
      <c r="K66" s="918"/>
      <c r="L66" s="918"/>
      <c r="M66" s="918"/>
      <c r="N66" s="919"/>
    </row>
    <row r="67" spans="1:14" s="1" customFormat="1" ht="60.75" customHeight="1" x14ac:dyDescent="0.2">
      <c r="A67" s="4"/>
      <c r="B67" s="917"/>
      <c r="C67" s="918"/>
      <c r="D67" s="918"/>
      <c r="E67" s="918"/>
      <c r="F67" s="918"/>
      <c r="G67" s="918"/>
      <c r="H67" s="918"/>
      <c r="I67" s="918"/>
      <c r="J67" s="918"/>
      <c r="K67" s="918"/>
      <c r="L67" s="918"/>
      <c r="M67" s="918"/>
      <c r="N67" s="919"/>
    </row>
    <row r="68" spans="1:14" s="1" customFormat="1" ht="60.75" customHeight="1" x14ac:dyDescent="0.2">
      <c r="A68" s="4"/>
      <c r="B68" s="917"/>
      <c r="C68" s="918"/>
      <c r="D68" s="918"/>
      <c r="E68" s="918"/>
      <c r="F68" s="918"/>
      <c r="G68" s="918"/>
      <c r="H68" s="918"/>
      <c r="I68" s="918"/>
      <c r="J68" s="918"/>
      <c r="K68" s="918"/>
      <c r="L68" s="918"/>
      <c r="M68" s="918"/>
      <c r="N68" s="919"/>
    </row>
    <row r="69" spans="1:14" s="1" customFormat="1" ht="60.75" customHeight="1" x14ac:dyDescent="0.2">
      <c r="A69" s="4"/>
      <c r="B69" s="917"/>
      <c r="C69" s="918"/>
      <c r="D69" s="918"/>
      <c r="E69" s="918"/>
      <c r="F69" s="918"/>
      <c r="G69" s="918"/>
      <c r="H69" s="918"/>
      <c r="I69" s="918"/>
      <c r="J69" s="918"/>
      <c r="K69" s="918"/>
      <c r="L69" s="918"/>
      <c r="M69" s="918"/>
      <c r="N69" s="919"/>
    </row>
    <row r="70" spans="1:14" s="1" customFormat="1" ht="60.75" customHeight="1" x14ac:dyDescent="0.2">
      <c r="A70" s="4"/>
      <c r="B70" s="917"/>
      <c r="C70" s="918"/>
      <c r="D70" s="918"/>
      <c r="E70" s="918"/>
      <c r="F70" s="918"/>
      <c r="G70" s="918"/>
      <c r="H70" s="918"/>
      <c r="I70" s="918"/>
      <c r="J70" s="918"/>
      <c r="K70" s="918"/>
      <c r="L70" s="918"/>
      <c r="M70" s="918"/>
      <c r="N70" s="919"/>
    </row>
    <row r="71" spans="1:14" s="1" customFormat="1" ht="60.75" customHeight="1" x14ac:dyDescent="0.2">
      <c r="A71" s="4"/>
      <c r="B71" s="917"/>
      <c r="C71" s="918"/>
      <c r="D71" s="918"/>
      <c r="E71" s="918"/>
      <c r="F71" s="918"/>
      <c r="G71" s="918"/>
      <c r="H71" s="918"/>
      <c r="I71" s="918"/>
      <c r="J71" s="918"/>
      <c r="K71" s="918"/>
      <c r="L71" s="918"/>
      <c r="M71" s="918"/>
      <c r="N71" s="919"/>
    </row>
    <row r="72" spans="1:14" s="1" customFormat="1" ht="60.75" customHeight="1" x14ac:dyDescent="0.2">
      <c r="A72" s="4"/>
      <c r="B72" s="917"/>
      <c r="C72" s="918"/>
      <c r="D72" s="918"/>
      <c r="E72" s="918"/>
      <c r="F72" s="918"/>
      <c r="G72" s="918"/>
      <c r="H72" s="918"/>
      <c r="I72" s="918"/>
      <c r="J72" s="918"/>
      <c r="K72" s="918"/>
      <c r="L72" s="918"/>
      <c r="M72" s="918"/>
      <c r="N72" s="919"/>
    </row>
    <row r="73" spans="1:14" s="1" customFormat="1" ht="60.75" customHeight="1" x14ac:dyDescent="0.2">
      <c r="A73" s="4"/>
      <c r="B73" s="917"/>
      <c r="C73" s="918"/>
      <c r="D73" s="918"/>
      <c r="E73" s="918"/>
      <c r="F73" s="918"/>
      <c r="G73" s="918"/>
      <c r="H73" s="918"/>
      <c r="I73" s="918"/>
      <c r="J73" s="918"/>
      <c r="K73" s="918"/>
      <c r="L73" s="918"/>
      <c r="M73" s="918"/>
      <c r="N73" s="919"/>
    </row>
    <row r="74" spans="1:14" s="1" customFormat="1" ht="60.75" customHeight="1" x14ac:dyDescent="0.2">
      <c r="A74" s="4"/>
      <c r="B74" s="917"/>
      <c r="C74" s="918"/>
      <c r="D74" s="918"/>
      <c r="E74" s="918"/>
      <c r="F74" s="918"/>
      <c r="G74" s="918"/>
      <c r="H74" s="918"/>
      <c r="I74" s="918"/>
      <c r="J74" s="918"/>
      <c r="K74" s="918"/>
      <c r="L74" s="918"/>
      <c r="M74" s="918"/>
      <c r="N74" s="919"/>
    </row>
    <row r="75" spans="1:14" s="1" customFormat="1" ht="60.75" customHeight="1" x14ac:dyDescent="0.2">
      <c r="A75" s="4"/>
      <c r="B75" s="917"/>
      <c r="C75" s="918"/>
      <c r="D75" s="918"/>
      <c r="E75" s="918"/>
      <c r="F75" s="918"/>
      <c r="G75" s="918"/>
      <c r="H75" s="918"/>
      <c r="I75" s="918"/>
      <c r="J75" s="918"/>
      <c r="K75" s="918"/>
      <c r="L75" s="918"/>
      <c r="M75" s="918"/>
      <c r="N75" s="919"/>
    </row>
    <row r="76" spans="1:14" s="1" customFormat="1" ht="60.75" customHeight="1" x14ac:dyDescent="0.2">
      <c r="A76" s="4"/>
      <c r="B76" s="917"/>
      <c r="C76" s="918"/>
      <c r="D76" s="918"/>
      <c r="E76" s="918"/>
      <c r="F76" s="918"/>
      <c r="G76" s="918"/>
      <c r="H76" s="918"/>
      <c r="I76" s="918"/>
      <c r="J76" s="918"/>
      <c r="K76" s="918"/>
      <c r="L76" s="918"/>
      <c r="M76" s="918"/>
      <c r="N76" s="919"/>
    </row>
    <row r="77" spans="1:14" s="1" customFormat="1" ht="60.75" customHeight="1" x14ac:dyDescent="0.2">
      <c r="A77" s="4"/>
      <c r="B77" s="917"/>
      <c r="C77" s="918"/>
      <c r="D77" s="918"/>
      <c r="E77" s="918"/>
      <c r="F77" s="918"/>
      <c r="G77" s="918"/>
      <c r="H77" s="918"/>
      <c r="I77" s="918"/>
      <c r="J77" s="918"/>
      <c r="K77" s="918"/>
      <c r="L77" s="918"/>
      <c r="M77" s="918"/>
      <c r="N77" s="919"/>
    </row>
    <row r="78" spans="1:14" s="1" customFormat="1" ht="60.75" customHeight="1" x14ac:dyDescent="0.2">
      <c r="A78" s="4"/>
      <c r="B78" s="917"/>
      <c r="C78" s="918"/>
      <c r="D78" s="918"/>
      <c r="E78" s="918"/>
      <c r="F78" s="918"/>
      <c r="G78" s="918"/>
      <c r="H78" s="918"/>
      <c r="I78" s="918"/>
      <c r="J78" s="918"/>
      <c r="K78" s="918"/>
      <c r="L78" s="918"/>
      <c r="M78" s="918"/>
      <c r="N78" s="919"/>
    </row>
    <row r="79" spans="1:14" s="1" customFormat="1" ht="60.75" customHeight="1" x14ac:dyDescent="0.2">
      <c r="A79" s="4"/>
      <c r="B79" s="917"/>
      <c r="C79" s="918"/>
      <c r="D79" s="918"/>
      <c r="E79" s="918"/>
      <c r="F79" s="918"/>
      <c r="G79" s="918"/>
      <c r="H79" s="918"/>
      <c r="I79" s="918"/>
      <c r="J79" s="918"/>
      <c r="K79" s="918"/>
      <c r="L79" s="918"/>
      <c r="M79" s="918"/>
      <c r="N79" s="919"/>
    </row>
    <row r="80" spans="1:14" s="1" customFormat="1" ht="60.75" customHeight="1" x14ac:dyDescent="0.2">
      <c r="A80" s="4"/>
      <c r="B80" s="917"/>
      <c r="C80" s="918"/>
      <c r="D80" s="918"/>
      <c r="E80" s="918"/>
      <c r="F80" s="918"/>
      <c r="G80" s="918"/>
      <c r="H80" s="918"/>
      <c r="I80" s="918"/>
      <c r="J80" s="918"/>
      <c r="K80" s="918"/>
      <c r="L80" s="918"/>
      <c r="M80" s="918"/>
      <c r="N80" s="919"/>
    </row>
    <row r="81" spans="1:14" s="1" customFormat="1" ht="60.75" customHeight="1" x14ac:dyDescent="0.2">
      <c r="A81" s="4"/>
      <c r="B81" s="917"/>
      <c r="C81" s="918"/>
      <c r="D81" s="918"/>
      <c r="E81" s="918"/>
      <c r="F81" s="918"/>
      <c r="G81" s="918"/>
      <c r="H81" s="918"/>
      <c r="I81" s="918"/>
      <c r="J81" s="918"/>
      <c r="K81" s="918"/>
      <c r="L81" s="918"/>
      <c r="M81" s="918"/>
      <c r="N81" s="919"/>
    </row>
    <row r="82" spans="1:14" s="1" customFormat="1" ht="60.75" customHeight="1" x14ac:dyDescent="0.2">
      <c r="A82" s="4"/>
      <c r="B82" s="917"/>
      <c r="C82" s="918"/>
      <c r="D82" s="918"/>
      <c r="E82" s="918"/>
      <c r="F82" s="918"/>
      <c r="G82" s="918"/>
      <c r="H82" s="918"/>
      <c r="I82" s="918"/>
      <c r="J82" s="918"/>
      <c r="K82" s="918"/>
      <c r="L82" s="918"/>
      <c r="M82" s="918"/>
      <c r="N82" s="919"/>
    </row>
    <row r="83" spans="1:14" s="1" customFormat="1" ht="60.75" customHeight="1" x14ac:dyDescent="0.2">
      <c r="A83" s="4"/>
      <c r="B83" s="917"/>
      <c r="C83" s="918"/>
      <c r="D83" s="918"/>
      <c r="E83" s="918"/>
      <c r="F83" s="918"/>
      <c r="G83" s="918"/>
      <c r="H83" s="918"/>
      <c r="I83" s="918"/>
      <c r="J83" s="918"/>
      <c r="K83" s="918"/>
      <c r="L83" s="918"/>
      <c r="M83" s="918"/>
      <c r="N83" s="919"/>
    </row>
    <row r="84" spans="1:14" s="1" customFormat="1" ht="60.75" customHeight="1" x14ac:dyDescent="0.2">
      <c r="A84" s="4"/>
      <c r="B84" s="917"/>
      <c r="C84" s="918"/>
      <c r="D84" s="918"/>
      <c r="E84" s="918"/>
      <c r="F84" s="918"/>
      <c r="G84" s="918"/>
      <c r="H84" s="918"/>
      <c r="I84" s="918"/>
      <c r="J84" s="918"/>
      <c r="K84" s="918"/>
      <c r="L84" s="918"/>
      <c r="M84" s="918"/>
      <c r="N84" s="919"/>
    </row>
    <row r="85" spans="1:14" s="1" customFormat="1" ht="60.75" customHeight="1" x14ac:dyDescent="0.2">
      <c r="A85" s="4"/>
      <c r="B85" s="917"/>
      <c r="C85" s="918"/>
      <c r="D85" s="918"/>
      <c r="E85" s="918"/>
      <c r="F85" s="918"/>
      <c r="G85" s="918"/>
      <c r="H85" s="918"/>
      <c r="I85" s="918"/>
      <c r="J85" s="918"/>
      <c r="K85" s="918"/>
      <c r="L85" s="918"/>
      <c r="M85" s="918"/>
      <c r="N85" s="919"/>
    </row>
    <row r="86" spans="1:14" s="1" customFormat="1" ht="60.75" customHeight="1" x14ac:dyDescent="0.2">
      <c r="A86" s="4"/>
      <c r="B86" s="917"/>
      <c r="C86" s="918"/>
      <c r="D86" s="918"/>
      <c r="E86" s="918"/>
      <c r="F86" s="918"/>
      <c r="G86" s="918"/>
      <c r="H86" s="918"/>
      <c r="I86" s="918"/>
      <c r="J86" s="918"/>
      <c r="K86" s="918"/>
      <c r="L86" s="918"/>
      <c r="M86" s="918"/>
      <c r="N86" s="919"/>
    </row>
    <row r="87" spans="1:14" s="1" customFormat="1" ht="60.75" customHeight="1" x14ac:dyDescent="0.2">
      <c r="A87" s="4"/>
      <c r="B87" s="917"/>
      <c r="C87" s="918"/>
      <c r="D87" s="918"/>
      <c r="E87" s="918"/>
      <c r="F87" s="918"/>
      <c r="G87" s="918"/>
      <c r="H87" s="918"/>
      <c r="I87" s="918"/>
      <c r="J87" s="918"/>
      <c r="K87" s="918"/>
      <c r="L87" s="918"/>
      <c r="M87" s="918"/>
      <c r="N87" s="919"/>
    </row>
    <row r="88" spans="1:14" s="1" customFormat="1" ht="60.75" customHeight="1" x14ac:dyDescent="0.2">
      <c r="A88" s="4"/>
      <c r="B88" s="917"/>
      <c r="C88" s="918"/>
      <c r="D88" s="918"/>
      <c r="E88" s="918"/>
      <c r="F88" s="918"/>
      <c r="G88" s="918"/>
      <c r="H88" s="918"/>
      <c r="I88" s="918"/>
      <c r="J88" s="918"/>
      <c r="K88" s="918"/>
      <c r="L88" s="918"/>
      <c r="M88" s="918"/>
      <c r="N88" s="919"/>
    </row>
    <row r="89" spans="1:14" s="1" customFormat="1" ht="60.75" customHeight="1" x14ac:dyDescent="0.2">
      <c r="A89" s="4"/>
      <c r="B89" s="917"/>
      <c r="C89" s="918"/>
      <c r="D89" s="918"/>
      <c r="E89" s="918"/>
      <c r="F89" s="918"/>
      <c r="G89" s="918"/>
      <c r="H89" s="918"/>
      <c r="I89" s="918"/>
      <c r="J89" s="918"/>
      <c r="K89" s="918"/>
      <c r="L89" s="918"/>
      <c r="M89" s="918"/>
      <c r="N89" s="919"/>
    </row>
    <row r="90" spans="1:14" s="1" customFormat="1" ht="60.75" customHeight="1" x14ac:dyDescent="0.2">
      <c r="A90" s="4"/>
      <c r="B90" s="917"/>
      <c r="C90" s="918"/>
      <c r="D90" s="918"/>
      <c r="E90" s="918"/>
      <c r="F90" s="918"/>
      <c r="G90" s="918"/>
      <c r="H90" s="918"/>
      <c r="I90" s="918"/>
      <c r="J90" s="918"/>
      <c r="K90" s="918"/>
      <c r="L90" s="918"/>
      <c r="M90" s="918"/>
      <c r="N90" s="919"/>
    </row>
    <row r="91" spans="1:14" s="1" customFormat="1" ht="60.75" customHeight="1" x14ac:dyDescent="0.2">
      <c r="A91" s="4"/>
      <c r="B91" s="917"/>
      <c r="C91" s="918"/>
      <c r="D91" s="918"/>
      <c r="E91" s="918"/>
      <c r="F91" s="918"/>
      <c r="G91" s="918"/>
      <c r="H91" s="918"/>
      <c r="I91" s="918"/>
      <c r="J91" s="918"/>
      <c r="K91" s="918"/>
      <c r="L91" s="918"/>
      <c r="M91" s="918"/>
      <c r="N91" s="919"/>
    </row>
    <row r="92" spans="1:14" s="1" customFormat="1" ht="60.75" customHeight="1" x14ac:dyDescent="0.2">
      <c r="A92" s="4"/>
      <c r="B92" s="917"/>
      <c r="C92" s="918"/>
      <c r="D92" s="918"/>
      <c r="E92" s="918"/>
      <c r="F92" s="918"/>
      <c r="G92" s="918"/>
      <c r="H92" s="918"/>
      <c r="I92" s="918"/>
      <c r="J92" s="918"/>
      <c r="K92" s="918"/>
      <c r="L92" s="918"/>
      <c r="M92" s="918"/>
      <c r="N92" s="919"/>
    </row>
    <row r="93" spans="1:14" s="1" customFormat="1" ht="60.75" customHeight="1" x14ac:dyDescent="0.2">
      <c r="A93" s="4"/>
      <c r="B93" s="917"/>
      <c r="C93" s="918"/>
      <c r="D93" s="918"/>
      <c r="E93" s="918"/>
      <c r="F93" s="918"/>
      <c r="G93" s="918"/>
      <c r="H93" s="918"/>
      <c r="I93" s="918"/>
      <c r="J93" s="918"/>
      <c r="K93" s="918"/>
      <c r="L93" s="918"/>
      <c r="M93" s="918"/>
      <c r="N93" s="919"/>
    </row>
    <row r="94" spans="1:14" s="1" customFormat="1" ht="60.75" customHeight="1" x14ac:dyDescent="0.2">
      <c r="A94" s="4"/>
      <c r="B94" s="917"/>
      <c r="C94" s="918"/>
      <c r="D94" s="918"/>
      <c r="E94" s="918"/>
      <c r="F94" s="918"/>
      <c r="G94" s="918"/>
      <c r="H94" s="918"/>
      <c r="I94" s="918"/>
      <c r="J94" s="918"/>
      <c r="K94" s="918"/>
      <c r="L94" s="918"/>
      <c r="M94" s="918"/>
      <c r="N94" s="919"/>
    </row>
    <row r="95" spans="1:14" s="1" customFormat="1" ht="60.75" customHeight="1" x14ac:dyDescent="0.2">
      <c r="A95" s="4"/>
      <c r="B95" s="917"/>
      <c r="C95" s="918"/>
      <c r="D95" s="918"/>
      <c r="E95" s="918"/>
      <c r="F95" s="918"/>
      <c r="G95" s="918"/>
      <c r="H95" s="918"/>
      <c r="I95" s="918"/>
      <c r="J95" s="918"/>
      <c r="K95" s="918"/>
      <c r="L95" s="918"/>
      <c r="M95" s="918"/>
      <c r="N95" s="919"/>
    </row>
    <row r="96" spans="1:14" s="1" customFormat="1" ht="60.75" customHeight="1" x14ac:dyDescent="0.2">
      <c r="A96" s="4"/>
      <c r="B96" s="917"/>
      <c r="C96" s="918"/>
      <c r="D96" s="918"/>
      <c r="E96" s="918"/>
      <c r="F96" s="918"/>
      <c r="G96" s="918"/>
      <c r="H96" s="918"/>
      <c r="I96" s="918"/>
      <c r="J96" s="918"/>
      <c r="K96" s="918"/>
      <c r="L96" s="918"/>
      <c r="M96" s="918"/>
      <c r="N96" s="919"/>
    </row>
    <row r="97" spans="1:14" s="1" customFormat="1" ht="60.75" customHeight="1" x14ac:dyDescent="0.2">
      <c r="A97" s="4"/>
      <c r="B97" s="917"/>
      <c r="C97" s="918"/>
      <c r="D97" s="918"/>
      <c r="E97" s="918"/>
      <c r="F97" s="918"/>
      <c r="G97" s="918"/>
      <c r="H97" s="918"/>
      <c r="I97" s="918"/>
      <c r="J97" s="918"/>
      <c r="K97" s="918"/>
      <c r="L97" s="918"/>
      <c r="M97" s="918"/>
      <c r="N97" s="919"/>
    </row>
    <row r="98" spans="1:14" s="1" customFormat="1" ht="60.75" customHeight="1" x14ac:dyDescent="0.2">
      <c r="A98" s="4"/>
      <c r="B98" s="917"/>
      <c r="C98" s="918"/>
      <c r="D98" s="918"/>
      <c r="E98" s="918"/>
      <c r="F98" s="918"/>
      <c r="G98" s="918"/>
      <c r="H98" s="918"/>
      <c r="I98" s="918"/>
      <c r="J98" s="918"/>
      <c r="K98" s="918"/>
      <c r="L98" s="918"/>
      <c r="M98" s="918"/>
      <c r="N98" s="919"/>
    </row>
    <row r="99" spans="1:14" s="1" customFormat="1" ht="60.75" customHeight="1" x14ac:dyDescent="0.2">
      <c r="A99" s="4"/>
      <c r="B99" s="917"/>
      <c r="C99" s="918"/>
      <c r="D99" s="918"/>
      <c r="E99" s="918"/>
      <c r="F99" s="918"/>
      <c r="G99" s="918"/>
      <c r="H99" s="918"/>
      <c r="I99" s="918"/>
      <c r="J99" s="918"/>
      <c r="K99" s="918"/>
      <c r="L99" s="918"/>
      <c r="M99" s="918"/>
      <c r="N99" s="919"/>
    </row>
    <row r="100" spans="1:14" s="1" customFormat="1" ht="60.75" customHeight="1" x14ac:dyDescent="0.2">
      <c r="A100" s="4"/>
      <c r="B100" s="917"/>
      <c r="C100" s="918"/>
      <c r="D100" s="918"/>
      <c r="E100" s="918"/>
      <c r="F100" s="918"/>
      <c r="G100" s="918"/>
      <c r="H100" s="918"/>
      <c r="I100" s="918"/>
      <c r="J100" s="918"/>
      <c r="K100" s="918"/>
      <c r="L100" s="918"/>
      <c r="M100" s="918"/>
      <c r="N100" s="919"/>
    </row>
    <row r="101" spans="1:14" s="1" customFormat="1" ht="60.75" customHeight="1" x14ac:dyDescent="0.2">
      <c r="A101" s="4"/>
      <c r="B101" s="917"/>
      <c r="C101" s="918"/>
      <c r="D101" s="918"/>
      <c r="E101" s="918"/>
      <c r="F101" s="918"/>
      <c r="G101" s="918"/>
      <c r="H101" s="918"/>
      <c r="I101" s="918"/>
      <c r="J101" s="918"/>
      <c r="K101" s="918"/>
      <c r="L101" s="918"/>
      <c r="M101" s="918"/>
      <c r="N101" s="919"/>
    </row>
    <row r="102" spans="1:14" s="1" customFormat="1" ht="60.75" customHeight="1" x14ac:dyDescent="0.2">
      <c r="A102" s="4"/>
      <c r="B102" s="917"/>
      <c r="C102" s="918"/>
      <c r="D102" s="918"/>
      <c r="E102" s="918"/>
      <c r="F102" s="918"/>
      <c r="G102" s="918"/>
      <c r="H102" s="918"/>
      <c r="I102" s="918"/>
      <c r="J102" s="918"/>
      <c r="K102" s="918"/>
      <c r="L102" s="918"/>
      <c r="M102" s="918"/>
      <c r="N102" s="919"/>
    </row>
    <row r="103" spans="1:14" s="1" customFormat="1" ht="60.75" customHeight="1" x14ac:dyDescent="0.2">
      <c r="A103" s="4"/>
      <c r="B103" s="917"/>
      <c r="C103" s="918"/>
      <c r="D103" s="918"/>
      <c r="E103" s="918"/>
      <c r="F103" s="918"/>
      <c r="G103" s="918"/>
      <c r="H103" s="918"/>
      <c r="I103" s="918"/>
      <c r="J103" s="918"/>
      <c r="K103" s="918"/>
      <c r="L103" s="918"/>
      <c r="M103" s="918"/>
      <c r="N103" s="919"/>
    </row>
    <row r="104" spans="1:14" s="1" customFormat="1" ht="60.75" customHeight="1" x14ac:dyDescent="0.2">
      <c r="A104" s="4"/>
      <c r="B104" s="917"/>
      <c r="C104" s="918"/>
      <c r="D104" s="918"/>
      <c r="E104" s="918"/>
      <c r="F104" s="918"/>
      <c r="G104" s="918"/>
      <c r="H104" s="918"/>
      <c r="I104" s="918"/>
      <c r="J104" s="918"/>
      <c r="K104" s="918"/>
      <c r="L104" s="918"/>
      <c r="M104" s="918"/>
      <c r="N104" s="919"/>
    </row>
    <row r="105" spans="1:14" s="1" customFormat="1" ht="60.75" customHeight="1" x14ac:dyDescent="0.2">
      <c r="A105" s="4"/>
      <c r="B105" s="917"/>
      <c r="C105" s="918"/>
      <c r="D105" s="918"/>
      <c r="E105" s="918"/>
      <c r="F105" s="918"/>
      <c r="G105" s="918"/>
      <c r="H105" s="918"/>
      <c r="I105" s="918"/>
      <c r="J105" s="918"/>
      <c r="K105" s="918"/>
      <c r="L105" s="918"/>
      <c r="M105" s="918"/>
      <c r="N105" s="919"/>
    </row>
    <row r="106" spans="1:14" s="1" customFormat="1" ht="60.75" customHeight="1" x14ac:dyDescent="0.2">
      <c r="A106" s="4"/>
      <c r="B106" s="917"/>
      <c r="C106" s="918"/>
      <c r="D106" s="918"/>
      <c r="E106" s="918"/>
      <c r="F106" s="918"/>
      <c r="G106" s="918"/>
      <c r="H106" s="918"/>
      <c r="I106" s="918"/>
      <c r="J106" s="918"/>
      <c r="K106" s="918"/>
      <c r="L106" s="918"/>
      <c r="M106" s="918"/>
      <c r="N106" s="919"/>
    </row>
    <row r="107" spans="1:14" s="1" customFormat="1" ht="60.75" customHeight="1" x14ac:dyDescent="0.2">
      <c r="A107" s="4"/>
      <c r="B107" s="917"/>
      <c r="C107" s="918"/>
      <c r="D107" s="918"/>
      <c r="E107" s="918"/>
      <c r="F107" s="918"/>
      <c r="G107" s="918"/>
      <c r="H107" s="918"/>
      <c r="I107" s="918"/>
      <c r="J107" s="918"/>
      <c r="K107" s="918"/>
      <c r="L107" s="918"/>
      <c r="M107" s="918"/>
      <c r="N107" s="919"/>
    </row>
    <row r="108" spans="1:14" s="1" customFormat="1" ht="60.75" customHeight="1" x14ac:dyDescent="0.2">
      <c r="A108" s="4"/>
      <c r="B108" s="917"/>
      <c r="C108" s="918"/>
      <c r="D108" s="918"/>
      <c r="E108" s="918"/>
      <c r="F108" s="918"/>
      <c r="G108" s="918"/>
      <c r="H108" s="918"/>
      <c r="I108" s="918"/>
      <c r="J108" s="918"/>
      <c r="K108" s="918"/>
      <c r="L108" s="918"/>
      <c r="M108" s="918"/>
      <c r="N108" s="919"/>
    </row>
    <row r="109" spans="1:14" s="1" customFormat="1" ht="60.75" customHeight="1" x14ac:dyDescent="0.2">
      <c r="A109" s="4"/>
      <c r="B109" s="917"/>
      <c r="C109" s="918"/>
      <c r="D109" s="918"/>
      <c r="E109" s="918"/>
      <c r="F109" s="918"/>
      <c r="G109" s="918"/>
      <c r="H109" s="918"/>
      <c r="I109" s="918"/>
      <c r="J109" s="918"/>
      <c r="K109" s="918"/>
      <c r="L109" s="918"/>
      <c r="M109" s="918"/>
      <c r="N109" s="919"/>
    </row>
    <row r="110" spans="1:14" s="1" customFormat="1" ht="60.75" customHeight="1" x14ac:dyDescent="0.2">
      <c r="A110" s="4"/>
      <c r="B110" s="917"/>
      <c r="C110" s="918"/>
      <c r="D110" s="918"/>
      <c r="E110" s="918"/>
      <c r="F110" s="918"/>
      <c r="G110" s="918"/>
      <c r="H110" s="918"/>
      <c r="I110" s="918"/>
      <c r="J110" s="918"/>
      <c r="K110" s="918"/>
      <c r="L110" s="918"/>
      <c r="M110" s="918"/>
      <c r="N110" s="919"/>
    </row>
    <row r="111" spans="1:14" s="1" customFormat="1" ht="60.75" customHeight="1" x14ac:dyDescent="0.2">
      <c r="A111" s="4"/>
      <c r="B111" s="917"/>
      <c r="C111" s="918"/>
      <c r="D111" s="918"/>
      <c r="E111" s="918"/>
      <c r="F111" s="918"/>
      <c r="G111" s="918"/>
      <c r="H111" s="918"/>
      <c r="I111" s="918"/>
      <c r="J111" s="918"/>
      <c r="K111" s="918"/>
      <c r="L111" s="918"/>
      <c r="M111" s="918"/>
      <c r="N111" s="919"/>
    </row>
    <row r="112" spans="1:14" s="1" customFormat="1" ht="60.75" customHeight="1" x14ac:dyDescent="0.2">
      <c r="A112" s="4"/>
      <c r="B112" s="917"/>
      <c r="C112" s="918"/>
      <c r="D112" s="918"/>
      <c r="E112" s="918"/>
      <c r="F112" s="918"/>
      <c r="G112" s="918"/>
      <c r="H112" s="918"/>
      <c r="I112" s="918"/>
      <c r="J112" s="918"/>
      <c r="K112" s="918"/>
      <c r="L112" s="918"/>
      <c r="M112" s="918"/>
      <c r="N112" s="919"/>
    </row>
    <row r="113" spans="1:14" s="1" customFormat="1" ht="60.75" customHeight="1" x14ac:dyDescent="0.2">
      <c r="A113" s="4"/>
      <c r="B113" s="917"/>
      <c r="C113" s="918"/>
      <c r="D113" s="918"/>
      <c r="E113" s="918"/>
      <c r="F113" s="918"/>
      <c r="G113" s="918"/>
      <c r="H113" s="918"/>
      <c r="I113" s="918"/>
      <c r="J113" s="918"/>
      <c r="K113" s="918"/>
      <c r="L113" s="918"/>
      <c r="M113" s="918"/>
      <c r="N113" s="919"/>
    </row>
    <row r="114" spans="1:14" s="1" customFormat="1" ht="60.75" customHeight="1" x14ac:dyDescent="0.2">
      <c r="A114" s="4"/>
      <c r="B114" s="917"/>
      <c r="C114" s="918"/>
      <c r="D114" s="918"/>
      <c r="E114" s="918"/>
      <c r="F114" s="918"/>
      <c r="G114" s="918"/>
      <c r="H114" s="918"/>
      <c r="I114" s="918"/>
      <c r="J114" s="918"/>
      <c r="K114" s="918"/>
      <c r="L114" s="918"/>
      <c r="M114" s="918"/>
      <c r="N114" s="919"/>
    </row>
    <row r="115" spans="1:14" s="1" customFormat="1" ht="60.75" customHeight="1" x14ac:dyDescent="0.2">
      <c r="A115" s="4"/>
      <c r="B115" s="917"/>
      <c r="C115" s="918"/>
      <c r="D115" s="918"/>
      <c r="E115" s="918"/>
      <c r="F115" s="918"/>
      <c r="G115" s="918"/>
      <c r="H115" s="918"/>
      <c r="I115" s="918"/>
      <c r="J115" s="918"/>
      <c r="K115" s="918"/>
      <c r="L115" s="918"/>
      <c r="M115" s="918"/>
      <c r="N115" s="919"/>
    </row>
    <row r="116" spans="1:14" s="1" customFormat="1" ht="60.75" customHeight="1" x14ac:dyDescent="0.2">
      <c r="A116" s="4"/>
      <c r="B116" s="917"/>
      <c r="C116" s="918"/>
      <c r="D116" s="918"/>
      <c r="E116" s="918"/>
      <c r="F116" s="918"/>
      <c r="G116" s="918"/>
      <c r="H116" s="918"/>
      <c r="I116" s="918"/>
      <c r="J116" s="918"/>
      <c r="K116" s="918"/>
      <c r="L116" s="918"/>
      <c r="M116" s="918"/>
      <c r="N116" s="919"/>
    </row>
    <row r="117" spans="1:14" s="1" customFormat="1" ht="60.75" customHeight="1" x14ac:dyDescent="0.2">
      <c r="A117" s="4"/>
      <c r="B117" s="917"/>
      <c r="C117" s="918"/>
      <c r="D117" s="918"/>
      <c r="E117" s="918"/>
      <c r="F117" s="918"/>
      <c r="G117" s="918"/>
      <c r="H117" s="918"/>
      <c r="I117" s="918"/>
      <c r="J117" s="918"/>
      <c r="K117" s="918"/>
      <c r="L117" s="918"/>
      <c r="M117" s="918"/>
      <c r="N117" s="919"/>
    </row>
    <row r="118" spans="1:14" s="1" customFormat="1" ht="60.75" customHeight="1" x14ac:dyDescent="0.2">
      <c r="A118" s="4"/>
      <c r="B118" s="917"/>
      <c r="C118" s="918"/>
      <c r="D118" s="918"/>
      <c r="E118" s="918"/>
      <c r="F118" s="918"/>
      <c r="G118" s="918"/>
      <c r="H118" s="918"/>
      <c r="I118" s="918"/>
      <c r="J118" s="918"/>
      <c r="K118" s="918"/>
      <c r="L118" s="918"/>
      <c r="M118" s="918"/>
      <c r="N118" s="919"/>
    </row>
    <row r="119" spans="1:14" s="1" customFormat="1" ht="60.75" customHeight="1" x14ac:dyDescent="0.2">
      <c r="A119" s="4"/>
      <c r="B119" s="917"/>
      <c r="C119" s="918"/>
      <c r="D119" s="918"/>
      <c r="E119" s="918"/>
      <c r="F119" s="918"/>
      <c r="G119" s="918"/>
      <c r="H119" s="918"/>
      <c r="I119" s="918"/>
      <c r="J119" s="918"/>
      <c r="K119" s="918"/>
      <c r="L119" s="918"/>
      <c r="M119" s="918"/>
      <c r="N119" s="919"/>
    </row>
    <row r="120" spans="1:14" s="1" customFormat="1" ht="60.75" customHeight="1" x14ac:dyDescent="0.2">
      <c r="A120" s="4"/>
      <c r="B120" s="917"/>
      <c r="C120" s="918"/>
      <c r="D120" s="918"/>
      <c r="E120" s="918"/>
      <c r="F120" s="918"/>
      <c r="G120" s="918"/>
      <c r="H120" s="918"/>
      <c r="I120" s="918"/>
      <c r="J120" s="918"/>
      <c r="K120" s="918"/>
      <c r="L120" s="918"/>
      <c r="M120" s="918"/>
      <c r="N120" s="919"/>
    </row>
    <row r="121" spans="1:14" s="1" customFormat="1" ht="60.75" customHeight="1" x14ac:dyDescent="0.2">
      <c r="A121" s="4"/>
      <c r="B121" s="917"/>
      <c r="C121" s="918"/>
      <c r="D121" s="918"/>
      <c r="E121" s="918"/>
      <c r="F121" s="918"/>
      <c r="G121" s="918"/>
      <c r="H121" s="918"/>
      <c r="I121" s="918"/>
      <c r="J121" s="918"/>
      <c r="K121" s="918"/>
      <c r="L121" s="918"/>
      <c r="M121" s="918"/>
      <c r="N121" s="919"/>
    </row>
    <row r="122" spans="1:14" s="1" customFormat="1" ht="60.75" customHeight="1" x14ac:dyDescent="0.2">
      <c r="A122" s="4"/>
      <c r="B122" s="917"/>
      <c r="C122" s="918"/>
      <c r="D122" s="918"/>
      <c r="E122" s="918"/>
      <c r="F122" s="918"/>
      <c r="G122" s="918"/>
      <c r="H122" s="918"/>
      <c r="I122" s="918"/>
      <c r="J122" s="918"/>
      <c r="K122" s="918"/>
      <c r="L122" s="918"/>
      <c r="M122" s="918"/>
      <c r="N122" s="919"/>
    </row>
    <row r="123" spans="1:14" s="1" customFormat="1" ht="60.75" customHeight="1" x14ac:dyDescent="0.2">
      <c r="A123" s="4"/>
      <c r="B123" s="917"/>
      <c r="C123" s="918"/>
      <c r="D123" s="918"/>
      <c r="E123" s="918"/>
      <c r="F123" s="918"/>
      <c r="G123" s="918"/>
      <c r="H123" s="918"/>
      <c r="I123" s="918"/>
      <c r="J123" s="918"/>
      <c r="K123" s="918"/>
      <c r="L123" s="918"/>
      <c r="M123" s="918"/>
      <c r="N123" s="919"/>
    </row>
    <row r="124" spans="1:14" s="1" customFormat="1" ht="60.75" customHeight="1" x14ac:dyDescent="0.2">
      <c r="A124" s="4"/>
      <c r="B124" s="917"/>
      <c r="C124" s="918"/>
      <c r="D124" s="918"/>
      <c r="E124" s="918"/>
      <c r="F124" s="918"/>
      <c r="G124" s="918"/>
      <c r="H124" s="918"/>
      <c r="I124" s="918"/>
      <c r="J124" s="918"/>
      <c r="K124" s="918"/>
      <c r="L124" s="918"/>
      <c r="M124" s="918"/>
      <c r="N124" s="919"/>
    </row>
    <row r="125" spans="1:14" s="1" customFormat="1" ht="60.75" customHeight="1" x14ac:dyDescent="0.2">
      <c r="A125" s="4"/>
      <c r="B125" s="917"/>
      <c r="C125" s="918"/>
      <c r="D125" s="918"/>
      <c r="E125" s="918"/>
      <c r="F125" s="918"/>
      <c r="G125" s="918"/>
      <c r="H125" s="918"/>
      <c r="I125" s="918"/>
      <c r="J125" s="918"/>
      <c r="K125" s="918"/>
      <c r="L125" s="918"/>
      <c r="M125" s="918"/>
      <c r="N125" s="919"/>
    </row>
    <row r="126" spans="1:14" s="1" customFormat="1" ht="60.75" customHeight="1" x14ac:dyDescent="0.2">
      <c r="A126" s="4"/>
      <c r="B126" s="917"/>
      <c r="C126" s="918"/>
      <c r="D126" s="918"/>
      <c r="E126" s="918"/>
      <c r="F126" s="918"/>
      <c r="G126" s="918"/>
      <c r="H126" s="918"/>
      <c r="I126" s="918"/>
      <c r="J126" s="918"/>
      <c r="K126" s="918"/>
      <c r="L126" s="918"/>
      <c r="M126" s="918"/>
      <c r="N126" s="919"/>
    </row>
    <row r="127" spans="1:14" s="1" customFormat="1" ht="60.75" customHeight="1" x14ac:dyDescent="0.2">
      <c r="A127" s="4"/>
      <c r="B127" s="917"/>
      <c r="C127" s="918"/>
      <c r="D127" s="918"/>
      <c r="E127" s="918"/>
      <c r="F127" s="918"/>
      <c r="G127" s="918"/>
      <c r="H127" s="918"/>
      <c r="I127" s="918"/>
      <c r="J127" s="918"/>
      <c r="K127" s="918"/>
      <c r="L127" s="918"/>
      <c r="M127" s="918"/>
      <c r="N127" s="919"/>
    </row>
    <row r="128" spans="1:14" s="1" customFormat="1" ht="60.75" customHeight="1" x14ac:dyDescent="0.2">
      <c r="A128" s="4"/>
      <c r="B128" s="917"/>
      <c r="C128" s="918"/>
      <c r="D128" s="918"/>
      <c r="E128" s="918"/>
      <c r="F128" s="918"/>
      <c r="G128" s="918"/>
      <c r="H128" s="918"/>
      <c r="I128" s="918"/>
      <c r="J128" s="918"/>
      <c r="K128" s="918"/>
      <c r="L128" s="918"/>
      <c r="M128" s="918"/>
      <c r="N128" s="919"/>
    </row>
    <row r="129" spans="1:14" s="1" customFormat="1" ht="60.75" customHeight="1" x14ac:dyDescent="0.2">
      <c r="A129" s="4"/>
      <c r="B129" s="917"/>
      <c r="C129" s="918"/>
      <c r="D129" s="918"/>
      <c r="E129" s="918"/>
      <c r="F129" s="918"/>
      <c r="G129" s="918"/>
      <c r="H129" s="918"/>
      <c r="I129" s="918"/>
      <c r="J129" s="918"/>
      <c r="K129" s="918"/>
      <c r="L129" s="918"/>
      <c r="M129" s="918"/>
      <c r="N129" s="919"/>
    </row>
    <row r="130" spans="1:14" s="1" customFormat="1" ht="60.75" customHeight="1" x14ac:dyDescent="0.2">
      <c r="A130" s="4"/>
      <c r="B130" s="917"/>
      <c r="C130" s="918"/>
      <c r="D130" s="918"/>
      <c r="E130" s="918"/>
      <c r="F130" s="918"/>
      <c r="G130" s="918"/>
      <c r="H130" s="918"/>
      <c r="I130" s="918"/>
      <c r="J130" s="918"/>
      <c r="K130" s="918"/>
      <c r="L130" s="918"/>
      <c r="M130" s="918"/>
      <c r="N130" s="919"/>
    </row>
    <row r="131" spans="1:14" s="1" customFormat="1" ht="60.75" customHeight="1" x14ac:dyDescent="0.2">
      <c r="A131" s="4"/>
      <c r="B131" s="917"/>
      <c r="C131" s="918"/>
      <c r="D131" s="918"/>
      <c r="E131" s="918"/>
      <c r="F131" s="918"/>
      <c r="G131" s="918"/>
      <c r="H131" s="918"/>
      <c r="I131" s="918"/>
      <c r="J131" s="918"/>
      <c r="K131" s="918"/>
      <c r="L131" s="918"/>
      <c r="M131" s="918"/>
      <c r="N131" s="919"/>
    </row>
    <row r="132" spans="1:14" s="1" customFormat="1" ht="60.75" customHeight="1" x14ac:dyDescent="0.2">
      <c r="A132" s="4"/>
      <c r="B132" s="917"/>
      <c r="C132" s="918"/>
      <c r="D132" s="918"/>
      <c r="E132" s="918"/>
      <c r="F132" s="918"/>
      <c r="G132" s="918"/>
      <c r="H132" s="918"/>
      <c r="I132" s="918"/>
      <c r="J132" s="918"/>
      <c r="K132" s="918"/>
      <c r="L132" s="918"/>
      <c r="M132" s="918"/>
      <c r="N132" s="919"/>
    </row>
    <row r="133" spans="1:14" s="1" customFormat="1" ht="60.75" customHeight="1" x14ac:dyDescent="0.2">
      <c r="A133" s="4"/>
      <c r="B133" s="917"/>
      <c r="C133" s="918"/>
      <c r="D133" s="918"/>
      <c r="E133" s="918"/>
      <c r="F133" s="918"/>
      <c r="G133" s="918"/>
      <c r="H133" s="918"/>
      <c r="I133" s="918"/>
      <c r="J133" s="918"/>
      <c r="K133" s="918"/>
      <c r="L133" s="918"/>
      <c r="M133" s="918"/>
      <c r="N133" s="919"/>
    </row>
    <row r="134" spans="1:14" s="1" customFormat="1" ht="60.75" customHeight="1" x14ac:dyDescent="0.2">
      <c r="A134" s="4"/>
      <c r="B134" s="917"/>
      <c r="C134" s="918"/>
      <c r="D134" s="918"/>
      <c r="E134" s="918"/>
      <c r="F134" s="918"/>
      <c r="G134" s="918"/>
      <c r="H134" s="918"/>
      <c r="I134" s="918"/>
      <c r="J134" s="918"/>
      <c r="K134" s="918"/>
      <c r="L134" s="918"/>
      <c r="M134" s="918"/>
      <c r="N134" s="919"/>
    </row>
    <row r="135" spans="1:14" s="1" customFormat="1" ht="60.75" customHeight="1" x14ac:dyDescent="0.2">
      <c r="A135" s="4"/>
      <c r="B135" s="917"/>
      <c r="C135" s="918"/>
      <c r="D135" s="918"/>
      <c r="E135" s="918"/>
      <c r="F135" s="918"/>
      <c r="G135" s="918"/>
      <c r="H135" s="918"/>
      <c r="I135" s="918"/>
      <c r="J135" s="918"/>
      <c r="K135" s="918"/>
      <c r="L135" s="918"/>
      <c r="M135" s="918"/>
      <c r="N135" s="919"/>
    </row>
    <row r="136" spans="1:14" s="1" customFormat="1" ht="60.75" customHeight="1" x14ac:dyDescent="0.2">
      <c r="A136" s="4"/>
      <c r="B136" s="917"/>
      <c r="C136" s="918"/>
      <c r="D136" s="918"/>
      <c r="E136" s="918"/>
      <c r="F136" s="918"/>
      <c r="G136" s="918"/>
      <c r="H136" s="918"/>
      <c r="I136" s="918"/>
      <c r="J136" s="918"/>
      <c r="K136" s="918"/>
      <c r="L136" s="918"/>
      <c r="M136" s="918"/>
      <c r="N136" s="919"/>
    </row>
    <row r="137" spans="1:14" s="1" customFormat="1" ht="60.75" customHeight="1" x14ac:dyDescent="0.2">
      <c r="A137" s="4"/>
      <c r="B137" s="917"/>
      <c r="C137" s="918"/>
      <c r="D137" s="918"/>
      <c r="E137" s="918"/>
      <c r="F137" s="918"/>
      <c r="G137" s="918"/>
      <c r="H137" s="918"/>
      <c r="I137" s="918"/>
      <c r="J137" s="918"/>
      <c r="K137" s="918"/>
      <c r="L137" s="918"/>
      <c r="M137" s="918"/>
      <c r="N137" s="919"/>
    </row>
    <row r="138" spans="1:14" s="1" customFormat="1" ht="60.75" customHeight="1" x14ac:dyDescent="0.2">
      <c r="A138" s="4"/>
      <c r="B138" s="917"/>
      <c r="C138" s="918"/>
      <c r="D138" s="918"/>
      <c r="E138" s="918"/>
      <c r="F138" s="918"/>
      <c r="G138" s="918"/>
      <c r="H138" s="918"/>
      <c r="I138" s="918"/>
      <c r="J138" s="918"/>
      <c r="K138" s="918"/>
      <c r="L138" s="918"/>
      <c r="M138" s="918"/>
      <c r="N138" s="919"/>
    </row>
    <row r="139" spans="1:14" s="1" customFormat="1" ht="60.75" customHeight="1" x14ac:dyDescent="0.2">
      <c r="A139" s="4"/>
      <c r="B139" s="917"/>
      <c r="C139" s="918"/>
      <c r="D139" s="918"/>
      <c r="E139" s="918"/>
      <c r="F139" s="918"/>
      <c r="G139" s="918"/>
      <c r="H139" s="918"/>
      <c r="I139" s="918"/>
      <c r="J139" s="918"/>
      <c r="K139" s="918"/>
      <c r="L139" s="918"/>
      <c r="M139" s="918"/>
      <c r="N139" s="919"/>
    </row>
    <row r="140" spans="1:14" s="1" customFormat="1" ht="60.75" customHeight="1" x14ac:dyDescent="0.2">
      <c r="A140" s="4"/>
      <c r="B140" s="917"/>
      <c r="C140" s="918"/>
      <c r="D140" s="918"/>
      <c r="E140" s="918"/>
      <c r="F140" s="918"/>
      <c r="G140" s="918"/>
      <c r="H140" s="918"/>
      <c r="I140" s="918"/>
      <c r="J140" s="918"/>
      <c r="K140" s="918"/>
      <c r="L140" s="918"/>
      <c r="M140" s="918"/>
      <c r="N140" s="919"/>
    </row>
    <row r="141" spans="1:14" s="1" customFormat="1" ht="60.75" customHeight="1" x14ac:dyDescent="0.2">
      <c r="A141" s="4"/>
      <c r="B141" s="917"/>
      <c r="C141" s="918"/>
      <c r="D141" s="918"/>
      <c r="E141" s="918"/>
      <c r="F141" s="918"/>
      <c r="G141" s="918"/>
      <c r="H141" s="918"/>
      <c r="I141" s="918"/>
      <c r="J141" s="918"/>
      <c r="K141" s="918"/>
      <c r="L141" s="918"/>
      <c r="M141" s="918"/>
      <c r="N141" s="919"/>
    </row>
    <row r="142" spans="1:14" s="1" customFormat="1" ht="60.75" customHeight="1" x14ac:dyDescent="0.2">
      <c r="A142" s="4"/>
      <c r="B142" s="917"/>
      <c r="C142" s="918"/>
      <c r="D142" s="918"/>
      <c r="E142" s="918"/>
      <c r="F142" s="918"/>
      <c r="G142" s="918"/>
      <c r="H142" s="918"/>
      <c r="I142" s="918"/>
      <c r="J142" s="918"/>
      <c r="K142" s="918"/>
      <c r="L142" s="918"/>
      <c r="M142" s="918"/>
      <c r="N142" s="919"/>
    </row>
    <row r="143" spans="1:14" s="1" customFormat="1" ht="60.75" customHeight="1" x14ac:dyDescent="0.2">
      <c r="A143" s="4"/>
      <c r="B143" s="917"/>
      <c r="C143" s="918"/>
      <c r="D143" s="918"/>
      <c r="E143" s="918"/>
      <c r="F143" s="918"/>
      <c r="G143" s="918"/>
      <c r="H143" s="918"/>
      <c r="I143" s="918"/>
      <c r="J143" s="918"/>
      <c r="K143" s="918"/>
      <c r="L143" s="918"/>
      <c r="M143" s="918"/>
      <c r="N143" s="919"/>
    </row>
    <row r="144" spans="1:14" s="1" customFormat="1" ht="60.75" customHeight="1" x14ac:dyDescent="0.2">
      <c r="A144" s="4"/>
      <c r="B144" s="917"/>
      <c r="C144" s="918"/>
      <c r="D144" s="918"/>
      <c r="E144" s="918"/>
      <c r="F144" s="918"/>
      <c r="G144" s="918"/>
      <c r="H144" s="918"/>
      <c r="I144" s="918"/>
      <c r="J144" s="918"/>
      <c r="K144" s="918"/>
      <c r="L144" s="918"/>
      <c r="M144" s="918"/>
      <c r="N144" s="919"/>
    </row>
    <row r="145" spans="1:14" s="1" customFormat="1" ht="60.75" customHeight="1" x14ac:dyDescent="0.2">
      <c r="A145" s="4"/>
      <c r="B145" s="917"/>
      <c r="C145" s="918"/>
      <c r="D145" s="918"/>
      <c r="E145" s="918"/>
      <c r="F145" s="918"/>
      <c r="G145" s="918"/>
      <c r="H145" s="918"/>
      <c r="I145" s="918"/>
      <c r="J145" s="918"/>
      <c r="K145" s="918"/>
      <c r="L145" s="918"/>
      <c r="M145" s="918"/>
      <c r="N145" s="919"/>
    </row>
    <row r="146" spans="1:14" s="1" customFormat="1" ht="60.75" customHeight="1" x14ac:dyDescent="0.2">
      <c r="A146" s="4"/>
      <c r="B146" s="917"/>
      <c r="C146" s="918"/>
      <c r="D146" s="918"/>
      <c r="E146" s="918"/>
      <c r="F146" s="918"/>
      <c r="G146" s="918"/>
      <c r="H146" s="918"/>
      <c r="I146" s="918"/>
      <c r="J146" s="918"/>
      <c r="K146" s="918"/>
      <c r="L146" s="918"/>
      <c r="M146" s="918"/>
      <c r="N146" s="919"/>
    </row>
    <row r="147" spans="1:14" s="1" customFormat="1" ht="60.75" customHeight="1" x14ac:dyDescent="0.2">
      <c r="A147" s="4"/>
      <c r="B147" s="917"/>
      <c r="C147" s="918"/>
      <c r="D147" s="918"/>
      <c r="E147" s="918"/>
      <c r="F147" s="918"/>
      <c r="G147" s="918"/>
      <c r="H147" s="918"/>
      <c r="I147" s="918"/>
      <c r="J147" s="918"/>
      <c r="K147" s="918"/>
      <c r="L147" s="918"/>
      <c r="M147" s="918"/>
      <c r="N147" s="919"/>
    </row>
    <row r="148" spans="1:14" s="1" customFormat="1" ht="60.75" customHeight="1" x14ac:dyDescent="0.2">
      <c r="A148" s="4"/>
      <c r="B148" s="917"/>
      <c r="C148" s="918"/>
      <c r="D148" s="918"/>
      <c r="E148" s="918"/>
      <c r="F148" s="918"/>
      <c r="G148" s="918"/>
      <c r="H148" s="918"/>
      <c r="I148" s="918"/>
      <c r="J148" s="918"/>
      <c r="K148" s="918"/>
      <c r="L148" s="918"/>
      <c r="M148" s="918"/>
      <c r="N148" s="919"/>
    </row>
    <row r="149" spans="1:14" s="1" customFormat="1" ht="60.75" customHeight="1" x14ac:dyDescent="0.2">
      <c r="A149" s="4"/>
      <c r="B149" s="917"/>
      <c r="C149" s="918"/>
      <c r="D149" s="918"/>
      <c r="E149" s="918"/>
      <c r="F149" s="918"/>
      <c r="G149" s="918"/>
      <c r="H149" s="918"/>
      <c r="I149" s="918"/>
      <c r="J149" s="918"/>
      <c r="K149" s="918"/>
      <c r="L149" s="918"/>
      <c r="M149" s="918"/>
      <c r="N149" s="919"/>
    </row>
    <row r="150" spans="1:14" s="1" customFormat="1" ht="60.75" customHeight="1" x14ac:dyDescent="0.2">
      <c r="A150" s="4"/>
      <c r="B150" s="917"/>
      <c r="C150" s="918"/>
      <c r="D150" s="918"/>
      <c r="E150" s="918"/>
      <c r="F150" s="918"/>
      <c r="G150" s="918"/>
      <c r="H150" s="918"/>
      <c r="I150" s="918"/>
      <c r="J150" s="918"/>
      <c r="K150" s="918"/>
      <c r="L150" s="918"/>
      <c r="M150" s="918"/>
      <c r="N150" s="919"/>
    </row>
    <row r="151" spans="1:14" s="1" customFormat="1" ht="60.75" customHeight="1" x14ac:dyDescent="0.2">
      <c r="A151" s="4"/>
      <c r="B151" s="917"/>
      <c r="C151" s="918"/>
      <c r="D151" s="918"/>
      <c r="E151" s="918"/>
      <c r="F151" s="918"/>
      <c r="G151" s="918"/>
      <c r="H151" s="918"/>
      <c r="I151" s="918"/>
      <c r="J151" s="918"/>
      <c r="K151" s="918"/>
      <c r="L151" s="918"/>
      <c r="M151" s="918"/>
      <c r="N151" s="919"/>
    </row>
    <row r="152" spans="1:14" s="1" customFormat="1" ht="60.75" customHeight="1" x14ac:dyDescent="0.2">
      <c r="A152" s="4"/>
      <c r="B152" s="917"/>
      <c r="C152" s="918"/>
      <c r="D152" s="918"/>
      <c r="E152" s="918"/>
      <c r="F152" s="918"/>
      <c r="G152" s="918"/>
      <c r="H152" s="918"/>
      <c r="I152" s="918"/>
      <c r="J152" s="918"/>
      <c r="K152" s="918"/>
      <c r="L152" s="918"/>
      <c r="M152" s="918"/>
      <c r="N152" s="919"/>
    </row>
    <row r="153" spans="1:14" s="1" customFormat="1" ht="60.75" customHeight="1" x14ac:dyDescent="0.2">
      <c r="A153" s="4"/>
      <c r="B153" s="917"/>
      <c r="C153" s="918"/>
      <c r="D153" s="918"/>
      <c r="E153" s="918"/>
      <c r="F153" s="918"/>
      <c r="G153" s="918"/>
      <c r="H153" s="918"/>
      <c r="I153" s="918"/>
      <c r="J153" s="918"/>
      <c r="K153" s="918"/>
      <c r="L153" s="918"/>
      <c r="M153" s="918"/>
      <c r="N153" s="919"/>
    </row>
    <row r="154" spans="1:14" s="1" customFormat="1" ht="60.75" customHeight="1" x14ac:dyDescent="0.2">
      <c r="A154" s="4"/>
      <c r="B154" s="917"/>
      <c r="C154" s="918"/>
      <c r="D154" s="918"/>
      <c r="E154" s="918"/>
      <c r="F154" s="918"/>
      <c r="G154" s="918"/>
      <c r="H154" s="918"/>
      <c r="I154" s="918"/>
      <c r="J154" s="918"/>
      <c r="K154" s="918"/>
      <c r="L154" s="918"/>
      <c r="M154" s="918"/>
      <c r="N154" s="919"/>
    </row>
    <row r="155" spans="1:14" s="1" customFormat="1" ht="60.75" customHeight="1" x14ac:dyDescent="0.2">
      <c r="A155" s="4"/>
      <c r="B155" s="917"/>
      <c r="C155" s="918"/>
      <c r="D155" s="918"/>
      <c r="E155" s="918"/>
      <c r="F155" s="918"/>
      <c r="G155" s="918"/>
      <c r="H155" s="918"/>
      <c r="I155" s="918"/>
      <c r="J155" s="918"/>
      <c r="K155" s="918"/>
      <c r="L155" s="918"/>
      <c r="M155" s="918"/>
      <c r="N155" s="919"/>
    </row>
    <row r="156" spans="1:14" s="1" customFormat="1" ht="60.75" customHeight="1" x14ac:dyDescent="0.2">
      <c r="A156" s="4"/>
      <c r="B156" s="917"/>
      <c r="C156" s="918"/>
      <c r="D156" s="918"/>
      <c r="E156" s="918"/>
      <c r="F156" s="918"/>
      <c r="G156" s="918"/>
      <c r="H156" s="918"/>
      <c r="I156" s="918"/>
      <c r="J156" s="918"/>
      <c r="K156" s="918"/>
      <c r="L156" s="918"/>
      <c r="M156" s="918"/>
      <c r="N156" s="919"/>
    </row>
    <row r="157" spans="1:14" s="1" customFormat="1" ht="60.75" customHeight="1" x14ac:dyDescent="0.2">
      <c r="A157" s="4"/>
      <c r="B157" s="917"/>
      <c r="C157" s="918"/>
      <c r="D157" s="918"/>
      <c r="E157" s="918"/>
      <c r="F157" s="918"/>
      <c r="G157" s="918"/>
      <c r="H157" s="918"/>
      <c r="I157" s="918"/>
      <c r="J157" s="918"/>
      <c r="K157" s="918"/>
      <c r="L157" s="918"/>
      <c r="M157" s="918"/>
      <c r="N157" s="919"/>
    </row>
    <row r="158" spans="1:14" s="1" customFormat="1" ht="60.75" customHeight="1" x14ac:dyDescent="0.2">
      <c r="A158" s="4"/>
      <c r="B158" s="917"/>
      <c r="C158" s="918"/>
      <c r="D158" s="918"/>
      <c r="E158" s="918"/>
      <c r="F158" s="918"/>
      <c r="G158" s="918"/>
      <c r="H158" s="918"/>
      <c r="I158" s="918"/>
      <c r="J158" s="918"/>
      <c r="K158" s="918"/>
      <c r="L158" s="918"/>
      <c r="M158" s="918"/>
      <c r="N158" s="919"/>
    </row>
    <row r="159" spans="1:14" s="1" customFormat="1" ht="60.75" customHeight="1" x14ac:dyDescent="0.2">
      <c r="A159" s="4"/>
      <c r="B159" s="917"/>
      <c r="C159" s="918"/>
      <c r="D159" s="918"/>
      <c r="E159" s="918"/>
      <c r="F159" s="918"/>
      <c r="G159" s="918"/>
      <c r="H159" s="918"/>
      <c r="I159" s="918"/>
      <c r="J159" s="918"/>
      <c r="K159" s="918"/>
      <c r="L159" s="918"/>
      <c r="M159" s="918"/>
      <c r="N159" s="919"/>
    </row>
    <row r="160" spans="1:14" s="1" customFormat="1" ht="60.75" customHeight="1" x14ac:dyDescent="0.2">
      <c r="A160" s="4"/>
      <c r="B160" s="917"/>
      <c r="C160" s="918"/>
      <c r="D160" s="918"/>
      <c r="E160" s="918"/>
      <c r="F160" s="918"/>
      <c r="G160" s="918"/>
      <c r="H160" s="918"/>
      <c r="I160" s="918"/>
      <c r="J160" s="918"/>
      <c r="K160" s="918"/>
      <c r="L160" s="918"/>
      <c r="M160" s="918"/>
      <c r="N160" s="919"/>
    </row>
    <row r="161" spans="1:14" s="1" customFormat="1" ht="60.75" customHeight="1" x14ac:dyDescent="0.2">
      <c r="A161" s="4"/>
      <c r="B161" s="917"/>
      <c r="C161" s="918"/>
      <c r="D161" s="918"/>
      <c r="E161" s="918"/>
      <c r="F161" s="918"/>
      <c r="G161" s="918"/>
      <c r="H161" s="918"/>
      <c r="I161" s="918"/>
      <c r="J161" s="918"/>
      <c r="K161" s="918"/>
      <c r="L161" s="918"/>
      <c r="M161" s="918"/>
      <c r="N161" s="919"/>
    </row>
    <row r="162" spans="1:14" s="1" customFormat="1" ht="60.75" customHeight="1" x14ac:dyDescent="0.2">
      <c r="A162" s="4"/>
      <c r="B162" s="917"/>
      <c r="C162" s="918"/>
      <c r="D162" s="918"/>
      <c r="E162" s="918"/>
      <c r="F162" s="918"/>
      <c r="G162" s="918"/>
      <c r="H162" s="918"/>
      <c r="I162" s="918"/>
      <c r="J162" s="918"/>
      <c r="K162" s="918"/>
      <c r="L162" s="918"/>
      <c r="M162" s="918"/>
      <c r="N162" s="919"/>
    </row>
    <row r="163" spans="1:14" s="1" customFormat="1" ht="60.75" customHeight="1" x14ac:dyDescent="0.2">
      <c r="A163" s="4"/>
      <c r="B163" s="917"/>
      <c r="C163" s="918"/>
      <c r="D163" s="918"/>
      <c r="E163" s="918"/>
      <c r="F163" s="918"/>
      <c r="G163" s="918"/>
      <c r="H163" s="918"/>
      <c r="I163" s="918"/>
      <c r="J163" s="918"/>
      <c r="K163" s="918"/>
      <c r="L163" s="918"/>
      <c r="M163" s="918"/>
      <c r="N163" s="919"/>
    </row>
    <row r="164" spans="1:14" s="1" customFormat="1" ht="60.75" customHeight="1" x14ac:dyDescent="0.2">
      <c r="A164" s="4"/>
      <c r="B164" s="917"/>
      <c r="C164" s="918"/>
      <c r="D164" s="918"/>
      <c r="E164" s="918"/>
      <c r="F164" s="918"/>
      <c r="G164" s="918"/>
      <c r="H164" s="918"/>
      <c r="I164" s="918"/>
      <c r="J164" s="918"/>
      <c r="K164" s="918"/>
      <c r="L164" s="918"/>
      <c r="M164" s="918"/>
      <c r="N164" s="919"/>
    </row>
    <row r="165" spans="1:14" s="1" customFormat="1" ht="60.75" customHeight="1" x14ac:dyDescent="0.2">
      <c r="A165" s="4"/>
      <c r="B165" s="917"/>
      <c r="C165" s="918"/>
      <c r="D165" s="918"/>
      <c r="E165" s="918"/>
      <c r="F165" s="918"/>
      <c r="G165" s="918"/>
      <c r="H165" s="918"/>
      <c r="I165" s="918"/>
      <c r="J165" s="918"/>
      <c r="K165" s="918"/>
      <c r="L165" s="918"/>
      <c r="M165" s="918"/>
      <c r="N165" s="919"/>
    </row>
    <row r="166" spans="1:14" s="1" customFormat="1" ht="60.75" customHeight="1" x14ac:dyDescent="0.2">
      <c r="A166" s="4"/>
      <c r="B166" s="917"/>
      <c r="C166" s="918"/>
      <c r="D166" s="918"/>
      <c r="E166" s="918"/>
      <c r="F166" s="918"/>
      <c r="G166" s="918"/>
      <c r="H166" s="918"/>
      <c r="I166" s="918"/>
      <c r="J166" s="918"/>
      <c r="K166" s="918"/>
      <c r="L166" s="918"/>
      <c r="M166" s="918"/>
      <c r="N166" s="919"/>
    </row>
    <row r="167" spans="1:14" s="1" customFormat="1" ht="60.75" customHeight="1" x14ac:dyDescent="0.2">
      <c r="A167" s="4"/>
      <c r="B167" s="917"/>
      <c r="C167" s="918"/>
      <c r="D167" s="918"/>
      <c r="E167" s="918"/>
      <c r="F167" s="918"/>
      <c r="G167" s="918"/>
      <c r="H167" s="918"/>
      <c r="I167" s="918"/>
      <c r="J167" s="918"/>
      <c r="K167" s="918"/>
      <c r="L167" s="918"/>
      <c r="M167" s="918"/>
      <c r="N167" s="919"/>
    </row>
    <row r="168" spans="1:14" s="1" customFormat="1" ht="60.75" customHeight="1" x14ac:dyDescent="0.2">
      <c r="A168" s="4"/>
      <c r="B168" s="917"/>
      <c r="C168" s="918"/>
      <c r="D168" s="918"/>
      <c r="E168" s="918"/>
      <c r="F168" s="918"/>
      <c r="G168" s="918"/>
      <c r="H168" s="918"/>
      <c r="I168" s="918"/>
      <c r="J168" s="918"/>
      <c r="K168" s="918"/>
      <c r="L168" s="918"/>
      <c r="M168" s="918"/>
      <c r="N168" s="919"/>
    </row>
    <row r="169" spans="1:14" s="1" customFormat="1" ht="60.75" customHeight="1" x14ac:dyDescent="0.2">
      <c r="A169" s="4"/>
      <c r="B169" s="917"/>
      <c r="C169" s="918"/>
      <c r="D169" s="918"/>
      <c r="E169" s="918"/>
      <c r="F169" s="918"/>
      <c r="G169" s="918"/>
      <c r="H169" s="918"/>
      <c r="I169" s="918"/>
      <c r="J169" s="918"/>
      <c r="K169" s="918"/>
      <c r="L169" s="918"/>
      <c r="M169" s="918"/>
      <c r="N169" s="919"/>
    </row>
    <row r="170" spans="1:14" s="1" customFormat="1" ht="60.75" customHeight="1" x14ac:dyDescent="0.2">
      <c r="A170" s="4"/>
      <c r="B170" s="917"/>
      <c r="C170" s="918"/>
      <c r="D170" s="918"/>
      <c r="E170" s="918"/>
      <c r="F170" s="918"/>
      <c r="G170" s="918"/>
      <c r="H170" s="918"/>
      <c r="I170" s="918"/>
      <c r="J170" s="918"/>
      <c r="K170" s="918"/>
      <c r="L170" s="918"/>
      <c r="M170" s="918"/>
      <c r="N170" s="919"/>
    </row>
    <row r="171" spans="1:14" s="1" customFormat="1" ht="60.75" customHeight="1" x14ac:dyDescent="0.2">
      <c r="A171" s="4"/>
      <c r="B171" s="917"/>
      <c r="C171" s="918"/>
      <c r="D171" s="918"/>
      <c r="E171" s="918"/>
      <c r="F171" s="918"/>
      <c r="G171" s="918"/>
      <c r="H171" s="918"/>
      <c r="I171" s="918"/>
      <c r="J171" s="918"/>
      <c r="K171" s="918"/>
      <c r="L171" s="918"/>
      <c r="M171" s="918"/>
      <c r="N171" s="919"/>
    </row>
    <row r="172" spans="1:14" s="1" customFormat="1" ht="60.75" customHeight="1" x14ac:dyDescent="0.2">
      <c r="A172" s="4"/>
      <c r="B172" s="917"/>
      <c r="C172" s="918"/>
      <c r="D172" s="918"/>
      <c r="E172" s="918"/>
      <c r="F172" s="918"/>
      <c r="G172" s="918"/>
      <c r="H172" s="918"/>
      <c r="I172" s="918"/>
      <c r="J172" s="918"/>
      <c r="K172" s="918"/>
      <c r="L172" s="918"/>
      <c r="M172" s="918"/>
      <c r="N172" s="919"/>
    </row>
    <row r="173" spans="1:14" s="1" customFormat="1" ht="60.75" customHeight="1" x14ac:dyDescent="0.2">
      <c r="A173" s="4"/>
      <c r="B173" s="917"/>
      <c r="C173" s="918"/>
      <c r="D173" s="918"/>
      <c r="E173" s="918"/>
      <c r="F173" s="918"/>
      <c r="G173" s="918"/>
      <c r="H173" s="918"/>
      <c r="I173" s="918"/>
      <c r="J173" s="918"/>
      <c r="K173" s="918"/>
      <c r="L173" s="918"/>
      <c r="M173" s="918"/>
      <c r="N173" s="919"/>
    </row>
    <row r="174" spans="1:14" s="1" customFormat="1" ht="60.75" customHeight="1" x14ac:dyDescent="0.2">
      <c r="A174" s="4"/>
      <c r="B174" s="917"/>
      <c r="C174" s="918"/>
      <c r="D174" s="918"/>
      <c r="E174" s="918"/>
      <c r="F174" s="918"/>
      <c r="G174" s="918"/>
      <c r="H174" s="918"/>
      <c r="I174" s="918"/>
      <c r="J174" s="918"/>
      <c r="K174" s="918"/>
      <c r="L174" s="918"/>
      <c r="M174" s="918"/>
      <c r="N174" s="919"/>
    </row>
    <row r="175" spans="1:14" s="1" customFormat="1" ht="60.75" customHeight="1" x14ac:dyDescent="0.2">
      <c r="A175" s="4"/>
      <c r="B175" s="917"/>
      <c r="C175" s="918"/>
      <c r="D175" s="918"/>
      <c r="E175" s="918"/>
      <c r="F175" s="918"/>
      <c r="G175" s="918"/>
      <c r="H175" s="918"/>
      <c r="I175" s="918"/>
      <c r="J175" s="918"/>
      <c r="K175" s="918"/>
      <c r="L175" s="918"/>
      <c r="M175" s="918"/>
      <c r="N175" s="919"/>
    </row>
    <row r="176" spans="1:14" s="1" customFormat="1" ht="60.75" customHeight="1" x14ac:dyDescent="0.2">
      <c r="A176" s="4"/>
      <c r="B176" s="917"/>
      <c r="C176" s="918"/>
      <c r="D176" s="918"/>
      <c r="E176" s="918"/>
      <c r="F176" s="918"/>
      <c r="G176" s="918"/>
      <c r="H176" s="918"/>
      <c r="I176" s="918"/>
      <c r="J176" s="918"/>
      <c r="K176" s="918"/>
      <c r="L176" s="918"/>
      <c r="M176" s="918"/>
      <c r="N176" s="919"/>
    </row>
    <row r="177" spans="1:14" s="1" customFormat="1" ht="60.75" customHeight="1" x14ac:dyDescent="0.2">
      <c r="A177" s="4"/>
      <c r="B177" s="917"/>
      <c r="C177" s="918"/>
      <c r="D177" s="918"/>
      <c r="E177" s="918"/>
      <c r="F177" s="918"/>
      <c r="G177" s="918"/>
      <c r="H177" s="918"/>
      <c r="I177" s="918"/>
      <c r="J177" s="918"/>
      <c r="K177" s="918"/>
      <c r="L177" s="918"/>
      <c r="M177" s="918"/>
      <c r="N177" s="919"/>
    </row>
    <row r="178" spans="1:14" s="1" customFormat="1" ht="60.75" customHeight="1" x14ac:dyDescent="0.2">
      <c r="A178" s="4"/>
      <c r="B178" s="917"/>
      <c r="C178" s="918"/>
      <c r="D178" s="918"/>
      <c r="E178" s="918"/>
      <c r="F178" s="918"/>
      <c r="G178" s="918"/>
      <c r="H178" s="918"/>
      <c r="I178" s="918"/>
      <c r="J178" s="918"/>
      <c r="K178" s="918"/>
      <c r="L178" s="918"/>
      <c r="M178" s="918"/>
      <c r="N178" s="919"/>
    </row>
    <row r="179" spans="1:14" s="1" customFormat="1" ht="60.75" customHeight="1" x14ac:dyDescent="0.2">
      <c r="A179" s="4"/>
      <c r="B179" s="917"/>
      <c r="C179" s="918"/>
      <c r="D179" s="918"/>
      <c r="E179" s="918"/>
      <c r="F179" s="918"/>
      <c r="G179" s="918"/>
      <c r="H179" s="918"/>
      <c r="I179" s="918"/>
      <c r="J179" s="918"/>
      <c r="K179" s="918"/>
      <c r="L179" s="918"/>
      <c r="M179" s="918"/>
      <c r="N179" s="919"/>
    </row>
    <row r="180" spans="1:14" s="1" customFormat="1" ht="60.75" customHeight="1" x14ac:dyDescent="0.2">
      <c r="A180" s="4"/>
      <c r="B180" s="917"/>
      <c r="C180" s="918"/>
      <c r="D180" s="918"/>
      <c r="E180" s="918"/>
      <c r="F180" s="918"/>
      <c r="G180" s="918"/>
      <c r="H180" s="918"/>
      <c r="I180" s="918"/>
      <c r="J180" s="918"/>
      <c r="K180" s="918"/>
      <c r="L180" s="918"/>
      <c r="M180" s="918"/>
      <c r="N180" s="919"/>
    </row>
    <row r="181" spans="1:14" s="1" customFormat="1" ht="60.75" customHeight="1" x14ac:dyDescent="0.2">
      <c r="A181" s="4"/>
      <c r="B181" s="917"/>
      <c r="C181" s="918"/>
      <c r="D181" s="918"/>
      <c r="E181" s="918"/>
      <c r="F181" s="918"/>
      <c r="G181" s="918"/>
      <c r="H181" s="918"/>
      <c r="I181" s="918"/>
      <c r="J181" s="918"/>
      <c r="K181" s="918"/>
      <c r="L181" s="918"/>
      <c r="M181" s="918"/>
      <c r="N181" s="919"/>
    </row>
    <row r="182" spans="1:14" s="1" customFormat="1" ht="60.75" customHeight="1" x14ac:dyDescent="0.2">
      <c r="A182" s="4"/>
      <c r="B182" s="917"/>
      <c r="C182" s="918"/>
      <c r="D182" s="918"/>
      <c r="E182" s="918"/>
      <c r="F182" s="918"/>
      <c r="G182" s="918"/>
      <c r="H182" s="918"/>
      <c r="I182" s="918"/>
      <c r="J182" s="918"/>
      <c r="K182" s="918"/>
      <c r="L182" s="918"/>
      <c r="M182" s="918"/>
      <c r="N182" s="919"/>
    </row>
    <row r="183" spans="1:14" s="1" customFormat="1" ht="60.75" customHeight="1" x14ac:dyDescent="0.2">
      <c r="A183" s="4"/>
      <c r="B183" s="917"/>
      <c r="C183" s="918"/>
      <c r="D183" s="918"/>
      <c r="E183" s="918"/>
      <c r="F183" s="918"/>
      <c r="G183" s="918"/>
      <c r="H183" s="918"/>
      <c r="I183" s="918"/>
      <c r="J183" s="918"/>
      <c r="K183" s="918"/>
      <c r="L183" s="918"/>
      <c r="M183" s="918"/>
      <c r="N183" s="919"/>
    </row>
    <row r="184" spans="1:14" s="1" customFormat="1" ht="60.75" customHeight="1" x14ac:dyDescent="0.2">
      <c r="A184" s="4"/>
      <c r="B184" s="917"/>
      <c r="C184" s="918"/>
      <c r="D184" s="918"/>
      <c r="E184" s="918"/>
      <c r="F184" s="918"/>
      <c r="G184" s="918"/>
      <c r="H184" s="918"/>
      <c r="I184" s="918"/>
      <c r="J184" s="918"/>
      <c r="K184" s="918"/>
      <c r="L184" s="918"/>
      <c r="M184" s="918"/>
      <c r="N184" s="919"/>
    </row>
    <row r="185" spans="1:14" s="1" customFormat="1" ht="60.75" customHeight="1" x14ac:dyDescent="0.2">
      <c r="A185" s="4"/>
      <c r="B185" s="917"/>
      <c r="C185" s="918"/>
      <c r="D185" s="918"/>
      <c r="E185" s="918"/>
      <c r="F185" s="918"/>
      <c r="G185" s="918"/>
      <c r="H185" s="918"/>
      <c r="I185" s="918"/>
      <c r="J185" s="918"/>
      <c r="K185" s="918"/>
      <c r="L185" s="918"/>
      <c r="M185" s="918"/>
      <c r="N185" s="919"/>
    </row>
    <row r="186" spans="1:14" s="1" customFormat="1" ht="60.75" customHeight="1" x14ac:dyDescent="0.2">
      <c r="A186" s="4"/>
      <c r="B186" s="917"/>
      <c r="C186" s="918"/>
      <c r="D186" s="918"/>
      <c r="E186" s="918"/>
      <c r="F186" s="918"/>
      <c r="G186" s="918"/>
      <c r="H186" s="918"/>
      <c r="I186" s="918"/>
      <c r="J186" s="918"/>
      <c r="K186" s="918"/>
      <c r="L186" s="918"/>
      <c r="M186" s="918"/>
      <c r="N186" s="919"/>
    </row>
    <row r="187" spans="1:14" s="1" customFormat="1" ht="60.75" customHeight="1" x14ac:dyDescent="0.2">
      <c r="A187" s="4"/>
      <c r="B187" s="917"/>
      <c r="C187" s="918"/>
      <c r="D187" s="918"/>
      <c r="E187" s="918"/>
      <c r="F187" s="918"/>
      <c r="G187" s="918"/>
      <c r="H187" s="918"/>
      <c r="I187" s="918"/>
      <c r="J187" s="918"/>
      <c r="K187" s="918"/>
      <c r="L187" s="918"/>
      <c r="M187" s="918"/>
      <c r="N187" s="919"/>
    </row>
    <row r="188" spans="1:14" s="1" customFormat="1" ht="60.75" customHeight="1" x14ac:dyDescent="0.2">
      <c r="A188" s="4"/>
      <c r="B188" s="917"/>
      <c r="C188" s="918"/>
      <c r="D188" s="918"/>
      <c r="E188" s="918"/>
      <c r="F188" s="918"/>
      <c r="G188" s="918"/>
      <c r="H188" s="918"/>
      <c r="I188" s="918"/>
      <c r="J188" s="918"/>
      <c r="K188" s="918"/>
      <c r="L188" s="918"/>
      <c r="M188" s="918"/>
      <c r="N188" s="919"/>
    </row>
    <row r="189" spans="1:14" s="1" customFormat="1" ht="60.75" customHeight="1" x14ac:dyDescent="0.2">
      <c r="A189" s="4"/>
      <c r="B189" s="917"/>
      <c r="C189" s="918"/>
      <c r="D189" s="918"/>
      <c r="E189" s="918"/>
      <c r="F189" s="918"/>
      <c r="G189" s="918"/>
      <c r="H189" s="918"/>
      <c r="I189" s="918"/>
      <c r="J189" s="918"/>
      <c r="K189" s="918"/>
      <c r="L189" s="918"/>
      <c r="M189" s="918"/>
      <c r="N189" s="919"/>
    </row>
    <row r="190" spans="1:14" s="1" customFormat="1" ht="60.75" customHeight="1" x14ac:dyDescent="0.2">
      <c r="A190" s="4"/>
      <c r="B190" s="917"/>
      <c r="C190" s="918"/>
      <c r="D190" s="918"/>
      <c r="E190" s="918"/>
      <c r="F190" s="918"/>
      <c r="G190" s="918"/>
      <c r="H190" s="918"/>
      <c r="I190" s="918"/>
      <c r="J190" s="918"/>
      <c r="K190" s="918"/>
      <c r="L190" s="918"/>
      <c r="M190" s="918"/>
      <c r="N190" s="919"/>
    </row>
    <row r="191" spans="1:14" s="1" customFormat="1" ht="60.75" customHeight="1" x14ac:dyDescent="0.2">
      <c r="A191" s="4"/>
      <c r="B191" s="917"/>
      <c r="C191" s="918"/>
      <c r="D191" s="918"/>
      <c r="E191" s="918"/>
      <c r="F191" s="918"/>
      <c r="G191" s="918"/>
      <c r="H191" s="918"/>
      <c r="I191" s="918"/>
      <c r="J191" s="918"/>
      <c r="K191" s="918"/>
      <c r="L191" s="918"/>
      <c r="M191" s="918"/>
      <c r="N191" s="919"/>
    </row>
    <row r="192" spans="1:14" s="1" customFormat="1" ht="60.75" customHeight="1" x14ac:dyDescent="0.2">
      <c r="A192" s="4"/>
      <c r="B192" s="917"/>
      <c r="C192" s="918"/>
      <c r="D192" s="918"/>
      <c r="E192" s="918"/>
      <c r="F192" s="918"/>
      <c r="G192" s="918"/>
      <c r="H192" s="918"/>
      <c r="I192" s="918"/>
      <c r="J192" s="918"/>
      <c r="K192" s="918"/>
      <c r="L192" s="918"/>
      <c r="M192" s="918"/>
      <c r="N192" s="919"/>
    </row>
    <row r="193" spans="1:14" s="1" customFormat="1" ht="60.75" customHeight="1" x14ac:dyDescent="0.2">
      <c r="A193" s="4"/>
      <c r="B193" s="917"/>
      <c r="C193" s="918"/>
      <c r="D193" s="918"/>
      <c r="E193" s="918"/>
      <c r="F193" s="918"/>
      <c r="G193" s="918"/>
      <c r="H193" s="918"/>
      <c r="I193" s="918"/>
      <c r="J193" s="918"/>
      <c r="K193" s="918"/>
      <c r="L193" s="918"/>
      <c r="M193" s="918"/>
      <c r="N193" s="919"/>
    </row>
    <row r="194" spans="1:14" s="1" customFormat="1" ht="60.75" customHeight="1" x14ac:dyDescent="0.2">
      <c r="A194" s="4"/>
      <c r="B194" s="917"/>
      <c r="C194" s="918"/>
      <c r="D194" s="918"/>
      <c r="E194" s="918"/>
      <c r="F194" s="918"/>
      <c r="G194" s="918"/>
      <c r="H194" s="918"/>
      <c r="I194" s="918"/>
      <c r="J194" s="918"/>
      <c r="K194" s="918"/>
      <c r="L194" s="918"/>
      <c r="M194" s="918"/>
      <c r="N194" s="919"/>
    </row>
    <row r="195" spans="1:14" s="1" customFormat="1" ht="60.75" customHeight="1" x14ac:dyDescent="0.2">
      <c r="A195" s="4"/>
      <c r="B195" s="917"/>
      <c r="C195" s="918"/>
      <c r="D195" s="918"/>
      <c r="E195" s="918"/>
      <c r="F195" s="918"/>
      <c r="G195" s="918"/>
      <c r="H195" s="918"/>
      <c r="I195" s="918"/>
      <c r="J195" s="918"/>
      <c r="K195" s="918"/>
      <c r="L195" s="918"/>
      <c r="M195" s="918"/>
      <c r="N195" s="919"/>
    </row>
    <row r="196" spans="1:14" s="1" customFormat="1" ht="60.75" customHeight="1" x14ac:dyDescent="0.2">
      <c r="A196" s="4"/>
      <c r="B196" s="917"/>
      <c r="C196" s="918"/>
      <c r="D196" s="918"/>
      <c r="E196" s="918"/>
      <c r="F196" s="918"/>
      <c r="G196" s="918"/>
      <c r="H196" s="918"/>
      <c r="I196" s="918"/>
      <c r="J196" s="918"/>
      <c r="K196" s="918"/>
      <c r="L196" s="918"/>
      <c r="M196" s="918"/>
      <c r="N196" s="919"/>
    </row>
    <row r="197" spans="1:14" s="1" customFormat="1" ht="60.75" customHeight="1" x14ac:dyDescent="0.2">
      <c r="A197" s="4"/>
      <c r="B197" s="917"/>
      <c r="C197" s="918"/>
      <c r="D197" s="918"/>
      <c r="E197" s="918"/>
      <c r="F197" s="918"/>
      <c r="G197" s="918"/>
      <c r="H197" s="918"/>
      <c r="I197" s="918"/>
      <c r="J197" s="918"/>
      <c r="K197" s="918"/>
      <c r="L197" s="918"/>
      <c r="M197" s="918"/>
      <c r="N197" s="919"/>
    </row>
    <row r="198" spans="1:14" s="1" customFormat="1" ht="60.75" customHeight="1" x14ac:dyDescent="0.2">
      <c r="A198" s="4"/>
      <c r="B198" s="917"/>
      <c r="C198" s="918"/>
      <c r="D198" s="918"/>
      <c r="E198" s="918"/>
      <c r="F198" s="918"/>
      <c r="G198" s="918"/>
      <c r="H198" s="918"/>
      <c r="I198" s="918"/>
      <c r="J198" s="918"/>
      <c r="K198" s="918"/>
      <c r="L198" s="918"/>
      <c r="M198" s="918"/>
      <c r="N198" s="919"/>
    </row>
    <row r="199" spans="1:14" s="1" customFormat="1" ht="60.75" customHeight="1" x14ac:dyDescent="0.2">
      <c r="A199" s="4"/>
      <c r="B199" s="917"/>
      <c r="C199" s="918"/>
      <c r="D199" s="918"/>
      <c r="E199" s="918"/>
      <c r="F199" s="918"/>
      <c r="G199" s="918"/>
      <c r="H199" s="918"/>
      <c r="I199" s="918"/>
      <c r="J199" s="918"/>
      <c r="K199" s="918"/>
      <c r="L199" s="918"/>
      <c r="M199" s="918"/>
      <c r="N199" s="919"/>
    </row>
    <row r="200" spans="1:14" s="1" customFormat="1" ht="60.75" customHeight="1" x14ac:dyDescent="0.2">
      <c r="A200" s="4"/>
      <c r="B200" s="917"/>
      <c r="C200" s="918"/>
      <c r="D200" s="918"/>
      <c r="E200" s="918"/>
      <c r="F200" s="918"/>
      <c r="G200" s="918"/>
      <c r="H200" s="918"/>
      <c r="I200" s="918"/>
      <c r="J200" s="918"/>
      <c r="K200" s="918"/>
      <c r="L200" s="918"/>
      <c r="M200" s="918"/>
      <c r="N200" s="919"/>
    </row>
    <row r="201" spans="1:14" s="1" customFormat="1" ht="60.75" customHeight="1" x14ac:dyDescent="0.2">
      <c r="A201" s="4"/>
      <c r="B201" s="917"/>
      <c r="C201" s="918"/>
      <c r="D201" s="918"/>
      <c r="E201" s="918"/>
      <c r="F201" s="918"/>
      <c r="G201" s="918"/>
      <c r="H201" s="918"/>
      <c r="I201" s="918"/>
      <c r="J201" s="918"/>
      <c r="K201" s="918"/>
      <c r="L201" s="918"/>
      <c r="M201" s="918"/>
      <c r="N201" s="919"/>
    </row>
    <row r="202" spans="1:14" s="1" customFormat="1" ht="60.75" customHeight="1" x14ac:dyDescent="0.2">
      <c r="A202" s="4"/>
      <c r="B202" s="917"/>
      <c r="C202" s="918"/>
      <c r="D202" s="918"/>
      <c r="E202" s="918"/>
      <c r="F202" s="918"/>
      <c r="G202" s="918"/>
      <c r="H202" s="918"/>
      <c r="I202" s="918"/>
      <c r="J202" s="918"/>
      <c r="K202" s="918"/>
      <c r="L202" s="918"/>
      <c r="M202" s="918"/>
      <c r="N202" s="919"/>
    </row>
    <row r="203" spans="1:14" s="1" customFormat="1" ht="60.75" customHeight="1" x14ac:dyDescent="0.2">
      <c r="A203" s="4"/>
      <c r="B203" s="917"/>
      <c r="C203" s="918"/>
      <c r="D203" s="918"/>
      <c r="E203" s="918"/>
      <c r="F203" s="918"/>
      <c r="G203" s="918"/>
      <c r="H203" s="918"/>
      <c r="I203" s="918"/>
      <c r="J203" s="918"/>
      <c r="K203" s="918"/>
      <c r="L203" s="918"/>
      <c r="M203" s="918"/>
      <c r="N203" s="919"/>
    </row>
    <row r="204" spans="1:14" s="1" customFormat="1" ht="60.75" customHeight="1" x14ac:dyDescent="0.2">
      <c r="A204" s="4"/>
      <c r="B204" s="917"/>
      <c r="C204" s="918"/>
      <c r="D204" s="918"/>
      <c r="E204" s="918"/>
      <c r="F204" s="918"/>
      <c r="G204" s="918"/>
      <c r="H204" s="918"/>
      <c r="I204" s="918"/>
      <c r="J204" s="918"/>
      <c r="K204" s="918"/>
      <c r="L204" s="918"/>
      <c r="M204" s="918"/>
      <c r="N204" s="919"/>
    </row>
    <row r="205" spans="1:14" s="1" customFormat="1" ht="60.75" customHeight="1" x14ac:dyDescent="0.2">
      <c r="A205" s="4"/>
      <c r="B205" s="917"/>
      <c r="C205" s="918"/>
      <c r="D205" s="918"/>
      <c r="E205" s="918"/>
      <c r="F205" s="918"/>
      <c r="G205" s="918"/>
      <c r="H205" s="918"/>
      <c r="I205" s="918"/>
      <c r="J205" s="918"/>
      <c r="K205" s="918"/>
      <c r="L205" s="918"/>
      <c r="M205" s="918"/>
      <c r="N205" s="919"/>
    </row>
    <row r="206" spans="1:14" s="1" customFormat="1" ht="60.75" customHeight="1" x14ac:dyDescent="0.2">
      <c r="A206" s="4"/>
      <c r="B206" s="917"/>
      <c r="C206" s="918"/>
      <c r="D206" s="918"/>
      <c r="E206" s="918"/>
      <c r="F206" s="918"/>
      <c r="G206" s="918"/>
      <c r="H206" s="918"/>
      <c r="I206" s="918"/>
      <c r="J206" s="918"/>
      <c r="K206" s="918"/>
      <c r="L206" s="918"/>
      <c r="M206" s="918"/>
      <c r="N206" s="919"/>
    </row>
    <row r="207" spans="1:14" s="1" customFormat="1" ht="60.75" customHeight="1" x14ac:dyDescent="0.2">
      <c r="A207" s="4"/>
      <c r="B207" s="917"/>
      <c r="C207" s="918"/>
      <c r="D207" s="918"/>
      <c r="E207" s="918"/>
      <c r="F207" s="918"/>
      <c r="G207" s="918"/>
      <c r="H207" s="918"/>
      <c r="I207" s="918"/>
      <c r="J207" s="918"/>
      <c r="K207" s="918"/>
      <c r="L207" s="918"/>
      <c r="M207" s="918"/>
      <c r="N207" s="919"/>
    </row>
    <row r="208" spans="1:14" s="1" customFormat="1" ht="60.75" customHeight="1" x14ac:dyDescent="0.2">
      <c r="A208" s="4"/>
      <c r="B208" s="917"/>
      <c r="C208" s="918"/>
      <c r="D208" s="918"/>
      <c r="E208" s="918"/>
      <c r="F208" s="918"/>
      <c r="G208" s="918"/>
      <c r="H208" s="918"/>
      <c r="I208" s="918"/>
      <c r="J208" s="918"/>
      <c r="K208" s="918"/>
      <c r="L208" s="918"/>
      <c r="M208" s="918"/>
      <c r="N208" s="919"/>
    </row>
    <row r="209" spans="1:14" s="1" customFormat="1" ht="60.75" customHeight="1" x14ac:dyDescent="0.2">
      <c r="A209" s="4"/>
      <c r="B209" s="917"/>
      <c r="C209" s="918"/>
      <c r="D209" s="918"/>
      <c r="E209" s="918"/>
      <c r="F209" s="918"/>
      <c r="G209" s="918"/>
      <c r="H209" s="918"/>
      <c r="I209" s="918"/>
      <c r="J209" s="918"/>
      <c r="K209" s="918"/>
      <c r="L209" s="918"/>
      <c r="M209" s="918"/>
      <c r="N209" s="919"/>
    </row>
    <row r="210" spans="1:14" s="1" customFormat="1" ht="60.75" customHeight="1" x14ac:dyDescent="0.2">
      <c r="A210" s="4"/>
      <c r="B210" s="917"/>
      <c r="C210" s="918"/>
      <c r="D210" s="918"/>
      <c r="E210" s="918"/>
      <c r="F210" s="918"/>
      <c r="G210" s="918"/>
      <c r="H210" s="918"/>
      <c r="I210" s="918"/>
      <c r="J210" s="918"/>
      <c r="K210" s="918"/>
      <c r="L210" s="918"/>
      <c r="M210" s="918"/>
      <c r="N210" s="919"/>
    </row>
    <row r="211" spans="1:14" s="1" customFormat="1" ht="60.75" customHeight="1" x14ac:dyDescent="0.2">
      <c r="A211" s="4"/>
      <c r="B211" s="917"/>
      <c r="C211" s="918"/>
      <c r="D211" s="918"/>
      <c r="E211" s="918"/>
      <c r="F211" s="918"/>
      <c r="G211" s="918"/>
      <c r="H211" s="918"/>
      <c r="I211" s="918"/>
      <c r="J211" s="918"/>
      <c r="K211" s="918"/>
      <c r="L211" s="918"/>
      <c r="M211" s="918"/>
      <c r="N211" s="919"/>
    </row>
    <row r="212" spans="1:14" s="1" customFormat="1" ht="60.75" customHeight="1" x14ac:dyDescent="0.2">
      <c r="A212" s="4"/>
      <c r="B212" s="917"/>
      <c r="C212" s="918"/>
      <c r="D212" s="918"/>
      <c r="E212" s="918"/>
      <c r="F212" s="918"/>
      <c r="G212" s="918"/>
      <c r="H212" s="918"/>
      <c r="I212" s="918"/>
      <c r="J212" s="918"/>
      <c r="K212" s="918"/>
      <c r="L212" s="918"/>
      <c r="M212" s="918"/>
      <c r="N212" s="919"/>
    </row>
    <row r="213" spans="1:14" s="1" customFormat="1" ht="60.75" customHeight="1" x14ac:dyDescent="0.2">
      <c r="A213" s="4"/>
      <c r="B213" s="917"/>
      <c r="C213" s="918"/>
      <c r="D213" s="918"/>
      <c r="E213" s="918"/>
      <c r="F213" s="918"/>
      <c r="G213" s="918"/>
      <c r="H213" s="918"/>
      <c r="I213" s="918"/>
      <c r="J213" s="918"/>
      <c r="K213" s="918"/>
      <c r="L213" s="918"/>
      <c r="M213" s="918"/>
      <c r="N213" s="919"/>
    </row>
    <row r="214" spans="1:14" s="1" customFormat="1" ht="60.75" customHeight="1" x14ac:dyDescent="0.2">
      <c r="A214" s="4"/>
      <c r="B214" s="917"/>
      <c r="C214" s="918"/>
      <c r="D214" s="918"/>
      <c r="E214" s="918"/>
      <c r="F214" s="918"/>
      <c r="G214" s="918"/>
      <c r="H214" s="918"/>
      <c r="I214" s="918"/>
      <c r="J214" s="918"/>
      <c r="K214" s="918"/>
      <c r="L214" s="918"/>
      <c r="M214" s="918"/>
      <c r="N214" s="919"/>
    </row>
    <row r="215" spans="1:14" s="1" customFormat="1" ht="60.75" customHeight="1" x14ac:dyDescent="0.2">
      <c r="A215" s="4"/>
      <c r="B215" s="917"/>
      <c r="C215" s="918"/>
      <c r="D215" s="918"/>
      <c r="E215" s="918"/>
      <c r="F215" s="918"/>
      <c r="G215" s="918"/>
      <c r="H215" s="918"/>
      <c r="I215" s="918"/>
      <c r="J215" s="918"/>
      <c r="K215" s="918"/>
      <c r="L215" s="918"/>
      <c r="M215" s="918"/>
      <c r="N215" s="919"/>
    </row>
    <row r="216" spans="1:14" s="1" customFormat="1" ht="60.75" customHeight="1" x14ac:dyDescent="0.2">
      <c r="A216" s="4"/>
      <c r="B216" s="917"/>
      <c r="C216" s="918"/>
      <c r="D216" s="918"/>
      <c r="E216" s="918"/>
      <c r="F216" s="918"/>
      <c r="G216" s="918"/>
      <c r="H216" s="918"/>
      <c r="I216" s="918"/>
      <c r="J216" s="918"/>
      <c r="K216" s="918"/>
      <c r="L216" s="918"/>
      <c r="M216" s="918"/>
      <c r="N216" s="919"/>
    </row>
    <row r="217" spans="1:14" s="1" customFormat="1" ht="60.75" customHeight="1" x14ac:dyDescent="0.2">
      <c r="A217" s="4"/>
      <c r="B217" s="917"/>
      <c r="C217" s="918"/>
      <c r="D217" s="918"/>
      <c r="E217" s="918"/>
      <c r="F217" s="918"/>
      <c r="G217" s="918"/>
      <c r="H217" s="918"/>
      <c r="I217" s="918"/>
      <c r="J217" s="918"/>
      <c r="K217" s="918"/>
      <c r="L217" s="918"/>
      <c r="M217" s="918"/>
      <c r="N217" s="919"/>
    </row>
    <row r="218" spans="1:14" s="1" customFormat="1" ht="60.75" customHeight="1" x14ac:dyDescent="0.2">
      <c r="A218" s="4"/>
      <c r="B218" s="917"/>
      <c r="C218" s="918"/>
      <c r="D218" s="918"/>
      <c r="E218" s="918"/>
      <c r="F218" s="918"/>
      <c r="G218" s="918"/>
      <c r="H218" s="918"/>
      <c r="I218" s="918"/>
      <c r="J218" s="918"/>
      <c r="K218" s="918"/>
      <c r="L218" s="918"/>
      <c r="M218" s="918"/>
      <c r="N218" s="919"/>
    </row>
    <row r="219" spans="1:14" s="1" customFormat="1" ht="60.75" customHeight="1" x14ac:dyDescent="0.2">
      <c r="A219" s="4"/>
      <c r="B219" s="917" t="s">
        <v>3969</v>
      </c>
      <c r="C219" s="918"/>
      <c r="D219" s="918"/>
      <c r="E219" s="918"/>
      <c r="F219" s="918"/>
      <c r="G219" s="918"/>
      <c r="H219" s="918"/>
      <c r="I219" s="918"/>
      <c r="J219" s="918"/>
      <c r="K219" s="918"/>
      <c r="L219" s="918"/>
      <c r="M219" s="918"/>
      <c r="N219" s="919"/>
    </row>
    <row r="220" spans="1:14" x14ac:dyDescent="0.2">
      <c r="A220" s="147"/>
    </row>
  </sheetData>
  <mergeCells count="217">
    <mergeCell ref="A5:A7"/>
    <mergeCell ref="B5:N7"/>
    <mergeCell ref="B8:N8"/>
    <mergeCell ref="B9:N9"/>
    <mergeCell ref="B10:N10"/>
    <mergeCell ref="B11:N11"/>
    <mergeCell ref="B12:N12"/>
    <mergeCell ref="B13:N13"/>
    <mergeCell ref="B14:N14"/>
    <mergeCell ref="C1:D1"/>
    <mergeCell ref="C2:D2"/>
    <mergeCell ref="C3:D3"/>
    <mergeCell ref="B21:N21"/>
    <mergeCell ref="B22:N22"/>
    <mergeCell ref="B23:N23"/>
    <mergeCell ref="B24:N24"/>
    <mergeCell ref="B25:N25"/>
    <mergeCell ref="B26:N26"/>
    <mergeCell ref="B15:N15"/>
    <mergeCell ref="B16:N16"/>
    <mergeCell ref="B17:N17"/>
    <mergeCell ref="B18:N18"/>
    <mergeCell ref="B19:N19"/>
    <mergeCell ref="B20:N20"/>
    <mergeCell ref="B33:N33"/>
    <mergeCell ref="B34:N34"/>
    <mergeCell ref="B35:N35"/>
    <mergeCell ref="B36:N36"/>
    <mergeCell ref="B37:N37"/>
    <mergeCell ref="B38:N38"/>
    <mergeCell ref="B27:N27"/>
    <mergeCell ref="B28:N28"/>
    <mergeCell ref="B29:N29"/>
    <mergeCell ref="B30:N30"/>
    <mergeCell ref="B31:N31"/>
    <mergeCell ref="B32:N32"/>
    <mergeCell ref="B45:N45"/>
    <mergeCell ref="B46:N46"/>
    <mergeCell ref="B47:N47"/>
    <mergeCell ref="B48:N48"/>
    <mergeCell ref="B49:N49"/>
    <mergeCell ref="B50:N50"/>
    <mergeCell ref="B39:N39"/>
    <mergeCell ref="B40:N40"/>
    <mergeCell ref="B41:N41"/>
    <mergeCell ref="B42:N42"/>
    <mergeCell ref="B43:N43"/>
    <mergeCell ref="B44:N44"/>
    <mergeCell ref="B57:N57"/>
    <mergeCell ref="B58:N58"/>
    <mergeCell ref="B59:N59"/>
    <mergeCell ref="B60:N60"/>
    <mergeCell ref="B61:N61"/>
    <mergeCell ref="B62:N62"/>
    <mergeCell ref="B51:N51"/>
    <mergeCell ref="B52:N52"/>
    <mergeCell ref="B53:N53"/>
    <mergeCell ref="B54:N54"/>
    <mergeCell ref="B55:N55"/>
    <mergeCell ref="B56:N56"/>
    <mergeCell ref="B69:N69"/>
    <mergeCell ref="B70:N70"/>
    <mergeCell ref="B71:N71"/>
    <mergeCell ref="B72:N72"/>
    <mergeCell ref="B73:N73"/>
    <mergeCell ref="B74:N74"/>
    <mergeCell ref="B63:N63"/>
    <mergeCell ref="B64:N64"/>
    <mergeCell ref="B65:N65"/>
    <mergeCell ref="B66:N66"/>
    <mergeCell ref="B67:N67"/>
    <mergeCell ref="B68:N68"/>
    <mergeCell ref="B81:N81"/>
    <mergeCell ref="B82:N82"/>
    <mergeCell ref="B83:N83"/>
    <mergeCell ref="B84:N84"/>
    <mergeCell ref="B85:N85"/>
    <mergeCell ref="B86:N86"/>
    <mergeCell ref="B75:N75"/>
    <mergeCell ref="B76:N76"/>
    <mergeCell ref="B77:N77"/>
    <mergeCell ref="B78:N78"/>
    <mergeCell ref="B79:N79"/>
    <mergeCell ref="B80:N80"/>
    <mergeCell ref="B93:N93"/>
    <mergeCell ref="B94:N94"/>
    <mergeCell ref="B95:N95"/>
    <mergeCell ref="B96:N96"/>
    <mergeCell ref="B97:N97"/>
    <mergeCell ref="B98:N98"/>
    <mergeCell ref="B87:N87"/>
    <mergeCell ref="B88:N88"/>
    <mergeCell ref="B89:N89"/>
    <mergeCell ref="B90:N90"/>
    <mergeCell ref="B91:N91"/>
    <mergeCell ref="B92:N92"/>
    <mergeCell ref="B105:N105"/>
    <mergeCell ref="B106:N106"/>
    <mergeCell ref="B107:N107"/>
    <mergeCell ref="B108:N108"/>
    <mergeCell ref="B109:N109"/>
    <mergeCell ref="B110:N110"/>
    <mergeCell ref="B99:N99"/>
    <mergeCell ref="B100:N100"/>
    <mergeCell ref="B101:N101"/>
    <mergeCell ref="B102:N102"/>
    <mergeCell ref="B103:N103"/>
    <mergeCell ref="B104:N104"/>
    <mergeCell ref="B117:N117"/>
    <mergeCell ref="B118:N118"/>
    <mergeCell ref="B119:N119"/>
    <mergeCell ref="B120:N120"/>
    <mergeCell ref="B121:N121"/>
    <mergeCell ref="B122:N122"/>
    <mergeCell ref="B111:N111"/>
    <mergeCell ref="B112:N112"/>
    <mergeCell ref="B113:N113"/>
    <mergeCell ref="B114:N114"/>
    <mergeCell ref="B115:N115"/>
    <mergeCell ref="B116:N116"/>
    <mergeCell ref="B129:N129"/>
    <mergeCell ref="B130:N130"/>
    <mergeCell ref="B131:N131"/>
    <mergeCell ref="B132:N132"/>
    <mergeCell ref="B133:N133"/>
    <mergeCell ref="B134:N134"/>
    <mergeCell ref="B123:N123"/>
    <mergeCell ref="B124:N124"/>
    <mergeCell ref="B125:N125"/>
    <mergeCell ref="B126:N126"/>
    <mergeCell ref="B127:N127"/>
    <mergeCell ref="B128:N128"/>
    <mergeCell ref="B141:N141"/>
    <mergeCell ref="B142:N142"/>
    <mergeCell ref="B143:N143"/>
    <mergeCell ref="B144:N144"/>
    <mergeCell ref="B145:N145"/>
    <mergeCell ref="B146:N146"/>
    <mergeCell ref="B135:N135"/>
    <mergeCell ref="B136:N136"/>
    <mergeCell ref="B137:N137"/>
    <mergeCell ref="B138:N138"/>
    <mergeCell ref="B139:N139"/>
    <mergeCell ref="B140:N140"/>
    <mergeCell ref="B153:N153"/>
    <mergeCell ref="B154:N154"/>
    <mergeCell ref="B155:N155"/>
    <mergeCell ref="B156:N156"/>
    <mergeCell ref="B157:N157"/>
    <mergeCell ref="B158:N158"/>
    <mergeCell ref="B147:N147"/>
    <mergeCell ref="B148:N148"/>
    <mergeCell ref="B149:N149"/>
    <mergeCell ref="B150:N150"/>
    <mergeCell ref="B151:N151"/>
    <mergeCell ref="B152:N152"/>
    <mergeCell ref="B165:N165"/>
    <mergeCell ref="B166:N166"/>
    <mergeCell ref="B167:N167"/>
    <mergeCell ref="B168:N168"/>
    <mergeCell ref="B169:N169"/>
    <mergeCell ref="B170:N170"/>
    <mergeCell ref="B159:N159"/>
    <mergeCell ref="B160:N160"/>
    <mergeCell ref="B161:N161"/>
    <mergeCell ref="B162:N162"/>
    <mergeCell ref="B163:N163"/>
    <mergeCell ref="B164:N164"/>
    <mergeCell ref="B177:N177"/>
    <mergeCell ref="B178:N178"/>
    <mergeCell ref="B179:N179"/>
    <mergeCell ref="B180:N180"/>
    <mergeCell ref="B181:N181"/>
    <mergeCell ref="B182:N182"/>
    <mergeCell ref="B171:N171"/>
    <mergeCell ref="B172:N172"/>
    <mergeCell ref="B173:N173"/>
    <mergeCell ref="B174:N174"/>
    <mergeCell ref="B175:N175"/>
    <mergeCell ref="B176:N176"/>
    <mergeCell ref="B189:N189"/>
    <mergeCell ref="B190:N190"/>
    <mergeCell ref="B191:N191"/>
    <mergeCell ref="B192:N192"/>
    <mergeCell ref="B193:N193"/>
    <mergeCell ref="B194:N194"/>
    <mergeCell ref="B183:N183"/>
    <mergeCell ref="B184:N184"/>
    <mergeCell ref="B185:N185"/>
    <mergeCell ref="B186:N186"/>
    <mergeCell ref="B187:N187"/>
    <mergeCell ref="B188:N188"/>
    <mergeCell ref="B201:N201"/>
    <mergeCell ref="B202:N202"/>
    <mergeCell ref="B203:N203"/>
    <mergeCell ref="B204:N204"/>
    <mergeCell ref="B205:N205"/>
    <mergeCell ref="B206:N206"/>
    <mergeCell ref="B195:N195"/>
    <mergeCell ref="B196:N196"/>
    <mergeCell ref="B197:N197"/>
    <mergeCell ref="B198:N198"/>
    <mergeCell ref="B199:N199"/>
    <mergeCell ref="B200:N200"/>
    <mergeCell ref="B219:N219"/>
    <mergeCell ref="B213:N213"/>
    <mergeCell ref="B214:N214"/>
    <mergeCell ref="B215:N215"/>
    <mergeCell ref="B216:N216"/>
    <mergeCell ref="B217:N217"/>
    <mergeCell ref="B218:N218"/>
    <mergeCell ref="B207:N207"/>
    <mergeCell ref="B208:N208"/>
    <mergeCell ref="B209:N209"/>
    <mergeCell ref="B210:N210"/>
    <mergeCell ref="B211:N211"/>
    <mergeCell ref="B212:N2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E28" workbookViewId="0">
      <selection activeCell="H49" sqref="H49"/>
    </sheetView>
  </sheetViews>
  <sheetFormatPr defaultRowHeight="15" x14ac:dyDescent="0.2"/>
  <cols>
    <col min="1" max="1" width="7.88671875" style="665" customWidth="1"/>
    <col min="2" max="2" width="12" style="665" customWidth="1"/>
    <col min="3" max="3" width="24" style="665" customWidth="1"/>
    <col min="4" max="4" width="51.33203125" style="665" customWidth="1"/>
    <col min="5" max="5" width="18" style="665" customWidth="1"/>
    <col min="6" max="6" width="16.77734375" style="665" customWidth="1"/>
    <col min="7" max="7" width="17.88671875" style="665" customWidth="1"/>
    <col min="8" max="9" width="12.88671875" style="665" customWidth="1"/>
    <col min="10" max="10" width="13.33203125" style="665" customWidth="1"/>
    <col min="11" max="11" width="15.109375" style="665" customWidth="1"/>
    <col min="12" max="12" width="13.21875" style="665" customWidth="1"/>
    <col min="13" max="13" width="17.77734375" style="665" customWidth="1"/>
    <col min="14" max="14" width="8.109375" style="665" customWidth="1"/>
    <col min="15" max="15" width="12.109375" style="665" customWidth="1"/>
    <col min="16" max="16" width="11.5546875" style="665" customWidth="1"/>
    <col min="17" max="17" width="9.6640625" style="665" bestFit="1" customWidth="1"/>
    <col min="18" max="18" width="7.77734375" style="665" customWidth="1"/>
    <col min="19" max="19" width="12.6640625" style="665" customWidth="1"/>
    <col min="20" max="21" width="12.5546875" style="665" customWidth="1"/>
    <col min="22" max="16384" width="8.88671875" style="665"/>
  </cols>
  <sheetData>
    <row r="1" spans="1:14" ht="15.75" x14ac:dyDescent="0.25">
      <c r="B1" s="5" t="s">
        <v>3</v>
      </c>
      <c r="C1" s="917" t="s">
        <v>40</v>
      </c>
      <c r="D1" s="919"/>
      <c r="E1" s="22"/>
      <c r="I1" s="12"/>
    </row>
    <row r="2" spans="1:14" ht="15.75" x14ac:dyDescent="0.25">
      <c r="B2" s="5" t="s">
        <v>4</v>
      </c>
      <c r="C2" s="920">
        <v>42628</v>
      </c>
      <c r="D2" s="921"/>
      <c r="E2" s="23"/>
      <c r="G2" s="12"/>
      <c r="H2" s="33"/>
      <c r="I2" s="12"/>
      <c r="J2" s="12"/>
      <c r="M2" s="32">
        <v>42628</v>
      </c>
    </row>
    <row r="3" spans="1:14" ht="15.75" x14ac:dyDescent="0.25">
      <c r="B3" s="5" t="s">
        <v>5</v>
      </c>
      <c r="C3" s="922" t="s">
        <v>64</v>
      </c>
      <c r="D3" s="923"/>
      <c r="E3" s="24"/>
    </row>
    <row r="4" spans="1:14" ht="15.75" x14ac:dyDescent="0.25">
      <c r="B4" s="8"/>
      <c r="C4" s="9"/>
      <c r="D4" s="1"/>
      <c r="E4" s="1"/>
    </row>
    <row r="5" spans="1:14" x14ac:dyDescent="0.2">
      <c r="A5" s="924" t="s">
        <v>10</v>
      </c>
      <c r="B5" s="937" t="s">
        <v>9</v>
      </c>
      <c r="C5" s="937" t="s">
        <v>16</v>
      </c>
      <c r="D5" s="937" t="s">
        <v>2</v>
      </c>
      <c r="E5" s="937" t="s">
        <v>17</v>
      </c>
      <c r="F5" s="937" t="s">
        <v>29</v>
      </c>
      <c r="G5" s="937" t="s">
        <v>33</v>
      </c>
      <c r="H5" s="914" t="s">
        <v>18</v>
      </c>
      <c r="I5" s="938" t="s">
        <v>11</v>
      </c>
      <c r="J5" s="941" t="s">
        <v>12</v>
      </c>
      <c r="K5" s="914" t="s">
        <v>13</v>
      </c>
      <c r="L5" s="914" t="s">
        <v>1</v>
      </c>
      <c r="M5" s="924" t="s">
        <v>30</v>
      </c>
      <c r="N5" s="924" t="s">
        <v>14</v>
      </c>
    </row>
    <row r="6" spans="1:14" x14ac:dyDescent="0.2">
      <c r="A6" s="925"/>
      <c r="B6" s="937"/>
      <c r="C6" s="937"/>
      <c r="D6" s="937"/>
      <c r="E6" s="937"/>
      <c r="F6" s="937"/>
      <c r="G6" s="937"/>
      <c r="H6" s="915"/>
      <c r="I6" s="939"/>
      <c r="J6" s="941"/>
      <c r="K6" s="915"/>
      <c r="L6" s="915"/>
      <c r="M6" s="925"/>
      <c r="N6" s="925"/>
    </row>
    <row r="7" spans="1:14" s="1" customFormat="1" x14ac:dyDescent="0.2">
      <c r="A7" s="926"/>
      <c r="B7" s="937"/>
      <c r="C7" s="937"/>
      <c r="D7" s="937"/>
      <c r="E7" s="937"/>
      <c r="F7" s="937"/>
      <c r="G7" s="937"/>
      <c r="H7" s="916"/>
      <c r="I7" s="940"/>
      <c r="J7" s="941"/>
      <c r="K7" s="916"/>
      <c r="L7" s="916"/>
      <c r="M7" s="926"/>
      <c r="N7" s="926"/>
    </row>
    <row r="8" spans="1:14" s="1" customFormat="1" ht="81" customHeight="1" x14ac:dyDescent="0.2">
      <c r="A8" s="4">
        <v>1</v>
      </c>
      <c r="B8" s="4">
        <v>303</v>
      </c>
      <c r="C8" s="6" t="s">
        <v>73</v>
      </c>
      <c r="D8" s="6" t="s">
        <v>41</v>
      </c>
      <c r="E8" s="4" t="s">
        <v>42</v>
      </c>
      <c r="F8" s="7">
        <v>39856898</v>
      </c>
      <c r="G8" s="7">
        <v>39833856</v>
      </c>
      <c r="H8" s="44">
        <v>43116</v>
      </c>
      <c r="I8" s="25">
        <v>0.4</v>
      </c>
      <c r="J8" s="25">
        <v>0</v>
      </c>
      <c r="K8" s="20">
        <v>34584804</v>
      </c>
      <c r="L8" s="20">
        <v>1657258</v>
      </c>
      <c r="M8" s="7">
        <f>G8-K8-L8</f>
        <v>3591794</v>
      </c>
      <c r="N8" s="4" t="s">
        <v>3360</v>
      </c>
    </row>
    <row r="9" spans="1:14" ht="30.75" x14ac:dyDescent="0.25">
      <c r="A9" s="10">
        <v>2</v>
      </c>
      <c r="B9" s="10">
        <v>303</v>
      </c>
      <c r="C9" s="3" t="s">
        <v>74</v>
      </c>
      <c r="D9" s="3" t="s">
        <v>43</v>
      </c>
      <c r="E9" s="4" t="s">
        <v>42</v>
      </c>
      <c r="F9" s="26">
        <v>15000000</v>
      </c>
      <c r="G9" s="27">
        <v>15000000</v>
      </c>
      <c r="H9" s="45">
        <v>43830</v>
      </c>
      <c r="I9" s="25">
        <v>0.33</v>
      </c>
      <c r="J9" s="25">
        <v>0</v>
      </c>
      <c r="K9" s="28">
        <v>12984802</v>
      </c>
      <c r="L9" s="28">
        <v>717698</v>
      </c>
      <c r="M9" s="7">
        <f t="shared" ref="M9:M33" si="0">G9-K9-L9</f>
        <v>1297500</v>
      </c>
      <c r="N9" s="4" t="s">
        <v>3360</v>
      </c>
    </row>
    <row r="10" spans="1:14" ht="30.75" x14ac:dyDescent="0.25">
      <c r="A10" s="10">
        <v>3</v>
      </c>
      <c r="B10" s="10">
        <v>303</v>
      </c>
      <c r="C10" s="3" t="s">
        <v>75</v>
      </c>
      <c r="D10" s="3" t="s">
        <v>44</v>
      </c>
      <c r="E10" s="4" t="s">
        <v>42</v>
      </c>
      <c r="F10" s="26">
        <v>16732708</v>
      </c>
      <c r="G10" s="27">
        <v>16544412</v>
      </c>
      <c r="H10" s="45">
        <v>43830</v>
      </c>
      <c r="I10" s="25">
        <v>0.15</v>
      </c>
      <c r="J10" s="25">
        <v>0</v>
      </c>
      <c r="K10" s="29">
        <v>13639964</v>
      </c>
      <c r="L10" s="29">
        <v>770036</v>
      </c>
      <c r="M10" s="7">
        <f t="shared" si="0"/>
        <v>2134412</v>
      </c>
      <c r="N10" s="4" t="s">
        <v>3360</v>
      </c>
    </row>
    <row r="11" spans="1:14" ht="30.75" x14ac:dyDescent="0.25">
      <c r="A11" s="10">
        <v>4</v>
      </c>
      <c r="B11" s="10">
        <v>303</v>
      </c>
      <c r="C11" s="3" t="s">
        <v>76</v>
      </c>
      <c r="D11" s="3" t="s">
        <v>45</v>
      </c>
      <c r="E11" s="4" t="s">
        <v>42</v>
      </c>
      <c r="F11" s="26">
        <v>13672475</v>
      </c>
      <c r="G11" s="27">
        <v>13518617</v>
      </c>
      <c r="H11" s="45">
        <v>43830</v>
      </c>
      <c r="I11" s="25">
        <v>0.11</v>
      </c>
      <c r="J11" s="25">
        <v>0</v>
      </c>
      <c r="K11" s="28">
        <v>1877205</v>
      </c>
      <c r="L11" s="28">
        <v>310395</v>
      </c>
      <c r="M11" s="7">
        <f t="shared" si="0"/>
        <v>11331017</v>
      </c>
      <c r="N11" s="4" t="s">
        <v>3360</v>
      </c>
    </row>
    <row r="12" spans="1:14" ht="140.25" x14ac:dyDescent="0.2">
      <c r="A12" s="10">
        <v>5</v>
      </c>
      <c r="B12" s="10">
        <v>303</v>
      </c>
      <c r="C12" s="46" t="s">
        <v>65</v>
      </c>
      <c r="D12" s="3" t="s">
        <v>46</v>
      </c>
      <c r="E12" s="4" t="s">
        <v>42</v>
      </c>
      <c r="F12" s="26">
        <v>14478300</v>
      </c>
      <c r="G12" s="27">
        <v>14316256</v>
      </c>
      <c r="H12" s="45">
        <v>43889</v>
      </c>
      <c r="I12" s="25">
        <v>0.21</v>
      </c>
      <c r="J12" s="25">
        <v>0</v>
      </c>
      <c r="K12" s="29">
        <v>899087</v>
      </c>
      <c r="L12" s="29">
        <v>282668</v>
      </c>
      <c r="M12" s="7">
        <f t="shared" si="0"/>
        <v>13134501</v>
      </c>
      <c r="N12" s="4" t="s">
        <v>3360</v>
      </c>
    </row>
    <row r="13" spans="1:14" ht="30.75" x14ac:dyDescent="0.25">
      <c r="A13" s="10">
        <v>6</v>
      </c>
      <c r="B13" s="10">
        <v>303</v>
      </c>
      <c r="C13" s="3" t="s">
        <v>77</v>
      </c>
      <c r="D13" s="3" t="s">
        <v>47</v>
      </c>
      <c r="E13" s="4" t="s">
        <v>42</v>
      </c>
      <c r="F13" s="26">
        <v>7621589</v>
      </c>
      <c r="G13" s="27">
        <v>7537100</v>
      </c>
      <c r="H13" s="45">
        <v>43889</v>
      </c>
      <c r="I13" s="25">
        <v>0.2</v>
      </c>
      <c r="J13" s="25">
        <v>0</v>
      </c>
      <c r="K13" s="29">
        <v>164768</v>
      </c>
      <c r="L13" s="29">
        <v>294573</v>
      </c>
      <c r="M13" s="7">
        <f t="shared" si="0"/>
        <v>7077759</v>
      </c>
      <c r="N13" s="4" t="s">
        <v>4403</v>
      </c>
    </row>
    <row r="14" spans="1:14" ht="30" x14ac:dyDescent="0.2">
      <c r="A14" s="10">
        <v>7</v>
      </c>
      <c r="B14" s="10">
        <v>303</v>
      </c>
      <c r="C14" s="3" t="s">
        <v>66</v>
      </c>
      <c r="D14" s="2" t="s">
        <v>48</v>
      </c>
      <c r="E14" s="4" t="s">
        <v>42</v>
      </c>
      <c r="F14" s="26">
        <v>2514334</v>
      </c>
      <c r="G14" s="27">
        <v>2486402</v>
      </c>
      <c r="H14" s="45">
        <v>42756</v>
      </c>
      <c r="I14" s="25">
        <v>0.2</v>
      </c>
      <c r="J14" s="25">
        <v>0</v>
      </c>
      <c r="K14" s="29">
        <v>238812</v>
      </c>
      <c r="L14" s="29">
        <v>88926.33</v>
      </c>
      <c r="M14" s="7">
        <f t="shared" si="0"/>
        <v>2158663.67</v>
      </c>
      <c r="N14" s="4" t="s">
        <v>4403</v>
      </c>
    </row>
    <row r="15" spans="1:14" s="12" customFormat="1" ht="111" customHeight="1" x14ac:dyDescent="0.25">
      <c r="A15" s="10">
        <v>8</v>
      </c>
      <c r="B15" s="10">
        <v>303</v>
      </c>
      <c r="C15" s="3" t="s">
        <v>67</v>
      </c>
      <c r="D15" s="2" t="s">
        <v>69</v>
      </c>
      <c r="E15" s="4" t="s">
        <v>42</v>
      </c>
      <c r="F15" s="26">
        <v>16991013</v>
      </c>
      <c r="G15" s="27">
        <v>16799811</v>
      </c>
      <c r="H15" s="45">
        <v>43069</v>
      </c>
      <c r="I15" s="25">
        <v>0.28999999999999998</v>
      </c>
      <c r="J15" s="25">
        <v>0</v>
      </c>
      <c r="K15" s="29">
        <v>14917520</v>
      </c>
      <c r="L15" s="29">
        <v>392766</v>
      </c>
      <c r="M15" s="7">
        <f t="shared" si="0"/>
        <v>1489525</v>
      </c>
      <c r="N15" s="4" t="s">
        <v>3360</v>
      </c>
    </row>
    <row r="16" spans="1:14" s="12" customFormat="1" ht="123.75" x14ac:dyDescent="0.2">
      <c r="A16" s="10">
        <v>9</v>
      </c>
      <c r="B16" s="47">
        <v>303</v>
      </c>
      <c r="C16" s="3" t="s">
        <v>68</v>
      </c>
      <c r="D16" s="3" t="s">
        <v>49</v>
      </c>
      <c r="E16" s="4" t="s">
        <v>42</v>
      </c>
      <c r="F16" s="26">
        <v>16791914</v>
      </c>
      <c r="G16" s="27">
        <v>16602952</v>
      </c>
      <c r="H16" s="45">
        <v>43921</v>
      </c>
      <c r="I16" s="25">
        <v>0.13</v>
      </c>
      <c r="J16" s="25">
        <v>0</v>
      </c>
      <c r="K16" s="28">
        <v>2481200</v>
      </c>
      <c r="L16" s="28">
        <v>0</v>
      </c>
      <c r="M16" s="7">
        <f t="shared" si="0"/>
        <v>14121752</v>
      </c>
      <c r="N16" s="4" t="s">
        <v>3360</v>
      </c>
    </row>
    <row r="17" spans="1:14" s="12" customFormat="1" ht="45" x14ac:dyDescent="0.25">
      <c r="A17" s="10">
        <v>10</v>
      </c>
      <c r="B17" s="10">
        <v>303</v>
      </c>
      <c r="C17" s="3" t="s">
        <v>70</v>
      </c>
      <c r="D17" s="46" t="s">
        <v>50</v>
      </c>
      <c r="E17" s="4" t="s">
        <v>42</v>
      </c>
      <c r="F17" s="48">
        <v>16157401</v>
      </c>
      <c r="G17" s="27">
        <v>15975579</v>
      </c>
      <c r="H17" s="45">
        <v>43861</v>
      </c>
      <c r="I17" s="25">
        <v>0.2</v>
      </c>
      <c r="J17" s="25">
        <v>0</v>
      </c>
      <c r="K17" s="28">
        <v>12729160</v>
      </c>
      <c r="L17" s="28">
        <v>734679</v>
      </c>
      <c r="M17" s="7">
        <f t="shared" si="0"/>
        <v>2511740</v>
      </c>
      <c r="N17" s="4" t="s">
        <v>3360</v>
      </c>
    </row>
    <row r="18" spans="1:14" s="12" customFormat="1" ht="93.75" x14ac:dyDescent="0.2">
      <c r="A18" s="10">
        <v>11</v>
      </c>
      <c r="B18" s="10">
        <v>303</v>
      </c>
      <c r="C18" s="57" t="s">
        <v>71</v>
      </c>
      <c r="D18" s="3" t="s">
        <v>53</v>
      </c>
      <c r="E18" s="4" t="s">
        <v>42</v>
      </c>
      <c r="F18" s="48">
        <v>14960012</v>
      </c>
      <c r="G18" s="49">
        <v>14791712</v>
      </c>
      <c r="H18" s="45">
        <v>43921</v>
      </c>
      <c r="I18" s="25">
        <v>0.04</v>
      </c>
      <c r="J18" s="25">
        <v>0</v>
      </c>
      <c r="K18" s="28">
        <v>818852</v>
      </c>
      <c r="L18" s="28">
        <v>13052</v>
      </c>
      <c r="M18" s="7">
        <f t="shared" si="0"/>
        <v>13959808</v>
      </c>
      <c r="N18" s="4" t="s">
        <v>3360</v>
      </c>
    </row>
    <row r="19" spans="1:14" s="12" customFormat="1" ht="31.5" x14ac:dyDescent="0.25">
      <c r="A19" s="10">
        <v>12</v>
      </c>
      <c r="B19" s="10">
        <v>303</v>
      </c>
      <c r="C19" s="57" t="s">
        <v>90</v>
      </c>
      <c r="D19" s="58" t="s">
        <v>72</v>
      </c>
      <c r="E19" s="4" t="s">
        <v>42</v>
      </c>
      <c r="F19" s="48">
        <v>1507350</v>
      </c>
      <c r="G19" s="49">
        <v>1490392</v>
      </c>
      <c r="H19" s="45">
        <v>42767</v>
      </c>
      <c r="I19" s="25">
        <v>1</v>
      </c>
      <c r="J19" s="25">
        <v>0.1</v>
      </c>
      <c r="K19" s="28">
        <v>1379490</v>
      </c>
      <c r="L19" s="28">
        <v>1808</v>
      </c>
      <c r="M19" s="7">
        <f t="shared" si="0"/>
        <v>109094</v>
      </c>
      <c r="N19" s="4" t="s">
        <v>3360</v>
      </c>
    </row>
    <row r="20" spans="1:14" s="12" customFormat="1" ht="75.75" thickBot="1" x14ac:dyDescent="0.25">
      <c r="A20" s="10">
        <v>13</v>
      </c>
      <c r="B20" s="10">
        <v>303</v>
      </c>
      <c r="C20" s="57" t="s">
        <v>4521</v>
      </c>
      <c r="D20" s="58" t="s">
        <v>4522</v>
      </c>
      <c r="E20" s="4" t="s">
        <v>42</v>
      </c>
      <c r="F20" s="48">
        <v>0</v>
      </c>
      <c r="G20" s="49">
        <v>1840000</v>
      </c>
      <c r="H20" s="45">
        <v>42740</v>
      </c>
      <c r="I20" s="25">
        <v>0</v>
      </c>
      <c r="J20" s="25">
        <v>0</v>
      </c>
      <c r="K20" s="28">
        <v>0</v>
      </c>
      <c r="L20" s="28">
        <v>0</v>
      </c>
      <c r="M20" s="7">
        <f t="shared" si="0"/>
        <v>1840000</v>
      </c>
      <c r="N20" s="4" t="s">
        <v>3360</v>
      </c>
    </row>
    <row r="21" spans="1:14" s="12" customFormat="1" ht="235.5" thickTop="1" thickBot="1" x14ac:dyDescent="0.25">
      <c r="A21" s="10">
        <v>14</v>
      </c>
      <c r="B21" s="47">
        <v>303</v>
      </c>
      <c r="C21" s="3" t="s">
        <v>86</v>
      </c>
      <c r="D21" s="61" t="s">
        <v>51</v>
      </c>
      <c r="E21" s="4" t="s">
        <v>42</v>
      </c>
      <c r="F21" s="50">
        <v>9886584</v>
      </c>
      <c r="G21" s="27">
        <v>9775736</v>
      </c>
      <c r="H21" s="55" t="s">
        <v>52</v>
      </c>
      <c r="I21" s="25">
        <v>0.05</v>
      </c>
      <c r="J21" s="25">
        <v>0</v>
      </c>
      <c r="K21" s="28">
        <v>26835</v>
      </c>
      <c r="L21" s="28">
        <v>142124</v>
      </c>
      <c r="M21" s="7">
        <f t="shared" si="0"/>
        <v>9606777</v>
      </c>
      <c r="N21" s="2" t="s">
        <v>3360</v>
      </c>
    </row>
    <row r="22" spans="1:14" s="12" customFormat="1" ht="156" thickTop="1" x14ac:dyDescent="0.2">
      <c r="A22" s="10">
        <v>15</v>
      </c>
      <c r="B22" s="10">
        <v>303</v>
      </c>
      <c r="C22" s="3" t="s">
        <v>87</v>
      </c>
      <c r="D22" s="61" t="s">
        <v>88</v>
      </c>
      <c r="E22" s="4" t="s">
        <v>42</v>
      </c>
      <c r="F22" s="48">
        <v>8131095</v>
      </c>
      <c r="G22" s="52">
        <v>8039595</v>
      </c>
      <c r="H22" s="56" t="s">
        <v>52</v>
      </c>
      <c r="I22" s="25">
        <v>0.02</v>
      </c>
      <c r="J22" s="25">
        <v>0</v>
      </c>
      <c r="K22" s="28">
        <v>455100</v>
      </c>
      <c r="L22" s="28">
        <v>0</v>
      </c>
      <c r="M22" s="7">
        <f t="shared" si="0"/>
        <v>7584495</v>
      </c>
      <c r="N22" s="2" t="s">
        <v>3360</v>
      </c>
    </row>
    <row r="23" spans="1:14" s="12" customFormat="1" ht="30" x14ac:dyDescent="0.2">
      <c r="A23" s="10">
        <v>16</v>
      </c>
      <c r="B23" s="10">
        <v>303</v>
      </c>
      <c r="C23" s="3" t="s">
        <v>55</v>
      </c>
      <c r="D23" s="59" t="s">
        <v>54</v>
      </c>
      <c r="E23" s="51" t="s">
        <v>42</v>
      </c>
      <c r="F23" s="53">
        <v>14152211</v>
      </c>
      <c r="G23" s="54">
        <v>13992954</v>
      </c>
      <c r="H23" s="45">
        <v>43631</v>
      </c>
      <c r="I23" s="25">
        <v>0</v>
      </c>
      <c r="J23" s="25">
        <v>0</v>
      </c>
      <c r="K23" s="28">
        <v>0</v>
      </c>
      <c r="L23" s="28">
        <v>0</v>
      </c>
      <c r="M23" s="7">
        <f t="shared" si="0"/>
        <v>13992954</v>
      </c>
      <c r="N23" s="35" t="s">
        <v>4403</v>
      </c>
    </row>
    <row r="24" spans="1:14" s="12" customFormat="1" ht="61.5" x14ac:dyDescent="0.25">
      <c r="A24" s="10">
        <v>17</v>
      </c>
      <c r="B24" s="10">
        <v>303</v>
      </c>
      <c r="C24" s="3" t="s">
        <v>78</v>
      </c>
      <c r="D24" s="59" t="s">
        <v>89</v>
      </c>
      <c r="E24" s="51" t="s">
        <v>42</v>
      </c>
      <c r="F24" s="53">
        <v>5385467</v>
      </c>
      <c r="G24" s="54">
        <v>5324864</v>
      </c>
      <c r="H24" s="45">
        <v>43845</v>
      </c>
      <c r="I24" s="25">
        <v>0.05</v>
      </c>
      <c r="J24" s="25">
        <v>0</v>
      </c>
      <c r="K24" s="28">
        <v>534000</v>
      </c>
      <c r="L24" s="28">
        <v>7738</v>
      </c>
      <c r="M24" s="38">
        <f t="shared" si="0"/>
        <v>4783126</v>
      </c>
      <c r="N24" s="35" t="s">
        <v>3360</v>
      </c>
    </row>
    <row r="25" spans="1:14" s="12" customFormat="1" ht="30.75" x14ac:dyDescent="0.2">
      <c r="A25" s="10">
        <v>18</v>
      </c>
      <c r="B25" s="10">
        <v>303</v>
      </c>
      <c r="C25" s="57" t="s">
        <v>85</v>
      </c>
      <c r="D25" s="60" t="s">
        <v>62</v>
      </c>
      <c r="E25" s="51" t="s">
        <v>42</v>
      </c>
      <c r="F25" s="53">
        <v>42280</v>
      </c>
      <c r="G25" s="53">
        <v>41804</v>
      </c>
      <c r="H25" s="45">
        <v>42613</v>
      </c>
      <c r="I25" s="25">
        <v>0</v>
      </c>
      <c r="J25" s="25">
        <v>0</v>
      </c>
      <c r="K25" s="28">
        <v>0</v>
      </c>
      <c r="L25" s="28">
        <v>0</v>
      </c>
      <c r="M25" s="38">
        <f t="shared" si="0"/>
        <v>41804</v>
      </c>
      <c r="N25" s="35" t="s">
        <v>4403</v>
      </c>
    </row>
    <row r="26" spans="1:14" s="12" customFormat="1" ht="30.75" x14ac:dyDescent="0.2">
      <c r="A26" s="10" t="s">
        <v>91</v>
      </c>
      <c r="B26" s="10">
        <v>303</v>
      </c>
      <c r="C26" s="3" t="s">
        <v>79</v>
      </c>
      <c r="D26" s="59" t="s">
        <v>56</v>
      </c>
      <c r="E26" s="51" t="s">
        <v>42</v>
      </c>
      <c r="F26" s="53">
        <v>830694</v>
      </c>
      <c r="G26" s="54">
        <v>830694</v>
      </c>
      <c r="H26" s="45">
        <v>43555</v>
      </c>
      <c r="I26" s="25">
        <v>0</v>
      </c>
      <c r="J26" s="25">
        <v>0</v>
      </c>
      <c r="K26" s="28">
        <v>0</v>
      </c>
      <c r="L26" s="28">
        <v>0</v>
      </c>
      <c r="M26" s="38">
        <f t="shared" si="0"/>
        <v>830694</v>
      </c>
      <c r="N26" s="35" t="s">
        <v>4403</v>
      </c>
    </row>
    <row r="27" spans="1:14" s="12" customFormat="1" ht="30.75" x14ac:dyDescent="0.25">
      <c r="A27" s="10" t="s">
        <v>91</v>
      </c>
      <c r="B27" s="10">
        <v>303</v>
      </c>
      <c r="C27" s="3" t="s">
        <v>80</v>
      </c>
      <c r="D27" s="59" t="s">
        <v>57</v>
      </c>
      <c r="E27" s="51" t="s">
        <v>42</v>
      </c>
      <c r="F27" s="53">
        <v>814169</v>
      </c>
      <c r="G27" s="54">
        <v>814169</v>
      </c>
      <c r="H27" s="45">
        <v>43524</v>
      </c>
      <c r="I27" s="25">
        <v>0</v>
      </c>
      <c r="J27" s="25">
        <v>0</v>
      </c>
      <c r="K27" s="28">
        <v>0</v>
      </c>
      <c r="L27" s="28">
        <v>0</v>
      </c>
      <c r="M27" s="38">
        <f t="shared" si="0"/>
        <v>814169</v>
      </c>
      <c r="N27" s="35" t="s">
        <v>4403</v>
      </c>
    </row>
    <row r="28" spans="1:14" s="12" customFormat="1" ht="30.75" x14ac:dyDescent="0.2">
      <c r="A28" s="10" t="s">
        <v>91</v>
      </c>
      <c r="B28" s="10">
        <v>303</v>
      </c>
      <c r="C28" s="3" t="s">
        <v>81</v>
      </c>
      <c r="D28" s="59" t="s">
        <v>58</v>
      </c>
      <c r="E28" s="51" t="s">
        <v>42</v>
      </c>
      <c r="F28" s="53">
        <v>112306</v>
      </c>
      <c r="G28" s="54">
        <v>112306</v>
      </c>
      <c r="H28" s="45">
        <v>43524</v>
      </c>
      <c r="I28" s="25">
        <v>0</v>
      </c>
      <c r="J28" s="25">
        <v>0</v>
      </c>
      <c r="K28" s="28">
        <v>0</v>
      </c>
      <c r="L28" s="28">
        <v>0</v>
      </c>
      <c r="M28" s="38">
        <f t="shared" si="0"/>
        <v>112306</v>
      </c>
      <c r="N28" s="35" t="s">
        <v>4403</v>
      </c>
    </row>
    <row r="29" spans="1:14" s="12" customFormat="1" ht="30.75" x14ac:dyDescent="0.25">
      <c r="A29" s="10" t="s">
        <v>91</v>
      </c>
      <c r="B29" s="10">
        <v>303</v>
      </c>
      <c r="C29" s="3" t="s">
        <v>82</v>
      </c>
      <c r="D29" s="59" t="s">
        <v>59</v>
      </c>
      <c r="E29" s="51" t="s">
        <v>42</v>
      </c>
      <c r="F29" s="53">
        <v>209777</v>
      </c>
      <c r="G29" s="54">
        <v>209777</v>
      </c>
      <c r="H29" s="45">
        <v>43555</v>
      </c>
      <c r="I29" s="25">
        <v>0</v>
      </c>
      <c r="J29" s="25">
        <v>0</v>
      </c>
      <c r="K29" s="28">
        <v>0</v>
      </c>
      <c r="L29" s="28">
        <v>0</v>
      </c>
      <c r="M29" s="38">
        <f t="shared" si="0"/>
        <v>209777</v>
      </c>
      <c r="N29" s="35" t="s">
        <v>4403</v>
      </c>
    </row>
    <row r="30" spans="1:14" s="12" customFormat="1" ht="45.75" x14ac:dyDescent="0.2">
      <c r="A30" s="10" t="s">
        <v>91</v>
      </c>
      <c r="B30" s="10">
        <v>303</v>
      </c>
      <c r="C30" s="3" t="s">
        <v>83</v>
      </c>
      <c r="D30" s="59" t="s">
        <v>60</v>
      </c>
      <c r="E30" s="51" t="s">
        <v>42</v>
      </c>
      <c r="F30" s="53">
        <v>1001586</v>
      </c>
      <c r="G30" s="54">
        <v>971175</v>
      </c>
      <c r="H30" s="45">
        <v>43861</v>
      </c>
      <c r="I30" s="25">
        <v>0</v>
      </c>
      <c r="J30" s="25">
        <v>0</v>
      </c>
      <c r="K30" s="28">
        <v>0</v>
      </c>
      <c r="L30" s="28">
        <v>0</v>
      </c>
      <c r="M30" s="38">
        <f t="shared" si="0"/>
        <v>971175</v>
      </c>
      <c r="N30" s="35" t="s">
        <v>4403</v>
      </c>
    </row>
    <row r="31" spans="1:14" s="12" customFormat="1" ht="30.75" x14ac:dyDescent="0.2">
      <c r="A31" s="10" t="s">
        <v>91</v>
      </c>
      <c r="B31" s="10">
        <v>303</v>
      </c>
      <c r="C31" s="3" t="s">
        <v>84</v>
      </c>
      <c r="D31" s="59" t="s">
        <v>61</v>
      </c>
      <c r="E31" s="51" t="s">
        <v>42</v>
      </c>
      <c r="F31" s="53">
        <v>306185</v>
      </c>
      <c r="G31" s="54">
        <v>306185</v>
      </c>
      <c r="H31" s="45">
        <v>43861</v>
      </c>
      <c r="I31" s="25">
        <v>0</v>
      </c>
      <c r="J31" s="25">
        <v>0</v>
      </c>
      <c r="K31" s="28">
        <v>0</v>
      </c>
      <c r="L31" s="28">
        <v>0</v>
      </c>
      <c r="M31" s="38">
        <f t="shared" si="0"/>
        <v>306185</v>
      </c>
      <c r="N31" s="35" t="s">
        <v>4403</v>
      </c>
    </row>
    <row r="32" spans="1:14" s="12" customFormat="1" ht="15.75" thickBot="1" x14ac:dyDescent="0.25">
      <c r="A32" s="10"/>
      <c r="B32" s="10"/>
      <c r="C32" s="57"/>
      <c r="D32" s="60"/>
      <c r="E32" s="51"/>
      <c r="F32" s="53"/>
      <c r="G32" s="53"/>
      <c r="H32" s="45"/>
      <c r="I32" s="25"/>
      <c r="J32" s="25"/>
      <c r="K32" s="28"/>
      <c r="L32" s="28"/>
      <c r="M32" s="38"/>
      <c r="N32" s="35"/>
    </row>
    <row r="33" spans="1:14" s="12" customFormat="1" ht="16.5" thickBot="1" x14ac:dyDescent="0.3">
      <c r="B33" s="11"/>
      <c r="C33" s="15"/>
      <c r="D33" s="15"/>
      <c r="E33" s="39" t="s">
        <v>38</v>
      </c>
      <c r="F33" s="41">
        <f>SUM(F8:F32)</f>
        <v>217156348</v>
      </c>
      <c r="G33" s="42">
        <f>SUM(G8:G32)</f>
        <v>217156348</v>
      </c>
      <c r="H33" s="40"/>
      <c r="I33" s="664"/>
      <c r="J33" s="664"/>
      <c r="K33" s="41">
        <f>SUM(K8:K32)</f>
        <v>97731599</v>
      </c>
      <c r="L33" s="42">
        <f>SUM(L8:L32)</f>
        <v>5413721.3300000001</v>
      </c>
      <c r="M33" s="43">
        <f t="shared" si="0"/>
        <v>114011027.67</v>
      </c>
      <c r="N33" s="40"/>
    </row>
    <row r="34" spans="1:14" s="12" customFormat="1" ht="15.75" x14ac:dyDescent="0.25">
      <c r="B34" s="11"/>
      <c r="C34" s="13"/>
      <c r="D34" s="13"/>
      <c r="E34" s="13"/>
      <c r="F34" s="13"/>
      <c r="G34" s="13"/>
      <c r="H34" s="13"/>
      <c r="I34" s="13"/>
      <c r="J34" s="13"/>
      <c r="K34" s="13"/>
    </row>
    <row r="35" spans="1:14" s="12" customFormat="1" x14ac:dyDescent="0.2">
      <c r="B35" s="11"/>
      <c r="C35" s="16"/>
      <c r="D35" s="16"/>
      <c r="E35" s="16"/>
      <c r="F35" s="16"/>
      <c r="G35" s="16"/>
    </row>
    <row r="36" spans="1:14" s="12" customFormat="1" x14ac:dyDescent="0.2">
      <c r="B36" s="11"/>
      <c r="C36" s="16"/>
      <c r="D36" s="16"/>
      <c r="E36" s="16"/>
      <c r="F36" s="16"/>
      <c r="G36" s="16"/>
      <c r="H36" s="16"/>
      <c r="I36" s="16"/>
      <c r="J36" s="16"/>
    </row>
    <row r="37" spans="1:14" s="12" customFormat="1" x14ac:dyDescent="0.2">
      <c r="B37" s="11"/>
      <c r="C37" s="15"/>
      <c r="D37" s="15"/>
      <c r="E37" s="15"/>
      <c r="F37" s="15"/>
      <c r="G37" s="15"/>
      <c r="H37" s="15"/>
      <c r="I37" s="15"/>
      <c r="J37" s="15"/>
    </row>
    <row r="38" spans="1:14" s="12" customFormat="1" x14ac:dyDescent="0.2">
      <c r="C38" s="16"/>
      <c r="D38" s="16"/>
      <c r="E38" s="16"/>
      <c r="F38" s="16"/>
      <c r="G38" s="16"/>
      <c r="H38" s="16"/>
      <c r="I38" s="16"/>
      <c r="J38" s="16"/>
    </row>
    <row r="39" spans="1:14" s="12" customFormat="1" x14ac:dyDescent="0.2">
      <c r="C39" s="15"/>
      <c r="D39" s="15"/>
      <c r="E39" s="15"/>
      <c r="F39" s="15"/>
      <c r="G39" s="15"/>
      <c r="H39" s="15"/>
      <c r="I39" s="15"/>
      <c r="J39" s="15"/>
    </row>
    <row r="40" spans="1:14" s="12" customFormat="1" x14ac:dyDescent="0.2">
      <c r="C40" s="15"/>
      <c r="D40" s="15"/>
      <c r="E40" s="15"/>
      <c r="F40" s="15"/>
      <c r="G40" s="15"/>
      <c r="H40" s="15"/>
      <c r="I40" s="15"/>
      <c r="J40" s="15"/>
    </row>
    <row r="41" spans="1:14" x14ac:dyDescent="0.2">
      <c r="A41" s="12"/>
      <c r="B41" s="12"/>
      <c r="C41" s="15"/>
      <c r="D41" s="15"/>
      <c r="E41" s="15"/>
      <c r="F41" s="15"/>
      <c r="G41" s="15"/>
      <c r="H41" s="15"/>
      <c r="I41" s="15"/>
      <c r="J41" s="15"/>
      <c r="K41" s="12"/>
      <c r="L41" s="12"/>
      <c r="M41" s="12"/>
      <c r="N41" s="12"/>
    </row>
    <row r="42" spans="1:14" x14ac:dyDescent="0.2">
      <c r="A42" s="12"/>
      <c r="B42" s="12"/>
      <c r="C42" s="15"/>
      <c r="D42" s="15"/>
      <c r="E42" s="15"/>
      <c r="F42" s="15"/>
      <c r="G42" s="15"/>
      <c r="H42" s="15"/>
      <c r="I42" s="15"/>
      <c r="J42" s="15"/>
      <c r="K42" s="12"/>
      <c r="L42" s="12"/>
      <c r="M42" s="12"/>
      <c r="N42" s="12"/>
    </row>
    <row r="43" spans="1:14" x14ac:dyDescent="0.2">
      <c r="A43" s="12"/>
      <c r="B43" s="12"/>
      <c r="C43" s="15"/>
      <c r="D43" s="15"/>
      <c r="E43" s="15"/>
      <c r="F43" s="15"/>
      <c r="G43" s="15"/>
      <c r="H43" s="15"/>
      <c r="I43" s="15"/>
      <c r="J43" s="15"/>
      <c r="K43" s="12"/>
      <c r="L43" s="12"/>
      <c r="M43" s="12"/>
      <c r="N43" s="12"/>
    </row>
    <row r="44" spans="1:14" x14ac:dyDescent="0.2">
      <c r="A44" s="12"/>
      <c r="B44" s="12"/>
      <c r="C44" s="15"/>
      <c r="D44" s="15"/>
      <c r="E44" s="15"/>
      <c r="F44" s="15"/>
      <c r="G44" s="15"/>
      <c r="H44" s="15"/>
      <c r="I44" s="15"/>
      <c r="J44" s="15"/>
      <c r="K44" s="12"/>
      <c r="L44" s="12"/>
      <c r="M44" s="12"/>
      <c r="N44" s="12"/>
    </row>
    <row r="45" spans="1:14" x14ac:dyDescent="0.2">
      <c r="A45" s="12"/>
      <c r="B45" s="12"/>
      <c r="C45" s="12"/>
      <c r="D45" s="12"/>
      <c r="E45" s="12"/>
      <c r="F45" s="12"/>
      <c r="G45" s="12"/>
      <c r="H45" s="12"/>
      <c r="I45" s="12"/>
      <c r="J45" s="12"/>
      <c r="K45" s="12"/>
      <c r="L45" s="12"/>
      <c r="M45" s="12"/>
      <c r="N45" s="12"/>
    </row>
    <row r="46" spans="1:14" x14ac:dyDescent="0.2">
      <c r="A46" s="12"/>
      <c r="B46" s="12"/>
      <c r="C46" s="12"/>
      <c r="D46" s="12"/>
      <c r="E46" s="12"/>
      <c r="F46" s="12"/>
      <c r="G46" s="12"/>
      <c r="H46" s="12"/>
      <c r="I46" s="12"/>
      <c r="J46" s="12"/>
      <c r="K46" s="12"/>
      <c r="L46" s="12"/>
      <c r="M46" s="12"/>
      <c r="N46" s="12"/>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workbookViewId="0">
      <selection activeCell="B22" sqref="B22:N22"/>
    </sheetView>
  </sheetViews>
  <sheetFormatPr defaultRowHeight="15" x14ac:dyDescent="0.2"/>
  <cols>
    <col min="1" max="1" width="10.109375" style="665" customWidth="1"/>
    <col min="2" max="2" width="13.88671875" style="665" customWidth="1"/>
    <col min="3" max="3" width="24" style="665" customWidth="1"/>
    <col min="4" max="4" width="51.33203125" style="665" customWidth="1"/>
    <col min="5" max="5" width="18" style="665" customWidth="1"/>
    <col min="6" max="6" width="14.5546875" style="665" customWidth="1"/>
    <col min="7" max="7" width="14.33203125" style="665" customWidth="1"/>
    <col min="8" max="9" width="12.88671875" style="665" customWidth="1"/>
    <col min="10" max="10" width="13.33203125" style="665" customWidth="1"/>
    <col min="11" max="11" width="12.88671875" style="665" customWidth="1"/>
    <col min="12" max="14" width="13.21875" style="665" customWidth="1"/>
    <col min="15" max="15" width="12.109375" style="665" customWidth="1"/>
    <col min="16" max="16" width="11.5546875" style="665" customWidth="1"/>
    <col min="17" max="17" width="9.6640625" style="665" bestFit="1" customWidth="1"/>
    <col min="18" max="18" width="7.77734375" style="665" customWidth="1"/>
    <col min="19" max="19" width="12.6640625" style="665" customWidth="1"/>
    <col min="20" max="21" width="12.5546875" style="665" customWidth="1"/>
    <col min="22" max="16384" width="8.88671875" style="665"/>
  </cols>
  <sheetData>
    <row r="1" spans="1:14" ht="15.75" x14ac:dyDescent="0.25">
      <c r="B1" s="5" t="s">
        <v>3</v>
      </c>
      <c r="C1" s="917" t="s">
        <v>40</v>
      </c>
      <c r="D1" s="919"/>
      <c r="E1" s="22"/>
      <c r="I1" s="12"/>
    </row>
    <row r="2" spans="1:14" ht="15.75" x14ac:dyDescent="0.25">
      <c r="B2" s="5" t="s">
        <v>4</v>
      </c>
      <c r="C2" s="920">
        <v>42628</v>
      </c>
      <c r="D2" s="921"/>
      <c r="E2" s="23"/>
      <c r="G2" s="12"/>
      <c r="H2" s="33"/>
      <c r="I2" s="12"/>
      <c r="J2" s="12"/>
      <c r="M2" s="34"/>
    </row>
    <row r="3" spans="1:14" ht="15.75" x14ac:dyDescent="0.25">
      <c r="B3" s="5" t="s">
        <v>5</v>
      </c>
      <c r="C3" s="922" t="s">
        <v>64</v>
      </c>
      <c r="D3" s="923"/>
      <c r="E3" s="24"/>
    </row>
    <row r="4" spans="1:14" ht="15.75" x14ac:dyDescent="0.25">
      <c r="B4" s="8"/>
      <c r="C4" s="9"/>
      <c r="D4" s="1"/>
      <c r="E4" s="1"/>
    </row>
    <row r="5" spans="1:14" x14ac:dyDescent="0.2">
      <c r="A5" s="924" t="s">
        <v>10</v>
      </c>
      <c r="B5" s="927" t="s">
        <v>27</v>
      </c>
      <c r="C5" s="928"/>
      <c r="D5" s="928"/>
      <c r="E5" s="928"/>
      <c r="F5" s="928"/>
      <c r="G5" s="928"/>
      <c r="H5" s="928"/>
      <c r="I5" s="928"/>
      <c r="J5" s="928"/>
      <c r="K5" s="928"/>
      <c r="L5" s="928"/>
      <c r="M5" s="928"/>
      <c r="N5" s="929"/>
    </row>
    <row r="6" spans="1:14" x14ac:dyDescent="0.2">
      <c r="A6" s="925"/>
      <c r="B6" s="930"/>
      <c r="C6" s="931"/>
      <c r="D6" s="931"/>
      <c r="E6" s="931"/>
      <c r="F6" s="931"/>
      <c r="G6" s="931"/>
      <c r="H6" s="931"/>
      <c r="I6" s="931"/>
      <c r="J6" s="931"/>
      <c r="K6" s="931"/>
      <c r="L6" s="931"/>
      <c r="M6" s="931"/>
      <c r="N6" s="932"/>
    </row>
    <row r="7" spans="1:14" s="1" customFormat="1" x14ac:dyDescent="0.2">
      <c r="A7" s="926"/>
      <c r="B7" s="933"/>
      <c r="C7" s="934"/>
      <c r="D7" s="934"/>
      <c r="E7" s="934"/>
      <c r="F7" s="934"/>
      <c r="G7" s="934"/>
      <c r="H7" s="934"/>
      <c r="I7" s="934"/>
      <c r="J7" s="934"/>
      <c r="K7" s="934"/>
      <c r="L7" s="934"/>
      <c r="M7" s="934"/>
      <c r="N7" s="935"/>
    </row>
    <row r="8" spans="1:14" s="1" customFormat="1" x14ac:dyDescent="0.2">
      <c r="A8" s="4">
        <v>1</v>
      </c>
      <c r="B8" s="917" t="s">
        <v>5728</v>
      </c>
      <c r="C8" s="918"/>
      <c r="D8" s="918"/>
      <c r="E8" s="918"/>
      <c r="F8" s="918"/>
      <c r="G8" s="918"/>
      <c r="H8" s="918"/>
      <c r="I8" s="918"/>
      <c r="J8" s="918"/>
      <c r="K8" s="918"/>
      <c r="L8" s="918"/>
      <c r="M8" s="918"/>
      <c r="N8" s="919"/>
    </row>
    <row r="9" spans="1:14" x14ac:dyDescent="0.2">
      <c r="A9" s="10">
        <v>2</v>
      </c>
      <c r="B9" s="917" t="s">
        <v>5729</v>
      </c>
      <c r="C9" s="918"/>
      <c r="D9" s="918"/>
      <c r="E9" s="918"/>
      <c r="F9" s="918"/>
      <c r="G9" s="918"/>
      <c r="H9" s="918"/>
      <c r="I9" s="918"/>
      <c r="J9" s="918"/>
      <c r="K9" s="918"/>
      <c r="L9" s="918"/>
      <c r="M9" s="918"/>
      <c r="N9" s="919"/>
    </row>
    <row r="10" spans="1:14" x14ac:dyDescent="0.2">
      <c r="A10" s="10">
        <v>3</v>
      </c>
      <c r="B10" s="917" t="s">
        <v>5730</v>
      </c>
      <c r="C10" s="918"/>
      <c r="D10" s="918"/>
      <c r="E10" s="918"/>
      <c r="F10" s="918"/>
      <c r="G10" s="918"/>
      <c r="H10" s="918"/>
      <c r="I10" s="918"/>
      <c r="J10" s="918"/>
      <c r="K10" s="918"/>
      <c r="L10" s="918"/>
      <c r="M10" s="918"/>
      <c r="N10" s="919"/>
    </row>
    <row r="11" spans="1:14" x14ac:dyDescent="0.2">
      <c r="A11" s="10">
        <v>4</v>
      </c>
      <c r="B11" s="917" t="s">
        <v>5731</v>
      </c>
      <c r="C11" s="918"/>
      <c r="D11" s="918"/>
      <c r="E11" s="918"/>
      <c r="F11" s="918"/>
      <c r="G11" s="918"/>
      <c r="H11" s="918"/>
      <c r="I11" s="918"/>
      <c r="J11" s="918"/>
      <c r="K11" s="918"/>
      <c r="L11" s="918"/>
      <c r="M11" s="918"/>
      <c r="N11" s="919"/>
    </row>
    <row r="12" spans="1:14" x14ac:dyDescent="0.2">
      <c r="A12" s="10">
        <v>5</v>
      </c>
      <c r="B12" s="917" t="s">
        <v>5731</v>
      </c>
      <c r="C12" s="918"/>
      <c r="D12" s="918"/>
      <c r="E12" s="918"/>
      <c r="F12" s="918"/>
      <c r="G12" s="918"/>
      <c r="H12" s="918"/>
      <c r="I12" s="918"/>
      <c r="J12" s="918"/>
      <c r="K12" s="918"/>
      <c r="L12" s="918"/>
      <c r="M12" s="918"/>
      <c r="N12" s="919"/>
    </row>
    <row r="13" spans="1:14" x14ac:dyDescent="0.2">
      <c r="A13" s="10">
        <v>6</v>
      </c>
      <c r="B13" s="942"/>
      <c r="C13" s="943"/>
      <c r="D13" s="943"/>
      <c r="E13" s="943"/>
      <c r="F13" s="943"/>
      <c r="G13" s="943"/>
      <c r="H13" s="943"/>
      <c r="I13" s="943"/>
      <c r="J13" s="943"/>
      <c r="K13" s="943"/>
      <c r="L13" s="943"/>
      <c r="M13" s="943"/>
      <c r="N13" s="944"/>
    </row>
    <row r="14" spans="1:14" x14ac:dyDescent="0.2">
      <c r="A14" s="10">
        <v>7</v>
      </c>
      <c r="B14" s="942"/>
      <c r="C14" s="943"/>
      <c r="D14" s="943"/>
      <c r="E14" s="943"/>
      <c r="F14" s="943"/>
      <c r="G14" s="943"/>
      <c r="H14" s="943"/>
      <c r="I14" s="943"/>
      <c r="J14" s="943"/>
      <c r="K14" s="943"/>
      <c r="L14" s="943"/>
      <c r="M14" s="943"/>
      <c r="N14" s="944"/>
    </row>
    <row r="15" spans="1:14" x14ac:dyDescent="0.2">
      <c r="A15" s="10">
        <v>8</v>
      </c>
      <c r="B15" s="942" t="s">
        <v>5732</v>
      </c>
      <c r="C15" s="943"/>
      <c r="D15" s="943"/>
      <c r="E15" s="943"/>
      <c r="F15" s="943"/>
      <c r="G15" s="943"/>
      <c r="H15" s="943"/>
      <c r="I15" s="943"/>
      <c r="J15" s="943"/>
      <c r="K15" s="943"/>
      <c r="L15" s="943"/>
      <c r="M15" s="943"/>
      <c r="N15" s="944"/>
    </row>
    <row r="16" spans="1:14" x14ac:dyDescent="0.2">
      <c r="A16" s="10">
        <v>9</v>
      </c>
      <c r="B16" s="917" t="s">
        <v>5733</v>
      </c>
      <c r="C16" s="918"/>
      <c r="D16" s="918"/>
      <c r="E16" s="918"/>
      <c r="F16" s="918"/>
      <c r="G16" s="918"/>
      <c r="H16" s="918"/>
      <c r="I16" s="918"/>
      <c r="J16" s="918"/>
      <c r="K16" s="918"/>
      <c r="L16" s="918"/>
      <c r="M16" s="918"/>
      <c r="N16" s="919"/>
    </row>
    <row r="17" spans="1:14" s="12" customFormat="1" x14ac:dyDescent="0.2">
      <c r="A17" s="10">
        <v>10</v>
      </c>
      <c r="B17" s="917" t="s">
        <v>5734</v>
      </c>
      <c r="C17" s="918"/>
      <c r="D17" s="918"/>
      <c r="E17" s="918"/>
      <c r="F17" s="918"/>
      <c r="G17" s="918"/>
      <c r="H17" s="918"/>
      <c r="I17" s="918"/>
      <c r="J17" s="918"/>
      <c r="K17" s="918"/>
      <c r="L17" s="918"/>
      <c r="M17" s="918"/>
      <c r="N17" s="919"/>
    </row>
    <row r="18" spans="1:14" s="12" customFormat="1" x14ac:dyDescent="0.2">
      <c r="A18" s="10">
        <v>11</v>
      </c>
      <c r="B18" s="917" t="s">
        <v>5731</v>
      </c>
      <c r="C18" s="918"/>
      <c r="D18" s="918"/>
      <c r="E18" s="918"/>
      <c r="F18" s="918"/>
      <c r="G18" s="918"/>
      <c r="H18" s="918"/>
      <c r="I18" s="918"/>
      <c r="J18" s="918"/>
      <c r="K18" s="918"/>
      <c r="L18" s="918"/>
      <c r="M18" s="918"/>
      <c r="N18" s="919"/>
    </row>
    <row r="19" spans="1:14" s="12" customFormat="1" x14ac:dyDescent="0.2">
      <c r="A19" s="277">
        <v>12</v>
      </c>
      <c r="B19" s="917" t="s">
        <v>5735</v>
      </c>
      <c r="C19" s="918"/>
      <c r="D19" s="918"/>
      <c r="E19" s="918"/>
      <c r="F19" s="918"/>
      <c r="G19" s="918"/>
      <c r="H19" s="918"/>
      <c r="I19" s="918"/>
      <c r="J19" s="918"/>
      <c r="K19" s="918"/>
      <c r="L19" s="918"/>
      <c r="M19" s="918"/>
      <c r="N19" s="919"/>
    </row>
    <row r="20" spans="1:14" x14ac:dyDescent="0.2">
      <c r="A20" s="10">
        <v>13</v>
      </c>
      <c r="B20" s="917" t="s">
        <v>5736</v>
      </c>
      <c r="C20" s="918"/>
      <c r="D20" s="918"/>
      <c r="E20" s="918"/>
      <c r="F20" s="918"/>
      <c r="G20" s="918"/>
      <c r="H20" s="918"/>
      <c r="I20" s="918"/>
      <c r="J20" s="918"/>
      <c r="K20" s="918"/>
      <c r="L20" s="918"/>
      <c r="M20" s="918"/>
      <c r="N20" s="919"/>
    </row>
    <row r="21" spans="1:14" x14ac:dyDescent="0.2">
      <c r="A21" s="10">
        <v>14</v>
      </c>
      <c r="B21" s="917" t="s">
        <v>5737</v>
      </c>
      <c r="C21" s="918"/>
      <c r="D21" s="918"/>
      <c r="E21" s="918"/>
      <c r="F21" s="918"/>
      <c r="G21" s="918"/>
      <c r="H21" s="918"/>
      <c r="I21" s="918"/>
      <c r="J21" s="918"/>
      <c r="K21" s="918"/>
      <c r="L21" s="918"/>
      <c r="M21" s="918"/>
      <c r="N21" s="919"/>
    </row>
    <row r="22" spans="1:14" s="12" customFormat="1" x14ac:dyDescent="0.2">
      <c r="A22" s="10">
        <v>15</v>
      </c>
      <c r="B22" s="917" t="s">
        <v>5731</v>
      </c>
      <c r="C22" s="918"/>
      <c r="D22" s="918"/>
      <c r="E22" s="918"/>
      <c r="F22" s="918"/>
      <c r="G22" s="918"/>
      <c r="H22" s="918"/>
      <c r="I22" s="918"/>
      <c r="J22" s="918"/>
      <c r="K22" s="918"/>
      <c r="L22" s="918"/>
      <c r="M22" s="918"/>
      <c r="N22" s="919"/>
    </row>
    <row r="23" spans="1:14" s="12" customFormat="1" x14ac:dyDescent="0.2">
      <c r="A23" s="10">
        <v>16</v>
      </c>
      <c r="B23" s="917"/>
      <c r="C23" s="918"/>
      <c r="D23" s="918"/>
      <c r="E23" s="918"/>
      <c r="F23" s="918"/>
      <c r="G23" s="918"/>
      <c r="H23" s="918"/>
      <c r="I23" s="918"/>
      <c r="J23" s="918"/>
      <c r="K23" s="918"/>
      <c r="L23" s="918"/>
      <c r="M23" s="918"/>
      <c r="N23" s="919"/>
    </row>
    <row r="24" spans="1:14" x14ac:dyDescent="0.2">
      <c r="A24" s="10">
        <v>17</v>
      </c>
      <c r="B24" s="917" t="s">
        <v>5738</v>
      </c>
      <c r="C24" s="918"/>
      <c r="D24" s="918"/>
      <c r="E24" s="918"/>
      <c r="F24" s="918"/>
      <c r="G24" s="918"/>
      <c r="H24" s="918"/>
      <c r="I24" s="918"/>
      <c r="J24" s="918"/>
      <c r="K24" s="918"/>
      <c r="L24" s="918"/>
      <c r="M24" s="918"/>
      <c r="N24" s="919"/>
    </row>
    <row r="25" spans="1:14" x14ac:dyDescent="0.2">
      <c r="A25" s="10">
        <v>18</v>
      </c>
      <c r="B25" s="917"/>
      <c r="C25" s="918"/>
      <c r="D25" s="918"/>
      <c r="E25" s="918"/>
      <c r="F25" s="918"/>
      <c r="G25" s="918"/>
      <c r="H25" s="918"/>
      <c r="I25" s="918"/>
      <c r="J25" s="918"/>
      <c r="K25" s="918"/>
      <c r="L25" s="918"/>
      <c r="M25" s="918"/>
      <c r="N25" s="919"/>
    </row>
    <row r="26" spans="1:14" x14ac:dyDescent="0.2">
      <c r="A26" s="277"/>
    </row>
    <row r="27" spans="1:14" x14ac:dyDescent="0.2">
      <c r="A27" s="277"/>
    </row>
  </sheetData>
  <mergeCells count="23">
    <mergeCell ref="B8:N8"/>
    <mergeCell ref="C1:D1"/>
    <mergeCell ref="C2:D2"/>
    <mergeCell ref="C3:D3"/>
    <mergeCell ref="A5:A7"/>
    <mergeCell ref="B5:N7"/>
    <mergeCell ref="B20:N20"/>
    <mergeCell ref="B9:N9"/>
    <mergeCell ref="B10:N10"/>
    <mergeCell ref="B11:N11"/>
    <mergeCell ref="B12:N12"/>
    <mergeCell ref="B13:N13"/>
    <mergeCell ref="B14:N14"/>
    <mergeCell ref="B15:N15"/>
    <mergeCell ref="B16:N16"/>
    <mergeCell ref="B17:N17"/>
    <mergeCell ref="B18:N18"/>
    <mergeCell ref="B19:N19"/>
    <mergeCell ref="B21:N21"/>
    <mergeCell ref="B22:N22"/>
    <mergeCell ref="B23:N23"/>
    <mergeCell ref="B24:N24"/>
    <mergeCell ref="B25:N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16" workbookViewId="0">
      <selection activeCell="D21" sqref="D21"/>
    </sheetView>
  </sheetViews>
  <sheetFormatPr defaultRowHeight="15" x14ac:dyDescent="0.2"/>
  <cols>
    <col min="1" max="1" width="7.88671875" style="487" customWidth="1"/>
    <col min="2" max="2" width="12" style="487" customWidth="1"/>
    <col min="3" max="3" width="24" style="487" customWidth="1"/>
    <col min="4" max="4" width="51.33203125" style="487" customWidth="1"/>
    <col min="5" max="5" width="18" style="487" customWidth="1"/>
    <col min="6" max="6" width="16.77734375" style="487" customWidth="1"/>
    <col min="7" max="7" width="17.88671875" style="487" customWidth="1"/>
    <col min="8" max="9" width="12.88671875" style="487" customWidth="1"/>
    <col min="10" max="10" width="13.33203125" style="487" customWidth="1"/>
    <col min="11" max="11" width="15.109375" style="487" customWidth="1"/>
    <col min="12" max="12" width="13.21875" style="487" customWidth="1"/>
    <col min="13" max="13" width="17.77734375" style="487" customWidth="1"/>
    <col min="14" max="14" width="8.109375" style="487" customWidth="1"/>
    <col min="15" max="15" width="12.109375" style="487" customWidth="1"/>
    <col min="16" max="16" width="11.5546875" style="487" customWidth="1"/>
    <col min="17" max="17" width="9.6640625" style="487" bestFit="1" customWidth="1"/>
    <col min="18" max="18" width="7.77734375" style="487" customWidth="1"/>
    <col min="19" max="19" width="12.6640625" style="487" customWidth="1"/>
    <col min="20" max="21" width="12.5546875" style="487" customWidth="1"/>
    <col min="22" max="16384" width="8.88671875" style="487"/>
  </cols>
  <sheetData>
    <row r="1" spans="1:14" ht="15.75" x14ac:dyDescent="0.25">
      <c r="B1" s="5" t="s">
        <v>3</v>
      </c>
      <c r="C1" s="917" t="s">
        <v>40</v>
      </c>
      <c r="D1" s="919"/>
      <c r="E1" s="22"/>
      <c r="I1" s="12"/>
    </row>
    <row r="2" spans="1:14" ht="15.75" x14ac:dyDescent="0.25">
      <c r="B2" s="5" t="s">
        <v>4</v>
      </c>
      <c r="C2" s="920">
        <v>42536</v>
      </c>
      <c r="D2" s="921"/>
      <c r="E2" s="23"/>
      <c r="G2" s="12"/>
      <c r="H2" s="33"/>
      <c r="I2" s="12"/>
      <c r="J2" s="12"/>
      <c r="M2" s="32">
        <v>42444</v>
      </c>
    </row>
    <row r="3" spans="1:14" ht="15.75" x14ac:dyDescent="0.25">
      <c r="B3" s="5" t="s">
        <v>5</v>
      </c>
      <c r="C3" s="922" t="s">
        <v>64</v>
      </c>
      <c r="D3" s="923"/>
      <c r="E3" s="24"/>
    </row>
    <row r="4" spans="1:14" ht="15.75" x14ac:dyDescent="0.25">
      <c r="B4" s="8"/>
      <c r="C4" s="9"/>
      <c r="D4" s="1"/>
      <c r="E4" s="1"/>
    </row>
    <row r="5" spans="1:14" x14ac:dyDescent="0.2">
      <c r="A5" s="924" t="s">
        <v>10</v>
      </c>
      <c r="B5" s="937" t="s">
        <v>9</v>
      </c>
      <c r="C5" s="937" t="s">
        <v>16</v>
      </c>
      <c r="D5" s="937" t="s">
        <v>2</v>
      </c>
      <c r="E5" s="937" t="s">
        <v>17</v>
      </c>
      <c r="F5" s="937" t="s">
        <v>29</v>
      </c>
      <c r="G5" s="937" t="s">
        <v>33</v>
      </c>
      <c r="H5" s="914" t="s">
        <v>18</v>
      </c>
      <c r="I5" s="938" t="s">
        <v>11</v>
      </c>
      <c r="J5" s="941" t="s">
        <v>12</v>
      </c>
      <c r="K5" s="914" t="s">
        <v>13</v>
      </c>
      <c r="L5" s="914" t="s">
        <v>1</v>
      </c>
      <c r="M5" s="924" t="s">
        <v>30</v>
      </c>
      <c r="N5" s="924" t="s">
        <v>14</v>
      </c>
    </row>
    <row r="6" spans="1:14" x14ac:dyDescent="0.2">
      <c r="A6" s="925"/>
      <c r="B6" s="937"/>
      <c r="C6" s="937"/>
      <c r="D6" s="937"/>
      <c r="E6" s="937"/>
      <c r="F6" s="937"/>
      <c r="G6" s="937"/>
      <c r="H6" s="915"/>
      <c r="I6" s="939"/>
      <c r="J6" s="941"/>
      <c r="K6" s="915"/>
      <c r="L6" s="915"/>
      <c r="M6" s="925"/>
      <c r="N6" s="925"/>
    </row>
    <row r="7" spans="1:14" s="1" customFormat="1" x14ac:dyDescent="0.2">
      <c r="A7" s="926"/>
      <c r="B7" s="937"/>
      <c r="C7" s="937"/>
      <c r="D7" s="937"/>
      <c r="E7" s="937"/>
      <c r="F7" s="937"/>
      <c r="G7" s="937"/>
      <c r="H7" s="916"/>
      <c r="I7" s="940"/>
      <c r="J7" s="941"/>
      <c r="K7" s="916"/>
      <c r="L7" s="916"/>
      <c r="M7" s="926"/>
      <c r="N7" s="926"/>
    </row>
    <row r="8" spans="1:14" s="1" customFormat="1" ht="76.5" x14ac:dyDescent="0.2">
      <c r="A8" s="4">
        <v>1</v>
      </c>
      <c r="B8" s="4">
        <v>303</v>
      </c>
      <c r="C8" s="6" t="s">
        <v>73</v>
      </c>
      <c r="D8" s="6" t="s">
        <v>41</v>
      </c>
      <c r="E8" s="4" t="s">
        <v>42</v>
      </c>
      <c r="F8" s="7">
        <v>39856898</v>
      </c>
      <c r="G8" s="7">
        <v>39833856</v>
      </c>
      <c r="H8" s="44">
        <v>43116</v>
      </c>
      <c r="I8" s="25">
        <v>0.24</v>
      </c>
      <c r="J8" s="25">
        <v>0</v>
      </c>
      <c r="K8" s="20">
        <v>5999186</v>
      </c>
      <c r="L8" s="20">
        <v>977545</v>
      </c>
      <c r="M8" s="7">
        <f>G8-K8-L8</f>
        <v>32857125</v>
      </c>
      <c r="N8" s="4" t="s">
        <v>3360</v>
      </c>
    </row>
    <row r="9" spans="1:14" ht="30.75" x14ac:dyDescent="0.25">
      <c r="A9" s="10">
        <v>2</v>
      </c>
      <c r="B9" s="10">
        <v>303</v>
      </c>
      <c r="C9" s="3" t="s">
        <v>74</v>
      </c>
      <c r="D9" s="3" t="s">
        <v>43</v>
      </c>
      <c r="E9" s="4" t="s">
        <v>42</v>
      </c>
      <c r="F9" s="26">
        <v>15000000</v>
      </c>
      <c r="G9" s="27">
        <v>15000000</v>
      </c>
      <c r="H9" s="45">
        <v>43830</v>
      </c>
      <c r="I9" s="25">
        <v>0.23</v>
      </c>
      <c r="J9" s="25">
        <v>0</v>
      </c>
      <c r="K9" s="28">
        <v>2122250</v>
      </c>
      <c r="L9" s="28">
        <v>378674</v>
      </c>
      <c r="M9" s="7">
        <f t="shared" ref="M9:M33" si="0">G9-K9-L9</f>
        <v>12499076</v>
      </c>
      <c r="N9" s="4" t="s">
        <v>3360</v>
      </c>
    </row>
    <row r="10" spans="1:14" ht="30.75" x14ac:dyDescent="0.25">
      <c r="A10" s="10">
        <v>3</v>
      </c>
      <c r="B10" s="10">
        <v>303</v>
      </c>
      <c r="C10" s="3" t="s">
        <v>75</v>
      </c>
      <c r="D10" s="3" t="s">
        <v>44</v>
      </c>
      <c r="E10" s="4" t="s">
        <v>42</v>
      </c>
      <c r="F10" s="26">
        <v>16732708</v>
      </c>
      <c r="G10" s="27">
        <v>16544412</v>
      </c>
      <c r="H10" s="45">
        <v>43830</v>
      </c>
      <c r="I10" s="25">
        <v>0.09</v>
      </c>
      <c r="J10" s="25">
        <v>0</v>
      </c>
      <c r="K10" s="29">
        <v>2388000</v>
      </c>
      <c r="L10" s="29">
        <v>401483</v>
      </c>
      <c r="M10" s="7">
        <f t="shared" si="0"/>
        <v>13754929</v>
      </c>
      <c r="N10" s="4" t="s">
        <v>3360</v>
      </c>
    </row>
    <row r="11" spans="1:14" ht="30.75" x14ac:dyDescent="0.25">
      <c r="A11" s="10">
        <v>4</v>
      </c>
      <c r="B11" s="10">
        <v>303</v>
      </c>
      <c r="C11" s="3" t="s">
        <v>76</v>
      </c>
      <c r="D11" s="3" t="s">
        <v>45</v>
      </c>
      <c r="E11" s="4" t="s">
        <v>42</v>
      </c>
      <c r="F11" s="26">
        <v>13672475</v>
      </c>
      <c r="G11" s="27">
        <v>13518617</v>
      </c>
      <c r="H11" s="45">
        <v>43830</v>
      </c>
      <c r="I11" s="25">
        <v>0.05</v>
      </c>
      <c r="J11" s="25">
        <v>0</v>
      </c>
      <c r="K11" s="28">
        <v>2112210</v>
      </c>
      <c r="L11" s="28">
        <v>75390</v>
      </c>
      <c r="M11" s="7">
        <f t="shared" si="0"/>
        <v>11331017</v>
      </c>
      <c r="N11" s="4" t="s">
        <v>3360</v>
      </c>
    </row>
    <row r="12" spans="1:14" ht="140.25" x14ac:dyDescent="0.2">
      <c r="A12" s="10">
        <v>5</v>
      </c>
      <c r="B12" s="10">
        <v>303</v>
      </c>
      <c r="C12" s="46" t="s">
        <v>65</v>
      </c>
      <c r="D12" s="3" t="s">
        <v>46</v>
      </c>
      <c r="E12" s="4" t="s">
        <v>42</v>
      </c>
      <c r="F12" s="26">
        <v>14478300</v>
      </c>
      <c r="G12" s="27">
        <v>14316256</v>
      </c>
      <c r="H12" s="45">
        <v>43889</v>
      </c>
      <c r="I12" s="25">
        <v>0.11</v>
      </c>
      <c r="J12" s="25">
        <v>0</v>
      </c>
      <c r="K12" s="29">
        <v>1072740</v>
      </c>
      <c r="L12" s="29">
        <v>64433</v>
      </c>
      <c r="M12" s="7">
        <f t="shared" si="0"/>
        <v>13179083</v>
      </c>
      <c r="N12" s="4" t="s">
        <v>3360</v>
      </c>
    </row>
    <row r="13" spans="1:14" ht="30.75" x14ac:dyDescent="0.25">
      <c r="A13" s="10">
        <v>6</v>
      </c>
      <c r="B13" s="10">
        <v>303</v>
      </c>
      <c r="C13" s="3" t="s">
        <v>77</v>
      </c>
      <c r="D13" s="3" t="s">
        <v>47</v>
      </c>
      <c r="E13" s="4" t="s">
        <v>42</v>
      </c>
      <c r="F13" s="26">
        <v>7621589</v>
      </c>
      <c r="G13" s="27">
        <v>7537100</v>
      </c>
      <c r="H13" s="45">
        <v>43889</v>
      </c>
      <c r="I13" s="25">
        <v>0.1</v>
      </c>
      <c r="J13" s="25">
        <v>0</v>
      </c>
      <c r="K13" s="29">
        <v>326512</v>
      </c>
      <c r="L13" s="29">
        <v>132829</v>
      </c>
      <c r="M13" s="7">
        <f t="shared" si="0"/>
        <v>7077759</v>
      </c>
      <c r="N13" s="4" t="s">
        <v>4403</v>
      </c>
    </row>
    <row r="14" spans="1:14" ht="30" x14ac:dyDescent="0.2">
      <c r="A14" s="10">
        <v>7</v>
      </c>
      <c r="B14" s="10">
        <v>303</v>
      </c>
      <c r="C14" s="3" t="s">
        <v>66</v>
      </c>
      <c r="D14" s="2" t="s">
        <v>48</v>
      </c>
      <c r="E14" s="4" t="s">
        <v>42</v>
      </c>
      <c r="F14" s="26">
        <v>2514334</v>
      </c>
      <c r="G14" s="27">
        <v>2486402</v>
      </c>
      <c r="H14" s="45">
        <v>42756</v>
      </c>
      <c r="I14" s="25">
        <v>0.18</v>
      </c>
      <c r="J14" s="25">
        <v>0</v>
      </c>
      <c r="K14" s="29">
        <v>41773.67</v>
      </c>
      <c r="L14" s="29">
        <v>88926.33</v>
      </c>
      <c r="M14" s="7">
        <f t="shared" si="0"/>
        <v>2355702</v>
      </c>
      <c r="N14" s="4" t="s">
        <v>4403</v>
      </c>
    </row>
    <row r="15" spans="1:14" s="12" customFormat="1" ht="94.5" x14ac:dyDescent="0.25">
      <c r="A15" s="10">
        <v>8</v>
      </c>
      <c r="B15" s="10">
        <v>303</v>
      </c>
      <c r="C15" s="3" t="s">
        <v>67</v>
      </c>
      <c r="D15" s="2" t="s">
        <v>69</v>
      </c>
      <c r="E15" s="4" t="s">
        <v>42</v>
      </c>
      <c r="F15" s="26">
        <v>16991013</v>
      </c>
      <c r="G15" s="27">
        <v>16799811</v>
      </c>
      <c r="H15" s="45">
        <v>43069</v>
      </c>
      <c r="I15" s="25">
        <v>0.18</v>
      </c>
      <c r="J15" s="25">
        <v>0</v>
      </c>
      <c r="K15" s="29">
        <v>2344632</v>
      </c>
      <c r="L15" s="29">
        <v>125618</v>
      </c>
      <c r="M15" s="7">
        <f t="shared" si="0"/>
        <v>14329561</v>
      </c>
      <c r="N15" s="4" t="s">
        <v>3360</v>
      </c>
    </row>
    <row r="16" spans="1:14" s="12" customFormat="1" ht="123.75" x14ac:dyDescent="0.2">
      <c r="A16" s="10">
        <v>9</v>
      </c>
      <c r="B16" s="47">
        <v>303</v>
      </c>
      <c r="C16" s="3" t="s">
        <v>68</v>
      </c>
      <c r="D16" s="3" t="s">
        <v>49</v>
      </c>
      <c r="E16" s="4" t="s">
        <v>42</v>
      </c>
      <c r="F16" s="26">
        <v>16791914</v>
      </c>
      <c r="G16" s="27">
        <v>16602952</v>
      </c>
      <c r="H16" s="45">
        <v>43921</v>
      </c>
      <c r="I16" s="25">
        <v>0</v>
      </c>
      <c r="J16" s="25">
        <v>0</v>
      </c>
      <c r="K16" s="28">
        <v>0</v>
      </c>
      <c r="L16" s="28">
        <v>0</v>
      </c>
      <c r="M16" s="7">
        <f t="shared" si="0"/>
        <v>16602952</v>
      </c>
      <c r="N16" s="4" t="s">
        <v>3360</v>
      </c>
    </row>
    <row r="17" spans="1:14" s="12" customFormat="1" ht="45" x14ac:dyDescent="0.25">
      <c r="A17" s="10">
        <v>10</v>
      </c>
      <c r="B17" s="10">
        <v>303</v>
      </c>
      <c r="C17" s="3" t="s">
        <v>70</v>
      </c>
      <c r="D17" s="46" t="s">
        <v>50</v>
      </c>
      <c r="E17" s="4" t="s">
        <v>42</v>
      </c>
      <c r="F17" s="48">
        <v>16157401</v>
      </c>
      <c r="G17" s="27">
        <v>15975579</v>
      </c>
      <c r="H17" s="45">
        <v>43861</v>
      </c>
      <c r="I17" s="25">
        <v>0.08</v>
      </c>
      <c r="J17" s="25">
        <v>0</v>
      </c>
      <c r="K17" s="28">
        <v>1003371</v>
      </c>
      <c r="L17" s="28">
        <v>33180</v>
      </c>
      <c r="M17" s="7">
        <f t="shared" si="0"/>
        <v>14939028</v>
      </c>
      <c r="N17" s="4" t="s">
        <v>3360</v>
      </c>
    </row>
    <row r="18" spans="1:14" s="12" customFormat="1" ht="93.75" x14ac:dyDescent="0.2">
      <c r="A18" s="10">
        <v>11</v>
      </c>
      <c r="B18" s="10">
        <v>303</v>
      </c>
      <c r="C18" s="57" t="s">
        <v>71</v>
      </c>
      <c r="D18" s="3" t="s">
        <v>53</v>
      </c>
      <c r="E18" s="4" t="s">
        <v>42</v>
      </c>
      <c r="F18" s="48">
        <v>14960012</v>
      </c>
      <c r="G18" s="49">
        <v>14791712</v>
      </c>
      <c r="H18" s="45">
        <v>43921</v>
      </c>
      <c r="I18" s="25">
        <v>0</v>
      </c>
      <c r="J18" s="25">
        <v>0</v>
      </c>
      <c r="K18" s="28">
        <v>0</v>
      </c>
      <c r="L18" s="28">
        <v>0</v>
      </c>
      <c r="M18" s="7">
        <f t="shared" si="0"/>
        <v>14791712</v>
      </c>
      <c r="N18" s="4" t="s">
        <v>4403</v>
      </c>
    </row>
    <row r="19" spans="1:14" s="12" customFormat="1" ht="31.5" x14ac:dyDescent="0.25">
      <c r="A19" s="10">
        <v>12</v>
      </c>
      <c r="B19" s="10">
        <v>303</v>
      </c>
      <c r="C19" s="57" t="s">
        <v>90</v>
      </c>
      <c r="D19" s="58" t="s">
        <v>72</v>
      </c>
      <c r="E19" s="4" t="s">
        <v>42</v>
      </c>
      <c r="F19" s="48">
        <v>1507350</v>
      </c>
      <c r="G19" s="49">
        <v>1490392</v>
      </c>
      <c r="H19" s="45">
        <v>42767</v>
      </c>
      <c r="I19" s="25">
        <v>0.35</v>
      </c>
      <c r="J19" s="25">
        <v>0</v>
      </c>
      <c r="K19" s="28">
        <v>9490</v>
      </c>
      <c r="L19" s="28">
        <v>1808</v>
      </c>
      <c r="M19" s="7">
        <f t="shared" si="0"/>
        <v>1479094</v>
      </c>
      <c r="N19" s="4" t="s">
        <v>4403</v>
      </c>
    </row>
    <row r="20" spans="1:14" s="12" customFormat="1" ht="75.75" thickBot="1" x14ac:dyDescent="0.25">
      <c r="A20" s="10">
        <v>13</v>
      </c>
      <c r="B20" s="10">
        <v>303</v>
      </c>
      <c r="C20" s="57" t="s">
        <v>4521</v>
      </c>
      <c r="D20" s="58" t="s">
        <v>4522</v>
      </c>
      <c r="E20" s="4" t="s">
        <v>42</v>
      </c>
      <c r="F20" s="48">
        <v>0</v>
      </c>
      <c r="G20" s="49">
        <v>1840000</v>
      </c>
      <c r="H20" s="45">
        <v>42740</v>
      </c>
      <c r="I20" s="25">
        <v>0</v>
      </c>
      <c r="J20" s="25">
        <v>0</v>
      </c>
      <c r="K20" s="28">
        <v>0</v>
      </c>
      <c r="L20" s="28">
        <v>0</v>
      </c>
      <c r="M20" s="7">
        <f t="shared" si="0"/>
        <v>1840000</v>
      </c>
      <c r="N20" s="4" t="s">
        <v>3360</v>
      </c>
    </row>
    <row r="21" spans="1:14" s="12" customFormat="1" ht="235.5" thickTop="1" thickBot="1" x14ac:dyDescent="0.25">
      <c r="A21" s="10">
        <v>14</v>
      </c>
      <c r="B21" s="47">
        <v>303</v>
      </c>
      <c r="C21" s="3" t="s">
        <v>86</v>
      </c>
      <c r="D21" s="61" t="s">
        <v>51</v>
      </c>
      <c r="E21" s="4" t="s">
        <v>42</v>
      </c>
      <c r="F21" s="50">
        <v>9886584</v>
      </c>
      <c r="G21" s="27">
        <v>9775736</v>
      </c>
      <c r="H21" s="55" t="s">
        <v>52</v>
      </c>
      <c r="I21" s="25">
        <v>0.05</v>
      </c>
      <c r="J21" s="25">
        <v>0</v>
      </c>
      <c r="K21" s="28">
        <v>88370</v>
      </c>
      <c r="L21" s="28">
        <v>139942</v>
      </c>
      <c r="M21" s="7">
        <f t="shared" si="0"/>
        <v>9547424</v>
      </c>
      <c r="N21" s="2" t="s">
        <v>4403</v>
      </c>
    </row>
    <row r="22" spans="1:14" s="12" customFormat="1" ht="156" thickTop="1" x14ac:dyDescent="0.2">
      <c r="A22" s="10">
        <v>15</v>
      </c>
      <c r="B22" s="10">
        <v>303</v>
      </c>
      <c r="C22" s="3" t="s">
        <v>87</v>
      </c>
      <c r="D22" s="61" t="s">
        <v>88</v>
      </c>
      <c r="E22" s="4" t="s">
        <v>42</v>
      </c>
      <c r="F22" s="48">
        <v>8131095</v>
      </c>
      <c r="G22" s="52">
        <v>8039595</v>
      </c>
      <c r="H22" s="56" t="s">
        <v>52</v>
      </c>
      <c r="I22" s="25">
        <v>0</v>
      </c>
      <c r="J22" s="25">
        <v>0</v>
      </c>
      <c r="K22" s="28">
        <v>0</v>
      </c>
      <c r="L22" s="28">
        <v>0</v>
      </c>
      <c r="M22" s="7">
        <f t="shared" si="0"/>
        <v>8039595</v>
      </c>
      <c r="N22" s="2" t="s">
        <v>4403</v>
      </c>
    </row>
    <row r="23" spans="1:14" s="12" customFormat="1" ht="30" x14ac:dyDescent="0.2">
      <c r="A23" s="10">
        <v>16</v>
      </c>
      <c r="B23" s="10">
        <v>303</v>
      </c>
      <c r="C23" s="3" t="s">
        <v>55</v>
      </c>
      <c r="D23" s="59" t="s">
        <v>54</v>
      </c>
      <c r="E23" s="51" t="s">
        <v>42</v>
      </c>
      <c r="F23" s="53">
        <v>14152211</v>
      </c>
      <c r="G23" s="54">
        <v>13992954</v>
      </c>
      <c r="H23" s="45">
        <v>43631</v>
      </c>
      <c r="I23" s="25">
        <v>0</v>
      </c>
      <c r="J23" s="25">
        <v>0</v>
      </c>
      <c r="K23" s="28">
        <v>0</v>
      </c>
      <c r="L23" s="28">
        <v>0</v>
      </c>
      <c r="M23" s="7">
        <f t="shared" si="0"/>
        <v>13992954</v>
      </c>
      <c r="N23" s="35" t="s">
        <v>4403</v>
      </c>
    </row>
    <row r="24" spans="1:14" s="12" customFormat="1" ht="61.5" x14ac:dyDescent="0.25">
      <c r="A24" s="10">
        <v>17</v>
      </c>
      <c r="B24" s="10">
        <v>303</v>
      </c>
      <c r="C24" s="3" t="s">
        <v>78</v>
      </c>
      <c r="D24" s="59" t="s">
        <v>89</v>
      </c>
      <c r="E24" s="51" t="s">
        <v>42</v>
      </c>
      <c r="F24" s="53">
        <v>5385467</v>
      </c>
      <c r="G24" s="54">
        <v>5324864</v>
      </c>
      <c r="H24" s="45">
        <v>43845</v>
      </c>
      <c r="I24" s="25">
        <v>0</v>
      </c>
      <c r="J24" s="25">
        <v>0</v>
      </c>
      <c r="K24" s="28">
        <v>0</v>
      </c>
      <c r="L24" s="28">
        <v>0</v>
      </c>
      <c r="M24" s="38">
        <f t="shared" si="0"/>
        <v>5324864</v>
      </c>
      <c r="N24" s="35" t="s">
        <v>4403</v>
      </c>
    </row>
    <row r="25" spans="1:14" s="12" customFormat="1" ht="30.75" x14ac:dyDescent="0.2">
      <c r="A25" s="10">
        <v>18</v>
      </c>
      <c r="B25" s="10">
        <v>303</v>
      </c>
      <c r="C25" s="57" t="s">
        <v>85</v>
      </c>
      <c r="D25" s="60" t="s">
        <v>62</v>
      </c>
      <c r="E25" s="51" t="s">
        <v>42</v>
      </c>
      <c r="F25" s="53">
        <v>42280</v>
      </c>
      <c r="G25" s="53">
        <v>41804</v>
      </c>
      <c r="H25" s="45">
        <v>42613</v>
      </c>
      <c r="I25" s="25">
        <v>0</v>
      </c>
      <c r="J25" s="25">
        <v>0</v>
      </c>
      <c r="K25" s="28">
        <v>0</v>
      </c>
      <c r="L25" s="28">
        <v>0</v>
      </c>
      <c r="M25" s="38">
        <f t="shared" si="0"/>
        <v>41804</v>
      </c>
      <c r="N25" s="35" t="s">
        <v>4403</v>
      </c>
    </row>
    <row r="26" spans="1:14" s="12" customFormat="1" ht="30.75" x14ac:dyDescent="0.2">
      <c r="A26" s="10" t="s">
        <v>91</v>
      </c>
      <c r="B26" s="10">
        <v>303</v>
      </c>
      <c r="C26" s="3" t="s">
        <v>79</v>
      </c>
      <c r="D26" s="59" t="s">
        <v>56</v>
      </c>
      <c r="E26" s="51" t="s">
        <v>42</v>
      </c>
      <c r="F26" s="53">
        <v>830694</v>
      </c>
      <c r="G26" s="54">
        <v>830694</v>
      </c>
      <c r="H26" s="45">
        <v>43555</v>
      </c>
      <c r="I26" s="25">
        <v>0</v>
      </c>
      <c r="J26" s="25">
        <v>0</v>
      </c>
      <c r="K26" s="28">
        <v>0</v>
      </c>
      <c r="L26" s="28">
        <v>0</v>
      </c>
      <c r="M26" s="38">
        <f t="shared" si="0"/>
        <v>830694</v>
      </c>
      <c r="N26" s="35"/>
    </row>
    <row r="27" spans="1:14" s="12" customFormat="1" ht="30.75" x14ac:dyDescent="0.25">
      <c r="A27" s="10" t="s">
        <v>91</v>
      </c>
      <c r="B27" s="10">
        <v>303</v>
      </c>
      <c r="C27" s="3" t="s">
        <v>80</v>
      </c>
      <c r="D27" s="59" t="s">
        <v>57</v>
      </c>
      <c r="E27" s="51" t="s">
        <v>42</v>
      </c>
      <c r="F27" s="53">
        <v>814169</v>
      </c>
      <c r="G27" s="54">
        <v>814169</v>
      </c>
      <c r="H27" s="45">
        <v>43524</v>
      </c>
      <c r="I27" s="25">
        <v>0</v>
      </c>
      <c r="J27" s="25">
        <v>0</v>
      </c>
      <c r="K27" s="28">
        <v>0</v>
      </c>
      <c r="L27" s="28">
        <v>0</v>
      </c>
      <c r="M27" s="38">
        <f t="shared" si="0"/>
        <v>814169</v>
      </c>
      <c r="N27" s="35"/>
    </row>
    <row r="28" spans="1:14" s="12" customFormat="1" ht="30.75" x14ac:dyDescent="0.2">
      <c r="A28" s="10" t="s">
        <v>91</v>
      </c>
      <c r="B28" s="10">
        <v>303</v>
      </c>
      <c r="C28" s="3" t="s">
        <v>81</v>
      </c>
      <c r="D28" s="59" t="s">
        <v>58</v>
      </c>
      <c r="E28" s="51" t="s">
        <v>42</v>
      </c>
      <c r="F28" s="53">
        <v>112306</v>
      </c>
      <c r="G28" s="54">
        <v>112306</v>
      </c>
      <c r="H28" s="45">
        <v>43524</v>
      </c>
      <c r="I28" s="25">
        <v>0</v>
      </c>
      <c r="J28" s="25">
        <v>0</v>
      </c>
      <c r="K28" s="28">
        <v>0</v>
      </c>
      <c r="L28" s="28">
        <v>0</v>
      </c>
      <c r="M28" s="38">
        <f t="shared" si="0"/>
        <v>112306</v>
      </c>
      <c r="N28" s="35"/>
    </row>
    <row r="29" spans="1:14" s="12" customFormat="1" ht="30.75" x14ac:dyDescent="0.25">
      <c r="A29" s="10" t="s">
        <v>91</v>
      </c>
      <c r="B29" s="10">
        <v>303</v>
      </c>
      <c r="C29" s="3" t="s">
        <v>82</v>
      </c>
      <c r="D29" s="59" t="s">
        <v>59</v>
      </c>
      <c r="E29" s="51" t="s">
        <v>42</v>
      </c>
      <c r="F29" s="53">
        <v>209777</v>
      </c>
      <c r="G29" s="54">
        <v>209777</v>
      </c>
      <c r="H29" s="45">
        <v>43555</v>
      </c>
      <c r="I29" s="25">
        <v>0</v>
      </c>
      <c r="J29" s="25">
        <v>0</v>
      </c>
      <c r="K29" s="28">
        <v>0</v>
      </c>
      <c r="L29" s="28">
        <v>0</v>
      </c>
      <c r="M29" s="38">
        <f t="shared" si="0"/>
        <v>209777</v>
      </c>
      <c r="N29" s="35"/>
    </row>
    <row r="30" spans="1:14" s="12" customFormat="1" ht="45.75" x14ac:dyDescent="0.2">
      <c r="A30" s="10" t="s">
        <v>91</v>
      </c>
      <c r="B30" s="10">
        <v>303</v>
      </c>
      <c r="C30" s="3" t="s">
        <v>83</v>
      </c>
      <c r="D30" s="59" t="s">
        <v>60</v>
      </c>
      <c r="E30" s="51" t="s">
        <v>42</v>
      </c>
      <c r="F30" s="53">
        <v>1001586</v>
      </c>
      <c r="G30" s="54">
        <v>971175</v>
      </c>
      <c r="H30" s="45">
        <v>43861</v>
      </c>
      <c r="I30" s="25">
        <v>0</v>
      </c>
      <c r="J30" s="25">
        <v>0</v>
      </c>
      <c r="K30" s="28">
        <v>0</v>
      </c>
      <c r="L30" s="28">
        <v>0</v>
      </c>
      <c r="M30" s="38">
        <f t="shared" si="0"/>
        <v>971175</v>
      </c>
      <c r="N30" s="35"/>
    </row>
    <row r="31" spans="1:14" s="12" customFormat="1" ht="30.75" x14ac:dyDescent="0.2">
      <c r="A31" s="10" t="s">
        <v>91</v>
      </c>
      <c r="B31" s="10">
        <v>303</v>
      </c>
      <c r="C31" s="3" t="s">
        <v>84</v>
      </c>
      <c r="D31" s="59" t="s">
        <v>61</v>
      </c>
      <c r="E31" s="51" t="s">
        <v>42</v>
      </c>
      <c r="F31" s="53">
        <v>306185</v>
      </c>
      <c r="G31" s="54">
        <v>306185</v>
      </c>
      <c r="H31" s="45">
        <v>43861</v>
      </c>
      <c r="I31" s="25">
        <v>0</v>
      </c>
      <c r="J31" s="25">
        <v>0</v>
      </c>
      <c r="K31" s="28">
        <v>0</v>
      </c>
      <c r="L31" s="28">
        <v>0</v>
      </c>
      <c r="M31" s="38">
        <f t="shared" si="0"/>
        <v>306185</v>
      </c>
      <c r="N31" s="35"/>
    </row>
    <row r="32" spans="1:14" s="12" customFormat="1" ht="15.75" thickBot="1" x14ac:dyDescent="0.25">
      <c r="A32" s="10"/>
      <c r="B32" s="10"/>
      <c r="C32" s="57"/>
      <c r="D32" s="60"/>
      <c r="E32" s="51"/>
      <c r="F32" s="53"/>
      <c r="G32" s="53"/>
      <c r="H32" s="45"/>
      <c r="I32" s="25"/>
      <c r="J32" s="25"/>
      <c r="K32" s="28"/>
      <c r="L32" s="28"/>
      <c r="M32" s="38"/>
      <c r="N32" s="35"/>
    </row>
    <row r="33" spans="1:14" s="12" customFormat="1" ht="16.5" thickBot="1" x14ac:dyDescent="0.3">
      <c r="B33" s="11"/>
      <c r="C33" s="15"/>
      <c r="D33" s="15"/>
      <c r="E33" s="39" t="s">
        <v>38</v>
      </c>
      <c r="F33" s="41">
        <f>SUM(F8:F32)</f>
        <v>217156348</v>
      </c>
      <c r="G33" s="42">
        <f>SUM(G8:G32)</f>
        <v>217156348</v>
      </c>
      <c r="H33" s="40"/>
      <c r="I33" s="486"/>
      <c r="J33" s="486"/>
      <c r="K33" s="41">
        <f>SUM(K8:K32)</f>
        <v>17508534.670000002</v>
      </c>
      <c r="L33" s="42">
        <f>SUM(L8:L32)</f>
        <v>2419828.33</v>
      </c>
      <c r="M33" s="43">
        <f t="shared" si="0"/>
        <v>197227984.99999997</v>
      </c>
      <c r="N33" s="40"/>
    </row>
    <row r="34" spans="1:14" s="12" customFormat="1" ht="15.75" x14ac:dyDescent="0.25">
      <c r="B34" s="11"/>
      <c r="C34" s="13"/>
      <c r="D34" s="13"/>
      <c r="E34" s="13"/>
      <c r="F34" s="13"/>
      <c r="G34" s="13"/>
      <c r="H34" s="13"/>
      <c r="I34" s="13"/>
      <c r="J34" s="13"/>
      <c r="K34" s="13"/>
    </row>
    <row r="35" spans="1:14" s="12" customFormat="1" x14ac:dyDescent="0.2">
      <c r="B35" s="11"/>
      <c r="C35" s="16"/>
      <c r="D35" s="16"/>
      <c r="E35" s="16"/>
      <c r="F35" s="16"/>
      <c r="G35" s="16"/>
      <c r="H35" s="16"/>
      <c r="I35" s="16"/>
      <c r="J35" s="16"/>
    </row>
    <row r="36" spans="1:14" s="12" customFormat="1" x14ac:dyDescent="0.2">
      <c r="B36" s="11"/>
      <c r="C36" s="16"/>
      <c r="D36" s="16"/>
      <c r="E36" s="16"/>
      <c r="F36" s="16"/>
      <c r="G36" s="16"/>
      <c r="H36" s="16"/>
      <c r="I36" s="16"/>
      <c r="J36" s="16"/>
    </row>
    <row r="37" spans="1:14" s="12" customFormat="1" x14ac:dyDescent="0.2">
      <c r="B37" s="11"/>
      <c r="C37" s="15"/>
      <c r="D37" s="15"/>
      <c r="E37" s="15"/>
      <c r="F37" s="15"/>
      <c r="G37" s="15"/>
      <c r="H37" s="15"/>
      <c r="I37" s="15"/>
      <c r="J37" s="15"/>
    </row>
    <row r="38" spans="1:14" s="12" customFormat="1" x14ac:dyDescent="0.2">
      <c r="C38" s="16"/>
      <c r="D38" s="16"/>
      <c r="E38" s="16"/>
      <c r="F38" s="16"/>
      <c r="G38" s="16"/>
      <c r="H38" s="16"/>
      <c r="I38" s="16"/>
      <c r="J38" s="16"/>
    </row>
    <row r="39" spans="1:14" s="12" customFormat="1" x14ac:dyDescent="0.2">
      <c r="C39" s="15"/>
      <c r="D39" s="15"/>
      <c r="E39" s="15"/>
      <c r="F39" s="15"/>
      <c r="G39" s="15"/>
      <c r="H39" s="15"/>
      <c r="I39" s="15"/>
      <c r="J39" s="15"/>
    </row>
    <row r="40" spans="1:14" s="12" customFormat="1" x14ac:dyDescent="0.2">
      <c r="C40" s="15"/>
      <c r="D40" s="15"/>
      <c r="E40" s="15"/>
      <c r="F40" s="15"/>
      <c r="G40" s="15"/>
      <c r="H40" s="15"/>
      <c r="I40" s="15"/>
      <c r="J40" s="15"/>
    </row>
    <row r="41" spans="1:14" x14ac:dyDescent="0.2">
      <c r="A41" s="12"/>
      <c r="B41" s="12"/>
      <c r="C41" s="15"/>
      <c r="D41" s="15"/>
      <c r="E41" s="15"/>
      <c r="F41" s="15"/>
      <c r="G41" s="15"/>
      <c r="H41" s="15"/>
      <c r="I41" s="15"/>
      <c r="J41" s="15"/>
      <c r="K41" s="12"/>
      <c r="L41" s="12"/>
      <c r="M41" s="12"/>
      <c r="N41" s="12"/>
    </row>
    <row r="42" spans="1:14" x14ac:dyDescent="0.2">
      <c r="A42" s="12"/>
      <c r="B42" s="12"/>
      <c r="C42" s="15"/>
      <c r="D42" s="15"/>
      <c r="E42" s="15"/>
      <c r="F42" s="15"/>
      <c r="G42" s="15"/>
      <c r="H42" s="15"/>
      <c r="I42" s="15"/>
      <c r="J42" s="15"/>
      <c r="K42" s="12"/>
      <c r="L42" s="12"/>
      <c r="M42" s="12"/>
      <c r="N42" s="12"/>
    </row>
    <row r="43" spans="1:14" x14ac:dyDescent="0.2">
      <c r="A43" s="12"/>
      <c r="B43" s="12"/>
      <c r="C43" s="15"/>
      <c r="D43" s="15"/>
      <c r="E43" s="15"/>
      <c r="F43" s="15"/>
      <c r="G43" s="15"/>
      <c r="H43" s="15"/>
      <c r="I43" s="15"/>
      <c r="J43" s="15"/>
      <c r="K43" s="12"/>
      <c r="L43" s="12"/>
      <c r="M43" s="12"/>
      <c r="N43" s="12"/>
    </row>
    <row r="44" spans="1:14" x14ac:dyDescent="0.2">
      <c r="A44" s="12"/>
      <c r="B44" s="12"/>
      <c r="C44" s="15"/>
      <c r="D44" s="15"/>
      <c r="E44" s="15"/>
      <c r="F44" s="15"/>
      <c r="G44" s="15"/>
      <c r="H44" s="15"/>
      <c r="I44" s="15"/>
      <c r="J44" s="15"/>
      <c r="K44" s="12"/>
      <c r="L44" s="12"/>
      <c r="M44" s="12"/>
      <c r="N44" s="12"/>
    </row>
    <row r="45" spans="1:14" x14ac:dyDescent="0.2">
      <c r="A45" s="12"/>
      <c r="B45" s="12"/>
      <c r="C45" s="12"/>
      <c r="D45" s="12"/>
      <c r="E45" s="12"/>
      <c r="F45" s="12"/>
      <c r="G45" s="12"/>
      <c r="H45" s="12"/>
      <c r="I45" s="12"/>
      <c r="J45" s="12"/>
      <c r="K45" s="12"/>
      <c r="L45" s="12"/>
      <c r="M45" s="12"/>
      <c r="N45" s="12"/>
    </row>
    <row r="46" spans="1:14" x14ac:dyDescent="0.2">
      <c r="A46" s="12"/>
      <c r="B46" s="12"/>
      <c r="C46" s="12"/>
      <c r="D46" s="12"/>
      <c r="E46" s="12"/>
      <c r="F46" s="12"/>
      <c r="G46" s="12"/>
      <c r="H46" s="12"/>
      <c r="I46" s="12"/>
      <c r="J46" s="12"/>
      <c r="K46" s="12"/>
      <c r="L46" s="12"/>
      <c r="M46" s="12"/>
      <c r="N46" s="12"/>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activeCell="B24" sqref="B24:N24"/>
    </sheetView>
  </sheetViews>
  <sheetFormatPr defaultRowHeight="15" x14ac:dyDescent="0.2"/>
  <cols>
    <col min="1" max="1" width="10.109375" style="487" customWidth="1"/>
    <col min="2" max="2" width="13.88671875" style="487" customWidth="1"/>
    <col min="3" max="3" width="24" style="487" customWidth="1"/>
    <col min="4" max="4" width="51.33203125" style="487" customWidth="1"/>
    <col min="5" max="5" width="18" style="487" customWidth="1"/>
    <col min="6" max="6" width="14.5546875" style="487" customWidth="1"/>
    <col min="7" max="7" width="14.33203125" style="487" customWidth="1"/>
    <col min="8" max="9" width="12.88671875" style="487" customWidth="1"/>
    <col min="10" max="10" width="13.33203125" style="487" customWidth="1"/>
    <col min="11" max="11" width="12.88671875" style="487" customWidth="1"/>
    <col min="12" max="14" width="13.21875" style="487" customWidth="1"/>
    <col min="15" max="15" width="12.109375" style="487" customWidth="1"/>
    <col min="16" max="16" width="11.5546875" style="487" customWidth="1"/>
    <col min="17" max="17" width="9.6640625" style="487" bestFit="1" customWidth="1"/>
    <col min="18" max="18" width="7.77734375" style="487" customWidth="1"/>
    <col min="19" max="19" width="12.6640625" style="487" customWidth="1"/>
    <col min="20" max="21" width="12.5546875" style="487" customWidth="1"/>
    <col min="22" max="16384" width="8.88671875" style="487"/>
  </cols>
  <sheetData>
    <row r="1" spans="1:14" ht="15.75" x14ac:dyDescent="0.25">
      <c r="B1" s="5" t="s">
        <v>3</v>
      </c>
      <c r="C1" s="917" t="s">
        <v>40</v>
      </c>
      <c r="D1" s="919"/>
      <c r="E1" s="22"/>
      <c r="I1" s="12"/>
    </row>
    <row r="2" spans="1:14" ht="15.75" x14ac:dyDescent="0.25">
      <c r="B2" s="5" t="s">
        <v>4</v>
      </c>
      <c r="C2" s="920">
        <v>42536</v>
      </c>
      <c r="D2" s="921"/>
      <c r="E2" s="23"/>
      <c r="G2" s="12"/>
      <c r="H2" s="33"/>
      <c r="I2" s="12"/>
      <c r="J2" s="12"/>
      <c r="M2" s="34"/>
    </row>
    <row r="3" spans="1:14" ht="15.75" x14ac:dyDescent="0.25">
      <c r="B3" s="5" t="s">
        <v>5</v>
      </c>
      <c r="C3" s="922" t="s">
        <v>64</v>
      </c>
      <c r="D3" s="923"/>
      <c r="E3" s="24"/>
    </row>
    <row r="4" spans="1:14" ht="15.75" x14ac:dyDescent="0.25">
      <c r="B4" s="8"/>
      <c r="C4" s="9"/>
      <c r="D4" s="1"/>
      <c r="E4" s="1"/>
    </row>
    <row r="5" spans="1:14" x14ac:dyDescent="0.2">
      <c r="A5" s="924" t="s">
        <v>10</v>
      </c>
      <c r="B5" s="927" t="s">
        <v>27</v>
      </c>
      <c r="C5" s="928"/>
      <c r="D5" s="928"/>
      <c r="E5" s="928"/>
      <c r="F5" s="928"/>
      <c r="G5" s="928"/>
      <c r="H5" s="928"/>
      <c r="I5" s="928"/>
      <c r="J5" s="928"/>
      <c r="K5" s="928"/>
      <c r="L5" s="928"/>
      <c r="M5" s="928"/>
      <c r="N5" s="929"/>
    </row>
    <row r="6" spans="1:14" x14ac:dyDescent="0.2">
      <c r="A6" s="925"/>
      <c r="B6" s="930"/>
      <c r="C6" s="931"/>
      <c r="D6" s="931"/>
      <c r="E6" s="931"/>
      <c r="F6" s="931"/>
      <c r="G6" s="931"/>
      <c r="H6" s="931"/>
      <c r="I6" s="931"/>
      <c r="J6" s="931"/>
      <c r="K6" s="931"/>
      <c r="L6" s="931"/>
      <c r="M6" s="931"/>
      <c r="N6" s="932"/>
    </row>
    <row r="7" spans="1:14" s="1" customFormat="1" x14ac:dyDescent="0.2">
      <c r="A7" s="926"/>
      <c r="B7" s="933"/>
      <c r="C7" s="934"/>
      <c r="D7" s="934"/>
      <c r="E7" s="934"/>
      <c r="F7" s="934"/>
      <c r="G7" s="934"/>
      <c r="H7" s="934"/>
      <c r="I7" s="934"/>
      <c r="J7" s="934"/>
      <c r="K7" s="934"/>
      <c r="L7" s="934"/>
      <c r="M7" s="934"/>
      <c r="N7" s="935"/>
    </row>
    <row r="8" spans="1:14" s="1" customFormat="1" x14ac:dyDescent="0.2">
      <c r="A8" s="4">
        <v>1</v>
      </c>
      <c r="B8" s="917" t="s">
        <v>5192</v>
      </c>
      <c r="C8" s="918"/>
      <c r="D8" s="918"/>
      <c r="E8" s="918"/>
      <c r="F8" s="918"/>
      <c r="G8" s="918"/>
      <c r="H8" s="918"/>
      <c r="I8" s="918"/>
      <c r="J8" s="918"/>
      <c r="K8" s="918"/>
      <c r="L8" s="918"/>
      <c r="M8" s="918"/>
      <c r="N8" s="919"/>
    </row>
    <row r="9" spans="1:14" x14ac:dyDescent="0.2">
      <c r="A9" s="10">
        <v>2</v>
      </c>
      <c r="B9" s="917" t="s">
        <v>5192</v>
      </c>
      <c r="C9" s="918"/>
      <c r="D9" s="918"/>
      <c r="E9" s="918"/>
      <c r="F9" s="918"/>
      <c r="G9" s="918"/>
      <c r="H9" s="918"/>
      <c r="I9" s="918"/>
      <c r="J9" s="918"/>
      <c r="K9" s="918"/>
      <c r="L9" s="918"/>
      <c r="M9" s="918"/>
      <c r="N9" s="919"/>
    </row>
    <row r="10" spans="1:14" x14ac:dyDescent="0.2">
      <c r="A10" s="10">
        <v>3</v>
      </c>
      <c r="B10" s="917" t="s">
        <v>5192</v>
      </c>
      <c r="C10" s="918"/>
      <c r="D10" s="918"/>
      <c r="E10" s="918"/>
      <c r="F10" s="918"/>
      <c r="G10" s="918"/>
      <c r="H10" s="918"/>
      <c r="I10" s="918"/>
      <c r="J10" s="918"/>
      <c r="K10" s="918"/>
      <c r="L10" s="918"/>
      <c r="M10" s="918"/>
      <c r="N10" s="919"/>
    </row>
    <row r="11" spans="1:14" x14ac:dyDescent="0.2">
      <c r="A11" s="10">
        <v>4</v>
      </c>
      <c r="B11" s="917" t="s">
        <v>5192</v>
      </c>
      <c r="C11" s="918"/>
      <c r="D11" s="918"/>
      <c r="E11" s="918"/>
      <c r="F11" s="918"/>
      <c r="G11" s="918"/>
      <c r="H11" s="918"/>
      <c r="I11" s="918"/>
      <c r="J11" s="918"/>
      <c r="K11" s="918"/>
      <c r="L11" s="918"/>
      <c r="M11" s="918"/>
      <c r="N11" s="919"/>
    </row>
    <row r="12" spans="1:14" x14ac:dyDescent="0.2">
      <c r="A12" s="10">
        <v>5</v>
      </c>
      <c r="B12" s="917" t="s">
        <v>5193</v>
      </c>
      <c r="C12" s="918"/>
      <c r="D12" s="918"/>
      <c r="E12" s="918"/>
      <c r="F12" s="918"/>
      <c r="G12" s="918"/>
      <c r="H12" s="918"/>
      <c r="I12" s="918"/>
      <c r="J12" s="918"/>
      <c r="K12" s="918"/>
      <c r="L12" s="918"/>
      <c r="M12" s="918"/>
      <c r="N12" s="919"/>
    </row>
    <row r="13" spans="1:14" x14ac:dyDescent="0.2">
      <c r="A13" s="10">
        <v>6</v>
      </c>
      <c r="B13" s="942"/>
      <c r="C13" s="943"/>
      <c r="D13" s="943"/>
      <c r="E13" s="943"/>
      <c r="F13" s="943"/>
      <c r="G13" s="943"/>
      <c r="H13" s="943"/>
      <c r="I13" s="943"/>
      <c r="J13" s="943"/>
      <c r="K13" s="943"/>
      <c r="L13" s="943"/>
      <c r="M13" s="943"/>
      <c r="N13" s="944"/>
    </row>
    <row r="14" spans="1:14" x14ac:dyDescent="0.2">
      <c r="A14" s="10">
        <v>7</v>
      </c>
      <c r="B14" s="942"/>
      <c r="C14" s="943"/>
      <c r="D14" s="943"/>
      <c r="E14" s="943"/>
      <c r="F14" s="943"/>
      <c r="G14" s="943"/>
      <c r="H14" s="943"/>
      <c r="I14" s="943"/>
      <c r="J14" s="943"/>
      <c r="K14" s="943"/>
      <c r="L14" s="943"/>
      <c r="M14" s="943"/>
      <c r="N14" s="944"/>
    </row>
    <row r="15" spans="1:14" x14ac:dyDescent="0.2">
      <c r="A15" s="10">
        <v>8</v>
      </c>
      <c r="B15" s="917" t="s">
        <v>5194</v>
      </c>
      <c r="C15" s="918"/>
      <c r="D15" s="918"/>
      <c r="E15" s="918"/>
      <c r="F15" s="918"/>
      <c r="G15" s="918"/>
      <c r="H15" s="918"/>
      <c r="I15" s="918"/>
      <c r="J15" s="918"/>
      <c r="K15" s="918"/>
      <c r="L15" s="918"/>
      <c r="M15" s="918"/>
      <c r="N15" s="919"/>
    </row>
    <row r="16" spans="1:14" x14ac:dyDescent="0.2">
      <c r="A16" s="10">
        <v>9</v>
      </c>
      <c r="B16" s="917" t="s">
        <v>5195</v>
      </c>
      <c r="C16" s="918"/>
      <c r="D16" s="918"/>
      <c r="E16" s="918"/>
      <c r="F16" s="918"/>
      <c r="G16" s="918"/>
      <c r="H16" s="918"/>
      <c r="I16" s="918"/>
      <c r="J16" s="918"/>
      <c r="K16" s="918"/>
      <c r="L16" s="918"/>
      <c r="M16" s="918"/>
      <c r="N16" s="919"/>
    </row>
    <row r="17" spans="1:14" s="12" customFormat="1" x14ac:dyDescent="0.2">
      <c r="A17" s="10">
        <v>10</v>
      </c>
      <c r="B17" s="917" t="s">
        <v>5192</v>
      </c>
      <c r="C17" s="918"/>
      <c r="D17" s="918"/>
      <c r="E17" s="918"/>
      <c r="F17" s="918"/>
      <c r="G17" s="918"/>
      <c r="H17" s="918"/>
      <c r="I17" s="918"/>
      <c r="J17" s="918"/>
      <c r="K17" s="918"/>
      <c r="L17" s="918"/>
      <c r="M17" s="918"/>
      <c r="N17" s="919"/>
    </row>
    <row r="18" spans="1:14" s="12" customFormat="1" x14ac:dyDescent="0.2">
      <c r="A18" s="277">
        <v>12</v>
      </c>
    </row>
    <row r="19" spans="1:14" x14ac:dyDescent="0.2">
      <c r="A19" s="10">
        <v>13</v>
      </c>
      <c r="B19" s="917" t="s">
        <v>5196</v>
      </c>
      <c r="C19" s="918"/>
      <c r="D19" s="918"/>
      <c r="E19" s="918"/>
      <c r="F19" s="918"/>
      <c r="G19" s="918"/>
      <c r="H19" s="918"/>
      <c r="I19" s="918"/>
      <c r="J19" s="918"/>
      <c r="K19" s="918"/>
      <c r="L19" s="918"/>
      <c r="M19" s="918"/>
      <c r="N19" s="919"/>
    </row>
    <row r="20" spans="1:14" x14ac:dyDescent="0.2">
      <c r="A20" s="10">
        <v>14</v>
      </c>
      <c r="B20" s="917"/>
      <c r="C20" s="918"/>
      <c r="D20" s="918"/>
      <c r="E20" s="918"/>
      <c r="F20" s="918"/>
      <c r="G20" s="918"/>
      <c r="H20" s="918"/>
      <c r="I20" s="918"/>
      <c r="J20" s="918"/>
      <c r="K20" s="918"/>
      <c r="L20" s="918"/>
      <c r="M20" s="918"/>
      <c r="N20" s="919"/>
    </row>
    <row r="21" spans="1:14" s="12" customFormat="1" x14ac:dyDescent="0.2">
      <c r="A21" s="10">
        <v>15</v>
      </c>
      <c r="B21" s="917"/>
      <c r="C21" s="918"/>
      <c r="D21" s="918"/>
      <c r="E21" s="918"/>
      <c r="F21" s="918"/>
      <c r="G21" s="918"/>
      <c r="H21" s="918"/>
      <c r="I21" s="918"/>
      <c r="J21" s="918"/>
      <c r="K21" s="918"/>
      <c r="L21" s="918"/>
      <c r="M21" s="918"/>
      <c r="N21" s="919"/>
    </row>
    <row r="22" spans="1:14" s="12" customFormat="1" x14ac:dyDescent="0.2">
      <c r="A22" s="10">
        <v>16</v>
      </c>
      <c r="B22" s="917"/>
      <c r="C22" s="918"/>
      <c r="D22" s="918"/>
      <c r="E22" s="918"/>
      <c r="F22" s="918"/>
      <c r="G22" s="918"/>
      <c r="H22" s="918"/>
      <c r="I22" s="918"/>
      <c r="J22" s="918"/>
      <c r="K22" s="918"/>
      <c r="L22" s="918"/>
      <c r="M22" s="918"/>
      <c r="N22" s="919"/>
    </row>
    <row r="23" spans="1:14" x14ac:dyDescent="0.2">
      <c r="A23" s="10">
        <v>17</v>
      </c>
      <c r="B23" s="917"/>
      <c r="C23" s="918"/>
      <c r="D23" s="918"/>
      <c r="E23" s="918"/>
      <c r="F23" s="918"/>
      <c r="G23" s="918"/>
      <c r="H23" s="918"/>
      <c r="I23" s="918"/>
      <c r="J23" s="918"/>
      <c r="K23" s="918"/>
      <c r="L23" s="918"/>
      <c r="M23" s="918"/>
      <c r="N23" s="919"/>
    </row>
    <row r="24" spans="1:14" x14ac:dyDescent="0.2">
      <c r="A24" s="10">
        <v>18</v>
      </c>
      <c r="B24" s="917"/>
      <c r="C24" s="918"/>
      <c r="D24" s="918"/>
      <c r="E24" s="918"/>
      <c r="F24" s="918"/>
      <c r="G24" s="918"/>
      <c r="H24" s="918"/>
      <c r="I24" s="918"/>
      <c r="J24" s="918"/>
      <c r="K24" s="918"/>
      <c r="L24" s="918"/>
      <c r="M24" s="918"/>
      <c r="N24" s="919"/>
    </row>
    <row r="25" spans="1:14" x14ac:dyDescent="0.2">
      <c r="A25" s="277"/>
    </row>
    <row r="26" spans="1:14" x14ac:dyDescent="0.2">
      <c r="A26" s="277"/>
    </row>
  </sheetData>
  <mergeCells count="21">
    <mergeCell ref="B14:N14"/>
    <mergeCell ref="C1:D1"/>
    <mergeCell ref="C2:D2"/>
    <mergeCell ref="C3:D3"/>
    <mergeCell ref="A5:A7"/>
    <mergeCell ref="B5:N7"/>
    <mergeCell ref="B8:N8"/>
    <mergeCell ref="B9:N9"/>
    <mergeCell ref="B10:N10"/>
    <mergeCell ref="B11:N11"/>
    <mergeCell ref="B12:N12"/>
    <mergeCell ref="B13:N13"/>
    <mergeCell ref="B22:N22"/>
    <mergeCell ref="B23:N23"/>
    <mergeCell ref="B24:N24"/>
    <mergeCell ref="B15:N15"/>
    <mergeCell ref="B16:N16"/>
    <mergeCell ref="B17:N17"/>
    <mergeCell ref="B19:N19"/>
    <mergeCell ref="B20:N20"/>
    <mergeCell ref="B21:N2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22" workbookViewId="0">
      <selection activeCell="L36" sqref="L36"/>
    </sheetView>
  </sheetViews>
  <sheetFormatPr defaultRowHeight="15" x14ac:dyDescent="0.2"/>
  <cols>
    <col min="1" max="1" width="7.88671875" style="241" customWidth="1"/>
    <col min="2" max="2" width="12" style="241" customWidth="1"/>
    <col min="3" max="3" width="24" style="241" customWidth="1"/>
    <col min="4" max="4" width="51.33203125" style="241" customWidth="1"/>
    <col min="5" max="5" width="18" style="241" customWidth="1"/>
    <col min="6" max="6" width="16.77734375" style="241" customWidth="1"/>
    <col min="7" max="7" width="17.88671875" style="241" customWidth="1"/>
    <col min="8" max="9" width="12.88671875" style="241" customWidth="1"/>
    <col min="10" max="10" width="13.33203125" style="241" customWidth="1"/>
    <col min="11" max="11" width="15.109375" style="241" customWidth="1"/>
    <col min="12" max="12" width="13.21875" style="241" customWidth="1"/>
    <col min="13" max="13" width="17.77734375" style="241" customWidth="1"/>
    <col min="14" max="14" width="8.109375" style="241" customWidth="1"/>
    <col min="15" max="15" width="12.109375" style="241" customWidth="1"/>
    <col min="16" max="16" width="11.5546875" style="241" customWidth="1"/>
    <col min="17" max="17" width="9.6640625" style="241" bestFit="1" customWidth="1"/>
    <col min="18" max="18" width="7.77734375" style="241" customWidth="1"/>
    <col min="19" max="19" width="12.6640625" style="241" customWidth="1"/>
    <col min="20" max="21" width="12.5546875" style="241" customWidth="1"/>
    <col min="22" max="16384" width="8.88671875" style="241"/>
  </cols>
  <sheetData>
    <row r="1" spans="1:14" ht="15.75" x14ac:dyDescent="0.25">
      <c r="B1" s="5" t="s">
        <v>3</v>
      </c>
      <c r="C1" s="917" t="s">
        <v>40</v>
      </c>
      <c r="D1" s="919"/>
      <c r="E1" s="22"/>
      <c r="I1" s="12"/>
    </row>
    <row r="2" spans="1:14" ht="15.75" x14ac:dyDescent="0.25">
      <c r="B2" s="5" t="s">
        <v>4</v>
      </c>
      <c r="C2" s="920">
        <v>42444</v>
      </c>
      <c r="D2" s="921"/>
      <c r="E2" s="23"/>
      <c r="G2" s="12"/>
      <c r="H2" s="33"/>
      <c r="I2" s="12"/>
      <c r="J2" s="12"/>
      <c r="M2" s="32">
        <v>42444</v>
      </c>
    </row>
    <row r="3" spans="1:14" ht="15.75" x14ac:dyDescent="0.25">
      <c r="B3" s="5" t="s">
        <v>5</v>
      </c>
      <c r="C3" s="922" t="s">
        <v>64</v>
      </c>
      <c r="D3" s="923"/>
      <c r="E3" s="24"/>
    </row>
    <row r="4" spans="1:14" ht="15.75" x14ac:dyDescent="0.25">
      <c r="B4" s="8"/>
      <c r="C4" s="9"/>
      <c r="D4" s="1"/>
      <c r="E4" s="1"/>
    </row>
    <row r="5" spans="1:14" x14ac:dyDescent="0.2">
      <c r="A5" s="924" t="s">
        <v>10</v>
      </c>
      <c r="B5" s="937" t="s">
        <v>9</v>
      </c>
      <c r="C5" s="937" t="s">
        <v>16</v>
      </c>
      <c r="D5" s="937" t="s">
        <v>2</v>
      </c>
      <c r="E5" s="937" t="s">
        <v>17</v>
      </c>
      <c r="F5" s="937" t="s">
        <v>29</v>
      </c>
      <c r="G5" s="937" t="s">
        <v>33</v>
      </c>
      <c r="H5" s="914" t="s">
        <v>18</v>
      </c>
      <c r="I5" s="938" t="s">
        <v>11</v>
      </c>
      <c r="J5" s="941" t="s">
        <v>12</v>
      </c>
      <c r="K5" s="914" t="s">
        <v>13</v>
      </c>
      <c r="L5" s="914" t="s">
        <v>1</v>
      </c>
      <c r="M5" s="924" t="s">
        <v>30</v>
      </c>
      <c r="N5" s="924" t="s">
        <v>14</v>
      </c>
    </row>
    <row r="6" spans="1:14" x14ac:dyDescent="0.2">
      <c r="A6" s="925"/>
      <c r="B6" s="937"/>
      <c r="C6" s="937"/>
      <c r="D6" s="937"/>
      <c r="E6" s="937"/>
      <c r="F6" s="937"/>
      <c r="G6" s="937"/>
      <c r="H6" s="915"/>
      <c r="I6" s="939"/>
      <c r="J6" s="941"/>
      <c r="K6" s="915"/>
      <c r="L6" s="915"/>
      <c r="M6" s="925"/>
      <c r="N6" s="925"/>
    </row>
    <row r="7" spans="1:14" s="1" customFormat="1" x14ac:dyDescent="0.2">
      <c r="A7" s="926"/>
      <c r="B7" s="937"/>
      <c r="C7" s="937"/>
      <c r="D7" s="937"/>
      <c r="E7" s="937"/>
      <c r="F7" s="937"/>
      <c r="G7" s="937"/>
      <c r="H7" s="916"/>
      <c r="I7" s="940"/>
      <c r="J7" s="941"/>
      <c r="K7" s="916"/>
      <c r="L7" s="916"/>
      <c r="M7" s="926"/>
      <c r="N7" s="926"/>
    </row>
    <row r="8" spans="1:14" s="1" customFormat="1" ht="76.5" x14ac:dyDescent="0.2">
      <c r="A8" s="4">
        <v>1</v>
      </c>
      <c r="B8" s="4">
        <v>303</v>
      </c>
      <c r="C8" s="6" t="s">
        <v>73</v>
      </c>
      <c r="D8" s="6" t="s">
        <v>41</v>
      </c>
      <c r="E8" s="4" t="s">
        <v>42</v>
      </c>
      <c r="F8" s="7">
        <v>39856898</v>
      </c>
      <c r="G8" s="7">
        <v>39833856</v>
      </c>
      <c r="H8" s="44">
        <v>43116</v>
      </c>
      <c r="I8" s="25">
        <v>0.16</v>
      </c>
      <c r="J8" s="25">
        <v>0</v>
      </c>
      <c r="K8" s="20">
        <v>5999186</v>
      </c>
      <c r="L8" s="20">
        <v>268981</v>
      </c>
      <c r="M8" s="7">
        <f>G8-K8-L8</f>
        <v>33565689</v>
      </c>
      <c r="N8" s="4" t="s">
        <v>63</v>
      </c>
    </row>
    <row r="9" spans="1:14" ht="30.75" x14ac:dyDescent="0.25">
      <c r="A9" s="10">
        <v>2</v>
      </c>
      <c r="B9" s="10">
        <v>303</v>
      </c>
      <c r="C9" s="3" t="s">
        <v>74</v>
      </c>
      <c r="D9" s="3" t="s">
        <v>43</v>
      </c>
      <c r="E9" s="4" t="s">
        <v>42</v>
      </c>
      <c r="F9" s="26">
        <v>15000000</v>
      </c>
      <c r="G9" s="27">
        <v>15000000</v>
      </c>
      <c r="H9" s="45">
        <v>43830</v>
      </c>
      <c r="I9" s="25">
        <v>0.13</v>
      </c>
      <c r="J9" s="25">
        <v>0</v>
      </c>
      <c r="K9" s="28">
        <v>2122250</v>
      </c>
      <c r="L9" s="28">
        <v>80250</v>
      </c>
      <c r="M9" s="7">
        <f t="shared" ref="M9:M33" si="0">G9-K9-L9</f>
        <v>12797500</v>
      </c>
      <c r="N9" s="4" t="s">
        <v>63</v>
      </c>
    </row>
    <row r="10" spans="1:14" ht="30.75" x14ac:dyDescent="0.25">
      <c r="A10" s="10">
        <v>3</v>
      </c>
      <c r="B10" s="10">
        <v>303</v>
      </c>
      <c r="C10" s="3" t="s">
        <v>75</v>
      </c>
      <c r="D10" s="3" t="s">
        <v>44</v>
      </c>
      <c r="E10" s="4" t="s">
        <v>42</v>
      </c>
      <c r="F10" s="26">
        <v>16732708</v>
      </c>
      <c r="G10" s="27">
        <v>16544412</v>
      </c>
      <c r="H10" s="45">
        <v>43830</v>
      </c>
      <c r="I10" s="25">
        <v>0.05</v>
      </c>
      <c r="J10" s="25">
        <v>0</v>
      </c>
      <c r="K10" s="29">
        <v>2388000</v>
      </c>
      <c r="L10" s="29">
        <v>0</v>
      </c>
      <c r="M10" s="7">
        <f t="shared" si="0"/>
        <v>14156412</v>
      </c>
      <c r="N10" s="4" t="s">
        <v>63</v>
      </c>
    </row>
    <row r="11" spans="1:14" ht="30.75" x14ac:dyDescent="0.25">
      <c r="A11" s="10">
        <v>4</v>
      </c>
      <c r="B11" s="10">
        <v>303</v>
      </c>
      <c r="C11" s="3" t="s">
        <v>76</v>
      </c>
      <c r="D11" s="3" t="s">
        <v>45</v>
      </c>
      <c r="E11" s="4" t="s">
        <v>42</v>
      </c>
      <c r="F11" s="26">
        <v>13672475</v>
      </c>
      <c r="G11" s="27">
        <v>13518617</v>
      </c>
      <c r="H11" s="45">
        <v>43830</v>
      </c>
      <c r="I11" s="25">
        <v>0.05</v>
      </c>
      <c r="J11" s="25">
        <v>0</v>
      </c>
      <c r="K11" s="28">
        <v>0</v>
      </c>
      <c r="L11" s="28">
        <v>0</v>
      </c>
      <c r="M11" s="7">
        <f t="shared" si="0"/>
        <v>13518617</v>
      </c>
      <c r="N11" s="4" t="s">
        <v>63</v>
      </c>
    </row>
    <row r="12" spans="1:14" ht="140.25" x14ac:dyDescent="0.2">
      <c r="A12" s="10">
        <v>5</v>
      </c>
      <c r="B12" s="10">
        <v>303</v>
      </c>
      <c r="C12" s="46" t="s">
        <v>65</v>
      </c>
      <c r="D12" s="3" t="s">
        <v>46</v>
      </c>
      <c r="E12" s="4" t="s">
        <v>42</v>
      </c>
      <c r="F12" s="26">
        <v>14478300</v>
      </c>
      <c r="G12" s="27">
        <v>14316256</v>
      </c>
      <c r="H12" s="45">
        <v>43889</v>
      </c>
      <c r="I12" s="25">
        <v>0</v>
      </c>
      <c r="J12" s="25">
        <v>0</v>
      </c>
      <c r="K12" s="29">
        <v>334169</v>
      </c>
      <c r="L12" s="29">
        <v>0</v>
      </c>
      <c r="M12" s="7">
        <f t="shared" si="0"/>
        <v>13982087</v>
      </c>
      <c r="N12" s="4" t="s">
        <v>63</v>
      </c>
    </row>
    <row r="13" spans="1:14" ht="30.75" x14ac:dyDescent="0.25">
      <c r="A13" s="10">
        <v>6</v>
      </c>
      <c r="B13" s="10">
        <v>303</v>
      </c>
      <c r="C13" s="3" t="s">
        <v>77</v>
      </c>
      <c r="D13" s="3" t="s">
        <v>47</v>
      </c>
      <c r="E13" s="4" t="s">
        <v>42</v>
      </c>
      <c r="F13" s="26">
        <v>7621589</v>
      </c>
      <c r="G13" s="27">
        <v>7537100</v>
      </c>
      <c r="H13" s="45">
        <v>43889</v>
      </c>
      <c r="I13" s="25">
        <v>0</v>
      </c>
      <c r="J13" s="25">
        <v>0</v>
      </c>
      <c r="K13" s="29">
        <v>226063</v>
      </c>
      <c r="L13" s="29">
        <v>13651.88</v>
      </c>
      <c r="M13" s="7">
        <f t="shared" si="0"/>
        <v>7297385.1200000001</v>
      </c>
      <c r="N13" s="4" t="s">
        <v>63</v>
      </c>
    </row>
    <row r="14" spans="1:14" ht="30" x14ac:dyDescent="0.2">
      <c r="A14" s="10">
        <v>7</v>
      </c>
      <c r="B14" s="10">
        <v>303</v>
      </c>
      <c r="C14" s="3" t="s">
        <v>66</v>
      </c>
      <c r="D14" s="2" t="s">
        <v>48</v>
      </c>
      <c r="E14" s="4" t="s">
        <v>42</v>
      </c>
      <c r="F14" s="26">
        <v>2514334</v>
      </c>
      <c r="G14" s="27">
        <v>2486402</v>
      </c>
      <c r="H14" s="45">
        <v>42756</v>
      </c>
      <c r="I14" s="25">
        <v>0.17</v>
      </c>
      <c r="J14" s="25">
        <v>0</v>
      </c>
      <c r="K14" s="29">
        <v>41773.67</v>
      </c>
      <c r="L14" s="29">
        <v>88926.33</v>
      </c>
      <c r="M14" s="7">
        <f t="shared" si="0"/>
        <v>2355702</v>
      </c>
      <c r="N14" s="4" t="s">
        <v>63</v>
      </c>
    </row>
    <row r="15" spans="1:14" s="12" customFormat="1" ht="94.5" x14ac:dyDescent="0.25">
      <c r="A15" s="10">
        <v>8</v>
      </c>
      <c r="B15" s="10">
        <v>303</v>
      </c>
      <c r="C15" s="3" t="s">
        <v>67</v>
      </c>
      <c r="D15" s="2" t="s">
        <v>69</v>
      </c>
      <c r="E15" s="4" t="s">
        <v>42</v>
      </c>
      <c r="F15" s="26">
        <v>16991013</v>
      </c>
      <c r="G15" s="27">
        <v>16799811</v>
      </c>
      <c r="H15" s="45">
        <v>43069</v>
      </c>
      <c r="I15" s="25">
        <v>0.01</v>
      </c>
      <c r="J15" s="25">
        <v>0</v>
      </c>
      <c r="K15" s="29">
        <v>942374</v>
      </c>
      <c r="L15" s="29">
        <v>0</v>
      </c>
      <c r="M15" s="7">
        <f t="shared" si="0"/>
        <v>15857437</v>
      </c>
      <c r="N15" s="4" t="s">
        <v>63</v>
      </c>
    </row>
    <row r="16" spans="1:14" s="12" customFormat="1" ht="123.75" x14ac:dyDescent="0.2">
      <c r="A16" s="10">
        <v>9</v>
      </c>
      <c r="B16" s="47">
        <v>303</v>
      </c>
      <c r="C16" s="3" t="s">
        <v>68</v>
      </c>
      <c r="D16" s="3" t="s">
        <v>49</v>
      </c>
      <c r="E16" s="4" t="s">
        <v>42</v>
      </c>
      <c r="F16" s="26">
        <v>16791914</v>
      </c>
      <c r="G16" s="27">
        <v>16602952</v>
      </c>
      <c r="H16" s="45">
        <v>43921</v>
      </c>
      <c r="I16" s="25">
        <v>0</v>
      </c>
      <c r="J16" s="25">
        <v>0</v>
      </c>
      <c r="K16" s="28">
        <v>0</v>
      </c>
      <c r="L16" s="28">
        <v>0</v>
      </c>
      <c r="M16" s="7">
        <f t="shared" si="0"/>
        <v>16602952</v>
      </c>
      <c r="N16" s="4" t="s">
        <v>63</v>
      </c>
    </row>
    <row r="17" spans="1:14" s="12" customFormat="1" ht="45" x14ac:dyDescent="0.25">
      <c r="A17" s="10">
        <v>10</v>
      </c>
      <c r="B17" s="10">
        <v>303</v>
      </c>
      <c r="C17" s="3" t="s">
        <v>70</v>
      </c>
      <c r="D17" s="46" t="s">
        <v>50</v>
      </c>
      <c r="E17" s="4" t="s">
        <v>42</v>
      </c>
      <c r="F17" s="48">
        <v>16157401</v>
      </c>
      <c r="G17" s="27">
        <v>15975579</v>
      </c>
      <c r="H17" s="45">
        <v>43861</v>
      </c>
      <c r="I17" s="25">
        <v>0</v>
      </c>
      <c r="J17" s="25">
        <v>0</v>
      </c>
      <c r="K17" s="28">
        <v>25200</v>
      </c>
      <c r="L17" s="28">
        <v>0</v>
      </c>
      <c r="M17" s="7">
        <f t="shared" si="0"/>
        <v>15950379</v>
      </c>
      <c r="N17" s="4" t="s">
        <v>63</v>
      </c>
    </row>
    <row r="18" spans="1:14" s="12" customFormat="1" ht="93.75" x14ac:dyDescent="0.2">
      <c r="A18" s="10">
        <v>11</v>
      </c>
      <c r="B18" s="10">
        <v>303</v>
      </c>
      <c r="C18" s="57" t="s">
        <v>71</v>
      </c>
      <c r="D18" s="3" t="s">
        <v>53</v>
      </c>
      <c r="E18" s="4" t="s">
        <v>42</v>
      </c>
      <c r="F18" s="48">
        <v>14960012</v>
      </c>
      <c r="G18" s="49">
        <v>14791712</v>
      </c>
      <c r="H18" s="45">
        <v>43921</v>
      </c>
      <c r="I18" s="25">
        <v>0</v>
      </c>
      <c r="J18" s="25">
        <v>0</v>
      </c>
      <c r="K18" s="28">
        <v>0</v>
      </c>
      <c r="L18" s="28">
        <v>0</v>
      </c>
      <c r="M18" s="7">
        <f t="shared" si="0"/>
        <v>14791712</v>
      </c>
      <c r="N18" s="2" t="s">
        <v>63</v>
      </c>
    </row>
    <row r="19" spans="1:14" s="12" customFormat="1" ht="31.5" x14ac:dyDescent="0.25">
      <c r="A19" s="10">
        <v>12</v>
      </c>
      <c r="B19" s="10">
        <v>303</v>
      </c>
      <c r="C19" s="57" t="s">
        <v>90</v>
      </c>
      <c r="D19" s="58" t="s">
        <v>72</v>
      </c>
      <c r="E19" s="4" t="s">
        <v>42</v>
      </c>
      <c r="F19" s="48">
        <v>1507350</v>
      </c>
      <c r="G19" s="49">
        <v>1490392</v>
      </c>
      <c r="H19" s="45">
        <v>42767</v>
      </c>
      <c r="I19" s="25">
        <v>0.35</v>
      </c>
      <c r="J19" s="25">
        <v>0</v>
      </c>
      <c r="K19" s="28">
        <v>9490</v>
      </c>
      <c r="L19" s="28">
        <v>1808</v>
      </c>
      <c r="M19" s="7">
        <f t="shared" si="0"/>
        <v>1479094</v>
      </c>
      <c r="N19" s="2" t="s">
        <v>63</v>
      </c>
    </row>
    <row r="20" spans="1:14" s="12" customFormat="1" ht="75.75" thickBot="1" x14ac:dyDescent="0.25">
      <c r="A20" s="10">
        <v>13</v>
      </c>
      <c r="B20" s="10">
        <v>303</v>
      </c>
      <c r="C20" s="57" t="s">
        <v>4521</v>
      </c>
      <c r="D20" s="58" t="s">
        <v>4522</v>
      </c>
      <c r="E20" s="4" t="s">
        <v>42</v>
      </c>
      <c r="F20" s="48">
        <v>0</v>
      </c>
      <c r="G20" s="49">
        <v>1840000</v>
      </c>
      <c r="H20" s="45">
        <v>42740</v>
      </c>
      <c r="I20" s="25">
        <v>0</v>
      </c>
      <c r="J20" s="25">
        <v>0</v>
      </c>
      <c r="K20" s="28">
        <v>0</v>
      </c>
      <c r="L20" s="28">
        <v>0</v>
      </c>
      <c r="M20" s="7">
        <f t="shared" si="0"/>
        <v>1840000</v>
      </c>
      <c r="N20" s="2" t="s">
        <v>63</v>
      </c>
    </row>
    <row r="21" spans="1:14" s="12" customFormat="1" ht="235.5" thickTop="1" thickBot="1" x14ac:dyDescent="0.25">
      <c r="A21" s="10">
        <v>14</v>
      </c>
      <c r="B21" s="47">
        <v>303</v>
      </c>
      <c r="C21" s="3" t="s">
        <v>86</v>
      </c>
      <c r="D21" s="61" t="s">
        <v>51</v>
      </c>
      <c r="E21" s="4" t="s">
        <v>42</v>
      </c>
      <c r="F21" s="50">
        <v>9886584</v>
      </c>
      <c r="G21" s="27">
        <v>9775736</v>
      </c>
      <c r="H21" s="55" t="s">
        <v>52</v>
      </c>
      <c r="I21" s="25">
        <v>0</v>
      </c>
      <c r="J21" s="25">
        <v>0</v>
      </c>
      <c r="K21" s="28">
        <v>88370</v>
      </c>
      <c r="L21" s="28">
        <v>58239</v>
      </c>
      <c r="M21" s="7">
        <f t="shared" si="0"/>
        <v>9629127</v>
      </c>
      <c r="N21" s="2" t="s">
        <v>63</v>
      </c>
    </row>
    <row r="22" spans="1:14" s="12" customFormat="1" ht="156" thickTop="1" x14ac:dyDescent="0.2">
      <c r="A22" s="10">
        <v>15</v>
      </c>
      <c r="B22" s="10">
        <v>303</v>
      </c>
      <c r="C22" s="3" t="s">
        <v>87</v>
      </c>
      <c r="D22" s="61" t="s">
        <v>88</v>
      </c>
      <c r="E22" s="4" t="s">
        <v>42</v>
      </c>
      <c r="F22" s="48">
        <v>8131095</v>
      </c>
      <c r="G22" s="52">
        <v>8039595</v>
      </c>
      <c r="H22" s="56" t="s">
        <v>52</v>
      </c>
      <c r="I22" s="25">
        <v>0</v>
      </c>
      <c r="J22" s="25">
        <v>0</v>
      </c>
      <c r="K22" s="28">
        <v>0</v>
      </c>
      <c r="L22" s="28">
        <v>0</v>
      </c>
      <c r="M22" s="7">
        <f t="shared" si="0"/>
        <v>8039595</v>
      </c>
      <c r="N22" s="2" t="s">
        <v>63</v>
      </c>
    </row>
    <row r="23" spans="1:14" s="12" customFormat="1" ht="30" x14ac:dyDescent="0.2">
      <c r="A23" s="10">
        <v>16</v>
      </c>
      <c r="B23" s="10">
        <v>303</v>
      </c>
      <c r="C23" s="3" t="s">
        <v>55</v>
      </c>
      <c r="D23" s="59" t="s">
        <v>54</v>
      </c>
      <c r="E23" s="51" t="s">
        <v>42</v>
      </c>
      <c r="F23" s="53">
        <v>14152211</v>
      </c>
      <c r="G23" s="54">
        <v>13992954</v>
      </c>
      <c r="H23" s="45">
        <v>43631</v>
      </c>
      <c r="I23" s="25">
        <v>0</v>
      </c>
      <c r="J23" s="25">
        <v>0</v>
      </c>
      <c r="K23" s="28">
        <v>0</v>
      </c>
      <c r="L23" s="28">
        <v>0</v>
      </c>
      <c r="M23" s="7">
        <f t="shared" si="0"/>
        <v>13992954</v>
      </c>
      <c r="N23" s="35" t="s">
        <v>63</v>
      </c>
    </row>
    <row r="24" spans="1:14" s="12" customFormat="1" ht="61.5" x14ac:dyDescent="0.25">
      <c r="A24" s="10">
        <v>17</v>
      </c>
      <c r="B24" s="10">
        <v>303</v>
      </c>
      <c r="C24" s="3" t="s">
        <v>78</v>
      </c>
      <c r="D24" s="59" t="s">
        <v>89</v>
      </c>
      <c r="E24" s="51" t="s">
        <v>42</v>
      </c>
      <c r="F24" s="53">
        <v>5385467</v>
      </c>
      <c r="G24" s="54">
        <v>5324864</v>
      </c>
      <c r="H24" s="45">
        <v>43845</v>
      </c>
      <c r="I24" s="25">
        <v>0</v>
      </c>
      <c r="J24" s="25">
        <v>0</v>
      </c>
      <c r="K24" s="28">
        <v>0</v>
      </c>
      <c r="L24" s="28">
        <v>0</v>
      </c>
      <c r="M24" s="38">
        <f t="shared" si="0"/>
        <v>5324864</v>
      </c>
      <c r="N24" s="35" t="s">
        <v>63</v>
      </c>
    </row>
    <row r="25" spans="1:14" s="12" customFormat="1" ht="30.75" x14ac:dyDescent="0.2">
      <c r="A25" s="10">
        <v>18</v>
      </c>
      <c r="B25" s="10">
        <v>303</v>
      </c>
      <c r="C25" s="57" t="s">
        <v>85</v>
      </c>
      <c r="D25" s="60" t="s">
        <v>62</v>
      </c>
      <c r="E25" s="51" t="s">
        <v>42</v>
      </c>
      <c r="F25" s="53">
        <v>42280</v>
      </c>
      <c r="G25" s="53">
        <v>41804</v>
      </c>
      <c r="H25" s="45">
        <v>42613</v>
      </c>
      <c r="I25" s="25">
        <v>0</v>
      </c>
      <c r="J25" s="25">
        <v>0</v>
      </c>
      <c r="K25" s="28">
        <v>0</v>
      </c>
      <c r="L25" s="28">
        <v>0</v>
      </c>
      <c r="M25" s="38">
        <f t="shared" si="0"/>
        <v>41804</v>
      </c>
      <c r="N25" s="35" t="s">
        <v>63</v>
      </c>
    </row>
    <row r="26" spans="1:14" s="12" customFormat="1" ht="30.75" x14ac:dyDescent="0.2">
      <c r="A26" s="10" t="s">
        <v>91</v>
      </c>
      <c r="B26" s="10">
        <v>303</v>
      </c>
      <c r="C26" s="3" t="s">
        <v>79</v>
      </c>
      <c r="D26" s="59" t="s">
        <v>56</v>
      </c>
      <c r="E26" s="51" t="s">
        <v>42</v>
      </c>
      <c r="F26" s="53">
        <v>830694</v>
      </c>
      <c r="G26" s="54">
        <v>830694</v>
      </c>
      <c r="H26" s="45">
        <v>43555</v>
      </c>
      <c r="I26" s="25">
        <v>0</v>
      </c>
      <c r="J26" s="25">
        <v>0</v>
      </c>
      <c r="K26" s="28">
        <v>0</v>
      </c>
      <c r="L26" s="28">
        <v>0</v>
      </c>
      <c r="M26" s="38">
        <f t="shared" si="0"/>
        <v>830694</v>
      </c>
      <c r="N26" s="35"/>
    </row>
    <row r="27" spans="1:14" s="12" customFormat="1" ht="30.75" x14ac:dyDescent="0.25">
      <c r="A27" s="10" t="s">
        <v>91</v>
      </c>
      <c r="B27" s="10">
        <v>303</v>
      </c>
      <c r="C27" s="3" t="s">
        <v>80</v>
      </c>
      <c r="D27" s="59" t="s">
        <v>57</v>
      </c>
      <c r="E27" s="51" t="s">
        <v>42</v>
      </c>
      <c r="F27" s="53">
        <v>814169</v>
      </c>
      <c r="G27" s="54">
        <v>814169</v>
      </c>
      <c r="H27" s="45">
        <v>43524</v>
      </c>
      <c r="I27" s="25">
        <v>0</v>
      </c>
      <c r="J27" s="25">
        <v>0</v>
      </c>
      <c r="K27" s="28">
        <v>0</v>
      </c>
      <c r="L27" s="28">
        <v>0</v>
      </c>
      <c r="M27" s="38">
        <f t="shared" si="0"/>
        <v>814169</v>
      </c>
      <c r="N27" s="35"/>
    </row>
    <row r="28" spans="1:14" s="12" customFormat="1" ht="30.75" x14ac:dyDescent="0.2">
      <c r="A28" s="10" t="s">
        <v>91</v>
      </c>
      <c r="B28" s="10">
        <v>303</v>
      </c>
      <c r="C28" s="3" t="s">
        <v>81</v>
      </c>
      <c r="D28" s="59" t="s">
        <v>58</v>
      </c>
      <c r="E28" s="51" t="s">
        <v>42</v>
      </c>
      <c r="F28" s="53">
        <v>112306</v>
      </c>
      <c r="G28" s="54">
        <v>112306</v>
      </c>
      <c r="H28" s="45">
        <v>43524</v>
      </c>
      <c r="I28" s="25">
        <v>0</v>
      </c>
      <c r="J28" s="25">
        <v>0</v>
      </c>
      <c r="K28" s="28">
        <v>0</v>
      </c>
      <c r="L28" s="28">
        <v>0</v>
      </c>
      <c r="M28" s="38">
        <f t="shared" si="0"/>
        <v>112306</v>
      </c>
      <c r="N28" s="35"/>
    </row>
    <row r="29" spans="1:14" s="12" customFormat="1" ht="30.75" x14ac:dyDescent="0.25">
      <c r="A29" s="10" t="s">
        <v>91</v>
      </c>
      <c r="B29" s="10">
        <v>303</v>
      </c>
      <c r="C29" s="3" t="s">
        <v>82</v>
      </c>
      <c r="D29" s="59" t="s">
        <v>59</v>
      </c>
      <c r="E29" s="51" t="s">
        <v>42</v>
      </c>
      <c r="F29" s="53">
        <v>209777</v>
      </c>
      <c r="G29" s="54">
        <v>209777</v>
      </c>
      <c r="H29" s="45">
        <v>43555</v>
      </c>
      <c r="I29" s="25">
        <v>0</v>
      </c>
      <c r="J29" s="25">
        <v>0</v>
      </c>
      <c r="K29" s="28">
        <v>0</v>
      </c>
      <c r="L29" s="28">
        <v>0</v>
      </c>
      <c r="M29" s="38">
        <f t="shared" si="0"/>
        <v>209777</v>
      </c>
      <c r="N29" s="35"/>
    </row>
    <row r="30" spans="1:14" s="12" customFormat="1" ht="45.75" x14ac:dyDescent="0.2">
      <c r="A30" s="10" t="s">
        <v>91</v>
      </c>
      <c r="B30" s="10">
        <v>303</v>
      </c>
      <c r="C30" s="3" t="s">
        <v>83</v>
      </c>
      <c r="D30" s="59" t="s">
        <v>60</v>
      </c>
      <c r="E30" s="51" t="s">
        <v>42</v>
      </c>
      <c r="F30" s="53">
        <v>1001586</v>
      </c>
      <c r="G30" s="54">
        <v>971175</v>
      </c>
      <c r="H30" s="45">
        <v>43861</v>
      </c>
      <c r="I30" s="25">
        <v>0</v>
      </c>
      <c r="J30" s="25">
        <v>0</v>
      </c>
      <c r="K30" s="28">
        <v>0</v>
      </c>
      <c r="L30" s="28">
        <v>0</v>
      </c>
      <c r="M30" s="38">
        <f t="shared" si="0"/>
        <v>971175</v>
      </c>
      <c r="N30" s="35"/>
    </row>
    <row r="31" spans="1:14" s="12" customFormat="1" ht="30.75" x14ac:dyDescent="0.2">
      <c r="A31" s="10" t="s">
        <v>91</v>
      </c>
      <c r="B31" s="10">
        <v>303</v>
      </c>
      <c r="C31" s="3" t="s">
        <v>84</v>
      </c>
      <c r="D31" s="59" t="s">
        <v>61</v>
      </c>
      <c r="E31" s="51" t="s">
        <v>42</v>
      </c>
      <c r="F31" s="53">
        <v>306185</v>
      </c>
      <c r="G31" s="54">
        <v>306185</v>
      </c>
      <c r="H31" s="45">
        <v>43861</v>
      </c>
      <c r="I31" s="25">
        <v>0</v>
      </c>
      <c r="J31" s="25">
        <v>0</v>
      </c>
      <c r="K31" s="28">
        <v>0</v>
      </c>
      <c r="L31" s="28">
        <v>0</v>
      </c>
      <c r="M31" s="38">
        <f t="shared" si="0"/>
        <v>306185</v>
      </c>
      <c r="N31" s="35"/>
    </row>
    <row r="32" spans="1:14" s="12" customFormat="1" ht="15.75" thickBot="1" x14ac:dyDescent="0.25">
      <c r="A32" s="10"/>
      <c r="B32" s="10"/>
      <c r="C32" s="57"/>
      <c r="D32" s="60"/>
      <c r="E32" s="51"/>
      <c r="F32" s="53"/>
      <c r="G32" s="53"/>
      <c r="H32" s="45"/>
      <c r="I32" s="25"/>
      <c r="J32" s="25"/>
      <c r="K32" s="28"/>
      <c r="L32" s="28"/>
      <c r="M32" s="38"/>
      <c r="N32" s="35"/>
    </row>
    <row r="33" spans="1:14" s="12" customFormat="1" ht="16.5" thickBot="1" x14ac:dyDescent="0.3">
      <c r="B33" s="11"/>
      <c r="C33" s="15"/>
      <c r="D33" s="15"/>
      <c r="E33" s="39" t="s">
        <v>38</v>
      </c>
      <c r="F33" s="41">
        <f>SUM(F8:F32)</f>
        <v>217156348</v>
      </c>
      <c r="G33" s="42">
        <f>SUM(G8:G32)</f>
        <v>217156348</v>
      </c>
      <c r="H33" s="40"/>
      <c r="I33" s="240"/>
      <c r="J33" s="240"/>
      <c r="K33" s="41">
        <f>SUM(K8:K32)</f>
        <v>12176875.67</v>
      </c>
      <c r="L33" s="42">
        <f>SUM(L8:L32)</f>
        <v>511856.21</v>
      </c>
      <c r="M33" s="43">
        <f t="shared" si="0"/>
        <v>204467616.12</v>
      </c>
      <c r="N33" s="40"/>
    </row>
    <row r="34" spans="1:14" s="12" customFormat="1" ht="15.75" x14ac:dyDescent="0.25">
      <c r="B34" s="11"/>
      <c r="C34" s="13"/>
      <c r="D34" s="13"/>
      <c r="E34" s="13"/>
      <c r="F34" s="13"/>
      <c r="G34" s="13"/>
      <c r="H34" s="13"/>
      <c r="I34" s="13"/>
      <c r="J34" s="13"/>
      <c r="K34" s="13"/>
    </row>
    <row r="35" spans="1:14" s="12" customFormat="1" x14ac:dyDescent="0.2">
      <c r="B35" s="11"/>
      <c r="C35" s="16"/>
      <c r="D35" s="16"/>
      <c r="E35" s="16"/>
      <c r="F35" s="16"/>
      <c r="G35" s="16"/>
      <c r="H35" s="16"/>
      <c r="I35" s="16"/>
      <c r="J35" s="16"/>
    </row>
    <row r="36" spans="1:14" s="12" customFormat="1" x14ac:dyDescent="0.2">
      <c r="B36" s="11"/>
      <c r="C36" s="16"/>
      <c r="D36" s="16"/>
      <c r="E36" s="16"/>
      <c r="F36" s="16"/>
      <c r="G36" s="16"/>
      <c r="H36" s="16"/>
      <c r="I36" s="16"/>
      <c r="J36" s="16"/>
    </row>
    <row r="37" spans="1:14" s="12" customFormat="1" x14ac:dyDescent="0.2">
      <c r="B37" s="11"/>
      <c r="C37" s="15"/>
      <c r="D37" s="15"/>
      <c r="E37" s="15"/>
      <c r="F37" s="15"/>
      <c r="G37" s="15"/>
      <c r="H37" s="15"/>
      <c r="I37" s="15"/>
      <c r="J37" s="15"/>
    </row>
    <row r="38" spans="1:14" s="12" customFormat="1" x14ac:dyDescent="0.2">
      <c r="C38" s="16"/>
      <c r="D38" s="16"/>
      <c r="E38" s="16"/>
      <c r="F38" s="16"/>
      <c r="G38" s="16"/>
      <c r="H38" s="16"/>
      <c r="I38" s="16"/>
      <c r="J38" s="16"/>
    </row>
    <row r="39" spans="1:14" s="12" customFormat="1" x14ac:dyDescent="0.2">
      <c r="C39" s="15"/>
      <c r="D39" s="15"/>
      <c r="E39" s="15"/>
      <c r="F39" s="15"/>
      <c r="G39" s="15"/>
      <c r="H39" s="15"/>
      <c r="I39" s="15"/>
      <c r="J39" s="15"/>
    </row>
    <row r="40" spans="1:14" s="12" customFormat="1" x14ac:dyDescent="0.2">
      <c r="C40" s="15"/>
      <c r="D40" s="15"/>
      <c r="E40" s="15"/>
      <c r="F40" s="15"/>
      <c r="G40" s="15"/>
      <c r="H40" s="15"/>
      <c r="I40" s="15"/>
      <c r="J40" s="15"/>
    </row>
    <row r="41" spans="1:14" x14ac:dyDescent="0.2">
      <c r="A41" s="12"/>
      <c r="B41" s="12"/>
      <c r="C41" s="15"/>
      <c r="D41" s="15"/>
      <c r="E41" s="15"/>
      <c r="F41" s="15"/>
      <c r="G41" s="15"/>
      <c r="H41" s="15"/>
      <c r="I41" s="15"/>
      <c r="J41" s="15"/>
      <c r="K41" s="12"/>
      <c r="L41" s="12"/>
      <c r="M41" s="12"/>
      <c r="N41" s="12"/>
    </row>
    <row r="42" spans="1:14" x14ac:dyDescent="0.2">
      <c r="A42" s="12"/>
      <c r="B42" s="12"/>
      <c r="C42" s="15"/>
      <c r="D42" s="15"/>
      <c r="E42" s="15"/>
      <c r="F42" s="15"/>
      <c r="G42" s="15"/>
      <c r="H42" s="15"/>
      <c r="I42" s="15"/>
      <c r="J42" s="15"/>
      <c r="K42" s="12"/>
      <c r="L42" s="12"/>
      <c r="M42" s="12"/>
      <c r="N42" s="12"/>
    </row>
    <row r="43" spans="1:14" x14ac:dyDescent="0.2">
      <c r="A43" s="12"/>
      <c r="B43" s="12"/>
      <c r="C43" s="15"/>
      <c r="D43" s="15"/>
      <c r="E43" s="15"/>
      <c r="F43" s="15"/>
      <c r="G43" s="15"/>
      <c r="H43" s="15"/>
      <c r="I43" s="15"/>
      <c r="J43" s="15"/>
      <c r="K43" s="12"/>
      <c r="L43" s="12"/>
      <c r="M43" s="12"/>
      <c r="N43" s="12"/>
    </row>
    <row r="44" spans="1:14" x14ac:dyDescent="0.2">
      <c r="A44" s="12"/>
      <c r="B44" s="12"/>
      <c r="C44" s="15"/>
      <c r="D44" s="15"/>
      <c r="E44" s="15"/>
      <c r="F44" s="15"/>
      <c r="G44" s="15"/>
      <c r="H44" s="15"/>
      <c r="I44" s="15"/>
      <c r="J44" s="15"/>
      <c r="K44" s="12"/>
      <c r="L44" s="12"/>
      <c r="M44" s="12"/>
      <c r="N44" s="12"/>
    </row>
    <row r="45" spans="1:14" x14ac:dyDescent="0.2">
      <c r="A45" s="12"/>
      <c r="B45" s="12"/>
      <c r="C45" s="12"/>
      <c r="D45" s="12"/>
      <c r="E45" s="12"/>
      <c r="F45" s="12"/>
      <c r="G45" s="12"/>
      <c r="H45" s="12"/>
      <c r="I45" s="12"/>
      <c r="J45" s="12"/>
      <c r="K45" s="12"/>
      <c r="L45" s="12"/>
      <c r="M45" s="12"/>
      <c r="N45" s="12"/>
    </row>
    <row r="46" spans="1:14" x14ac:dyDescent="0.2">
      <c r="A46" s="12"/>
      <c r="B46" s="12"/>
      <c r="C46" s="12"/>
      <c r="D46" s="12"/>
      <c r="E46" s="12"/>
      <c r="F46" s="12"/>
      <c r="G46" s="12"/>
      <c r="H46" s="12"/>
      <c r="I46" s="12"/>
      <c r="J46" s="12"/>
      <c r="K46" s="12"/>
      <c r="L46" s="12"/>
      <c r="M46" s="12"/>
      <c r="N46" s="12"/>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activeCell="D35" sqref="D35"/>
    </sheetView>
  </sheetViews>
  <sheetFormatPr defaultRowHeight="15" x14ac:dyDescent="0.2"/>
  <cols>
    <col min="1" max="1" width="10.109375" style="241" customWidth="1"/>
    <col min="2" max="2" width="13.88671875" style="241" customWidth="1"/>
    <col min="3" max="3" width="24" style="241" customWidth="1"/>
    <col min="4" max="4" width="51.33203125" style="241" customWidth="1"/>
    <col min="5" max="5" width="18" style="241" customWidth="1"/>
    <col min="6" max="6" width="14.5546875" style="241" customWidth="1"/>
    <col min="7" max="7" width="14.33203125" style="241" customWidth="1"/>
    <col min="8" max="9" width="12.88671875" style="241" customWidth="1"/>
    <col min="10" max="10" width="13.33203125" style="241" customWidth="1"/>
    <col min="11" max="11" width="12.88671875" style="241" customWidth="1"/>
    <col min="12" max="14" width="13.21875" style="241" customWidth="1"/>
    <col min="15" max="15" width="12.109375" style="241" customWidth="1"/>
    <col min="16" max="16" width="11.5546875" style="241" customWidth="1"/>
    <col min="17" max="17" width="9.6640625" style="241" bestFit="1" customWidth="1"/>
    <col min="18" max="18" width="7.77734375" style="241" customWidth="1"/>
    <col min="19" max="19" width="12.6640625" style="241" customWidth="1"/>
    <col min="20" max="21" width="12.5546875" style="241" customWidth="1"/>
    <col min="22" max="16384" width="8.88671875" style="241"/>
  </cols>
  <sheetData>
    <row r="1" spans="1:14" ht="15.75" x14ac:dyDescent="0.25">
      <c r="B1" s="5" t="s">
        <v>3</v>
      </c>
      <c r="C1" s="917" t="s">
        <v>40</v>
      </c>
      <c r="D1" s="919"/>
      <c r="E1" s="22"/>
      <c r="I1" s="12"/>
    </row>
    <row r="2" spans="1:14" ht="15.75" x14ac:dyDescent="0.25">
      <c r="B2" s="5" t="s">
        <v>4</v>
      </c>
      <c r="C2" s="920">
        <v>42444</v>
      </c>
      <c r="D2" s="921"/>
      <c r="E2" s="23"/>
      <c r="G2" s="12"/>
      <c r="H2" s="33"/>
      <c r="I2" s="12"/>
      <c r="J2" s="12"/>
      <c r="M2" s="34"/>
    </row>
    <row r="3" spans="1:14" ht="15.75" x14ac:dyDescent="0.25">
      <c r="B3" s="5" t="s">
        <v>5</v>
      </c>
      <c r="C3" s="922" t="s">
        <v>64</v>
      </c>
      <c r="D3" s="923"/>
      <c r="E3" s="24"/>
    </row>
    <row r="4" spans="1:14" ht="15.75" x14ac:dyDescent="0.25">
      <c r="B4" s="8"/>
      <c r="C4" s="9"/>
      <c r="D4" s="1"/>
      <c r="E4" s="1"/>
    </row>
    <row r="5" spans="1:14" x14ac:dyDescent="0.2">
      <c r="A5" s="924" t="s">
        <v>10</v>
      </c>
      <c r="B5" s="927" t="s">
        <v>27</v>
      </c>
      <c r="C5" s="928"/>
      <c r="D5" s="928"/>
      <c r="E5" s="928"/>
      <c r="F5" s="928"/>
      <c r="G5" s="928"/>
      <c r="H5" s="928"/>
      <c r="I5" s="928"/>
      <c r="J5" s="928"/>
      <c r="K5" s="928"/>
      <c r="L5" s="928"/>
      <c r="M5" s="928"/>
      <c r="N5" s="929"/>
    </row>
    <row r="6" spans="1:14" x14ac:dyDescent="0.2">
      <c r="A6" s="925"/>
      <c r="B6" s="930"/>
      <c r="C6" s="931"/>
      <c r="D6" s="931"/>
      <c r="E6" s="931"/>
      <c r="F6" s="931"/>
      <c r="G6" s="931"/>
      <c r="H6" s="931"/>
      <c r="I6" s="931"/>
      <c r="J6" s="931"/>
      <c r="K6" s="931"/>
      <c r="L6" s="931"/>
      <c r="M6" s="931"/>
      <c r="N6" s="932"/>
    </row>
    <row r="7" spans="1:14" s="1" customFormat="1" x14ac:dyDescent="0.2">
      <c r="A7" s="926"/>
      <c r="B7" s="933"/>
      <c r="C7" s="934"/>
      <c r="D7" s="934"/>
      <c r="E7" s="934"/>
      <c r="F7" s="934"/>
      <c r="G7" s="934"/>
      <c r="H7" s="934"/>
      <c r="I7" s="934"/>
      <c r="J7" s="934"/>
      <c r="K7" s="934"/>
      <c r="L7" s="934"/>
      <c r="M7" s="934"/>
      <c r="N7" s="935"/>
    </row>
    <row r="8" spans="1:14" s="1" customFormat="1" x14ac:dyDescent="0.2">
      <c r="A8" s="4">
        <v>1</v>
      </c>
      <c r="B8" s="917" t="s">
        <v>4523</v>
      </c>
      <c r="C8" s="918"/>
      <c r="D8" s="918"/>
      <c r="E8" s="918"/>
      <c r="F8" s="918"/>
      <c r="G8" s="918"/>
      <c r="H8" s="918"/>
      <c r="I8" s="918"/>
      <c r="J8" s="918"/>
      <c r="K8" s="918"/>
      <c r="L8" s="918"/>
      <c r="M8" s="918"/>
      <c r="N8" s="919"/>
    </row>
    <row r="9" spans="1:14" x14ac:dyDescent="0.2">
      <c r="A9" s="10">
        <v>2</v>
      </c>
      <c r="B9" s="942" t="s">
        <v>4524</v>
      </c>
      <c r="C9" s="943"/>
      <c r="D9" s="943"/>
      <c r="E9" s="943"/>
      <c r="F9" s="943"/>
      <c r="G9" s="943"/>
      <c r="H9" s="943"/>
      <c r="I9" s="943"/>
      <c r="J9" s="943"/>
      <c r="K9" s="943"/>
      <c r="L9" s="943"/>
      <c r="M9" s="943"/>
      <c r="N9" s="944"/>
    </row>
    <row r="10" spans="1:14" x14ac:dyDescent="0.2">
      <c r="A10" s="10">
        <v>3</v>
      </c>
      <c r="B10" s="942" t="s">
        <v>4525</v>
      </c>
      <c r="C10" s="943"/>
      <c r="D10" s="943"/>
      <c r="E10" s="943"/>
      <c r="F10" s="943"/>
      <c r="G10" s="943"/>
      <c r="H10" s="943"/>
      <c r="I10" s="943"/>
      <c r="J10" s="943"/>
      <c r="K10" s="943"/>
      <c r="L10" s="943"/>
      <c r="M10" s="943"/>
      <c r="N10" s="944"/>
    </row>
    <row r="11" spans="1:14" x14ac:dyDescent="0.2">
      <c r="A11" s="10">
        <v>4</v>
      </c>
      <c r="B11" s="942" t="s">
        <v>4525</v>
      </c>
      <c r="C11" s="943"/>
      <c r="D11" s="943"/>
      <c r="E11" s="943"/>
      <c r="F11" s="943"/>
      <c r="G11" s="943"/>
      <c r="H11" s="943"/>
      <c r="I11" s="943"/>
      <c r="J11" s="943"/>
      <c r="K11" s="943"/>
      <c r="L11" s="943"/>
      <c r="M11" s="943"/>
      <c r="N11" s="944"/>
    </row>
    <row r="12" spans="1:14" x14ac:dyDescent="0.2">
      <c r="A12" s="10">
        <v>5</v>
      </c>
      <c r="B12" s="942" t="s">
        <v>4526</v>
      </c>
      <c r="C12" s="943"/>
      <c r="D12" s="943"/>
      <c r="E12" s="943"/>
      <c r="F12" s="943"/>
      <c r="G12" s="943"/>
      <c r="H12" s="943"/>
      <c r="I12" s="943"/>
      <c r="J12" s="943"/>
      <c r="K12" s="943"/>
      <c r="L12" s="943"/>
      <c r="M12" s="943"/>
      <c r="N12" s="944"/>
    </row>
    <row r="13" spans="1:14" x14ac:dyDescent="0.2">
      <c r="A13" s="10">
        <v>6</v>
      </c>
      <c r="B13" s="942" t="s">
        <v>4527</v>
      </c>
      <c r="C13" s="943"/>
      <c r="D13" s="943"/>
      <c r="E13" s="943"/>
      <c r="F13" s="943"/>
      <c r="G13" s="943"/>
      <c r="H13" s="943"/>
      <c r="I13" s="943"/>
      <c r="J13" s="943"/>
      <c r="K13" s="943"/>
      <c r="L13" s="943"/>
      <c r="M13" s="943"/>
      <c r="N13" s="944"/>
    </row>
    <row r="14" spans="1:14" x14ac:dyDescent="0.2">
      <c r="A14" s="10">
        <v>7</v>
      </c>
      <c r="B14" s="942" t="s">
        <v>4528</v>
      </c>
      <c r="C14" s="943"/>
      <c r="D14" s="943"/>
      <c r="E14" s="943"/>
      <c r="F14" s="943"/>
      <c r="G14" s="943"/>
      <c r="H14" s="943"/>
      <c r="I14" s="943"/>
      <c r="J14" s="943"/>
      <c r="K14" s="943"/>
      <c r="L14" s="943"/>
      <c r="M14" s="943"/>
      <c r="N14" s="944"/>
    </row>
    <row r="15" spans="1:14" x14ac:dyDescent="0.2">
      <c r="A15" s="10">
        <v>8</v>
      </c>
      <c r="B15" s="942" t="s">
        <v>4529</v>
      </c>
      <c r="C15" s="943"/>
      <c r="D15" s="943"/>
      <c r="E15" s="943"/>
      <c r="F15" s="943"/>
      <c r="G15" s="943"/>
      <c r="H15" s="943"/>
      <c r="I15" s="943"/>
      <c r="J15" s="943"/>
      <c r="K15" s="943"/>
      <c r="L15" s="943"/>
      <c r="M15" s="943"/>
      <c r="N15" s="944"/>
    </row>
    <row r="16" spans="1:14" x14ac:dyDescent="0.2">
      <c r="A16" s="10">
        <v>9</v>
      </c>
      <c r="B16" s="942" t="s">
        <v>4529</v>
      </c>
      <c r="C16" s="943"/>
      <c r="D16" s="943"/>
      <c r="E16" s="943"/>
      <c r="F16" s="943"/>
      <c r="G16" s="943"/>
      <c r="H16" s="943"/>
      <c r="I16" s="943"/>
      <c r="J16" s="943"/>
      <c r="K16" s="943"/>
      <c r="L16" s="943"/>
      <c r="M16" s="943"/>
      <c r="N16" s="944"/>
    </row>
    <row r="17" spans="1:14" s="12" customFormat="1" x14ac:dyDescent="0.2">
      <c r="A17" s="10">
        <v>10</v>
      </c>
      <c r="B17" s="917" t="s">
        <v>4530</v>
      </c>
      <c r="C17" s="918"/>
      <c r="D17" s="918"/>
      <c r="E17" s="918"/>
      <c r="F17" s="918"/>
      <c r="G17" s="918"/>
      <c r="H17" s="918"/>
      <c r="I17" s="918"/>
      <c r="J17" s="918"/>
      <c r="K17" s="918"/>
      <c r="L17" s="918"/>
      <c r="M17" s="918"/>
      <c r="N17" s="919"/>
    </row>
    <row r="18" spans="1:14" s="12" customFormat="1" ht="15.75" x14ac:dyDescent="0.25">
      <c r="A18" s="277">
        <v>12</v>
      </c>
      <c r="B18" s="12" t="s">
        <v>4531</v>
      </c>
    </row>
    <row r="19" spans="1:14" x14ac:dyDescent="0.2">
      <c r="A19" s="10">
        <v>13</v>
      </c>
      <c r="B19" s="945" t="s">
        <v>4532</v>
      </c>
      <c r="C19" s="918"/>
      <c r="D19" s="918"/>
      <c r="E19" s="918"/>
      <c r="F19" s="918"/>
      <c r="G19" s="918"/>
      <c r="H19" s="918"/>
      <c r="I19" s="918"/>
      <c r="J19" s="918"/>
      <c r="K19" s="918"/>
      <c r="L19" s="918"/>
      <c r="M19" s="918"/>
      <c r="N19" s="919"/>
    </row>
    <row r="20" spans="1:14" x14ac:dyDescent="0.2">
      <c r="A20" s="10">
        <v>14</v>
      </c>
      <c r="B20" s="917" t="s">
        <v>4533</v>
      </c>
      <c r="C20" s="918"/>
      <c r="D20" s="918"/>
      <c r="E20" s="918"/>
      <c r="F20" s="918"/>
      <c r="G20" s="918"/>
      <c r="H20" s="918"/>
      <c r="I20" s="918"/>
      <c r="J20" s="918"/>
      <c r="K20" s="918"/>
      <c r="L20" s="918"/>
      <c r="M20" s="918"/>
      <c r="N20" s="919"/>
    </row>
    <row r="21" spans="1:14" s="12" customFormat="1" x14ac:dyDescent="0.2">
      <c r="A21" s="10">
        <v>15</v>
      </c>
      <c r="B21" s="917" t="s">
        <v>4534</v>
      </c>
      <c r="C21" s="918"/>
      <c r="D21" s="918"/>
      <c r="E21" s="918"/>
      <c r="F21" s="918"/>
      <c r="G21" s="918"/>
      <c r="H21" s="918"/>
      <c r="I21" s="918"/>
      <c r="J21" s="918"/>
      <c r="K21" s="918"/>
      <c r="L21" s="918"/>
      <c r="M21" s="918"/>
      <c r="N21" s="919"/>
    </row>
    <row r="22" spans="1:14" s="12" customFormat="1" x14ac:dyDescent="0.2">
      <c r="A22" s="10">
        <v>16</v>
      </c>
      <c r="B22" s="917" t="s">
        <v>4534</v>
      </c>
      <c r="C22" s="918"/>
      <c r="D22" s="918"/>
      <c r="E22" s="918"/>
      <c r="F22" s="918"/>
      <c r="G22" s="918"/>
      <c r="H22" s="918"/>
      <c r="I22" s="918"/>
      <c r="J22" s="918"/>
      <c r="K22" s="918"/>
      <c r="L22" s="918"/>
      <c r="M22" s="918"/>
      <c r="N22" s="919"/>
    </row>
    <row r="23" spans="1:14" x14ac:dyDescent="0.2">
      <c r="A23" s="10">
        <v>17</v>
      </c>
      <c r="B23" s="917" t="s">
        <v>4534</v>
      </c>
      <c r="C23" s="918"/>
      <c r="D23" s="918"/>
      <c r="E23" s="918"/>
      <c r="F23" s="918"/>
      <c r="G23" s="918"/>
      <c r="H23" s="918"/>
      <c r="I23" s="918"/>
      <c r="J23" s="918"/>
      <c r="K23" s="918"/>
      <c r="L23" s="918"/>
      <c r="M23" s="918"/>
      <c r="N23" s="919"/>
    </row>
    <row r="24" spans="1:14" x14ac:dyDescent="0.2">
      <c r="A24" s="10">
        <v>18</v>
      </c>
      <c r="B24" s="917" t="s">
        <v>4534</v>
      </c>
      <c r="C24" s="918"/>
      <c r="D24" s="918"/>
      <c r="E24" s="918"/>
      <c r="F24" s="918"/>
      <c r="G24" s="918"/>
      <c r="H24" s="918"/>
      <c r="I24" s="918"/>
      <c r="J24" s="918"/>
      <c r="K24" s="918"/>
      <c r="L24" s="918"/>
      <c r="M24" s="918"/>
      <c r="N24" s="919"/>
    </row>
    <row r="25" spans="1:14" x14ac:dyDescent="0.2">
      <c r="A25" s="277"/>
    </row>
    <row r="26" spans="1:14" x14ac:dyDescent="0.2">
      <c r="A26" s="277"/>
    </row>
  </sheetData>
  <mergeCells count="21">
    <mergeCell ref="B14:N14"/>
    <mergeCell ref="C1:D1"/>
    <mergeCell ref="C2:D2"/>
    <mergeCell ref="C3:D3"/>
    <mergeCell ref="A5:A7"/>
    <mergeCell ref="B5:N7"/>
    <mergeCell ref="B8:N8"/>
    <mergeCell ref="B9:N9"/>
    <mergeCell ref="B10:N10"/>
    <mergeCell ref="B11:N11"/>
    <mergeCell ref="B12:N12"/>
    <mergeCell ref="B13:N13"/>
    <mergeCell ref="B22:N22"/>
    <mergeCell ref="B23:N23"/>
    <mergeCell ref="B24:N24"/>
    <mergeCell ref="B15:N15"/>
    <mergeCell ref="B16:N16"/>
    <mergeCell ref="B17:N17"/>
    <mergeCell ref="B19:N19"/>
    <mergeCell ref="B20:N20"/>
    <mergeCell ref="B21:N2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view="pageLayout" topLeftCell="A31" zoomScale="70" zoomScaleNormal="70" zoomScaleSheetLayoutView="70" zoomScalePageLayoutView="70" workbookViewId="0">
      <selection activeCell="M31" sqref="M31"/>
    </sheetView>
  </sheetViews>
  <sheetFormatPr defaultRowHeight="15" x14ac:dyDescent="0.2"/>
  <cols>
    <col min="1" max="1" width="7.88671875" customWidth="1"/>
    <col min="2" max="2" width="12" customWidth="1"/>
    <col min="3" max="3" width="24" customWidth="1"/>
    <col min="4" max="4" width="51.33203125" customWidth="1"/>
    <col min="5" max="5" width="18" customWidth="1"/>
    <col min="6" max="6" width="14.5546875" customWidth="1"/>
    <col min="7" max="7" width="14.33203125" customWidth="1"/>
    <col min="8" max="9" width="12.88671875" customWidth="1"/>
    <col min="10" max="10" width="13.33203125" customWidth="1"/>
    <col min="11" max="11" width="12.88671875" customWidth="1"/>
    <col min="12" max="12" width="13.21875" customWidth="1"/>
    <col min="13" max="13" width="17.77734375" customWidth="1"/>
    <col min="14" max="14" width="8.109375" customWidth="1"/>
    <col min="15" max="15" width="12.109375" customWidth="1"/>
    <col min="16" max="16" width="11.5546875" customWidth="1"/>
    <col min="17" max="17" width="9.6640625" bestFit="1" customWidth="1"/>
    <col min="18" max="18" width="7.77734375" customWidth="1"/>
    <col min="19" max="19" width="12.6640625" customWidth="1"/>
    <col min="20" max="21" width="12.5546875" customWidth="1"/>
  </cols>
  <sheetData>
    <row r="1" spans="1:14" ht="23.25" customHeight="1" x14ac:dyDescent="0.25">
      <c r="B1" s="5" t="s">
        <v>3</v>
      </c>
      <c r="C1" s="917" t="s">
        <v>40</v>
      </c>
      <c r="D1" s="919"/>
      <c r="E1" s="22"/>
      <c r="I1" s="12"/>
    </row>
    <row r="2" spans="1:14" ht="23.1" customHeight="1" x14ac:dyDescent="0.25">
      <c r="B2" s="5" t="s">
        <v>4</v>
      </c>
      <c r="C2" s="920">
        <v>42352</v>
      </c>
      <c r="D2" s="921"/>
      <c r="E2" s="23"/>
      <c r="G2" s="12"/>
      <c r="H2" s="33"/>
      <c r="I2" s="12"/>
      <c r="J2" s="12"/>
      <c r="M2" s="32">
        <v>42338</v>
      </c>
    </row>
    <row r="3" spans="1:14" ht="30.95" customHeight="1" x14ac:dyDescent="0.25">
      <c r="B3" s="5" t="s">
        <v>5</v>
      </c>
      <c r="C3" s="922" t="s">
        <v>64</v>
      </c>
      <c r="D3" s="923"/>
      <c r="E3" s="24"/>
    </row>
    <row r="4" spans="1:14" ht="9" customHeight="1" x14ac:dyDescent="0.25">
      <c r="B4" s="8"/>
      <c r="C4" s="9"/>
      <c r="D4" s="1"/>
      <c r="E4" s="1"/>
    </row>
    <row r="5" spans="1:14" ht="15.75" customHeight="1" x14ac:dyDescent="0.2">
      <c r="A5" s="924" t="s">
        <v>10</v>
      </c>
      <c r="B5" s="937" t="s">
        <v>9</v>
      </c>
      <c r="C5" s="937" t="s">
        <v>16</v>
      </c>
      <c r="D5" s="937" t="s">
        <v>2</v>
      </c>
      <c r="E5" s="937" t="s">
        <v>17</v>
      </c>
      <c r="F5" s="937" t="s">
        <v>29</v>
      </c>
      <c r="G5" s="937" t="s">
        <v>37</v>
      </c>
      <c r="H5" s="924" t="s">
        <v>18</v>
      </c>
      <c r="I5" s="946" t="s">
        <v>11</v>
      </c>
      <c r="J5" s="937" t="s">
        <v>12</v>
      </c>
      <c r="K5" s="924" t="s">
        <v>13</v>
      </c>
      <c r="L5" s="924" t="s">
        <v>1</v>
      </c>
      <c r="M5" s="924" t="s">
        <v>30</v>
      </c>
      <c r="N5" s="924" t="s">
        <v>14</v>
      </c>
    </row>
    <row r="6" spans="1:14" ht="15.75" customHeight="1" x14ac:dyDescent="0.2">
      <c r="A6" s="925"/>
      <c r="B6" s="937"/>
      <c r="C6" s="937"/>
      <c r="D6" s="937"/>
      <c r="E6" s="937"/>
      <c r="F6" s="937"/>
      <c r="G6" s="937"/>
      <c r="H6" s="925"/>
      <c r="I6" s="947"/>
      <c r="J6" s="937"/>
      <c r="K6" s="925"/>
      <c r="L6" s="925"/>
      <c r="M6" s="925"/>
      <c r="N6" s="925"/>
    </row>
    <row r="7" spans="1:14" s="1" customFormat="1" ht="50.25" customHeight="1" x14ac:dyDescent="0.2">
      <c r="A7" s="926"/>
      <c r="B7" s="937"/>
      <c r="C7" s="937"/>
      <c r="D7" s="937"/>
      <c r="E7" s="937"/>
      <c r="F7" s="937"/>
      <c r="G7" s="937"/>
      <c r="H7" s="926"/>
      <c r="I7" s="948"/>
      <c r="J7" s="937"/>
      <c r="K7" s="926"/>
      <c r="L7" s="926"/>
      <c r="M7" s="926"/>
      <c r="N7" s="926"/>
    </row>
    <row r="8" spans="1:14" s="1" customFormat="1" ht="95.1" customHeight="1" x14ac:dyDescent="0.2">
      <c r="A8" s="4">
        <v>1</v>
      </c>
      <c r="B8" s="4">
        <v>303</v>
      </c>
      <c r="C8" s="6" t="s">
        <v>73</v>
      </c>
      <c r="D8" s="6" t="s">
        <v>41</v>
      </c>
      <c r="E8" s="4" t="s">
        <v>42</v>
      </c>
      <c r="F8" s="7">
        <v>39856898</v>
      </c>
      <c r="G8" s="7">
        <v>39856898</v>
      </c>
      <c r="H8" s="44">
        <v>43799</v>
      </c>
      <c r="I8" s="25">
        <v>0</v>
      </c>
      <c r="J8" s="25">
        <v>0</v>
      </c>
      <c r="K8" s="20">
        <v>0</v>
      </c>
      <c r="L8" s="20">
        <v>0</v>
      </c>
      <c r="M8" s="7">
        <f>G8-K8-L8</f>
        <v>39856898</v>
      </c>
      <c r="N8" s="4" t="s">
        <v>63</v>
      </c>
    </row>
    <row r="9" spans="1:14" ht="37.5" customHeight="1" x14ac:dyDescent="0.25">
      <c r="A9" s="10">
        <v>2</v>
      </c>
      <c r="B9" s="10">
        <v>303</v>
      </c>
      <c r="C9" s="3" t="s">
        <v>74</v>
      </c>
      <c r="D9" s="3" t="s">
        <v>43</v>
      </c>
      <c r="E9" s="4" t="s">
        <v>42</v>
      </c>
      <c r="F9" s="26">
        <v>15000000</v>
      </c>
      <c r="G9" s="27">
        <v>15000000</v>
      </c>
      <c r="H9" s="45">
        <v>43830</v>
      </c>
      <c r="I9" s="25">
        <v>0</v>
      </c>
      <c r="J9" s="25">
        <v>0</v>
      </c>
      <c r="K9" s="28">
        <v>0</v>
      </c>
      <c r="L9" s="28">
        <v>0</v>
      </c>
      <c r="M9" s="7">
        <f t="shared" ref="M9:M31" si="0">G9-K9-L9</f>
        <v>15000000</v>
      </c>
      <c r="N9" s="4" t="s">
        <v>63</v>
      </c>
    </row>
    <row r="10" spans="1:14" ht="39.75" customHeight="1" x14ac:dyDescent="0.25">
      <c r="A10" s="10">
        <v>3</v>
      </c>
      <c r="B10" s="10">
        <v>303</v>
      </c>
      <c r="C10" s="3" t="s">
        <v>75</v>
      </c>
      <c r="D10" s="3" t="s">
        <v>44</v>
      </c>
      <c r="E10" s="4" t="s">
        <v>42</v>
      </c>
      <c r="F10" s="26">
        <v>16732708</v>
      </c>
      <c r="G10" s="27">
        <v>16732708</v>
      </c>
      <c r="H10" s="45">
        <v>43830</v>
      </c>
      <c r="I10" s="25">
        <v>0</v>
      </c>
      <c r="J10" s="25">
        <v>0</v>
      </c>
      <c r="K10" s="29">
        <v>0</v>
      </c>
      <c r="L10" s="29">
        <v>0</v>
      </c>
      <c r="M10" s="7">
        <f t="shared" si="0"/>
        <v>16732708</v>
      </c>
      <c r="N10" s="4" t="s">
        <v>63</v>
      </c>
    </row>
    <row r="11" spans="1:14" ht="45" customHeight="1" x14ac:dyDescent="0.25">
      <c r="A11" s="10">
        <v>4</v>
      </c>
      <c r="B11" s="10">
        <v>303</v>
      </c>
      <c r="C11" s="3" t="s">
        <v>76</v>
      </c>
      <c r="D11" s="3" t="s">
        <v>45</v>
      </c>
      <c r="E11" s="4" t="s">
        <v>42</v>
      </c>
      <c r="F11" s="26">
        <v>13672475</v>
      </c>
      <c r="G11" s="27">
        <v>13672475</v>
      </c>
      <c r="H11" s="45">
        <v>43830</v>
      </c>
      <c r="I11" s="25">
        <v>0</v>
      </c>
      <c r="J11" s="25">
        <v>0</v>
      </c>
      <c r="K11" s="28">
        <v>0</v>
      </c>
      <c r="L11" s="28">
        <v>0</v>
      </c>
      <c r="M11" s="7">
        <f t="shared" si="0"/>
        <v>13672475</v>
      </c>
      <c r="N11" s="4" t="s">
        <v>63</v>
      </c>
    </row>
    <row r="12" spans="1:14" ht="147.94999999999999" customHeight="1" x14ac:dyDescent="0.2">
      <c r="A12" s="10">
        <v>5</v>
      </c>
      <c r="B12" s="10">
        <v>303</v>
      </c>
      <c r="C12" s="46" t="s">
        <v>65</v>
      </c>
      <c r="D12" s="3" t="s">
        <v>46</v>
      </c>
      <c r="E12" s="4" t="s">
        <v>42</v>
      </c>
      <c r="F12" s="26">
        <v>14478300</v>
      </c>
      <c r="G12" s="27">
        <v>14478300</v>
      </c>
      <c r="H12" s="45">
        <v>43889</v>
      </c>
      <c r="I12" s="25">
        <v>0</v>
      </c>
      <c r="J12" s="25">
        <v>0</v>
      </c>
      <c r="K12" s="29">
        <v>0</v>
      </c>
      <c r="L12" s="29">
        <v>0</v>
      </c>
      <c r="M12" s="7">
        <f t="shared" si="0"/>
        <v>14478300</v>
      </c>
      <c r="N12" s="4" t="s">
        <v>63</v>
      </c>
    </row>
    <row r="13" spans="1:14" ht="39" customHeight="1" x14ac:dyDescent="0.25">
      <c r="A13" s="10">
        <v>6</v>
      </c>
      <c r="B13" s="10">
        <v>303</v>
      </c>
      <c r="C13" s="3" t="s">
        <v>77</v>
      </c>
      <c r="D13" s="3" t="s">
        <v>47</v>
      </c>
      <c r="E13" s="4" t="s">
        <v>42</v>
      </c>
      <c r="F13" s="26">
        <v>7621589</v>
      </c>
      <c r="G13" s="27">
        <v>7621589</v>
      </c>
      <c r="H13" s="45">
        <v>43889</v>
      </c>
      <c r="I13" s="25">
        <v>0</v>
      </c>
      <c r="J13" s="25">
        <v>0</v>
      </c>
      <c r="K13" s="29">
        <v>0</v>
      </c>
      <c r="L13" s="29">
        <v>0</v>
      </c>
      <c r="M13" s="7">
        <f t="shared" si="0"/>
        <v>7621589</v>
      </c>
      <c r="N13" s="4"/>
    </row>
    <row r="14" spans="1:14" ht="35.1" customHeight="1" x14ac:dyDescent="0.2">
      <c r="A14" s="10">
        <v>7</v>
      </c>
      <c r="B14" s="10">
        <v>303</v>
      </c>
      <c r="C14" s="3" t="s">
        <v>66</v>
      </c>
      <c r="D14" s="2" t="s">
        <v>48</v>
      </c>
      <c r="E14" s="4" t="s">
        <v>42</v>
      </c>
      <c r="F14" s="26">
        <v>2514334</v>
      </c>
      <c r="G14" s="27">
        <v>2514334</v>
      </c>
      <c r="H14" s="45">
        <v>43434</v>
      </c>
      <c r="I14" s="25">
        <v>0</v>
      </c>
      <c r="J14" s="25">
        <v>0</v>
      </c>
      <c r="K14" s="29">
        <v>0</v>
      </c>
      <c r="L14" s="29">
        <v>0</v>
      </c>
      <c r="M14" s="7">
        <f t="shared" si="0"/>
        <v>2514334</v>
      </c>
      <c r="N14" s="4" t="s">
        <v>63</v>
      </c>
    </row>
    <row r="15" spans="1:14" s="12" customFormat="1" ht="116.1" customHeight="1" x14ac:dyDescent="0.25">
      <c r="A15" s="10">
        <v>8</v>
      </c>
      <c r="B15" s="10">
        <v>303</v>
      </c>
      <c r="C15" s="3" t="s">
        <v>67</v>
      </c>
      <c r="D15" s="2" t="s">
        <v>69</v>
      </c>
      <c r="E15" s="4" t="s">
        <v>42</v>
      </c>
      <c r="F15" s="26">
        <v>16991013</v>
      </c>
      <c r="G15" s="27">
        <v>16991013</v>
      </c>
      <c r="H15" s="45">
        <v>43861</v>
      </c>
      <c r="I15" s="25">
        <v>0</v>
      </c>
      <c r="J15" s="25">
        <v>0</v>
      </c>
      <c r="K15" s="29">
        <v>0</v>
      </c>
      <c r="L15" s="29">
        <v>0</v>
      </c>
      <c r="M15" s="7">
        <f t="shared" si="0"/>
        <v>16991013</v>
      </c>
      <c r="N15" s="4" t="s">
        <v>63</v>
      </c>
    </row>
    <row r="16" spans="1:14" s="12" customFormat="1" ht="149.44999999999999" customHeight="1" x14ac:dyDescent="0.2">
      <c r="A16" s="10">
        <v>9</v>
      </c>
      <c r="B16" s="47">
        <v>303</v>
      </c>
      <c r="C16" s="3" t="s">
        <v>68</v>
      </c>
      <c r="D16" s="3" t="s">
        <v>49</v>
      </c>
      <c r="E16" s="4" t="s">
        <v>42</v>
      </c>
      <c r="F16" s="26">
        <v>16791914</v>
      </c>
      <c r="G16" s="27">
        <v>16791914</v>
      </c>
      <c r="H16" s="45">
        <v>43921</v>
      </c>
      <c r="I16" s="25">
        <v>0</v>
      </c>
      <c r="J16" s="25">
        <v>0</v>
      </c>
      <c r="K16" s="28">
        <v>0</v>
      </c>
      <c r="L16" s="28">
        <v>0</v>
      </c>
      <c r="M16" s="7">
        <f t="shared" si="0"/>
        <v>16791914</v>
      </c>
      <c r="N16" s="4" t="s">
        <v>63</v>
      </c>
    </row>
    <row r="17" spans="1:14" s="12" customFormat="1" ht="49.5" customHeight="1" x14ac:dyDescent="0.25">
      <c r="A17" s="10">
        <v>10</v>
      </c>
      <c r="B17" s="10">
        <v>303</v>
      </c>
      <c r="C17" s="3" t="s">
        <v>70</v>
      </c>
      <c r="D17" s="46" t="s">
        <v>50</v>
      </c>
      <c r="E17" s="4" t="s">
        <v>42</v>
      </c>
      <c r="F17" s="48">
        <v>16157401</v>
      </c>
      <c r="G17" s="27">
        <v>16157401</v>
      </c>
      <c r="H17" s="45">
        <v>43861</v>
      </c>
      <c r="I17" s="25">
        <v>0</v>
      </c>
      <c r="J17" s="25">
        <v>0</v>
      </c>
      <c r="K17" s="19">
        <v>0</v>
      </c>
      <c r="L17" s="19">
        <v>0</v>
      </c>
      <c r="M17" s="7">
        <f t="shared" si="0"/>
        <v>16157401</v>
      </c>
      <c r="N17" s="4" t="s">
        <v>63</v>
      </c>
    </row>
    <row r="18" spans="1:14" s="12" customFormat="1" ht="105" customHeight="1" x14ac:dyDescent="0.2">
      <c r="A18" s="10">
        <v>11</v>
      </c>
      <c r="B18" s="10">
        <v>303</v>
      </c>
      <c r="C18" s="57" t="s">
        <v>71</v>
      </c>
      <c r="D18" s="3" t="s">
        <v>53</v>
      </c>
      <c r="E18" s="4" t="s">
        <v>42</v>
      </c>
      <c r="F18" s="48">
        <v>14960012</v>
      </c>
      <c r="G18" s="49">
        <v>14960012</v>
      </c>
      <c r="H18" s="45">
        <v>43921</v>
      </c>
      <c r="I18" s="25">
        <v>0</v>
      </c>
      <c r="J18" s="25">
        <v>0</v>
      </c>
      <c r="K18" s="19">
        <v>0</v>
      </c>
      <c r="L18" s="19">
        <v>0</v>
      </c>
      <c r="M18" s="7">
        <f t="shared" si="0"/>
        <v>14960012</v>
      </c>
      <c r="N18" s="2"/>
    </row>
    <row r="19" spans="1:14" s="12" customFormat="1" ht="38.1" customHeight="1" thickBot="1" x14ac:dyDescent="0.3">
      <c r="A19" s="10">
        <v>12</v>
      </c>
      <c r="B19" s="10">
        <v>303</v>
      </c>
      <c r="C19" s="57" t="s">
        <v>90</v>
      </c>
      <c r="D19" s="58" t="s">
        <v>72</v>
      </c>
      <c r="E19" s="4" t="s">
        <v>42</v>
      </c>
      <c r="F19" s="48">
        <v>1507350</v>
      </c>
      <c r="G19" s="49">
        <v>1507350</v>
      </c>
      <c r="H19" s="45">
        <v>43524</v>
      </c>
      <c r="I19" s="25">
        <v>0</v>
      </c>
      <c r="J19" s="25">
        <v>0</v>
      </c>
      <c r="K19" s="19">
        <v>0</v>
      </c>
      <c r="L19" s="19">
        <v>0</v>
      </c>
      <c r="M19" s="7">
        <f t="shared" si="0"/>
        <v>1507350</v>
      </c>
      <c r="N19" s="2"/>
    </row>
    <row r="20" spans="1:14" s="12" customFormat="1" ht="282.95" customHeight="1" thickTop="1" thickBot="1" x14ac:dyDescent="0.25">
      <c r="A20" s="10">
        <v>13</v>
      </c>
      <c r="B20" s="47">
        <v>303</v>
      </c>
      <c r="C20" s="3" t="s">
        <v>86</v>
      </c>
      <c r="D20" s="61" t="s">
        <v>51</v>
      </c>
      <c r="E20" s="4" t="s">
        <v>42</v>
      </c>
      <c r="F20" s="50">
        <v>9886584</v>
      </c>
      <c r="G20" s="27">
        <v>9886584</v>
      </c>
      <c r="H20" s="55" t="s">
        <v>52</v>
      </c>
      <c r="I20" s="25">
        <v>0</v>
      </c>
      <c r="J20" s="25">
        <v>0</v>
      </c>
      <c r="K20" s="28">
        <v>0</v>
      </c>
      <c r="L20" s="28">
        <v>0</v>
      </c>
      <c r="M20" s="7">
        <f t="shared" si="0"/>
        <v>9886584</v>
      </c>
      <c r="N20" s="2"/>
    </row>
    <row r="21" spans="1:14" s="12" customFormat="1" ht="164.1" customHeight="1" thickTop="1" x14ac:dyDescent="0.2">
      <c r="A21" s="10">
        <v>14</v>
      </c>
      <c r="B21" s="10">
        <v>303</v>
      </c>
      <c r="C21" s="3" t="s">
        <v>87</v>
      </c>
      <c r="D21" s="61" t="s">
        <v>88</v>
      </c>
      <c r="E21" s="4" t="s">
        <v>42</v>
      </c>
      <c r="F21" s="48">
        <v>8131095</v>
      </c>
      <c r="G21" s="52">
        <v>8131095</v>
      </c>
      <c r="H21" s="56" t="s">
        <v>52</v>
      </c>
      <c r="I21" s="25">
        <v>0</v>
      </c>
      <c r="J21" s="25">
        <v>0</v>
      </c>
      <c r="K21" s="19">
        <v>0</v>
      </c>
      <c r="L21" s="19">
        <v>0</v>
      </c>
      <c r="M21" s="7">
        <f t="shared" si="0"/>
        <v>8131095</v>
      </c>
      <c r="N21" s="2"/>
    </row>
    <row r="22" spans="1:14" s="12" customFormat="1" ht="42" customHeight="1" x14ac:dyDescent="0.2">
      <c r="A22" s="10">
        <v>15</v>
      </c>
      <c r="B22" s="10">
        <v>303</v>
      </c>
      <c r="C22" s="3" t="s">
        <v>55</v>
      </c>
      <c r="D22" s="59" t="s">
        <v>54</v>
      </c>
      <c r="E22" s="51" t="s">
        <v>42</v>
      </c>
      <c r="F22" s="53">
        <v>14152211</v>
      </c>
      <c r="G22" s="54">
        <v>14152211</v>
      </c>
      <c r="H22" s="45">
        <v>43631</v>
      </c>
      <c r="I22" s="25">
        <v>0</v>
      </c>
      <c r="J22" s="25">
        <v>0</v>
      </c>
      <c r="K22" s="36">
        <v>0</v>
      </c>
      <c r="L22" s="36">
        <v>0</v>
      </c>
      <c r="M22" s="7">
        <f t="shared" si="0"/>
        <v>14152211</v>
      </c>
      <c r="N22" s="35"/>
    </row>
    <row r="23" spans="1:14" s="12" customFormat="1" ht="69.75" customHeight="1" x14ac:dyDescent="0.25">
      <c r="A23" s="10">
        <v>16</v>
      </c>
      <c r="B23" s="10">
        <v>303</v>
      </c>
      <c r="C23" s="3" t="s">
        <v>78</v>
      </c>
      <c r="D23" s="59" t="s">
        <v>89</v>
      </c>
      <c r="E23" s="51" t="s">
        <v>42</v>
      </c>
      <c r="F23" s="53">
        <v>5385467</v>
      </c>
      <c r="G23" s="54">
        <v>5385467</v>
      </c>
      <c r="H23" s="45">
        <v>43845</v>
      </c>
      <c r="I23" s="25">
        <v>0</v>
      </c>
      <c r="J23" s="25">
        <v>0</v>
      </c>
      <c r="K23" s="36">
        <v>0</v>
      </c>
      <c r="L23" s="36">
        <v>0</v>
      </c>
      <c r="M23" s="38">
        <f t="shared" ref="M23:M29" si="1">G23-K23-L23</f>
        <v>5385467</v>
      </c>
      <c r="N23" s="35"/>
    </row>
    <row r="24" spans="1:14" s="12" customFormat="1" ht="33" customHeight="1" x14ac:dyDescent="0.2">
      <c r="A24" s="10" t="s">
        <v>91</v>
      </c>
      <c r="B24" s="10">
        <v>303</v>
      </c>
      <c r="C24" s="3" t="s">
        <v>79</v>
      </c>
      <c r="D24" s="59" t="s">
        <v>56</v>
      </c>
      <c r="E24" s="51" t="s">
        <v>42</v>
      </c>
      <c r="F24" s="53">
        <v>830694</v>
      </c>
      <c r="G24" s="54">
        <v>830694</v>
      </c>
      <c r="H24" s="45">
        <v>43555</v>
      </c>
      <c r="I24" s="25">
        <v>0</v>
      </c>
      <c r="J24" s="25">
        <v>0</v>
      </c>
      <c r="K24" s="36"/>
      <c r="L24" s="36"/>
      <c r="M24" s="38">
        <f t="shared" si="1"/>
        <v>830694</v>
      </c>
      <c r="N24" s="35"/>
    </row>
    <row r="25" spans="1:14" s="12" customFormat="1" ht="33" customHeight="1" x14ac:dyDescent="0.25">
      <c r="A25" s="10" t="s">
        <v>91</v>
      </c>
      <c r="B25" s="10">
        <v>303</v>
      </c>
      <c r="C25" s="3" t="s">
        <v>80</v>
      </c>
      <c r="D25" s="59" t="s">
        <v>57</v>
      </c>
      <c r="E25" s="51" t="s">
        <v>42</v>
      </c>
      <c r="F25" s="53">
        <v>814169</v>
      </c>
      <c r="G25" s="54">
        <v>814169</v>
      </c>
      <c r="H25" s="45">
        <v>43524</v>
      </c>
      <c r="I25" s="25">
        <v>0</v>
      </c>
      <c r="J25" s="25">
        <v>0</v>
      </c>
      <c r="K25" s="36"/>
      <c r="L25" s="36"/>
      <c r="M25" s="38">
        <f t="shared" si="1"/>
        <v>814169</v>
      </c>
      <c r="N25" s="35"/>
    </row>
    <row r="26" spans="1:14" s="12" customFormat="1" ht="36.6" customHeight="1" x14ac:dyDescent="0.2">
      <c r="A26" s="10" t="s">
        <v>91</v>
      </c>
      <c r="B26" s="10">
        <v>303</v>
      </c>
      <c r="C26" s="3" t="s">
        <v>81</v>
      </c>
      <c r="D26" s="59" t="s">
        <v>58</v>
      </c>
      <c r="E26" s="51" t="s">
        <v>42</v>
      </c>
      <c r="F26" s="53">
        <v>112306</v>
      </c>
      <c r="G26" s="54">
        <v>112306</v>
      </c>
      <c r="H26" s="45">
        <v>43524</v>
      </c>
      <c r="I26" s="25">
        <v>0</v>
      </c>
      <c r="J26" s="25">
        <v>0</v>
      </c>
      <c r="K26" s="36"/>
      <c r="L26" s="36"/>
      <c r="M26" s="38">
        <f t="shared" si="1"/>
        <v>112306</v>
      </c>
      <c r="N26" s="35"/>
    </row>
    <row r="27" spans="1:14" s="12" customFormat="1" ht="33.75" customHeight="1" x14ac:dyDescent="0.25">
      <c r="A27" s="10" t="s">
        <v>91</v>
      </c>
      <c r="B27" s="10">
        <v>303</v>
      </c>
      <c r="C27" s="3" t="s">
        <v>82</v>
      </c>
      <c r="D27" s="59" t="s">
        <v>59</v>
      </c>
      <c r="E27" s="51" t="s">
        <v>42</v>
      </c>
      <c r="F27" s="53">
        <v>209777</v>
      </c>
      <c r="G27" s="54">
        <v>209777</v>
      </c>
      <c r="H27" s="45">
        <v>43555</v>
      </c>
      <c r="I27" s="25">
        <v>0</v>
      </c>
      <c r="J27" s="25">
        <v>0</v>
      </c>
      <c r="K27" s="36"/>
      <c r="L27" s="36"/>
      <c r="M27" s="38">
        <f t="shared" si="1"/>
        <v>209777</v>
      </c>
      <c r="N27" s="35"/>
    </row>
    <row r="28" spans="1:14" s="12" customFormat="1" ht="48.6" customHeight="1" x14ac:dyDescent="0.2">
      <c r="A28" s="10" t="s">
        <v>91</v>
      </c>
      <c r="B28" s="10">
        <v>303</v>
      </c>
      <c r="C28" s="3" t="s">
        <v>83</v>
      </c>
      <c r="D28" s="59" t="s">
        <v>60</v>
      </c>
      <c r="E28" s="51" t="s">
        <v>42</v>
      </c>
      <c r="F28" s="53">
        <v>1001586</v>
      </c>
      <c r="G28" s="54">
        <v>1001586</v>
      </c>
      <c r="H28" s="45">
        <v>43861</v>
      </c>
      <c r="I28" s="25">
        <v>0</v>
      </c>
      <c r="J28" s="25">
        <v>0</v>
      </c>
      <c r="K28" s="36"/>
      <c r="L28" s="36"/>
      <c r="M28" s="38">
        <f t="shared" si="1"/>
        <v>1001586</v>
      </c>
      <c r="N28" s="35"/>
    </row>
    <row r="29" spans="1:14" s="12" customFormat="1" ht="37.5" customHeight="1" x14ac:dyDescent="0.2">
      <c r="A29" s="10" t="s">
        <v>91</v>
      </c>
      <c r="B29" s="10">
        <v>303</v>
      </c>
      <c r="C29" s="3" t="s">
        <v>84</v>
      </c>
      <c r="D29" s="59" t="s">
        <v>61</v>
      </c>
      <c r="E29" s="51" t="s">
        <v>42</v>
      </c>
      <c r="F29" s="53">
        <v>306185</v>
      </c>
      <c r="G29" s="54">
        <v>306185</v>
      </c>
      <c r="H29" s="45">
        <v>43861</v>
      </c>
      <c r="I29" s="25">
        <v>0</v>
      </c>
      <c r="J29" s="25">
        <v>0</v>
      </c>
      <c r="K29" s="36"/>
      <c r="L29" s="36"/>
      <c r="M29" s="38">
        <f t="shared" si="1"/>
        <v>306185</v>
      </c>
      <c r="N29" s="35"/>
    </row>
    <row r="30" spans="1:14" s="12" customFormat="1" ht="39" customHeight="1" thickBot="1" x14ac:dyDescent="0.25">
      <c r="A30" s="10" t="s">
        <v>91</v>
      </c>
      <c r="B30" s="10">
        <v>303</v>
      </c>
      <c r="C30" s="57" t="s">
        <v>85</v>
      </c>
      <c r="D30" s="60" t="s">
        <v>62</v>
      </c>
      <c r="E30" s="51" t="s">
        <v>42</v>
      </c>
      <c r="F30" s="53">
        <v>42280</v>
      </c>
      <c r="G30" s="53">
        <v>42280</v>
      </c>
      <c r="H30" s="2"/>
      <c r="I30" s="25">
        <v>0</v>
      </c>
      <c r="J30" s="25">
        <v>0</v>
      </c>
      <c r="K30" s="36"/>
      <c r="L30" s="36"/>
      <c r="M30" s="38">
        <f t="shared" si="0"/>
        <v>42280</v>
      </c>
      <c r="N30" s="35"/>
    </row>
    <row r="31" spans="1:14" s="12" customFormat="1" ht="43.35" customHeight="1" thickBot="1" x14ac:dyDescent="0.3">
      <c r="B31" s="11"/>
      <c r="C31" s="15"/>
      <c r="D31" s="15"/>
      <c r="E31" s="39" t="s">
        <v>38</v>
      </c>
      <c r="F31" s="41">
        <f>SUM(F8:F30)</f>
        <v>217156348</v>
      </c>
      <c r="G31" s="42">
        <f>SUM(G8:G30)</f>
        <v>217156348</v>
      </c>
      <c r="H31" s="40"/>
      <c r="I31" s="37"/>
      <c r="J31" s="37"/>
      <c r="K31" s="41">
        <f>SUM(K8:K30)</f>
        <v>0</v>
      </c>
      <c r="L31" s="42">
        <f>SUM(L8:L30)</f>
        <v>0</v>
      </c>
      <c r="M31" s="43">
        <f t="shared" si="0"/>
        <v>217156348</v>
      </c>
      <c r="N31" s="40"/>
    </row>
    <row r="32" spans="1:14" s="12" customFormat="1" ht="15.75" x14ac:dyDescent="0.25">
      <c r="B32" s="11"/>
      <c r="C32" s="13"/>
      <c r="D32" s="13"/>
      <c r="E32" s="13"/>
      <c r="F32" s="13"/>
      <c r="G32" s="13"/>
      <c r="H32" s="13"/>
      <c r="I32" s="13"/>
      <c r="J32" s="13"/>
      <c r="K32" s="13"/>
    </row>
    <row r="33" spans="1:14" s="12" customFormat="1" x14ac:dyDescent="0.2">
      <c r="B33" s="11"/>
      <c r="C33" s="16"/>
      <c r="D33" s="16"/>
      <c r="E33" s="16"/>
      <c r="F33" s="16"/>
      <c r="G33" s="16"/>
      <c r="H33" s="16"/>
      <c r="I33" s="16"/>
      <c r="J33" s="16"/>
    </row>
    <row r="34" spans="1:14" s="12" customFormat="1" x14ac:dyDescent="0.2">
      <c r="B34" s="11"/>
      <c r="C34" s="16"/>
      <c r="D34" s="16"/>
      <c r="E34" s="16"/>
      <c r="F34" s="16"/>
      <c r="G34" s="16"/>
      <c r="H34" s="16"/>
      <c r="I34" s="16"/>
      <c r="J34" s="16"/>
    </row>
    <row r="35" spans="1:14" s="12" customFormat="1" x14ac:dyDescent="0.2">
      <c r="B35" s="11"/>
      <c r="C35" s="15"/>
      <c r="D35" s="15"/>
      <c r="E35" s="15"/>
      <c r="F35" s="15"/>
      <c r="G35" s="15"/>
      <c r="H35" s="15"/>
      <c r="I35" s="15"/>
      <c r="J35" s="15"/>
    </row>
    <row r="36" spans="1:14" s="12" customFormat="1" x14ac:dyDescent="0.2">
      <c r="C36" s="16"/>
      <c r="D36" s="16"/>
      <c r="E36" s="16"/>
      <c r="F36" s="16"/>
      <c r="G36" s="16"/>
      <c r="H36" s="16"/>
      <c r="I36" s="16"/>
      <c r="J36" s="16"/>
    </row>
    <row r="37" spans="1:14" s="12" customFormat="1" x14ac:dyDescent="0.2">
      <c r="C37" s="15"/>
      <c r="D37" s="15"/>
      <c r="E37" s="15"/>
      <c r="F37" s="15"/>
      <c r="G37" s="15"/>
      <c r="H37" s="15"/>
      <c r="I37" s="15"/>
      <c r="J37" s="15"/>
    </row>
    <row r="38" spans="1:14" s="12" customFormat="1" x14ac:dyDescent="0.2">
      <c r="C38" s="15"/>
      <c r="D38" s="15"/>
      <c r="E38" s="15"/>
      <c r="F38" s="15"/>
      <c r="G38" s="15"/>
      <c r="H38" s="15"/>
      <c r="I38" s="15"/>
      <c r="J38" s="15"/>
    </row>
    <row r="39" spans="1:14" x14ac:dyDescent="0.2">
      <c r="A39" s="12"/>
      <c r="B39" s="12"/>
      <c r="C39" s="15"/>
      <c r="D39" s="15"/>
      <c r="E39" s="15"/>
      <c r="F39" s="15"/>
      <c r="G39" s="15"/>
      <c r="H39" s="15"/>
      <c r="I39" s="15"/>
      <c r="J39" s="15"/>
      <c r="K39" s="12"/>
      <c r="L39" s="12"/>
      <c r="M39" s="12"/>
      <c r="N39" s="12"/>
    </row>
    <row r="40" spans="1:14" x14ac:dyDescent="0.2">
      <c r="A40" s="12"/>
      <c r="B40" s="12"/>
      <c r="C40" s="15"/>
      <c r="D40" s="15"/>
      <c r="E40" s="15"/>
      <c r="F40" s="15"/>
      <c r="G40" s="15"/>
      <c r="H40" s="15"/>
      <c r="I40" s="15"/>
      <c r="J40" s="15"/>
      <c r="K40" s="12"/>
      <c r="L40" s="12"/>
      <c r="M40" s="12"/>
      <c r="N40" s="12"/>
    </row>
    <row r="41" spans="1:14" x14ac:dyDescent="0.2">
      <c r="A41" s="12"/>
      <c r="B41" s="12"/>
      <c r="C41" s="15"/>
      <c r="D41" s="15"/>
      <c r="E41" s="15"/>
      <c r="F41" s="15"/>
      <c r="G41" s="15"/>
      <c r="H41" s="15"/>
      <c r="I41" s="15"/>
      <c r="J41" s="15"/>
      <c r="K41" s="12"/>
      <c r="L41" s="12"/>
      <c r="M41" s="12"/>
      <c r="N41" s="12"/>
    </row>
    <row r="42" spans="1:14" x14ac:dyDescent="0.2">
      <c r="A42" s="12"/>
      <c r="B42" s="12"/>
      <c r="C42" s="15"/>
      <c r="D42" s="15"/>
      <c r="E42" s="15"/>
      <c r="F42" s="15"/>
      <c r="G42" s="15"/>
      <c r="H42" s="15"/>
      <c r="I42" s="15"/>
      <c r="J42" s="15"/>
      <c r="K42" s="12"/>
      <c r="L42" s="12"/>
      <c r="M42" s="12"/>
      <c r="N42" s="12"/>
    </row>
    <row r="43" spans="1:14" x14ac:dyDescent="0.2">
      <c r="A43" s="12"/>
      <c r="B43" s="12"/>
      <c r="C43" s="12"/>
      <c r="D43" s="12"/>
      <c r="E43" s="12"/>
      <c r="F43" s="12"/>
      <c r="G43" s="12"/>
      <c r="H43" s="12"/>
      <c r="I43" s="12"/>
      <c r="J43" s="12"/>
      <c r="K43" s="12"/>
      <c r="L43" s="12"/>
      <c r="M43" s="12"/>
      <c r="N43" s="12"/>
    </row>
    <row r="44" spans="1:14" x14ac:dyDescent="0.2">
      <c r="A44" s="12"/>
      <c r="B44" s="12"/>
      <c r="C44" s="12"/>
      <c r="D44" s="12"/>
      <c r="E44" s="12"/>
      <c r="F44" s="12"/>
      <c r="G44" s="12"/>
      <c r="H44" s="12"/>
      <c r="I44" s="12"/>
      <c r="J44" s="12"/>
      <c r="K44" s="12"/>
      <c r="L44" s="12"/>
      <c r="M44" s="12"/>
      <c r="N44" s="12"/>
    </row>
  </sheetData>
  <mergeCells count="17">
    <mergeCell ref="A5:A7"/>
    <mergeCell ref="M5:M7"/>
    <mergeCell ref="K5:K7"/>
    <mergeCell ref="H5:H7"/>
    <mergeCell ref="I5:I7"/>
    <mergeCell ref="J5:J7"/>
    <mergeCell ref="L5:L7"/>
    <mergeCell ref="E5:E7"/>
    <mergeCell ref="F5:F7"/>
    <mergeCell ref="G5:G7"/>
    <mergeCell ref="N5:N7"/>
    <mergeCell ref="C1:D1"/>
    <mergeCell ref="C5:C7"/>
    <mergeCell ref="B5:B7"/>
    <mergeCell ref="C2:D2"/>
    <mergeCell ref="C3:D3"/>
    <mergeCell ref="D5:D7"/>
  </mergeCells>
  <pageMargins left="0.25" right="0.25" top="0.75" bottom="0.75" header="0.3" footer="0.3"/>
  <pageSetup paperSize="17" scale="37" orientation="landscape" r:id="rId1"/>
  <headerFooter>
    <oddHeader>&amp;CTexas Facilities Commission      
Joint Oversight Committee on Government Facilities      
Deferred Maintenance - Project Information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view="pageLayout" zoomScale="70" zoomScaleNormal="70" zoomScaleSheetLayoutView="70" zoomScalePageLayoutView="70" workbookViewId="0">
      <selection activeCell="B18" sqref="B18:N18"/>
    </sheetView>
  </sheetViews>
  <sheetFormatPr defaultRowHeight="15" x14ac:dyDescent="0.2"/>
  <cols>
    <col min="1" max="1" width="10.109375" customWidth="1"/>
    <col min="2" max="2" width="13.88671875" customWidth="1"/>
    <col min="3" max="3" width="24" customWidth="1"/>
    <col min="4" max="4" width="51.33203125" customWidth="1"/>
    <col min="5" max="5" width="18" customWidth="1"/>
    <col min="6" max="6" width="14.5546875" customWidth="1"/>
    <col min="7" max="7" width="14.33203125" customWidth="1"/>
    <col min="8" max="9" width="12.88671875" customWidth="1"/>
    <col min="10" max="10" width="13.33203125" customWidth="1"/>
    <col min="11" max="11" width="12.88671875" customWidth="1"/>
    <col min="12" max="14" width="13.21875" customWidth="1"/>
    <col min="15" max="15" width="12.109375" customWidth="1"/>
    <col min="16" max="16" width="11.5546875" customWidth="1"/>
    <col min="17" max="17" width="9.6640625" bestFit="1" customWidth="1"/>
    <col min="18" max="18" width="7.77734375" customWidth="1"/>
    <col min="19" max="19" width="12.6640625" customWidth="1"/>
    <col min="20" max="21" width="12.5546875" customWidth="1"/>
  </cols>
  <sheetData>
    <row r="1" spans="1:14" ht="23.25" customHeight="1" x14ac:dyDescent="0.25">
      <c r="B1" s="5" t="s">
        <v>3</v>
      </c>
      <c r="C1" s="917" t="s">
        <v>40</v>
      </c>
      <c r="D1" s="919"/>
      <c r="E1" s="22"/>
      <c r="I1" s="12"/>
    </row>
    <row r="2" spans="1:14" ht="23.25" customHeight="1" x14ac:dyDescent="0.25">
      <c r="B2" s="5" t="s">
        <v>4</v>
      </c>
      <c r="C2" s="920">
        <v>42352</v>
      </c>
      <c r="D2" s="921"/>
      <c r="E2" s="23"/>
      <c r="G2" s="12"/>
      <c r="H2" s="33"/>
      <c r="I2" s="12"/>
      <c r="J2" s="12"/>
      <c r="M2" s="34"/>
    </row>
    <row r="3" spans="1:14" ht="23.25" customHeight="1" x14ac:dyDescent="0.25">
      <c r="B3" s="5" t="s">
        <v>5</v>
      </c>
      <c r="C3" s="922" t="s">
        <v>64</v>
      </c>
      <c r="D3" s="923"/>
      <c r="E3" s="24"/>
    </row>
    <row r="4" spans="1:14" ht="9" customHeight="1" x14ac:dyDescent="0.25">
      <c r="B4" s="8"/>
      <c r="C4" s="9"/>
      <c r="D4" s="1"/>
      <c r="E4" s="1"/>
    </row>
    <row r="5" spans="1:14" ht="15.75" customHeight="1" x14ac:dyDescent="0.2">
      <c r="A5" s="924" t="s">
        <v>10</v>
      </c>
      <c r="B5" s="927" t="s">
        <v>27</v>
      </c>
      <c r="C5" s="928"/>
      <c r="D5" s="928"/>
      <c r="E5" s="928"/>
      <c r="F5" s="928"/>
      <c r="G5" s="928"/>
      <c r="H5" s="928"/>
      <c r="I5" s="928"/>
      <c r="J5" s="928"/>
      <c r="K5" s="928"/>
      <c r="L5" s="928"/>
      <c r="M5" s="928"/>
      <c r="N5" s="929"/>
    </row>
    <row r="6" spans="1:14" ht="15.75" customHeight="1" x14ac:dyDescent="0.2">
      <c r="A6" s="925"/>
      <c r="B6" s="930"/>
      <c r="C6" s="931"/>
      <c r="D6" s="931"/>
      <c r="E6" s="931"/>
      <c r="F6" s="931"/>
      <c r="G6" s="931"/>
      <c r="H6" s="931"/>
      <c r="I6" s="931"/>
      <c r="J6" s="931"/>
      <c r="K6" s="931"/>
      <c r="L6" s="931"/>
      <c r="M6" s="931"/>
      <c r="N6" s="932"/>
    </row>
    <row r="7" spans="1:14" s="1" customFormat="1" ht="50.25" customHeight="1" x14ac:dyDescent="0.2">
      <c r="A7" s="926"/>
      <c r="B7" s="933"/>
      <c r="C7" s="934"/>
      <c r="D7" s="934"/>
      <c r="E7" s="934"/>
      <c r="F7" s="934"/>
      <c r="G7" s="934"/>
      <c r="H7" s="934"/>
      <c r="I7" s="934"/>
      <c r="J7" s="934"/>
      <c r="K7" s="934"/>
      <c r="L7" s="934"/>
      <c r="M7" s="934"/>
      <c r="N7" s="935"/>
    </row>
    <row r="8" spans="1:14" s="1" customFormat="1" ht="60.75" customHeight="1" x14ac:dyDescent="0.2">
      <c r="A8" s="4">
        <v>1</v>
      </c>
      <c r="B8" s="917" t="s">
        <v>92</v>
      </c>
      <c r="C8" s="918"/>
      <c r="D8" s="918"/>
      <c r="E8" s="918"/>
      <c r="F8" s="918"/>
      <c r="G8" s="918"/>
      <c r="H8" s="918"/>
      <c r="I8" s="918"/>
      <c r="J8" s="918"/>
      <c r="K8" s="918"/>
      <c r="L8" s="918"/>
      <c r="M8" s="918"/>
      <c r="N8" s="919"/>
    </row>
    <row r="9" spans="1:14" ht="37.5" customHeight="1" x14ac:dyDescent="0.2">
      <c r="A9" s="10">
        <v>2</v>
      </c>
      <c r="B9" s="942" t="s">
        <v>92</v>
      </c>
      <c r="C9" s="943"/>
      <c r="D9" s="943"/>
      <c r="E9" s="943"/>
      <c r="F9" s="943"/>
      <c r="G9" s="943"/>
      <c r="H9" s="943"/>
      <c r="I9" s="943"/>
      <c r="J9" s="943"/>
      <c r="K9" s="943"/>
      <c r="L9" s="943"/>
      <c r="M9" s="943"/>
      <c r="N9" s="944"/>
    </row>
    <row r="10" spans="1:14" ht="39.75" customHeight="1" x14ac:dyDescent="0.2">
      <c r="A10" s="10">
        <v>3</v>
      </c>
      <c r="B10" s="942" t="s">
        <v>92</v>
      </c>
      <c r="C10" s="943"/>
      <c r="D10" s="943"/>
      <c r="E10" s="943"/>
      <c r="F10" s="943"/>
      <c r="G10" s="943"/>
      <c r="H10" s="943"/>
      <c r="I10" s="943"/>
      <c r="J10" s="943"/>
      <c r="K10" s="943"/>
      <c r="L10" s="943"/>
      <c r="M10" s="943"/>
      <c r="N10" s="944"/>
    </row>
    <row r="11" spans="1:14" ht="45" customHeight="1" x14ac:dyDescent="0.2">
      <c r="A11" s="10">
        <v>4</v>
      </c>
      <c r="B11" s="917" t="s">
        <v>94</v>
      </c>
      <c r="C11" s="918"/>
      <c r="D11" s="918"/>
      <c r="E11" s="918"/>
      <c r="F11" s="918"/>
      <c r="G11" s="918"/>
      <c r="H11" s="918"/>
      <c r="I11" s="918"/>
      <c r="J11" s="918"/>
      <c r="K11" s="918"/>
      <c r="L11" s="918"/>
      <c r="M11" s="918"/>
      <c r="N11" s="919"/>
    </row>
    <row r="12" spans="1:14" ht="45" customHeight="1" x14ac:dyDescent="0.2">
      <c r="A12" s="10">
        <v>5</v>
      </c>
      <c r="B12" s="917" t="s">
        <v>93</v>
      </c>
      <c r="C12" s="918"/>
      <c r="D12" s="918"/>
      <c r="E12" s="918"/>
      <c r="F12" s="918"/>
      <c r="G12" s="918"/>
      <c r="H12" s="918"/>
      <c r="I12" s="918"/>
      <c r="J12" s="918"/>
      <c r="K12" s="918"/>
      <c r="L12" s="918"/>
      <c r="M12" s="918"/>
      <c r="N12" s="919"/>
    </row>
    <row r="13" spans="1:14" ht="45" customHeight="1" x14ac:dyDescent="0.2">
      <c r="A13" s="10">
        <v>7</v>
      </c>
      <c r="B13" s="917" t="s">
        <v>94</v>
      </c>
      <c r="C13" s="918"/>
      <c r="D13" s="918"/>
      <c r="E13" s="918"/>
      <c r="F13" s="918"/>
      <c r="G13" s="918"/>
      <c r="H13" s="918"/>
      <c r="I13" s="918"/>
      <c r="J13" s="918"/>
      <c r="K13" s="918"/>
      <c r="L13" s="918"/>
      <c r="M13" s="918"/>
      <c r="N13" s="919"/>
    </row>
    <row r="14" spans="1:14" ht="45" customHeight="1" x14ac:dyDescent="0.2">
      <c r="A14" s="10">
        <v>8</v>
      </c>
      <c r="B14" s="917" t="s">
        <v>95</v>
      </c>
      <c r="C14" s="918"/>
      <c r="D14" s="918"/>
      <c r="E14" s="918"/>
      <c r="F14" s="918"/>
      <c r="G14" s="918"/>
      <c r="H14" s="918"/>
      <c r="I14" s="918"/>
      <c r="J14" s="918"/>
      <c r="K14" s="918"/>
      <c r="L14" s="918"/>
      <c r="M14" s="918"/>
      <c r="N14" s="919"/>
    </row>
    <row r="15" spans="1:14" s="12" customFormat="1" ht="45" customHeight="1" x14ac:dyDescent="0.2">
      <c r="A15" s="10">
        <v>9</v>
      </c>
      <c r="B15" s="917" t="s">
        <v>93</v>
      </c>
      <c r="C15" s="918"/>
      <c r="D15" s="918"/>
      <c r="E15" s="918"/>
      <c r="F15" s="918"/>
      <c r="G15" s="918"/>
      <c r="H15" s="918"/>
      <c r="I15" s="918"/>
      <c r="J15" s="918"/>
      <c r="K15" s="918"/>
      <c r="L15" s="918"/>
      <c r="M15" s="918"/>
      <c r="N15" s="919"/>
    </row>
    <row r="16" spans="1:14" s="12" customFormat="1" ht="45" customHeight="1" x14ac:dyDescent="0.2">
      <c r="A16" s="10">
        <v>10</v>
      </c>
      <c r="B16" s="917" t="s">
        <v>94</v>
      </c>
      <c r="C16" s="918"/>
      <c r="D16" s="918"/>
      <c r="E16" s="918"/>
      <c r="F16" s="918"/>
      <c r="G16" s="918"/>
      <c r="H16" s="918"/>
      <c r="I16" s="918"/>
      <c r="J16" s="918"/>
      <c r="K16" s="918"/>
      <c r="L16" s="918"/>
      <c r="M16" s="918"/>
      <c r="N16" s="919"/>
    </row>
    <row r="17" spans="1:14" ht="45" customHeight="1" x14ac:dyDescent="0.2">
      <c r="A17" s="2"/>
      <c r="B17" s="917"/>
      <c r="C17" s="918"/>
      <c r="D17" s="918"/>
      <c r="E17" s="918"/>
      <c r="F17" s="918"/>
      <c r="G17" s="918"/>
      <c r="H17" s="918"/>
      <c r="I17" s="918"/>
      <c r="J17" s="918"/>
      <c r="K17" s="918"/>
      <c r="L17" s="918"/>
      <c r="M17" s="918"/>
      <c r="N17" s="919"/>
    </row>
    <row r="18" spans="1:14" ht="45" customHeight="1" x14ac:dyDescent="0.2">
      <c r="A18" s="2"/>
      <c r="B18" s="917"/>
      <c r="C18" s="918"/>
      <c r="D18" s="918"/>
      <c r="E18" s="918"/>
      <c r="F18" s="918"/>
      <c r="G18" s="918"/>
      <c r="H18" s="918"/>
      <c r="I18" s="918"/>
      <c r="J18" s="918"/>
      <c r="K18" s="918"/>
      <c r="L18" s="918"/>
      <c r="M18" s="918"/>
      <c r="N18" s="919"/>
    </row>
    <row r="19" spans="1:14" s="12" customFormat="1" ht="45" customHeight="1" x14ac:dyDescent="0.2">
      <c r="A19" s="2"/>
      <c r="B19" s="917"/>
      <c r="C19" s="918"/>
      <c r="D19" s="918"/>
      <c r="E19" s="918"/>
      <c r="F19" s="918"/>
      <c r="G19" s="918"/>
      <c r="H19" s="918"/>
      <c r="I19" s="918"/>
      <c r="J19" s="918"/>
      <c r="K19" s="918"/>
      <c r="L19" s="918"/>
      <c r="M19" s="918"/>
      <c r="N19" s="919"/>
    </row>
    <row r="20" spans="1:14" s="12" customFormat="1" ht="45" customHeight="1" x14ac:dyDescent="0.2">
      <c r="A20" s="2"/>
      <c r="B20" s="917"/>
      <c r="C20" s="918"/>
      <c r="D20" s="918"/>
      <c r="E20" s="918"/>
      <c r="F20" s="918"/>
      <c r="G20" s="918"/>
      <c r="H20" s="918"/>
      <c r="I20" s="918"/>
      <c r="J20" s="918"/>
      <c r="K20" s="918"/>
      <c r="L20" s="918"/>
      <c r="M20" s="918"/>
      <c r="N20" s="919"/>
    </row>
    <row r="21" spans="1:14" ht="45" customHeight="1" x14ac:dyDescent="0.2">
      <c r="A21" s="2"/>
      <c r="B21" s="917"/>
      <c r="C21" s="918"/>
      <c r="D21" s="918"/>
      <c r="E21" s="918"/>
      <c r="F21" s="918"/>
      <c r="G21" s="918"/>
      <c r="H21" s="918"/>
      <c r="I21" s="918"/>
      <c r="J21" s="918"/>
      <c r="K21" s="918"/>
      <c r="L21" s="918"/>
      <c r="M21" s="918"/>
      <c r="N21" s="919"/>
    </row>
    <row r="22" spans="1:14" ht="45" customHeight="1" x14ac:dyDescent="0.2">
      <c r="A22" s="2"/>
      <c r="B22" s="917"/>
      <c r="C22" s="918"/>
      <c r="D22" s="918"/>
      <c r="E22" s="918"/>
      <c r="F22" s="918"/>
      <c r="G22" s="918"/>
      <c r="H22" s="918"/>
      <c r="I22" s="918"/>
      <c r="J22" s="918"/>
      <c r="K22" s="918"/>
      <c r="L22" s="918"/>
      <c r="M22" s="918"/>
      <c r="N22" s="919"/>
    </row>
  </sheetData>
  <mergeCells count="20">
    <mergeCell ref="B22:N22"/>
    <mergeCell ref="B17:N17"/>
    <mergeCell ref="B18:N18"/>
    <mergeCell ref="B19:N19"/>
    <mergeCell ref="B20:N20"/>
    <mergeCell ref="B21:N21"/>
    <mergeCell ref="A5:A7"/>
    <mergeCell ref="B5:N7"/>
    <mergeCell ref="B8:N8"/>
    <mergeCell ref="C1:D1"/>
    <mergeCell ref="C2:D2"/>
    <mergeCell ref="C3:D3"/>
    <mergeCell ref="B15:N15"/>
    <mergeCell ref="B16:N16"/>
    <mergeCell ref="B9:N9"/>
    <mergeCell ref="B10:N10"/>
    <mergeCell ref="B11:N11"/>
    <mergeCell ref="B12:N12"/>
    <mergeCell ref="B13:N13"/>
    <mergeCell ref="B14:N14"/>
  </mergeCells>
  <pageMargins left="0.25" right="0.25" top="0.75" bottom="0.75" header="0.3" footer="0.3"/>
  <pageSetup paperSize="5" scale="60" orientation="landscape" r:id="rId1"/>
  <headerFooter>
    <oddHeader>&amp;CTexas Facilities Commission (303)      
Joint Oversight Committee on Government Facilities      
Deferred Maintenance - Project Information</oddHead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285"/>
  <sheetViews>
    <sheetView topLeftCell="A460" workbookViewId="0">
      <selection activeCell="F8" sqref="F8"/>
    </sheetView>
  </sheetViews>
  <sheetFormatPr defaultRowHeight="15" x14ac:dyDescent="0.2"/>
  <cols>
    <col min="1" max="2" width="7.88671875" style="284" customWidth="1"/>
    <col min="3" max="3" width="8.44140625" style="294" customWidth="1"/>
    <col min="4" max="4" width="9.109375" style="294" customWidth="1"/>
    <col min="5" max="5" width="16.21875" style="348" customWidth="1"/>
    <col min="6" max="6" width="49" style="284" customWidth="1"/>
    <col min="7" max="7" width="17.21875" style="342" customWidth="1"/>
    <col min="8" max="8" width="22.44140625" style="284" customWidth="1"/>
    <col min="9" max="9" width="18.77734375" style="839" customWidth="1"/>
    <col min="10" max="10" width="19.88671875" style="840" customWidth="1"/>
    <col min="11" max="11" width="14.77734375" style="349" customWidth="1"/>
    <col min="12" max="13" width="13.77734375" style="284" customWidth="1"/>
    <col min="14" max="14" width="14.5546875" style="841" customWidth="1"/>
    <col min="15" max="15" width="15.88671875" style="841" customWidth="1"/>
    <col min="16" max="16" width="17.6640625" style="841" customWidth="1"/>
    <col min="17" max="17" width="35.88671875" style="294" customWidth="1"/>
    <col min="18" max="59" width="8.88671875" style="726"/>
    <col min="60" max="16384" width="8.88671875" style="284"/>
  </cols>
  <sheetData>
    <row r="1" spans="1:59" ht="57.75" customHeight="1" x14ac:dyDescent="0.2">
      <c r="A1" s="721"/>
      <c r="B1" s="721"/>
      <c r="C1" s="722"/>
      <c r="D1" s="722"/>
      <c r="E1" s="723" t="s">
        <v>5739</v>
      </c>
      <c r="F1" s="973" t="s">
        <v>96</v>
      </c>
      <c r="G1" s="974"/>
      <c r="H1" s="279"/>
      <c r="I1" s="975" t="s">
        <v>5740</v>
      </c>
      <c r="J1" s="724" t="s">
        <v>5741</v>
      </c>
      <c r="K1" s="281"/>
      <c r="L1" s="282"/>
      <c r="M1" s="278"/>
      <c r="N1" s="725"/>
      <c r="O1" s="725"/>
      <c r="P1" s="725"/>
      <c r="Q1" s="293"/>
    </row>
    <row r="2" spans="1:59" ht="22.5" customHeight="1" x14ac:dyDescent="0.2">
      <c r="A2" s="721"/>
      <c r="B2" s="721"/>
      <c r="C2" s="722"/>
      <c r="D2" s="722"/>
      <c r="E2" s="723" t="s">
        <v>4</v>
      </c>
      <c r="F2" s="976">
        <v>42614</v>
      </c>
      <c r="G2" s="977"/>
      <c r="H2" s="285"/>
      <c r="I2" s="975"/>
      <c r="J2" s="727" t="s">
        <v>4537</v>
      </c>
      <c r="K2" s="287"/>
      <c r="L2" s="75"/>
      <c r="M2" s="288"/>
      <c r="N2" s="725"/>
      <c r="O2" s="725"/>
      <c r="P2" s="725"/>
      <c r="Q2" s="293"/>
    </row>
    <row r="3" spans="1:59" ht="27" customHeight="1" x14ac:dyDescent="0.2">
      <c r="A3" s="978" t="s">
        <v>5199</v>
      </c>
      <c r="B3" s="979"/>
      <c r="C3" s="980"/>
      <c r="D3" s="728"/>
      <c r="E3" s="723" t="s">
        <v>5</v>
      </c>
      <c r="F3" s="981" t="s">
        <v>98</v>
      </c>
      <c r="G3" s="982"/>
      <c r="H3" s="289"/>
      <c r="I3" s="975"/>
      <c r="J3" s="729" t="s">
        <v>4538</v>
      </c>
      <c r="K3" s="278"/>
      <c r="L3" s="278"/>
      <c r="M3" s="278"/>
      <c r="N3" s="725"/>
      <c r="O3" s="725"/>
      <c r="P3" s="725"/>
      <c r="Q3" s="293"/>
    </row>
    <row r="4" spans="1:59" ht="15.75" x14ac:dyDescent="0.2">
      <c r="A4" s="721"/>
      <c r="B4" s="721"/>
      <c r="C4" s="722"/>
      <c r="D4" s="722"/>
      <c r="E4" s="730"/>
      <c r="F4" s="731"/>
      <c r="G4" s="722"/>
      <c r="H4" s="293"/>
      <c r="I4" s="732"/>
      <c r="J4" s="733"/>
      <c r="K4" s="281"/>
      <c r="L4" s="278"/>
      <c r="M4" s="278"/>
      <c r="N4" s="725"/>
      <c r="O4" s="725"/>
      <c r="P4" s="725"/>
      <c r="Q4" s="293"/>
    </row>
    <row r="5" spans="1:59" ht="15.75" customHeight="1" x14ac:dyDescent="0.2">
      <c r="A5" s="951" t="s">
        <v>5202</v>
      </c>
      <c r="B5" s="951" t="s">
        <v>5203</v>
      </c>
      <c r="C5" s="951" t="s">
        <v>5742</v>
      </c>
      <c r="D5" s="951" t="s">
        <v>5742</v>
      </c>
      <c r="E5" s="957" t="s">
        <v>9</v>
      </c>
      <c r="F5" s="970" t="s">
        <v>16</v>
      </c>
      <c r="G5" s="970" t="s">
        <v>2</v>
      </c>
      <c r="H5" s="970" t="s">
        <v>17</v>
      </c>
      <c r="I5" s="971" t="s">
        <v>99</v>
      </c>
      <c r="J5" s="972" t="s">
        <v>5743</v>
      </c>
      <c r="K5" s="951" t="s">
        <v>18</v>
      </c>
      <c r="L5" s="951" t="s">
        <v>11</v>
      </c>
      <c r="M5" s="951" t="s">
        <v>12</v>
      </c>
      <c r="N5" s="954" t="s">
        <v>13</v>
      </c>
      <c r="O5" s="954" t="s">
        <v>1</v>
      </c>
      <c r="P5" s="954" t="s">
        <v>30</v>
      </c>
      <c r="Q5" s="970" t="s">
        <v>5201</v>
      </c>
    </row>
    <row r="6" spans="1:59" ht="15.75" customHeight="1" x14ac:dyDescent="0.2">
      <c r="A6" s="952"/>
      <c r="B6" s="952"/>
      <c r="C6" s="952"/>
      <c r="D6" s="952"/>
      <c r="E6" s="957"/>
      <c r="F6" s="970"/>
      <c r="G6" s="970"/>
      <c r="H6" s="970"/>
      <c r="I6" s="971"/>
      <c r="J6" s="972"/>
      <c r="K6" s="952"/>
      <c r="L6" s="952"/>
      <c r="M6" s="952"/>
      <c r="N6" s="955"/>
      <c r="O6" s="955"/>
      <c r="P6" s="955"/>
      <c r="Q6" s="970"/>
    </row>
    <row r="7" spans="1:59" s="294" customFormat="1" ht="60" customHeight="1" x14ac:dyDescent="0.2">
      <c r="A7" s="953"/>
      <c r="B7" s="953"/>
      <c r="C7" s="953"/>
      <c r="D7" s="953"/>
      <c r="E7" s="957"/>
      <c r="F7" s="970"/>
      <c r="G7" s="970"/>
      <c r="H7" s="970"/>
      <c r="I7" s="971"/>
      <c r="J7" s="972"/>
      <c r="K7" s="953"/>
      <c r="L7" s="953"/>
      <c r="M7" s="953"/>
      <c r="N7" s="956"/>
      <c r="O7" s="956"/>
      <c r="P7" s="956"/>
      <c r="Q7" s="970"/>
      <c r="R7" s="734"/>
      <c r="S7" s="734"/>
      <c r="T7" s="734"/>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c r="AT7" s="734"/>
      <c r="AU7" s="734"/>
      <c r="AV7" s="734"/>
      <c r="AW7" s="734"/>
      <c r="AX7" s="734"/>
      <c r="AY7" s="734"/>
      <c r="AZ7" s="734"/>
      <c r="BA7" s="734"/>
      <c r="BB7" s="734"/>
      <c r="BC7" s="734"/>
      <c r="BD7" s="734"/>
      <c r="BE7" s="734"/>
      <c r="BF7" s="734"/>
      <c r="BG7" s="734"/>
    </row>
    <row r="8" spans="1:59" s="746" customFormat="1" ht="22.5" customHeight="1" x14ac:dyDescent="0.2">
      <c r="A8" s="735" t="e">
        <v>#N/A</v>
      </c>
      <c r="B8" s="735">
        <v>1</v>
      </c>
      <c r="C8" s="736">
        <v>1</v>
      </c>
      <c r="D8" s="736">
        <v>1</v>
      </c>
      <c r="E8" s="737" t="s">
        <v>4544</v>
      </c>
      <c r="F8" s="738" t="s">
        <v>5744</v>
      </c>
      <c r="G8" s="738" t="s">
        <v>5745</v>
      </c>
      <c r="H8" s="739" t="s">
        <v>106</v>
      </c>
      <c r="I8" s="740">
        <v>0</v>
      </c>
      <c r="J8" s="741">
        <v>24120</v>
      </c>
      <c r="K8" s="742">
        <v>42361</v>
      </c>
      <c r="L8" s="743">
        <v>1</v>
      </c>
      <c r="M8" s="743">
        <v>1</v>
      </c>
      <c r="N8" s="744">
        <v>24120</v>
      </c>
      <c r="O8" s="744">
        <v>24120</v>
      </c>
      <c r="P8" s="744">
        <f>IF(N8&gt;0,N8-O8,J8-O8)</f>
        <v>0</v>
      </c>
      <c r="Q8" s="604"/>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row>
    <row r="9" spans="1:59" s="746" customFormat="1" ht="30" x14ac:dyDescent="0.2">
      <c r="A9" s="735" t="s">
        <v>116</v>
      </c>
      <c r="B9" s="735">
        <v>3</v>
      </c>
      <c r="C9" s="736">
        <v>3</v>
      </c>
      <c r="D9" s="736">
        <v>2</v>
      </c>
      <c r="E9" s="737" t="s">
        <v>117</v>
      </c>
      <c r="F9" s="738" t="s">
        <v>5746</v>
      </c>
      <c r="G9" s="738" t="s">
        <v>5747</v>
      </c>
      <c r="H9" s="739" t="s">
        <v>106</v>
      </c>
      <c r="I9" s="740">
        <v>0</v>
      </c>
      <c r="J9" s="741">
        <v>24105</v>
      </c>
      <c r="K9" s="742">
        <v>42436</v>
      </c>
      <c r="L9" s="743">
        <v>1</v>
      </c>
      <c r="M9" s="743">
        <v>1</v>
      </c>
      <c r="N9" s="744">
        <v>24105</v>
      </c>
      <c r="O9" s="744">
        <v>24105</v>
      </c>
      <c r="P9" s="744">
        <f t="shared" ref="P9:P72" si="0">IF(N9&gt;0,N9-O9,J9-O9)</f>
        <v>0</v>
      </c>
      <c r="Q9" s="604"/>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c r="AT9" s="745"/>
      <c r="AU9" s="745"/>
      <c r="AV9" s="745"/>
      <c r="AW9" s="745"/>
      <c r="AX9" s="745"/>
      <c r="AY9" s="745"/>
      <c r="AZ9" s="745"/>
      <c r="BA9" s="745"/>
      <c r="BB9" s="745"/>
      <c r="BC9" s="745"/>
      <c r="BD9" s="745"/>
      <c r="BE9" s="745"/>
      <c r="BF9" s="745"/>
      <c r="BG9" s="745"/>
    </row>
    <row r="10" spans="1:59" s="746" customFormat="1" ht="30" x14ac:dyDescent="0.2">
      <c r="A10" s="735" t="s">
        <v>102</v>
      </c>
      <c r="B10" s="735">
        <v>4</v>
      </c>
      <c r="C10" s="736">
        <v>4</v>
      </c>
      <c r="D10" s="736">
        <v>3</v>
      </c>
      <c r="E10" s="737" t="s">
        <v>103</v>
      </c>
      <c r="F10" s="738" t="s">
        <v>5748</v>
      </c>
      <c r="G10" s="738" t="s">
        <v>3387</v>
      </c>
      <c r="H10" s="739" t="s">
        <v>106</v>
      </c>
      <c r="I10" s="740">
        <v>0</v>
      </c>
      <c r="J10" s="741">
        <v>17650</v>
      </c>
      <c r="K10" s="742">
        <v>42369</v>
      </c>
      <c r="L10" s="743">
        <v>1</v>
      </c>
      <c r="M10" s="743">
        <v>1</v>
      </c>
      <c r="N10" s="744">
        <v>17650</v>
      </c>
      <c r="O10" s="744">
        <v>17650</v>
      </c>
      <c r="P10" s="744">
        <f t="shared" si="0"/>
        <v>0</v>
      </c>
      <c r="Q10" s="604"/>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745"/>
      <c r="AZ10" s="745"/>
      <c r="BA10" s="745"/>
      <c r="BB10" s="745"/>
      <c r="BC10" s="745"/>
      <c r="BD10" s="745"/>
      <c r="BE10" s="745"/>
      <c r="BF10" s="745"/>
      <c r="BG10" s="745"/>
    </row>
    <row r="11" spans="1:59" s="746" customFormat="1" x14ac:dyDescent="0.2">
      <c r="A11" s="735">
        <v>11</v>
      </c>
      <c r="B11" s="735">
        <v>7</v>
      </c>
      <c r="C11" s="736">
        <v>5</v>
      </c>
      <c r="D11" s="736">
        <v>4</v>
      </c>
      <c r="E11" s="737" t="s">
        <v>152</v>
      </c>
      <c r="F11" s="738" t="s">
        <v>5749</v>
      </c>
      <c r="G11" s="738" t="s">
        <v>5750</v>
      </c>
      <c r="H11" s="739" t="s">
        <v>106</v>
      </c>
      <c r="I11" s="740">
        <v>10000</v>
      </c>
      <c r="J11" s="741">
        <v>12935.51</v>
      </c>
      <c r="K11" s="742">
        <v>42461</v>
      </c>
      <c r="L11" s="743">
        <v>1</v>
      </c>
      <c r="M11" s="743">
        <v>1</v>
      </c>
      <c r="N11" s="744">
        <v>12935.51</v>
      </c>
      <c r="O11" s="744">
        <v>12935.5</v>
      </c>
      <c r="P11" s="744">
        <f t="shared" si="0"/>
        <v>1.0000000000218279E-2</v>
      </c>
      <c r="Q11" s="604" t="s">
        <v>5751</v>
      </c>
      <c r="R11" s="745"/>
      <c r="S11" s="745"/>
      <c r="T11" s="745"/>
      <c r="U11" s="745"/>
      <c r="V11" s="745"/>
      <c r="W11" s="745"/>
      <c r="X11" s="745"/>
      <c r="Y11" s="745"/>
      <c r="Z11" s="745"/>
      <c r="AA11" s="745"/>
      <c r="AB11" s="745"/>
      <c r="AC11" s="745"/>
      <c r="AD11" s="745"/>
      <c r="AE11" s="745"/>
      <c r="AF11" s="745"/>
      <c r="AG11" s="745"/>
      <c r="AH11" s="745"/>
      <c r="AI11" s="745"/>
      <c r="AJ11" s="745"/>
      <c r="AK11" s="745"/>
      <c r="AL11" s="745"/>
      <c r="AM11" s="745"/>
      <c r="AN11" s="745"/>
      <c r="AO11" s="745"/>
      <c r="AP11" s="745"/>
      <c r="AQ11" s="745"/>
      <c r="AR11" s="745"/>
      <c r="AS11" s="745"/>
      <c r="AT11" s="745"/>
      <c r="AU11" s="745"/>
      <c r="AV11" s="745"/>
      <c r="AW11" s="745"/>
      <c r="AX11" s="745"/>
      <c r="AY11" s="745"/>
      <c r="AZ11" s="745"/>
      <c r="BA11" s="745"/>
      <c r="BB11" s="745"/>
      <c r="BC11" s="745"/>
      <c r="BD11" s="745"/>
      <c r="BE11" s="745"/>
      <c r="BF11" s="745"/>
      <c r="BG11" s="745"/>
    </row>
    <row r="12" spans="1:59" s="746" customFormat="1" x14ac:dyDescent="0.2">
      <c r="A12" s="735">
        <v>20</v>
      </c>
      <c r="B12" s="735">
        <v>5</v>
      </c>
      <c r="C12" s="736">
        <v>6</v>
      </c>
      <c r="D12" s="736">
        <v>5</v>
      </c>
      <c r="E12" s="737" t="s">
        <v>174</v>
      </c>
      <c r="F12" s="738" t="s">
        <v>5752</v>
      </c>
      <c r="G12" s="738" t="s">
        <v>5750</v>
      </c>
      <c r="H12" s="739" t="s">
        <v>106</v>
      </c>
      <c r="I12" s="740">
        <v>10000</v>
      </c>
      <c r="J12" s="741">
        <v>12935.51</v>
      </c>
      <c r="K12" s="742">
        <v>42461</v>
      </c>
      <c r="L12" s="743">
        <v>1</v>
      </c>
      <c r="M12" s="743">
        <v>1</v>
      </c>
      <c r="N12" s="744">
        <v>12935.51</v>
      </c>
      <c r="O12" s="744">
        <v>12935.5</v>
      </c>
      <c r="P12" s="744">
        <f t="shared" si="0"/>
        <v>1.0000000000218279E-2</v>
      </c>
      <c r="Q12" s="604" t="s">
        <v>5751</v>
      </c>
      <c r="R12" s="745"/>
      <c r="S12" s="745"/>
      <c r="T12" s="745"/>
      <c r="U12" s="745"/>
      <c r="V12" s="745"/>
      <c r="W12" s="745"/>
      <c r="X12" s="745"/>
      <c r="Y12" s="745"/>
      <c r="Z12" s="745"/>
      <c r="AA12" s="745"/>
      <c r="AB12" s="745"/>
      <c r="AC12" s="745"/>
      <c r="AD12" s="745"/>
      <c r="AE12" s="745"/>
      <c r="AF12" s="745"/>
      <c r="AG12" s="745"/>
      <c r="AH12" s="745"/>
      <c r="AI12" s="745"/>
      <c r="AJ12" s="745"/>
      <c r="AK12" s="745"/>
      <c r="AL12" s="745"/>
      <c r="AM12" s="745"/>
      <c r="AN12" s="745"/>
      <c r="AO12" s="745"/>
      <c r="AP12" s="745"/>
      <c r="AQ12" s="745"/>
      <c r="AR12" s="745"/>
      <c r="AS12" s="745"/>
      <c r="AT12" s="745"/>
      <c r="AU12" s="745"/>
      <c r="AV12" s="745"/>
      <c r="AW12" s="745"/>
      <c r="AX12" s="745"/>
      <c r="AY12" s="745"/>
      <c r="AZ12" s="745"/>
      <c r="BA12" s="745"/>
      <c r="BB12" s="745"/>
      <c r="BC12" s="745"/>
      <c r="BD12" s="745"/>
      <c r="BE12" s="745"/>
      <c r="BF12" s="745"/>
      <c r="BG12" s="745"/>
    </row>
    <row r="13" spans="1:59" s="746" customFormat="1" x14ac:dyDescent="0.2">
      <c r="A13" s="735">
        <v>22</v>
      </c>
      <c r="B13" s="735">
        <v>6</v>
      </c>
      <c r="C13" s="736">
        <v>7</v>
      </c>
      <c r="D13" s="736">
        <v>6</v>
      </c>
      <c r="E13" s="737" t="s">
        <v>178</v>
      </c>
      <c r="F13" s="738" t="s">
        <v>5753</v>
      </c>
      <c r="G13" s="738" t="s">
        <v>5750</v>
      </c>
      <c r="H13" s="739" t="s">
        <v>106</v>
      </c>
      <c r="I13" s="740">
        <v>10000</v>
      </c>
      <c r="J13" s="741">
        <v>12935.52</v>
      </c>
      <c r="K13" s="742">
        <v>42461</v>
      </c>
      <c r="L13" s="743">
        <v>1</v>
      </c>
      <c r="M13" s="743">
        <v>1</v>
      </c>
      <c r="N13" s="744">
        <v>12935.52</v>
      </c>
      <c r="O13" s="744">
        <v>12935.5</v>
      </c>
      <c r="P13" s="744">
        <f t="shared" si="0"/>
        <v>2.0000000000436557E-2</v>
      </c>
      <c r="Q13" s="604" t="s">
        <v>5751</v>
      </c>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5"/>
      <c r="BB13" s="745"/>
      <c r="BC13" s="745"/>
      <c r="BD13" s="745"/>
      <c r="BE13" s="745"/>
      <c r="BF13" s="745"/>
      <c r="BG13" s="745"/>
    </row>
    <row r="14" spans="1:59" s="746" customFormat="1" x14ac:dyDescent="0.2">
      <c r="A14" s="735">
        <v>23</v>
      </c>
      <c r="B14" s="735">
        <v>8</v>
      </c>
      <c r="C14" s="736">
        <v>8</v>
      </c>
      <c r="D14" s="736">
        <v>7</v>
      </c>
      <c r="E14" s="737" t="s">
        <v>180</v>
      </c>
      <c r="F14" s="738" t="s">
        <v>5754</v>
      </c>
      <c r="G14" s="738" t="s">
        <v>5750</v>
      </c>
      <c r="H14" s="739" t="s">
        <v>106</v>
      </c>
      <c r="I14" s="740">
        <v>12000</v>
      </c>
      <c r="J14" s="741">
        <v>12935.51</v>
      </c>
      <c r="K14" s="742">
        <v>42461</v>
      </c>
      <c r="L14" s="743">
        <v>1</v>
      </c>
      <c r="M14" s="743">
        <v>1</v>
      </c>
      <c r="N14" s="744">
        <v>12935.51</v>
      </c>
      <c r="O14" s="744">
        <v>12935.5</v>
      </c>
      <c r="P14" s="744">
        <f t="shared" si="0"/>
        <v>1.0000000000218279E-2</v>
      </c>
      <c r="Q14" s="604" t="s">
        <v>5751</v>
      </c>
      <c r="R14" s="745"/>
      <c r="S14" s="745"/>
      <c r="T14" s="745"/>
      <c r="U14" s="745"/>
      <c r="V14" s="745"/>
      <c r="W14" s="745"/>
      <c r="X14" s="745"/>
      <c r="Y14" s="745"/>
      <c r="Z14" s="745"/>
      <c r="AA14" s="745"/>
      <c r="AB14" s="745"/>
      <c r="AC14" s="745"/>
      <c r="AD14" s="745"/>
      <c r="AE14" s="745"/>
      <c r="AF14" s="745"/>
      <c r="AG14" s="745"/>
      <c r="AH14" s="745"/>
      <c r="AI14" s="745"/>
      <c r="AJ14" s="745"/>
      <c r="AK14" s="745"/>
      <c r="AL14" s="745"/>
      <c r="AM14" s="745"/>
      <c r="AN14" s="745"/>
      <c r="AO14" s="745"/>
      <c r="AP14" s="745"/>
      <c r="AQ14" s="745"/>
      <c r="AR14" s="745"/>
      <c r="AS14" s="745"/>
      <c r="AT14" s="745"/>
      <c r="AU14" s="745"/>
      <c r="AV14" s="745"/>
      <c r="AW14" s="745"/>
      <c r="AX14" s="745"/>
      <c r="AY14" s="745"/>
      <c r="AZ14" s="745"/>
      <c r="BA14" s="745"/>
      <c r="BB14" s="745"/>
      <c r="BC14" s="745"/>
      <c r="BD14" s="745"/>
      <c r="BE14" s="745"/>
      <c r="BF14" s="745"/>
      <c r="BG14" s="745"/>
    </row>
    <row r="15" spans="1:59" s="746" customFormat="1" x14ac:dyDescent="0.2">
      <c r="A15" s="735">
        <v>10</v>
      </c>
      <c r="B15" s="735">
        <v>9</v>
      </c>
      <c r="C15" s="736">
        <v>9</v>
      </c>
      <c r="D15" s="736">
        <v>8</v>
      </c>
      <c r="E15" s="737" t="s">
        <v>149</v>
      </c>
      <c r="F15" s="738" t="s">
        <v>5755</v>
      </c>
      <c r="G15" s="738" t="s">
        <v>5750</v>
      </c>
      <c r="H15" s="739" t="s">
        <v>106</v>
      </c>
      <c r="I15" s="740">
        <v>15000</v>
      </c>
      <c r="J15" s="741">
        <v>22782</v>
      </c>
      <c r="K15" s="742">
        <v>42501</v>
      </c>
      <c r="L15" s="743">
        <v>1</v>
      </c>
      <c r="M15" s="743">
        <v>1</v>
      </c>
      <c r="N15" s="744">
        <v>22782</v>
      </c>
      <c r="O15" s="744">
        <v>22782</v>
      </c>
      <c r="P15" s="744">
        <f t="shared" si="0"/>
        <v>0</v>
      </c>
      <c r="Q15" s="604"/>
      <c r="R15" s="745"/>
      <c r="S15" s="745"/>
      <c r="T15" s="745"/>
      <c r="U15" s="745"/>
      <c r="V15" s="745"/>
      <c r="W15" s="745"/>
      <c r="X15" s="745"/>
      <c r="Y15" s="745"/>
      <c r="Z15" s="745"/>
      <c r="AA15" s="745"/>
      <c r="AB15" s="745"/>
      <c r="AC15" s="745"/>
      <c r="AD15" s="745"/>
      <c r="AE15" s="745"/>
      <c r="AF15" s="745"/>
      <c r="AG15" s="745"/>
      <c r="AH15" s="745"/>
      <c r="AI15" s="745"/>
      <c r="AJ15" s="745"/>
      <c r="AK15" s="745"/>
      <c r="AL15" s="745"/>
      <c r="AM15" s="745"/>
      <c r="AN15" s="745"/>
      <c r="AO15" s="745"/>
      <c r="AP15" s="745"/>
      <c r="AQ15" s="745"/>
      <c r="AR15" s="745"/>
      <c r="AS15" s="745"/>
      <c r="AT15" s="745"/>
      <c r="AU15" s="745"/>
      <c r="AV15" s="745"/>
      <c r="AW15" s="745"/>
      <c r="AX15" s="745"/>
      <c r="AY15" s="745"/>
      <c r="AZ15" s="745"/>
      <c r="BA15" s="745"/>
      <c r="BB15" s="745"/>
      <c r="BC15" s="745"/>
      <c r="BD15" s="745"/>
      <c r="BE15" s="745"/>
      <c r="BF15" s="745"/>
      <c r="BG15" s="745"/>
    </row>
    <row r="16" spans="1:59" s="746" customFormat="1" x14ac:dyDescent="0.2">
      <c r="A16" s="735">
        <v>38</v>
      </c>
      <c r="B16" s="735">
        <v>23</v>
      </c>
      <c r="C16" s="736">
        <v>10</v>
      </c>
      <c r="D16" s="736">
        <v>9</v>
      </c>
      <c r="E16" s="737" t="s">
        <v>214</v>
      </c>
      <c r="F16" s="738" t="s">
        <v>5756</v>
      </c>
      <c r="G16" s="738" t="s">
        <v>3387</v>
      </c>
      <c r="H16" s="739" t="s">
        <v>106</v>
      </c>
      <c r="I16" s="740">
        <v>7500</v>
      </c>
      <c r="J16" s="741">
        <v>7580</v>
      </c>
      <c r="K16" s="742">
        <v>42394</v>
      </c>
      <c r="L16" s="743">
        <v>1</v>
      </c>
      <c r="M16" s="743">
        <v>1</v>
      </c>
      <c r="N16" s="744">
        <v>7580</v>
      </c>
      <c r="O16" s="744">
        <v>7580</v>
      </c>
      <c r="P16" s="744">
        <f t="shared" si="0"/>
        <v>0</v>
      </c>
      <c r="Q16" s="604"/>
      <c r="R16" s="745"/>
      <c r="S16" s="745"/>
      <c r="T16" s="745"/>
      <c r="U16" s="745"/>
      <c r="V16" s="745"/>
      <c r="W16" s="745"/>
      <c r="X16" s="745"/>
      <c r="Y16" s="745"/>
      <c r="Z16" s="745"/>
      <c r="AA16" s="745"/>
      <c r="AB16" s="745"/>
      <c r="AC16" s="745"/>
      <c r="AD16" s="745"/>
      <c r="AE16" s="745"/>
      <c r="AF16" s="745"/>
      <c r="AG16" s="745"/>
      <c r="AH16" s="745"/>
      <c r="AI16" s="745"/>
      <c r="AJ16" s="745"/>
      <c r="AK16" s="745"/>
      <c r="AL16" s="745"/>
      <c r="AM16" s="745"/>
      <c r="AN16" s="745"/>
      <c r="AO16" s="745"/>
      <c r="AP16" s="745"/>
      <c r="AQ16" s="745"/>
      <c r="AR16" s="745"/>
      <c r="AS16" s="745"/>
      <c r="AT16" s="745"/>
      <c r="AU16" s="745"/>
      <c r="AV16" s="745"/>
      <c r="AW16" s="745"/>
      <c r="AX16" s="745"/>
      <c r="AY16" s="745"/>
      <c r="AZ16" s="745"/>
      <c r="BA16" s="745"/>
      <c r="BB16" s="745"/>
      <c r="BC16" s="745"/>
      <c r="BD16" s="745"/>
      <c r="BE16" s="745"/>
      <c r="BF16" s="745"/>
      <c r="BG16" s="745"/>
    </row>
    <row r="17" spans="1:59" s="746" customFormat="1" x14ac:dyDescent="0.2">
      <c r="A17" s="735">
        <v>40</v>
      </c>
      <c r="B17" s="735">
        <v>10</v>
      </c>
      <c r="C17" s="736">
        <v>11</v>
      </c>
      <c r="D17" s="736">
        <v>10</v>
      </c>
      <c r="E17" s="737" t="s">
        <v>219</v>
      </c>
      <c r="F17" s="738" t="s">
        <v>5757</v>
      </c>
      <c r="G17" s="738" t="s">
        <v>5750</v>
      </c>
      <c r="H17" s="739" t="s">
        <v>106</v>
      </c>
      <c r="I17" s="740">
        <v>40000</v>
      </c>
      <c r="J17" s="741">
        <v>21177.75</v>
      </c>
      <c r="K17" s="742">
        <v>42451</v>
      </c>
      <c r="L17" s="743">
        <v>1</v>
      </c>
      <c r="M17" s="743">
        <v>1</v>
      </c>
      <c r="N17" s="744">
        <v>21177.75</v>
      </c>
      <c r="O17" s="744">
        <v>21177.75</v>
      </c>
      <c r="P17" s="744">
        <f t="shared" si="0"/>
        <v>0</v>
      </c>
      <c r="Q17" s="604"/>
      <c r="R17" s="745"/>
      <c r="S17" s="745"/>
      <c r="T17" s="745"/>
      <c r="U17" s="745"/>
      <c r="V17" s="745"/>
      <c r="W17" s="745"/>
      <c r="X17" s="745"/>
      <c r="Y17" s="745"/>
      <c r="Z17" s="745"/>
      <c r="AA17" s="745"/>
      <c r="AB17" s="745"/>
      <c r="AC17" s="745"/>
      <c r="AD17" s="745"/>
      <c r="AE17" s="745"/>
      <c r="AF17" s="745"/>
      <c r="AG17" s="745"/>
      <c r="AH17" s="745"/>
      <c r="AI17" s="745"/>
      <c r="AJ17" s="745"/>
      <c r="AK17" s="745"/>
      <c r="AL17" s="745"/>
      <c r="AM17" s="745"/>
      <c r="AN17" s="745"/>
      <c r="AO17" s="745"/>
      <c r="AP17" s="745"/>
      <c r="AQ17" s="745"/>
      <c r="AR17" s="745"/>
      <c r="AS17" s="745"/>
      <c r="AT17" s="745"/>
      <c r="AU17" s="745"/>
      <c r="AV17" s="745"/>
      <c r="AW17" s="745"/>
      <c r="AX17" s="745"/>
      <c r="AY17" s="745"/>
      <c r="AZ17" s="745"/>
      <c r="BA17" s="745"/>
      <c r="BB17" s="745"/>
      <c r="BC17" s="745"/>
      <c r="BD17" s="745"/>
      <c r="BE17" s="745"/>
      <c r="BF17" s="745"/>
      <c r="BG17" s="745"/>
    </row>
    <row r="18" spans="1:59" s="746" customFormat="1" ht="26.25" customHeight="1" x14ac:dyDescent="0.2">
      <c r="A18" s="735" t="e">
        <v>#N/A</v>
      </c>
      <c r="B18" s="735">
        <v>12</v>
      </c>
      <c r="C18" s="736">
        <v>12</v>
      </c>
      <c r="D18" s="736">
        <v>11</v>
      </c>
      <c r="E18" s="737" t="s">
        <v>4554</v>
      </c>
      <c r="F18" s="738" t="s">
        <v>5758</v>
      </c>
      <c r="G18" s="738" t="s">
        <v>5759</v>
      </c>
      <c r="H18" s="739" t="s">
        <v>106</v>
      </c>
      <c r="I18" s="740">
        <v>500000</v>
      </c>
      <c r="J18" s="741">
        <v>898100</v>
      </c>
      <c r="K18" s="742">
        <v>42740</v>
      </c>
      <c r="L18" s="743">
        <v>1</v>
      </c>
      <c r="M18" s="743">
        <v>0.5</v>
      </c>
      <c r="N18" s="744">
        <v>898100</v>
      </c>
      <c r="O18" s="744">
        <v>17285</v>
      </c>
      <c r="P18" s="744">
        <f t="shared" si="0"/>
        <v>880815</v>
      </c>
      <c r="Q18" s="604" t="s">
        <v>5760</v>
      </c>
      <c r="R18" s="74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45"/>
      <c r="AS18" s="745"/>
      <c r="AT18" s="745"/>
      <c r="AU18" s="745"/>
      <c r="AV18" s="745"/>
      <c r="AW18" s="745"/>
      <c r="AX18" s="745"/>
      <c r="AY18" s="745"/>
      <c r="AZ18" s="745"/>
      <c r="BA18" s="745"/>
      <c r="BB18" s="745"/>
      <c r="BC18" s="745"/>
      <c r="BD18" s="745"/>
      <c r="BE18" s="745"/>
      <c r="BF18" s="745"/>
      <c r="BG18" s="745"/>
    </row>
    <row r="19" spans="1:59" s="746" customFormat="1" ht="33.75" customHeight="1" x14ac:dyDescent="0.2">
      <c r="A19" s="735">
        <v>21</v>
      </c>
      <c r="B19" s="735">
        <v>13</v>
      </c>
      <c r="C19" s="736">
        <v>13</v>
      </c>
      <c r="D19" s="736">
        <v>12</v>
      </c>
      <c r="E19" s="737" t="s">
        <v>176</v>
      </c>
      <c r="F19" s="738" t="s">
        <v>5761</v>
      </c>
      <c r="G19" s="738" t="s">
        <v>5750</v>
      </c>
      <c r="H19" s="739" t="s">
        <v>106</v>
      </c>
      <c r="I19" s="740">
        <v>12500</v>
      </c>
      <c r="J19" s="741">
        <v>11483.33</v>
      </c>
      <c r="K19" s="742">
        <v>42447</v>
      </c>
      <c r="L19" s="743">
        <v>1</v>
      </c>
      <c r="M19" s="743">
        <v>1</v>
      </c>
      <c r="N19" s="744">
        <v>11483.33</v>
      </c>
      <c r="O19" s="744">
        <v>11483</v>
      </c>
      <c r="P19" s="744">
        <f t="shared" si="0"/>
        <v>0.32999999999992724</v>
      </c>
      <c r="Q19" s="604" t="s">
        <v>5762</v>
      </c>
      <c r="R19" s="745"/>
      <c r="S19" s="745"/>
      <c r="T19" s="745"/>
      <c r="U19" s="745"/>
      <c r="V19" s="745"/>
      <c r="W19" s="745"/>
      <c r="X19" s="745"/>
      <c r="Y19" s="745"/>
      <c r="Z19" s="745"/>
      <c r="AA19" s="745"/>
      <c r="AB19" s="745"/>
      <c r="AC19" s="745"/>
      <c r="AD19" s="745"/>
      <c r="AE19" s="745"/>
      <c r="AF19" s="745"/>
      <c r="AG19" s="745"/>
      <c r="AH19" s="745"/>
      <c r="AI19" s="745"/>
      <c r="AJ19" s="745"/>
      <c r="AK19" s="745"/>
      <c r="AL19" s="745"/>
      <c r="AM19" s="745"/>
      <c r="AN19" s="745"/>
      <c r="AO19" s="745"/>
      <c r="AP19" s="745"/>
      <c r="AQ19" s="745"/>
      <c r="AR19" s="745"/>
      <c r="AS19" s="745"/>
      <c r="AT19" s="745"/>
      <c r="AU19" s="745"/>
      <c r="AV19" s="745"/>
      <c r="AW19" s="745"/>
      <c r="AX19" s="745"/>
      <c r="AY19" s="745"/>
      <c r="AZ19" s="745"/>
      <c r="BA19" s="745"/>
      <c r="BB19" s="745"/>
      <c r="BC19" s="745"/>
      <c r="BD19" s="745"/>
      <c r="BE19" s="745"/>
      <c r="BF19" s="745"/>
      <c r="BG19" s="745"/>
    </row>
    <row r="20" spans="1:59" s="746" customFormat="1" ht="30" customHeight="1" x14ac:dyDescent="0.2">
      <c r="A20" s="735">
        <v>24</v>
      </c>
      <c r="B20" s="735">
        <v>14</v>
      </c>
      <c r="C20" s="736">
        <v>14</v>
      </c>
      <c r="D20" s="736">
        <v>13</v>
      </c>
      <c r="E20" s="737" t="s">
        <v>182</v>
      </c>
      <c r="F20" s="738" t="s">
        <v>5763</v>
      </c>
      <c r="G20" s="738" t="s">
        <v>5750</v>
      </c>
      <c r="H20" s="739" t="s">
        <v>106</v>
      </c>
      <c r="I20" s="740">
        <v>12500</v>
      </c>
      <c r="J20" s="741">
        <v>11483.33</v>
      </c>
      <c r="K20" s="742">
        <v>42461</v>
      </c>
      <c r="L20" s="743">
        <v>1</v>
      </c>
      <c r="M20" s="743">
        <v>1</v>
      </c>
      <c r="N20" s="744">
        <v>11483.33</v>
      </c>
      <c r="O20" s="744">
        <v>11483</v>
      </c>
      <c r="P20" s="744">
        <f t="shared" si="0"/>
        <v>0.32999999999992724</v>
      </c>
      <c r="Q20" s="604" t="s">
        <v>5762</v>
      </c>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c r="AT20" s="745"/>
      <c r="AU20" s="745"/>
      <c r="AV20" s="745"/>
      <c r="AW20" s="745"/>
      <c r="AX20" s="745"/>
      <c r="AY20" s="745"/>
      <c r="AZ20" s="745"/>
      <c r="BA20" s="745"/>
      <c r="BB20" s="745"/>
      <c r="BC20" s="745"/>
      <c r="BD20" s="745"/>
      <c r="BE20" s="745"/>
      <c r="BF20" s="745"/>
      <c r="BG20" s="745"/>
    </row>
    <row r="21" spans="1:59" s="746" customFormat="1" ht="35.25" customHeight="1" x14ac:dyDescent="0.2">
      <c r="A21" s="735">
        <v>37</v>
      </c>
      <c r="B21" s="735">
        <v>15</v>
      </c>
      <c r="C21" s="736">
        <v>15</v>
      </c>
      <c r="D21" s="736">
        <v>14</v>
      </c>
      <c r="E21" s="737" t="s">
        <v>212</v>
      </c>
      <c r="F21" s="738" t="s">
        <v>5764</v>
      </c>
      <c r="G21" s="738" t="s">
        <v>5750</v>
      </c>
      <c r="H21" s="739" t="s">
        <v>106</v>
      </c>
      <c r="I21" s="740">
        <v>12500</v>
      </c>
      <c r="J21" s="741">
        <v>11483.34</v>
      </c>
      <c r="K21" s="742">
        <v>42461</v>
      </c>
      <c r="L21" s="743">
        <v>1</v>
      </c>
      <c r="M21" s="743">
        <v>1</v>
      </c>
      <c r="N21" s="744">
        <v>11483.34</v>
      </c>
      <c r="O21" s="744">
        <v>11483</v>
      </c>
      <c r="P21" s="744">
        <f t="shared" si="0"/>
        <v>0.34000000000014552</v>
      </c>
      <c r="Q21" s="604" t="s">
        <v>5762</v>
      </c>
      <c r="R21" s="745"/>
      <c r="S21" s="745"/>
      <c r="T21" s="745"/>
      <c r="U21" s="745"/>
      <c r="V21" s="745"/>
      <c r="W21" s="745"/>
      <c r="X21" s="745"/>
      <c r="Y21" s="745"/>
      <c r="Z21" s="745"/>
      <c r="AA21" s="745"/>
      <c r="AB21" s="745"/>
      <c r="AC21" s="745"/>
      <c r="AD21" s="745"/>
      <c r="AE21" s="745"/>
      <c r="AF21" s="745"/>
      <c r="AG21" s="745"/>
      <c r="AH21" s="745"/>
      <c r="AI21" s="745"/>
      <c r="AJ21" s="745"/>
      <c r="AK21" s="745"/>
      <c r="AL21" s="745"/>
      <c r="AM21" s="745"/>
      <c r="AN21" s="745"/>
      <c r="AO21" s="745"/>
      <c r="AP21" s="745"/>
      <c r="AQ21" s="745"/>
      <c r="AR21" s="745"/>
      <c r="AS21" s="745"/>
      <c r="AT21" s="745"/>
      <c r="AU21" s="745"/>
      <c r="AV21" s="745"/>
      <c r="AW21" s="745"/>
      <c r="AX21" s="745"/>
      <c r="AY21" s="745"/>
      <c r="AZ21" s="745"/>
      <c r="BA21" s="745"/>
      <c r="BB21" s="745"/>
      <c r="BC21" s="745"/>
      <c r="BD21" s="745"/>
      <c r="BE21" s="745"/>
      <c r="BF21" s="745"/>
      <c r="BG21" s="745"/>
    </row>
    <row r="22" spans="1:59" s="746" customFormat="1" ht="30" x14ac:dyDescent="0.2">
      <c r="A22" s="735" t="e">
        <v>#N/A</v>
      </c>
      <c r="B22" s="735">
        <v>16</v>
      </c>
      <c r="C22" s="736">
        <v>16</v>
      </c>
      <c r="D22" s="736">
        <v>15</v>
      </c>
      <c r="E22" s="737" t="s">
        <v>4557</v>
      </c>
      <c r="F22" s="738" t="s">
        <v>5765</v>
      </c>
      <c r="G22" s="738" t="s">
        <v>5747</v>
      </c>
      <c r="H22" s="739" t="s">
        <v>106</v>
      </c>
      <c r="I22" s="740">
        <v>0</v>
      </c>
      <c r="J22" s="741">
        <v>31340</v>
      </c>
      <c r="K22" s="742">
        <v>42368</v>
      </c>
      <c r="L22" s="743">
        <v>1</v>
      </c>
      <c r="M22" s="743">
        <v>1</v>
      </c>
      <c r="N22" s="744">
        <v>31340</v>
      </c>
      <c r="O22" s="744">
        <v>31340</v>
      </c>
      <c r="P22" s="744">
        <f t="shared" si="0"/>
        <v>0</v>
      </c>
      <c r="Q22" s="604"/>
      <c r="R22" s="745"/>
      <c r="S22" s="745"/>
      <c r="T22" s="745"/>
      <c r="U22" s="745"/>
      <c r="V22" s="745"/>
      <c r="W22" s="745"/>
      <c r="X22" s="745"/>
      <c r="Y22" s="745"/>
      <c r="Z22" s="745"/>
      <c r="AA22" s="745"/>
      <c r="AB22" s="745"/>
      <c r="AC22" s="745"/>
      <c r="AD22" s="745"/>
      <c r="AE22" s="745"/>
      <c r="AF22" s="745"/>
      <c r="AG22" s="745"/>
      <c r="AH22" s="745"/>
      <c r="AI22" s="745"/>
      <c r="AJ22" s="745"/>
      <c r="AK22" s="745"/>
      <c r="AL22" s="745"/>
      <c r="AM22" s="745"/>
      <c r="AN22" s="745"/>
      <c r="AO22" s="745"/>
      <c r="AP22" s="745"/>
      <c r="AQ22" s="745"/>
      <c r="AR22" s="745"/>
      <c r="AS22" s="745"/>
      <c r="AT22" s="745"/>
      <c r="AU22" s="745"/>
      <c r="AV22" s="745"/>
      <c r="AW22" s="745"/>
      <c r="AX22" s="745"/>
      <c r="AY22" s="745"/>
      <c r="AZ22" s="745"/>
      <c r="BA22" s="745"/>
      <c r="BB22" s="745"/>
      <c r="BC22" s="745"/>
      <c r="BD22" s="745"/>
      <c r="BE22" s="745"/>
      <c r="BF22" s="745"/>
      <c r="BG22" s="745"/>
    </row>
    <row r="23" spans="1:59" s="746" customFormat="1" ht="30" x14ac:dyDescent="0.2">
      <c r="A23" s="735">
        <v>19</v>
      </c>
      <c r="B23" s="735">
        <v>47</v>
      </c>
      <c r="C23" s="736">
        <v>17</v>
      </c>
      <c r="D23" s="736">
        <v>16</v>
      </c>
      <c r="E23" s="737" t="s">
        <v>172</v>
      </c>
      <c r="F23" s="738" t="s">
        <v>5766</v>
      </c>
      <c r="G23" s="738" t="s">
        <v>3387</v>
      </c>
      <c r="H23" s="739" t="s">
        <v>106</v>
      </c>
      <c r="I23" s="740">
        <v>30000</v>
      </c>
      <c r="J23" s="741">
        <v>28310</v>
      </c>
      <c r="K23" s="742">
        <v>42569</v>
      </c>
      <c r="L23" s="743">
        <v>1</v>
      </c>
      <c r="M23" s="743">
        <v>1</v>
      </c>
      <c r="N23" s="744">
        <v>28310</v>
      </c>
      <c r="O23" s="744">
        <v>28310</v>
      </c>
      <c r="P23" s="744">
        <f t="shared" si="0"/>
        <v>0</v>
      </c>
      <c r="Q23" s="604" t="s">
        <v>4400</v>
      </c>
      <c r="R23" s="745"/>
      <c r="S23" s="745"/>
      <c r="T23" s="745"/>
      <c r="U23" s="745"/>
      <c r="V23" s="745"/>
      <c r="W23" s="745"/>
      <c r="X23" s="745"/>
      <c r="Y23" s="745"/>
      <c r="Z23" s="745"/>
      <c r="AA23" s="745"/>
      <c r="AB23" s="745"/>
      <c r="AC23" s="745"/>
      <c r="AD23" s="745"/>
      <c r="AE23" s="745"/>
      <c r="AF23" s="745"/>
      <c r="AG23" s="745"/>
      <c r="AH23" s="745"/>
      <c r="AI23" s="745"/>
      <c r="AJ23" s="745"/>
      <c r="AK23" s="745"/>
      <c r="AL23" s="745"/>
      <c r="AM23" s="745"/>
      <c r="AN23" s="745"/>
      <c r="AO23" s="745"/>
      <c r="AP23" s="745"/>
      <c r="AQ23" s="745"/>
      <c r="AR23" s="745"/>
      <c r="AS23" s="745"/>
      <c r="AT23" s="745"/>
      <c r="AU23" s="745"/>
      <c r="AV23" s="745"/>
      <c r="AW23" s="745"/>
      <c r="AX23" s="745"/>
      <c r="AY23" s="745"/>
      <c r="AZ23" s="745"/>
      <c r="BA23" s="745"/>
      <c r="BB23" s="745"/>
      <c r="BC23" s="745"/>
      <c r="BD23" s="745"/>
      <c r="BE23" s="745"/>
      <c r="BF23" s="745"/>
      <c r="BG23" s="745"/>
    </row>
    <row r="24" spans="1:59" s="746" customFormat="1" ht="30" x14ac:dyDescent="0.2">
      <c r="A24" s="735" t="e">
        <v>#N/A</v>
      </c>
      <c r="B24" s="735">
        <v>17</v>
      </c>
      <c r="C24" s="736">
        <v>19</v>
      </c>
      <c r="D24" s="736">
        <v>17</v>
      </c>
      <c r="E24" s="737" t="s">
        <v>4560</v>
      </c>
      <c r="F24" s="747" t="s">
        <v>5767</v>
      </c>
      <c r="G24" s="738" t="s">
        <v>5750</v>
      </c>
      <c r="H24" s="739" t="s">
        <v>106</v>
      </c>
      <c r="I24" s="740">
        <v>0</v>
      </c>
      <c r="J24" s="741">
        <v>96624</v>
      </c>
      <c r="K24" s="742">
        <v>42502</v>
      </c>
      <c r="L24" s="743">
        <v>1</v>
      </c>
      <c r="M24" s="743">
        <v>1</v>
      </c>
      <c r="N24" s="744">
        <v>96624</v>
      </c>
      <c r="O24" s="744">
        <v>96624</v>
      </c>
      <c r="P24" s="744">
        <f t="shared" si="0"/>
        <v>0</v>
      </c>
      <c r="Q24" s="604" t="s">
        <v>5768</v>
      </c>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745"/>
      <c r="AP24" s="745"/>
      <c r="AQ24" s="745"/>
      <c r="AR24" s="745"/>
      <c r="AS24" s="745"/>
      <c r="AT24" s="745"/>
      <c r="AU24" s="745"/>
      <c r="AV24" s="745"/>
      <c r="AW24" s="745"/>
      <c r="AX24" s="745"/>
      <c r="AY24" s="745"/>
      <c r="AZ24" s="745"/>
      <c r="BA24" s="745"/>
      <c r="BB24" s="745"/>
      <c r="BC24" s="745"/>
      <c r="BD24" s="745"/>
      <c r="BE24" s="745"/>
      <c r="BF24" s="745"/>
      <c r="BG24" s="745"/>
    </row>
    <row r="25" spans="1:59" s="746" customFormat="1" ht="30" x14ac:dyDescent="0.2">
      <c r="A25" s="735">
        <v>446</v>
      </c>
      <c r="B25" s="735">
        <v>18</v>
      </c>
      <c r="C25" s="736">
        <v>20</v>
      </c>
      <c r="D25" s="736">
        <v>18</v>
      </c>
      <c r="E25" s="737" t="s">
        <v>1208</v>
      </c>
      <c r="F25" s="747" t="s">
        <v>5769</v>
      </c>
      <c r="G25" s="738" t="s">
        <v>5745</v>
      </c>
      <c r="H25" s="739" t="s">
        <v>106</v>
      </c>
      <c r="I25" s="740">
        <v>15000</v>
      </c>
      <c r="J25" s="741">
        <v>17000</v>
      </c>
      <c r="K25" s="742">
        <v>42479</v>
      </c>
      <c r="L25" s="743">
        <v>1</v>
      </c>
      <c r="M25" s="743">
        <v>1</v>
      </c>
      <c r="N25" s="744">
        <v>17000</v>
      </c>
      <c r="O25" s="744">
        <v>17000</v>
      </c>
      <c r="P25" s="744">
        <f t="shared" si="0"/>
        <v>0</v>
      </c>
      <c r="Q25" s="604" t="s">
        <v>5770</v>
      </c>
      <c r="R25" s="745"/>
      <c r="S25" s="745"/>
      <c r="T25" s="745"/>
      <c r="U25" s="745"/>
      <c r="V25" s="745"/>
      <c r="W25" s="745"/>
      <c r="X25" s="745"/>
      <c r="Y25" s="745"/>
      <c r="Z25" s="745"/>
      <c r="AA25" s="745"/>
      <c r="AB25" s="745"/>
      <c r="AC25" s="745"/>
      <c r="AD25" s="745"/>
      <c r="AE25" s="745"/>
      <c r="AF25" s="745"/>
      <c r="AG25" s="745"/>
      <c r="AH25" s="745"/>
      <c r="AI25" s="745"/>
      <c r="AJ25" s="745"/>
      <c r="AK25" s="745"/>
      <c r="AL25" s="745"/>
      <c r="AM25" s="745"/>
      <c r="AN25" s="745"/>
      <c r="AO25" s="745"/>
      <c r="AP25" s="745"/>
      <c r="AQ25" s="745"/>
      <c r="AR25" s="745"/>
      <c r="AS25" s="745"/>
      <c r="AT25" s="745"/>
      <c r="AU25" s="745"/>
      <c r="AV25" s="745"/>
      <c r="AW25" s="745"/>
      <c r="AX25" s="745"/>
      <c r="AY25" s="745"/>
      <c r="AZ25" s="745"/>
      <c r="BA25" s="745"/>
      <c r="BB25" s="745"/>
      <c r="BC25" s="745"/>
      <c r="BD25" s="745"/>
      <c r="BE25" s="745"/>
      <c r="BF25" s="745"/>
      <c r="BG25" s="745"/>
    </row>
    <row r="26" spans="1:59" s="746" customFormat="1" ht="30" x14ac:dyDescent="0.2">
      <c r="A26" s="735">
        <v>450</v>
      </c>
      <c r="B26" s="735">
        <v>19</v>
      </c>
      <c r="C26" s="736">
        <v>21</v>
      </c>
      <c r="D26" s="736">
        <v>19</v>
      </c>
      <c r="E26" s="737" t="s">
        <v>1219</v>
      </c>
      <c r="F26" s="747" t="s">
        <v>5771</v>
      </c>
      <c r="G26" s="738" t="s">
        <v>5745</v>
      </c>
      <c r="H26" s="739" t="s">
        <v>106</v>
      </c>
      <c r="I26" s="740">
        <v>15000</v>
      </c>
      <c r="J26" s="741">
        <v>17000</v>
      </c>
      <c r="K26" s="742">
        <v>42479</v>
      </c>
      <c r="L26" s="743">
        <v>1</v>
      </c>
      <c r="M26" s="743">
        <v>1</v>
      </c>
      <c r="N26" s="744">
        <v>17000</v>
      </c>
      <c r="O26" s="744">
        <v>17000</v>
      </c>
      <c r="P26" s="744">
        <f t="shared" si="0"/>
        <v>0</v>
      </c>
      <c r="Q26" s="604" t="s">
        <v>5772</v>
      </c>
      <c r="R26" s="745"/>
      <c r="S26" s="745"/>
      <c r="T26" s="745"/>
      <c r="U26" s="745"/>
      <c r="V26" s="745"/>
      <c r="W26" s="745"/>
      <c r="X26" s="745"/>
      <c r="Y26" s="745"/>
      <c r="Z26" s="745"/>
      <c r="AA26" s="745"/>
      <c r="AB26" s="745"/>
      <c r="AC26" s="745"/>
      <c r="AD26" s="745"/>
      <c r="AE26" s="745"/>
      <c r="AF26" s="745"/>
      <c r="AG26" s="745"/>
      <c r="AH26" s="745"/>
      <c r="AI26" s="745"/>
      <c r="AJ26" s="745"/>
      <c r="AK26" s="745"/>
      <c r="AL26" s="745"/>
      <c r="AM26" s="745"/>
      <c r="AN26" s="745"/>
      <c r="AO26" s="745"/>
      <c r="AP26" s="745"/>
      <c r="AQ26" s="745"/>
      <c r="AR26" s="745"/>
      <c r="AS26" s="745"/>
      <c r="AT26" s="745"/>
      <c r="AU26" s="745"/>
      <c r="AV26" s="745"/>
      <c r="AW26" s="745"/>
      <c r="AX26" s="745"/>
      <c r="AY26" s="745"/>
      <c r="AZ26" s="745"/>
      <c r="BA26" s="745"/>
      <c r="BB26" s="745"/>
      <c r="BC26" s="745"/>
      <c r="BD26" s="745"/>
      <c r="BE26" s="745"/>
      <c r="BF26" s="745"/>
      <c r="BG26" s="745"/>
    </row>
    <row r="27" spans="1:59" s="746" customFormat="1" ht="30" x14ac:dyDescent="0.2">
      <c r="A27" s="735">
        <v>230</v>
      </c>
      <c r="B27" s="735">
        <v>20</v>
      </c>
      <c r="C27" s="736">
        <v>22</v>
      </c>
      <c r="D27" s="736">
        <v>20</v>
      </c>
      <c r="E27" s="737" t="s">
        <v>591</v>
      </c>
      <c r="F27" s="747" t="s">
        <v>5773</v>
      </c>
      <c r="G27" s="738" t="s">
        <v>5750</v>
      </c>
      <c r="H27" s="739" t="s">
        <v>106</v>
      </c>
      <c r="I27" s="740">
        <v>1120000</v>
      </c>
      <c r="J27" s="741">
        <v>53643</v>
      </c>
      <c r="K27" s="742">
        <v>42598</v>
      </c>
      <c r="L27" s="743">
        <v>1</v>
      </c>
      <c r="M27" s="743">
        <v>1</v>
      </c>
      <c r="N27" s="744">
        <v>53643</v>
      </c>
      <c r="O27" s="744">
        <v>0</v>
      </c>
      <c r="P27" s="744">
        <f t="shared" si="0"/>
        <v>53643</v>
      </c>
      <c r="Q27" s="604" t="s">
        <v>5774</v>
      </c>
      <c r="R27" s="745"/>
      <c r="S27" s="745"/>
      <c r="T27" s="745"/>
      <c r="U27" s="745"/>
      <c r="V27" s="745"/>
      <c r="W27" s="745"/>
      <c r="X27" s="745"/>
      <c r="Y27" s="745"/>
      <c r="Z27" s="745"/>
      <c r="AA27" s="745"/>
      <c r="AB27" s="745"/>
      <c r="AC27" s="745"/>
      <c r="AD27" s="745"/>
      <c r="AE27" s="745"/>
      <c r="AF27" s="745"/>
      <c r="AG27" s="745"/>
      <c r="AH27" s="745"/>
      <c r="AI27" s="745"/>
      <c r="AJ27" s="745"/>
      <c r="AK27" s="745"/>
      <c r="AL27" s="745"/>
      <c r="AM27" s="745"/>
      <c r="AN27" s="745"/>
      <c r="AO27" s="745"/>
      <c r="AP27" s="745"/>
      <c r="AQ27" s="745"/>
      <c r="AR27" s="745"/>
      <c r="AS27" s="745"/>
      <c r="AT27" s="745"/>
      <c r="AU27" s="745"/>
      <c r="AV27" s="745"/>
      <c r="AW27" s="745"/>
      <c r="AX27" s="745"/>
      <c r="AY27" s="745"/>
      <c r="AZ27" s="745"/>
      <c r="BA27" s="745"/>
      <c r="BB27" s="745"/>
      <c r="BC27" s="745"/>
      <c r="BD27" s="745"/>
      <c r="BE27" s="745"/>
      <c r="BF27" s="745"/>
      <c r="BG27" s="745"/>
    </row>
    <row r="28" spans="1:59" s="746" customFormat="1" ht="30" x14ac:dyDescent="0.2">
      <c r="A28" s="735">
        <v>34</v>
      </c>
      <c r="B28" s="735">
        <v>22</v>
      </c>
      <c r="C28" s="736">
        <v>23</v>
      </c>
      <c r="D28" s="736">
        <v>21</v>
      </c>
      <c r="E28" s="737" t="s">
        <v>205</v>
      </c>
      <c r="F28" s="738" t="s">
        <v>5775</v>
      </c>
      <c r="G28" s="738" t="s">
        <v>5750</v>
      </c>
      <c r="H28" s="739" t="s">
        <v>106</v>
      </c>
      <c r="I28" s="740">
        <v>150000</v>
      </c>
      <c r="J28" s="741">
        <v>47998</v>
      </c>
      <c r="K28" s="742">
        <v>42486</v>
      </c>
      <c r="L28" s="743">
        <v>1</v>
      </c>
      <c r="M28" s="743">
        <v>1</v>
      </c>
      <c r="N28" s="744">
        <v>47998</v>
      </c>
      <c r="O28" s="744">
        <v>45498</v>
      </c>
      <c r="P28" s="744">
        <f t="shared" si="0"/>
        <v>2500</v>
      </c>
      <c r="Q28" s="604"/>
      <c r="R28" s="745"/>
      <c r="S28" s="745"/>
      <c r="T28" s="745"/>
      <c r="U28" s="745"/>
      <c r="V28" s="745"/>
      <c r="W28" s="745"/>
      <c r="X28" s="745"/>
      <c r="Y28" s="745"/>
      <c r="Z28" s="745"/>
      <c r="AA28" s="745"/>
      <c r="AB28" s="745"/>
      <c r="AC28" s="745"/>
      <c r="AD28" s="745"/>
      <c r="AE28" s="745"/>
      <c r="AF28" s="745"/>
      <c r="AG28" s="745"/>
      <c r="AH28" s="745"/>
      <c r="AI28" s="745"/>
      <c r="AJ28" s="745"/>
      <c r="AK28" s="745"/>
      <c r="AL28" s="745"/>
      <c r="AM28" s="745"/>
      <c r="AN28" s="745"/>
      <c r="AO28" s="745"/>
      <c r="AP28" s="745"/>
      <c r="AQ28" s="745"/>
      <c r="AR28" s="745"/>
      <c r="AS28" s="745"/>
      <c r="AT28" s="745"/>
      <c r="AU28" s="745"/>
      <c r="AV28" s="745"/>
      <c r="AW28" s="745"/>
      <c r="AX28" s="745"/>
      <c r="AY28" s="745"/>
      <c r="AZ28" s="745"/>
      <c r="BA28" s="745"/>
      <c r="BB28" s="745"/>
      <c r="BC28" s="745"/>
      <c r="BD28" s="745"/>
      <c r="BE28" s="745"/>
      <c r="BF28" s="745"/>
      <c r="BG28" s="745"/>
    </row>
    <row r="29" spans="1:59" s="746" customFormat="1" ht="30" x14ac:dyDescent="0.2">
      <c r="A29" s="735">
        <v>33</v>
      </c>
      <c r="B29" s="735">
        <v>21</v>
      </c>
      <c r="C29" s="736">
        <v>24</v>
      </c>
      <c r="D29" s="736">
        <v>22</v>
      </c>
      <c r="E29" s="737" t="s">
        <v>202</v>
      </c>
      <c r="F29" s="738" t="s">
        <v>5776</v>
      </c>
      <c r="G29" s="738" t="s">
        <v>5750</v>
      </c>
      <c r="H29" s="739" t="s">
        <v>106</v>
      </c>
      <c r="I29" s="740">
        <v>125000</v>
      </c>
      <c r="J29" s="741">
        <v>54899</v>
      </c>
      <c r="K29" s="742">
        <v>42565</v>
      </c>
      <c r="L29" s="743">
        <v>1</v>
      </c>
      <c r="M29" s="743">
        <v>1</v>
      </c>
      <c r="N29" s="744">
        <v>54899</v>
      </c>
      <c r="O29" s="744">
        <v>46034.18</v>
      </c>
      <c r="P29" s="744">
        <f t="shared" si="0"/>
        <v>8864.82</v>
      </c>
      <c r="Q29" s="604"/>
      <c r="R29" s="745"/>
      <c r="S29" s="745"/>
      <c r="T29" s="745"/>
      <c r="U29" s="745"/>
      <c r="V29" s="745"/>
      <c r="W29" s="745"/>
      <c r="X29" s="745"/>
      <c r="Y29" s="745"/>
      <c r="Z29" s="745"/>
      <c r="AA29" s="745"/>
      <c r="AB29" s="745"/>
      <c r="AC29" s="745"/>
      <c r="AD29" s="745"/>
      <c r="AE29" s="745"/>
      <c r="AF29" s="745"/>
      <c r="AG29" s="745"/>
      <c r="AH29" s="745"/>
      <c r="AI29" s="745"/>
      <c r="AJ29" s="745"/>
      <c r="AK29" s="745"/>
      <c r="AL29" s="745"/>
      <c r="AM29" s="745"/>
      <c r="AN29" s="745"/>
      <c r="AO29" s="745"/>
      <c r="AP29" s="745"/>
      <c r="AQ29" s="745"/>
      <c r="AR29" s="745"/>
      <c r="AS29" s="745"/>
      <c r="AT29" s="745"/>
      <c r="AU29" s="745"/>
      <c r="AV29" s="745"/>
      <c r="AW29" s="745"/>
      <c r="AX29" s="745"/>
      <c r="AY29" s="745"/>
      <c r="AZ29" s="745"/>
      <c r="BA29" s="745"/>
      <c r="BB29" s="745"/>
      <c r="BC29" s="745"/>
      <c r="BD29" s="745"/>
      <c r="BE29" s="745"/>
      <c r="BF29" s="745"/>
      <c r="BG29" s="745"/>
    </row>
    <row r="30" spans="1:59" s="746" customFormat="1" ht="30" x14ac:dyDescent="0.2">
      <c r="A30" s="735">
        <v>31</v>
      </c>
      <c r="B30" s="735">
        <v>25</v>
      </c>
      <c r="C30" s="736">
        <v>25</v>
      </c>
      <c r="D30" s="736">
        <v>23</v>
      </c>
      <c r="E30" s="737" t="s">
        <v>196</v>
      </c>
      <c r="F30" s="738" t="s">
        <v>5777</v>
      </c>
      <c r="G30" s="738" t="s">
        <v>5750</v>
      </c>
      <c r="H30" s="739" t="s">
        <v>106</v>
      </c>
      <c r="I30" s="740">
        <v>40000</v>
      </c>
      <c r="J30" s="741">
        <v>47600</v>
      </c>
      <c r="K30" s="742">
        <v>42664</v>
      </c>
      <c r="L30" s="743">
        <v>1</v>
      </c>
      <c r="M30" s="743">
        <v>0.5</v>
      </c>
      <c r="N30" s="744">
        <v>47600</v>
      </c>
      <c r="O30" s="744">
        <v>0</v>
      </c>
      <c r="P30" s="744">
        <f t="shared" si="0"/>
        <v>47600</v>
      </c>
      <c r="Q30" s="604"/>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745"/>
      <c r="AR30" s="745"/>
      <c r="AS30" s="745"/>
      <c r="AT30" s="745"/>
      <c r="AU30" s="745"/>
      <c r="AV30" s="745"/>
      <c r="AW30" s="745"/>
      <c r="AX30" s="745"/>
      <c r="AY30" s="745"/>
      <c r="AZ30" s="745"/>
      <c r="BA30" s="745"/>
      <c r="BB30" s="745"/>
      <c r="BC30" s="745"/>
      <c r="BD30" s="745"/>
      <c r="BE30" s="745"/>
      <c r="BF30" s="745"/>
      <c r="BG30" s="745"/>
    </row>
    <row r="31" spans="1:59" s="746" customFormat="1" ht="30" x14ac:dyDescent="0.2">
      <c r="A31" s="735">
        <v>32</v>
      </c>
      <c r="B31" s="735">
        <v>26</v>
      </c>
      <c r="C31" s="736">
        <v>26</v>
      </c>
      <c r="D31" s="736">
        <v>24</v>
      </c>
      <c r="E31" s="737" t="s">
        <v>199</v>
      </c>
      <c r="F31" s="738" t="s">
        <v>5778</v>
      </c>
      <c r="G31" s="738" t="s">
        <v>5750</v>
      </c>
      <c r="H31" s="739" t="s">
        <v>106</v>
      </c>
      <c r="I31" s="740">
        <v>40000</v>
      </c>
      <c r="J31" s="741">
        <v>64800</v>
      </c>
      <c r="K31" s="742">
        <v>42656</v>
      </c>
      <c r="L31" s="743">
        <v>1</v>
      </c>
      <c r="M31" s="743">
        <v>0.75</v>
      </c>
      <c r="N31" s="744">
        <v>64800</v>
      </c>
      <c r="O31" s="744">
        <v>0</v>
      </c>
      <c r="P31" s="744">
        <f t="shared" si="0"/>
        <v>64800</v>
      </c>
      <c r="Q31" s="604"/>
      <c r="R31" s="745"/>
      <c r="S31" s="745"/>
      <c r="T31" s="745"/>
      <c r="U31" s="745"/>
      <c r="V31" s="745"/>
      <c r="W31" s="745"/>
      <c r="X31" s="745"/>
      <c r="Y31" s="745"/>
      <c r="Z31" s="745"/>
      <c r="AA31" s="745"/>
      <c r="AB31" s="745"/>
      <c r="AC31" s="745"/>
      <c r="AD31" s="745"/>
      <c r="AE31" s="745"/>
      <c r="AF31" s="745"/>
      <c r="AG31" s="745"/>
      <c r="AH31" s="745"/>
      <c r="AI31" s="745"/>
      <c r="AJ31" s="745"/>
      <c r="AK31" s="745"/>
      <c r="AL31" s="745"/>
      <c r="AM31" s="745"/>
      <c r="AN31" s="745"/>
      <c r="AO31" s="745"/>
      <c r="AP31" s="745"/>
      <c r="AQ31" s="745"/>
      <c r="AR31" s="745"/>
      <c r="AS31" s="745"/>
      <c r="AT31" s="745"/>
      <c r="AU31" s="745"/>
      <c r="AV31" s="745"/>
      <c r="AW31" s="745"/>
      <c r="AX31" s="745"/>
      <c r="AY31" s="745"/>
      <c r="AZ31" s="745"/>
      <c r="BA31" s="745"/>
      <c r="BB31" s="745"/>
      <c r="BC31" s="745"/>
      <c r="BD31" s="745"/>
      <c r="BE31" s="745"/>
      <c r="BF31" s="745"/>
      <c r="BG31" s="745"/>
    </row>
    <row r="32" spans="1:59" s="746" customFormat="1" ht="30" x14ac:dyDescent="0.2">
      <c r="A32" s="735">
        <v>185</v>
      </c>
      <c r="B32" s="735">
        <v>27</v>
      </c>
      <c r="C32" s="736">
        <v>27</v>
      </c>
      <c r="D32" s="736">
        <v>25</v>
      </c>
      <c r="E32" s="737" t="s">
        <v>499</v>
      </c>
      <c r="F32" s="738" t="s">
        <v>5779</v>
      </c>
      <c r="G32" s="738" t="s">
        <v>5759</v>
      </c>
      <c r="H32" s="739" t="s">
        <v>106</v>
      </c>
      <c r="I32" s="740">
        <v>120000</v>
      </c>
      <c r="J32" s="741">
        <v>72930</v>
      </c>
      <c r="K32" s="742">
        <v>42592</v>
      </c>
      <c r="L32" s="743">
        <v>1</v>
      </c>
      <c r="M32" s="743">
        <v>1</v>
      </c>
      <c r="N32" s="744">
        <v>72930</v>
      </c>
      <c r="O32" s="744">
        <v>12001.5</v>
      </c>
      <c r="P32" s="744">
        <f t="shared" si="0"/>
        <v>60928.5</v>
      </c>
      <c r="Q32" s="604" t="s">
        <v>5780</v>
      </c>
      <c r="R32" s="745"/>
      <c r="S32" s="745"/>
      <c r="T32" s="745"/>
      <c r="U32" s="745"/>
      <c r="V32" s="745"/>
      <c r="W32" s="745"/>
      <c r="X32" s="745"/>
      <c r="Y32" s="745"/>
      <c r="Z32" s="745"/>
      <c r="AA32" s="745"/>
      <c r="AB32" s="745"/>
      <c r="AC32" s="745"/>
      <c r="AD32" s="745"/>
      <c r="AE32" s="745"/>
      <c r="AF32" s="745"/>
      <c r="AG32" s="745"/>
      <c r="AH32" s="745"/>
      <c r="AI32" s="745"/>
      <c r="AJ32" s="745"/>
      <c r="AK32" s="745"/>
      <c r="AL32" s="745"/>
      <c r="AM32" s="745"/>
      <c r="AN32" s="745"/>
      <c r="AO32" s="745"/>
      <c r="AP32" s="745"/>
      <c r="AQ32" s="745"/>
      <c r="AR32" s="745"/>
      <c r="AS32" s="745"/>
      <c r="AT32" s="745"/>
      <c r="AU32" s="745"/>
      <c r="AV32" s="745"/>
      <c r="AW32" s="745"/>
      <c r="AX32" s="745"/>
      <c r="AY32" s="745"/>
      <c r="AZ32" s="745"/>
      <c r="BA32" s="745"/>
      <c r="BB32" s="745"/>
      <c r="BC32" s="745"/>
      <c r="BD32" s="745"/>
      <c r="BE32" s="745"/>
      <c r="BF32" s="745"/>
      <c r="BG32" s="745"/>
    </row>
    <row r="33" spans="1:59" s="746" customFormat="1" ht="30" x14ac:dyDescent="0.2">
      <c r="A33" s="735" t="s">
        <v>108</v>
      </c>
      <c r="B33" s="735">
        <v>24</v>
      </c>
      <c r="C33" s="736">
        <v>28</v>
      </c>
      <c r="D33" s="736">
        <v>26</v>
      </c>
      <c r="E33" s="737" t="s">
        <v>109</v>
      </c>
      <c r="F33" s="738" t="s">
        <v>5781</v>
      </c>
      <c r="G33" s="738" t="s">
        <v>5747</v>
      </c>
      <c r="H33" s="739" t="s">
        <v>106</v>
      </c>
      <c r="I33" s="740">
        <v>0</v>
      </c>
      <c r="J33" s="741">
        <v>49643</v>
      </c>
      <c r="K33" s="742">
        <v>42640</v>
      </c>
      <c r="L33" s="743">
        <v>1</v>
      </c>
      <c r="M33" s="743">
        <v>0.75</v>
      </c>
      <c r="N33" s="744">
        <v>49643</v>
      </c>
      <c r="O33" s="744">
        <v>0</v>
      </c>
      <c r="P33" s="744">
        <f t="shared" si="0"/>
        <v>49643</v>
      </c>
      <c r="Q33" s="604"/>
      <c r="R33" s="745"/>
      <c r="S33" s="745"/>
      <c r="T33" s="745"/>
      <c r="U33" s="745"/>
      <c r="V33" s="745"/>
      <c r="W33" s="745"/>
      <c r="X33" s="745"/>
      <c r="Y33" s="745"/>
      <c r="Z33" s="745"/>
      <c r="AA33" s="745"/>
      <c r="AB33" s="745"/>
      <c r="AC33" s="745"/>
      <c r="AD33" s="745"/>
      <c r="AE33" s="745"/>
      <c r="AF33" s="745"/>
      <c r="AG33" s="745"/>
      <c r="AH33" s="745"/>
      <c r="AI33" s="745"/>
      <c r="AJ33" s="745"/>
      <c r="AK33" s="745"/>
      <c r="AL33" s="745"/>
      <c r="AM33" s="745"/>
      <c r="AN33" s="745"/>
      <c r="AO33" s="745"/>
      <c r="AP33" s="745"/>
      <c r="AQ33" s="745"/>
      <c r="AR33" s="745"/>
      <c r="AS33" s="745"/>
      <c r="AT33" s="745"/>
      <c r="AU33" s="745"/>
      <c r="AV33" s="745"/>
      <c r="AW33" s="745"/>
      <c r="AX33" s="745"/>
      <c r="AY33" s="745"/>
      <c r="AZ33" s="745"/>
      <c r="BA33" s="745"/>
      <c r="BB33" s="745"/>
      <c r="BC33" s="745"/>
      <c r="BD33" s="745"/>
      <c r="BE33" s="745"/>
      <c r="BF33" s="745"/>
      <c r="BG33" s="745"/>
    </row>
    <row r="34" spans="1:59" s="746" customFormat="1" ht="30" x14ac:dyDescent="0.2">
      <c r="A34" s="735">
        <v>52</v>
      </c>
      <c r="B34" s="735">
        <v>28</v>
      </c>
      <c r="C34" s="736">
        <v>29</v>
      </c>
      <c r="D34" s="736">
        <v>27</v>
      </c>
      <c r="E34" s="737" t="s">
        <v>247</v>
      </c>
      <c r="F34" s="738" t="s">
        <v>5782</v>
      </c>
      <c r="G34" s="738" t="s">
        <v>5750</v>
      </c>
      <c r="H34" s="739" t="s">
        <v>106</v>
      </c>
      <c r="I34" s="740">
        <v>350000</v>
      </c>
      <c r="J34" s="748">
        <v>477770</v>
      </c>
      <c r="K34" s="742">
        <v>42755</v>
      </c>
      <c r="L34" s="743">
        <v>1</v>
      </c>
      <c r="M34" s="743">
        <v>0.1</v>
      </c>
      <c r="N34" s="744">
        <v>477770</v>
      </c>
      <c r="O34" s="744">
        <v>0</v>
      </c>
      <c r="P34" s="744">
        <f t="shared" si="0"/>
        <v>477770</v>
      </c>
      <c r="Q34" s="604"/>
      <c r="R34" s="745"/>
      <c r="S34" s="745"/>
      <c r="T34" s="745"/>
      <c r="U34" s="745"/>
      <c r="V34" s="745"/>
      <c r="W34" s="745"/>
      <c r="X34" s="745"/>
      <c r="Y34" s="745"/>
      <c r="Z34" s="745"/>
      <c r="AA34" s="745"/>
      <c r="AB34" s="745"/>
      <c r="AC34" s="745"/>
      <c r="AD34" s="745"/>
      <c r="AE34" s="745"/>
      <c r="AF34" s="745"/>
      <c r="AG34" s="745"/>
      <c r="AH34" s="745"/>
      <c r="AI34" s="745"/>
      <c r="AJ34" s="745"/>
      <c r="AK34" s="745"/>
      <c r="AL34" s="745"/>
      <c r="AM34" s="745"/>
      <c r="AN34" s="745"/>
      <c r="AO34" s="745"/>
      <c r="AP34" s="745"/>
      <c r="AQ34" s="745"/>
      <c r="AR34" s="745"/>
      <c r="AS34" s="745"/>
      <c r="AT34" s="745"/>
      <c r="AU34" s="745"/>
      <c r="AV34" s="745"/>
      <c r="AW34" s="745"/>
      <c r="AX34" s="745"/>
      <c r="AY34" s="745"/>
      <c r="AZ34" s="745"/>
      <c r="BA34" s="745"/>
      <c r="BB34" s="745"/>
      <c r="BC34" s="745"/>
      <c r="BD34" s="745"/>
      <c r="BE34" s="745"/>
      <c r="BF34" s="745"/>
      <c r="BG34" s="745"/>
    </row>
    <row r="35" spans="1:59" s="746" customFormat="1" ht="22.5" customHeight="1" x14ac:dyDescent="0.2">
      <c r="A35" s="735">
        <v>51</v>
      </c>
      <c r="B35" s="735">
        <v>29</v>
      </c>
      <c r="C35" s="736">
        <v>30</v>
      </c>
      <c r="D35" s="736">
        <v>28</v>
      </c>
      <c r="E35" s="737" t="s">
        <v>246</v>
      </c>
      <c r="F35" s="738" t="s">
        <v>5783</v>
      </c>
      <c r="G35" s="738" t="s">
        <v>5750</v>
      </c>
      <c r="H35" s="739" t="s">
        <v>106</v>
      </c>
      <c r="I35" s="740">
        <v>350000</v>
      </c>
      <c r="J35" s="748">
        <v>163331</v>
      </c>
      <c r="K35" s="742">
        <v>42642</v>
      </c>
      <c r="L35" s="743">
        <v>1</v>
      </c>
      <c r="M35" s="743">
        <v>0.75</v>
      </c>
      <c r="N35" s="744">
        <v>163331</v>
      </c>
      <c r="O35" s="744">
        <v>116698.64</v>
      </c>
      <c r="P35" s="744">
        <f t="shared" si="0"/>
        <v>46632.36</v>
      </c>
      <c r="Q35" s="604"/>
      <c r="R35" s="745"/>
      <c r="S35" s="745"/>
      <c r="T35" s="745"/>
      <c r="U35" s="745"/>
      <c r="V35" s="745"/>
      <c r="W35" s="745"/>
      <c r="X35" s="745"/>
      <c r="Y35" s="745"/>
      <c r="Z35" s="745"/>
      <c r="AA35" s="745"/>
      <c r="AB35" s="745"/>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row>
    <row r="36" spans="1:59" s="746" customFormat="1" ht="30" x14ac:dyDescent="0.2">
      <c r="A36" s="735">
        <v>193</v>
      </c>
      <c r="B36" s="735">
        <v>30</v>
      </c>
      <c r="C36" s="736">
        <v>31</v>
      </c>
      <c r="D36" s="736">
        <v>29</v>
      </c>
      <c r="E36" s="737" t="s">
        <v>515</v>
      </c>
      <c r="F36" s="738" t="s">
        <v>5784</v>
      </c>
      <c r="G36" s="738" t="s">
        <v>5750</v>
      </c>
      <c r="H36" s="739" t="s">
        <v>106</v>
      </c>
      <c r="I36" s="740">
        <v>350000</v>
      </c>
      <c r="J36" s="741">
        <v>89400</v>
      </c>
      <c r="K36" s="742">
        <v>42643</v>
      </c>
      <c r="L36" s="743">
        <v>1</v>
      </c>
      <c r="M36" s="743">
        <v>0.7</v>
      </c>
      <c r="N36" s="744">
        <v>89400</v>
      </c>
      <c r="O36" s="744">
        <v>0</v>
      </c>
      <c r="P36" s="744">
        <f t="shared" si="0"/>
        <v>89400</v>
      </c>
      <c r="Q36" s="604"/>
      <c r="R36" s="745"/>
      <c r="S36" s="745"/>
      <c r="T36" s="745"/>
      <c r="U36" s="745"/>
      <c r="V36" s="745"/>
      <c r="W36" s="745"/>
      <c r="X36" s="745"/>
      <c r="Y36" s="745"/>
      <c r="Z36" s="745"/>
      <c r="AA36" s="745"/>
      <c r="AB36" s="745"/>
      <c r="AC36" s="745"/>
      <c r="AD36" s="745"/>
      <c r="AE36" s="745"/>
      <c r="AF36" s="745"/>
      <c r="AG36" s="745"/>
      <c r="AH36" s="745"/>
      <c r="AI36" s="745"/>
      <c r="AJ36" s="745"/>
      <c r="AK36" s="745"/>
      <c r="AL36" s="745"/>
      <c r="AM36" s="745"/>
      <c r="AN36" s="745"/>
      <c r="AO36" s="745"/>
      <c r="AP36" s="745"/>
      <c r="AQ36" s="745"/>
      <c r="AR36" s="745"/>
      <c r="AS36" s="745"/>
      <c r="AT36" s="745"/>
      <c r="AU36" s="745"/>
      <c r="AV36" s="745"/>
      <c r="AW36" s="745"/>
      <c r="AX36" s="745"/>
      <c r="AY36" s="745"/>
      <c r="AZ36" s="745"/>
      <c r="BA36" s="745"/>
      <c r="BB36" s="745"/>
      <c r="BC36" s="745"/>
      <c r="BD36" s="745"/>
      <c r="BE36" s="745"/>
      <c r="BF36" s="745"/>
      <c r="BG36" s="745"/>
    </row>
    <row r="37" spans="1:59" s="746" customFormat="1" ht="30" x14ac:dyDescent="0.2">
      <c r="A37" s="735" t="e">
        <v>#N/A</v>
      </c>
      <c r="B37" s="735">
        <v>31</v>
      </c>
      <c r="C37" s="736">
        <v>32</v>
      </c>
      <c r="D37" s="736">
        <v>30</v>
      </c>
      <c r="E37" s="737" t="s">
        <v>4572</v>
      </c>
      <c r="F37" s="738" t="s">
        <v>5785</v>
      </c>
      <c r="G37" s="738" t="s">
        <v>3387</v>
      </c>
      <c r="H37" s="739" t="s">
        <v>106</v>
      </c>
      <c r="I37" s="740">
        <v>0</v>
      </c>
      <c r="J37" s="741">
        <v>247496</v>
      </c>
      <c r="K37" s="742">
        <v>42527</v>
      </c>
      <c r="L37" s="743">
        <v>1</v>
      </c>
      <c r="M37" s="743">
        <v>1</v>
      </c>
      <c r="N37" s="744">
        <v>247496</v>
      </c>
      <c r="O37" s="744">
        <v>247496</v>
      </c>
      <c r="P37" s="744">
        <f t="shared" si="0"/>
        <v>0</v>
      </c>
      <c r="Q37" s="604"/>
      <c r="R37" s="745"/>
      <c r="S37" s="745"/>
      <c r="T37" s="745"/>
      <c r="U37" s="745"/>
      <c r="V37" s="745"/>
      <c r="W37" s="745"/>
      <c r="X37" s="745"/>
      <c r="Y37" s="745"/>
      <c r="Z37" s="745"/>
      <c r="AA37" s="745"/>
      <c r="AB37" s="745"/>
      <c r="AC37" s="745"/>
      <c r="AD37" s="745"/>
      <c r="AE37" s="745"/>
      <c r="AF37" s="745"/>
      <c r="AG37" s="745"/>
      <c r="AH37" s="745"/>
      <c r="AI37" s="745"/>
      <c r="AJ37" s="745"/>
      <c r="AK37" s="745"/>
      <c r="AL37" s="745"/>
      <c r="AM37" s="745"/>
      <c r="AN37" s="745"/>
      <c r="AO37" s="745"/>
      <c r="AP37" s="745"/>
      <c r="AQ37" s="745"/>
      <c r="AR37" s="745"/>
      <c r="AS37" s="745"/>
      <c r="AT37" s="745"/>
      <c r="AU37" s="745"/>
      <c r="AV37" s="745"/>
      <c r="AW37" s="745"/>
      <c r="AX37" s="745"/>
      <c r="AY37" s="745"/>
      <c r="AZ37" s="745"/>
      <c r="BA37" s="745"/>
      <c r="BB37" s="745"/>
      <c r="BC37" s="745"/>
      <c r="BD37" s="745"/>
      <c r="BE37" s="745"/>
      <c r="BF37" s="745"/>
      <c r="BG37" s="745"/>
    </row>
    <row r="38" spans="1:59" s="746" customFormat="1" ht="30" x14ac:dyDescent="0.2">
      <c r="A38" s="735">
        <v>14</v>
      </c>
      <c r="B38" s="735">
        <v>32</v>
      </c>
      <c r="C38" s="736">
        <v>33</v>
      </c>
      <c r="D38" s="736">
        <v>31</v>
      </c>
      <c r="E38" s="737" t="s">
        <v>161</v>
      </c>
      <c r="F38" s="738" t="s">
        <v>5786</v>
      </c>
      <c r="G38" s="738" t="s">
        <v>3387</v>
      </c>
      <c r="H38" s="739" t="s">
        <v>106</v>
      </c>
      <c r="I38" s="740">
        <v>7500</v>
      </c>
      <c r="J38" s="741">
        <v>9701</v>
      </c>
      <c r="K38" s="742">
        <v>42432</v>
      </c>
      <c r="L38" s="743">
        <v>1</v>
      </c>
      <c r="M38" s="743">
        <v>1</v>
      </c>
      <c r="N38" s="744">
        <v>9701</v>
      </c>
      <c r="O38" s="744">
        <v>0</v>
      </c>
      <c r="P38" s="744">
        <f t="shared" si="0"/>
        <v>9701</v>
      </c>
      <c r="Q38" s="604"/>
      <c r="R38" s="745"/>
      <c r="S38" s="745"/>
      <c r="T38" s="745"/>
      <c r="U38" s="745"/>
      <c r="V38" s="745"/>
      <c r="W38" s="745"/>
      <c r="X38" s="745"/>
      <c r="Y38" s="745"/>
      <c r="Z38" s="745"/>
      <c r="AA38" s="745"/>
      <c r="AB38" s="745"/>
      <c r="AC38" s="745"/>
      <c r="AD38" s="745"/>
      <c r="AE38" s="745"/>
      <c r="AF38" s="745"/>
      <c r="AG38" s="745"/>
      <c r="AH38" s="745"/>
      <c r="AI38" s="745"/>
      <c r="AJ38" s="745"/>
      <c r="AK38" s="745"/>
      <c r="AL38" s="745"/>
      <c r="AM38" s="745"/>
      <c r="AN38" s="745"/>
      <c r="AO38" s="745"/>
      <c r="AP38" s="745"/>
      <c r="AQ38" s="745"/>
      <c r="AR38" s="745"/>
      <c r="AS38" s="745"/>
      <c r="AT38" s="745"/>
      <c r="AU38" s="745"/>
      <c r="AV38" s="745"/>
      <c r="AW38" s="745"/>
      <c r="AX38" s="745"/>
      <c r="AY38" s="745"/>
      <c r="AZ38" s="745"/>
      <c r="BA38" s="745"/>
      <c r="BB38" s="745"/>
      <c r="BC38" s="745"/>
      <c r="BD38" s="745"/>
      <c r="BE38" s="745"/>
      <c r="BF38" s="745"/>
      <c r="BG38" s="745"/>
    </row>
    <row r="39" spans="1:59" s="746" customFormat="1" ht="30" x14ac:dyDescent="0.2">
      <c r="A39" s="735">
        <v>180</v>
      </c>
      <c r="B39" s="735">
        <v>33</v>
      </c>
      <c r="C39" s="736">
        <v>34</v>
      </c>
      <c r="D39" s="736">
        <v>32</v>
      </c>
      <c r="E39" s="737" t="s">
        <v>488</v>
      </c>
      <c r="F39" s="738" t="s">
        <v>5787</v>
      </c>
      <c r="G39" s="738" t="s">
        <v>3387</v>
      </c>
      <c r="H39" s="739" t="s">
        <v>106</v>
      </c>
      <c r="I39" s="740">
        <v>10000</v>
      </c>
      <c r="J39" s="741">
        <v>17240.7</v>
      </c>
      <c r="K39" s="742">
        <v>42474</v>
      </c>
      <c r="L39" s="743">
        <v>1</v>
      </c>
      <c r="M39" s="743">
        <v>1</v>
      </c>
      <c r="N39" s="744">
        <v>17240.7</v>
      </c>
      <c r="O39" s="744">
        <v>17240.7</v>
      </c>
      <c r="P39" s="744">
        <f t="shared" si="0"/>
        <v>0</v>
      </c>
      <c r="Q39" s="604"/>
      <c r="R39" s="745"/>
      <c r="S39" s="745"/>
      <c r="T39" s="745"/>
      <c r="U39" s="745"/>
      <c r="V39" s="745"/>
      <c r="W39" s="745"/>
      <c r="X39" s="745"/>
      <c r="Y39" s="745"/>
      <c r="Z39" s="745"/>
      <c r="AA39" s="745"/>
      <c r="AB39" s="745"/>
      <c r="AC39" s="745"/>
      <c r="AD39" s="745"/>
      <c r="AE39" s="745"/>
      <c r="AF39" s="745"/>
      <c r="AG39" s="745"/>
      <c r="AH39" s="745"/>
      <c r="AI39" s="745"/>
      <c r="AJ39" s="745"/>
      <c r="AK39" s="745"/>
      <c r="AL39" s="745"/>
      <c r="AM39" s="745"/>
      <c r="AN39" s="745"/>
      <c r="AO39" s="745"/>
      <c r="AP39" s="745"/>
      <c r="AQ39" s="745"/>
      <c r="AR39" s="745"/>
      <c r="AS39" s="745"/>
      <c r="AT39" s="745"/>
      <c r="AU39" s="745"/>
      <c r="AV39" s="745"/>
      <c r="AW39" s="745"/>
      <c r="AX39" s="745"/>
      <c r="AY39" s="745"/>
      <c r="AZ39" s="745"/>
      <c r="BA39" s="745"/>
      <c r="BB39" s="745"/>
      <c r="BC39" s="745"/>
      <c r="BD39" s="745"/>
      <c r="BE39" s="745"/>
      <c r="BF39" s="745"/>
      <c r="BG39" s="745"/>
    </row>
    <row r="40" spans="1:59" s="746" customFormat="1" ht="30" x14ac:dyDescent="0.2">
      <c r="A40" s="735">
        <v>188</v>
      </c>
      <c r="B40" s="735">
        <v>34</v>
      </c>
      <c r="C40" s="736">
        <v>35</v>
      </c>
      <c r="D40" s="736">
        <v>33</v>
      </c>
      <c r="E40" s="737" t="s">
        <v>506</v>
      </c>
      <c r="F40" s="738" t="s">
        <v>5788</v>
      </c>
      <c r="G40" s="738" t="s">
        <v>3387</v>
      </c>
      <c r="H40" s="739" t="s">
        <v>106</v>
      </c>
      <c r="I40" s="740">
        <v>15000</v>
      </c>
      <c r="J40" s="741">
        <v>19795.400000000001</v>
      </c>
      <c r="K40" s="742">
        <v>42474</v>
      </c>
      <c r="L40" s="743">
        <v>1</v>
      </c>
      <c r="M40" s="743">
        <v>1</v>
      </c>
      <c r="N40" s="744">
        <v>19795.400000000001</v>
      </c>
      <c r="O40" s="744">
        <v>19795.400000000001</v>
      </c>
      <c r="P40" s="744">
        <f t="shared" si="0"/>
        <v>0</v>
      </c>
      <c r="Q40" s="604"/>
      <c r="R40" s="745"/>
      <c r="S40" s="745"/>
      <c r="T40" s="745"/>
      <c r="U40" s="745"/>
      <c r="V40" s="745"/>
      <c r="W40" s="745"/>
      <c r="X40" s="745"/>
      <c r="Y40" s="745"/>
      <c r="Z40" s="745"/>
      <c r="AA40" s="745"/>
      <c r="AB40" s="745"/>
      <c r="AC40" s="745"/>
      <c r="AD40" s="745"/>
      <c r="AE40" s="745"/>
      <c r="AF40" s="745"/>
      <c r="AG40" s="745"/>
      <c r="AH40" s="745"/>
      <c r="AI40" s="745"/>
      <c r="AJ40" s="745"/>
      <c r="AK40" s="745"/>
      <c r="AL40" s="745"/>
      <c r="AM40" s="745"/>
      <c r="AN40" s="745"/>
      <c r="AO40" s="745"/>
      <c r="AP40" s="745"/>
      <c r="AQ40" s="745"/>
      <c r="AR40" s="745"/>
      <c r="AS40" s="745"/>
      <c r="AT40" s="745"/>
      <c r="AU40" s="745"/>
      <c r="AV40" s="745"/>
      <c r="AW40" s="745"/>
      <c r="AX40" s="745"/>
      <c r="AY40" s="745"/>
      <c r="AZ40" s="745"/>
      <c r="BA40" s="745"/>
      <c r="BB40" s="745"/>
      <c r="BC40" s="745"/>
      <c r="BD40" s="745"/>
      <c r="BE40" s="745"/>
      <c r="BF40" s="745"/>
      <c r="BG40" s="745"/>
    </row>
    <row r="41" spans="1:59" s="746" customFormat="1" x14ac:dyDescent="0.2">
      <c r="A41" s="735" t="e">
        <v>#N/A</v>
      </c>
      <c r="B41" s="735">
        <v>35</v>
      </c>
      <c r="C41" s="736">
        <v>36</v>
      </c>
      <c r="D41" s="736">
        <v>34</v>
      </c>
      <c r="E41" s="737" t="s">
        <v>4577</v>
      </c>
      <c r="F41" s="738" t="s">
        <v>5789</v>
      </c>
      <c r="G41" s="738" t="s">
        <v>5750</v>
      </c>
      <c r="H41" s="739" t="s">
        <v>106</v>
      </c>
      <c r="I41" s="740">
        <v>0</v>
      </c>
      <c r="J41" s="741">
        <v>739994</v>
      </c>
      <c r="K41" s="742">
        <v>42794</v>
      </c>
      <c r="L41" s="743">
        <v>1</v>
      </c>
      <c r="M41" s="743">
        <v>1</v>
      </c>
      <c r="N41" s="744">
        <v>739994</v>
      </c>
      <c r="O41" s="744">
        <v>0</v>
      </c>
      <c r="P41" s="744">
        <f t="shared" si="0"/>
        <v>739994</v>
      </c>
      <c r="Q41" s="604"/>
      <c r="R41" s="745"/>
      <c r="S41" s="745"/>
      <c r="T41" s="745"/>
      <c r="U41" s="745"/>
      <c r="V41" s="745"/>
      <c r="W41" s="745"/>
      <c r="X41" s="745"/>
      <c r="Y41" s="745"/>
      <c r="Z41" s="745"/>
      <c r="AA41" s="745"/>
      <c r="AB41" s="745"/>
      <c r="AC41" s="745"/>
      <c r="AD41" s="745"/>
      <c r="AE41" s="745"/>
      <c r="AF41" s="745"/>
      <c r="AG41" s="745"/>
      <c r="AH41" s="745"/>
      <c r="AI41" s="745"/>
      <c r="AJ41" s="745"/>
      <c r="AK41" s="745"/>
      <c r="AL41" s="745"/>
      <c r="AM41" s="745"/>
      <c r="AN41" s="745"/>
      <c r="AO41" s="745"/>
      <c r="AP41" s="745"/>
      <c r="AQ41" s="745"/>
      <c r="AR41" s="745"/>
      <c r="AS41" s="745"/>
      <c r="AT41" s="745"/>
      <c r="AU41" s="745"/>
      <c r="AV41" s="745"/>
      <c r="AW41" s="745"/>
      <c r="AX41" s="745"/>
      <c r="AY41" s="745"/>
      <c r="AZ41" s="745"/>
      <c r="BA41" s="745"/>
      <c r="BB41" s="745"/>
      <c r="BC41" s="745"/>
      <c r="BD41" s="745"/>
      <c r="BE41" s="745"/>
      <c r="BF41" s="745"/>
      <c r="BG41" s="745"/>
    </row>
    <row r="42" spans="1:59" s="746" customFormat="1" x14ac:dyDescent="0.2">
      <c r="A42" s="735">
        <v>118</v>
      </c>
      <c r="B42" s="735">
        <v>36</v>
      </c>
      <c r="C42" s="736">
        <v>37</v>
      </c>
      <c r="D42" s="736">
        <v>35</v>
      </c>
      <c r="E42" s="737" t="s">
        <v>376</v>
      </c>
      <c r="F42" s="738" t="s">
        <v>5790</v>
      </c>
      <c r="G42" s="738" t="s">
        <v>5759</v>
      </c>
      <c r="H42" s="739" t="s">
        <v>106</v>
      </c>
      <c r="I42" s="740">
        <v>16200</v>
      </c>
      <c r="J42" s="748">
        <v>44134</v>
      </c>
      <c r="K42" s="742">
        <v>42717</v>
      </c>
      <c r="L42" s="743">
        <v>1</v>
      </c>
      <c r="M42" s="743">
        <v>0</v>
      </c>
      <c r="N42" s="744">
        <v>44134</v>
      </c>
      <c r="O42" s="744">
        <v>0</v>
      </c>
      <c r="P42" s="744">
        <f t="shared" si="0"/>
        <v>44134</v>
      </c>
      <c r="Q42" s="604" t="s">
        <v>4400</v>
      </c>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c r="BA42" s="745"/>
      <c r="BB42" s="745"/>
      <c r="BC42" s="745"/>
      <c r="BD42" s="745"/>
      <c r="BE42" s="745"/>
      <c r="BF42" s="745"/>
      <c r="BG42" s="745"/>
    </row>
    <row r="43" spans="1:59" s="746" customFormat="1" ht="30" x14ac:dyDescent="0.2">
      <c r="A43" s="735">
        <v>142</v>
      </c>
      <c r="B43" s="735">
        <v>39</v>
      </c>
      <c r="C43" s="736">
        <v>38</v>
      </c>
      <c r="D43" s="736">
        <v>36</v>
      </c>
      <c r="E43" s="737" t="s">
        <v>420</v>
      </c>
      <c r="F43" s="738" t="s">
        <v>5791</v>
      </c>
      <c r="G43" s="738" t="s">
        <v>5750</v>
      </c>
      <c r="H43" s="739" t="s">
        <v>106</v>
      </c>
      <c r="I43" s="740">
        <v>10000</v>
      </c>
      <c r="J43" s="741">
        <v>12867</v>
      </c>
      <c r="K43" s="742">
        <v>42514</v>
      </c>
      <c r="L43" s="743">
        <v>1</v>
      </c>
      <c r="M43" s="743">
        <v>1</v>
      </c>
      <c r="N43" s="744">
        <v>12867</v>
      </c>
      <c r="O43" s="744">
        <v>12867</v>
      </c>
      <c r="P43" s="744">
        <f t="shared" si="0"/>
        <v>0</v>
      </c>
      <c r="Q43" s="604" t="s">
        <v>5792</v>
      </c>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745"/>
      <c r="AP43" s="745"/>
      <c r="AQ43" s="745"/>
      <c r="AR43" s="745"/>
      <c r="AS43" s="745"/>
      <c r="AT43" s="745"/>
      <c r="AU43" s="745"/>
      <c r="AV43" s="745"/>
      <c r="AW43" s="745"/>
      <c r="AX43" s="745"/>
      <c r="AY43" s="745"/>
      <c r="AZ43" s="745"/>
      <c r="BA43" s="745"/>
      <c r="BB43" s="745"/>
      <c r="BC43" s="745"/>
      <c r="BD43" s="745"/>
      <c r="BE43" s="745"/>
      <c r="BF43" s="745"/>
      <c r="BG43" s="745"/>
    </row>
    <row r="44" spans="1:59" s="746" customFormat="1" ht="30" x14ac:dyDescent="0.2">
      <c r="A44" s="735">
        <v>144</v>
      </c>
      <c r="B44" s="735">
        <v>40</v>
      </c>
      <c r="C44" s="736">
        <v>39</v>
      </c>
      <c r="D44" s="736">
        <v>37</v>
      </c>
      <c r="E44" s="737" t="s">
        <v>424</v>
      </c>
      <c r="F44" s="738" t="s">
        <v>5793</v>
      </c>
      <c r="G44" s="738" t="s">
        <v>5750</v>
      </c>
      <c r="H44" s="739" t="s">
        <v>106</v>
      </c>
      <c r="I44" s="740">
        <v>10000</v>
      </c>
      <c r="J44" s="741">
        <v>12867</v>
      </c>
      <c r="K44" s="742">
        <v>42514</v>
      </c>
      <c r="L44" s="743">
        <v>1</v>
      </c>
      <c r="M44" s="743">
        <v>1</v>
      </c>
      <c r="N44" s="744">
        <v>12867</v>
      </c>
      <c r="O44" s="744">
        <v>12867</v>
      </c>
      <c r="P44" s="744">
        <f t="shared" si="0"/>
        <v>0</v>
      </c>
      <c r="Q44" s="604" t="s">
        <v>5792</v>
      </c>
      <c r="R44" s="745"/>
      <c r="S44" s="745"/>
      <c r="T44" s="745"/>
      <c r="U44" s="745"/>
      <c r="V44" s="745"/>
      <c r="W44" s="745"/>
      <c r="X44" s="745"/>
      <c r="Y44" s="745"/>
      <c r="Z44" s="745"/>
      <c r="AA44" s="745"/>
      <c r="AB44" s="745"/>
      <c r="AC44" s="745"/>
      <c r="AD44" s="745"/>
      <c r="AE44" s="745"/>
      <c r="AF44" s="745"/>
      <c r="AG44" s="745"/>
      <c r="AH44" s="745"/>
      <c r="AI44" s="745"/>
      <c r="AJ44" s="745"/>
      <c r="AK44" s="745"/>
      <c r="AL44" s="745"/>
      <c r="AM44" s="745"/>
      <c r="AN44" s="745"/>
      <c r="AO44" s="745"/>
      <c r="AP44" s="745"/>
      <c r="AQ44" s="745"/>
      <c r="AR44" s="745"/>
      <c r="AS44" s="745"/>
      <c r="AT44" s="745"/>
      <c r="AU44" s="745"/>
      <c r="AV44" s="745"/>
      <c r="AW44" s="745"/>
      <c r="AX44" s="745"/>
      <c r="AY44" s="745"/>
      <c r="AZ44" s="745"/>
      <c r="BA44" s="745"/>
      <c r="BB44" s="745"/>
      <c r="BC44" s="745"/>
      <c r="BD44" s="745"/>
      <c r="BE44" s="745"/>
      <c r="BF44" s="745"/>
      <c r="BG44" s="745"/>
    </row>
    <row r="45" spans="1:59" s="746" customFormat="1" ht="30" x14ac:dyDescent="0.2">
      <c r="A45" s="735">
        <v>61</v>
      </c>
      <c r="B45" s="735">
        <v>51</v>
      </c>
      <c r="C45" s="736">
        <v>40</v>
      </c>
      <c r="D45" s="736">
        <v>38</v>
      </c>
      <c r="E45" s="737" t="s">
        <v>265</v>
      </c>
      <c r="F45" s="738" t="s">
        <v>5794</v>
      </c>
      <c r="G45" s="738" t="s">
        <v>5750</v>
      </c>
      <c r="H45" s="739" t="s">
        <v>106</v>
      </c>
      <c r="I45" s="740">
        <v>12500</v>
      </c>
      <c r="J45" s="741">
        <v>10950</v>
      </c>
      <c r="K45" s="742">
        <v>42531</v>
      </c>
      <c r="L45" s="743">
        <v>1</v>
      </c>
      <c r="M45" s="743">
        <v>1</v>
      </c>
      <c r="N45" s="744">
        <v>10950</v>
      </c>
      <c r="O45" s="744">
        <v>10950</v>
      </c>
      <c r="P45" s="744">
        <f t="shared" si="0"/>
        <v>0</v>
      </c>
      <c r="Q45" s="604" t="s">
        <v>5795</v>
      </c>
      <c r="R45" s="745"/>
      <c r="S45" s="745"/>
      <c r="T45" s="745"/>
      <c r="U45" s="745"/>
      <c r="V45" s="745"/>
      <c r="W45" s="745"/>
      <c r="X45" s="745"/>
      <c r="Y45" s="745"/>
      <c r="Z45" s="745"/>
      <c r="AA45" s="745"/>
      <c r="AB45" s="745"/>
      <c r="AC45" s="745"/>
      <c r="AD45" s="745"/>
      <c r="AE45" s="745"/>
      <c r="AF45" s="745"/>
      <c r="AG45" s="745"/>
      <c r="AH45" s="745"/>
      <c r="AI45" s="745"/>
      <c r="AJ45" s="745"/>
      <c r="AK45" s="745"/>
      <c r="AL45" s="745"/>
      <c r="AM45" s="745"/>
      <c r="AN45" s="745"/>
      <c r="AO45" s="745"/>
      <c r="AP45" s="745"/>
      <c r="AQ45" s="745"/>
      <c r="AR45" s="745"/>
      <c r="AS45" s="745"/>
      <c r="AT45" s="745"/>
      <c r="AU45" s="745"/>
      <c r="AV45" s="745"/>
      <c r="AW45" s="745"/>
      <c r="AX45" s="745"/>
      <c r="AY45" s="745"/>
      <c r="AZ45" s="745"/>
      <c r="BA45" s="745"/>
      <c r="BB45" s="745"/>
      <c r="BC45" s="745"/>
      <c r="BD45" s="745"/>
      <c r="BE45" s="745"/>
      <c r="BF45" s="745"/>
      <c r="BG45" s="745"/>
    </row>
    <row r="46" spans="1:59" s="746" customFormat="1" ht="30" x14ac:dyDescent="0.2">
      <c r="A46" s="735">
        <v>72</v>
      </c>
      <c r="B46" s="735">
        <v>37</v>
      </c>
      <c r="C46" s="736">
        <v>41</v>
      </c>
      <c r="D46" s="736">
        <v>39</v>
      </c>
      <c r="E46" s="737" t="s">
        <v>287</v>
      </c>
      <c r="F46" s="738" t="s">
        <v>5796</v>
      </c>
      <c r="G46" s="738" t="s">
        <v>5750</v>
      </c>
      <c r="H46" s="739" t="s">
        <v>106</v>
      </c>
      <c r="I46" s="740">
        <v>15000</v>
      </c>
      <c r="J46" s="741">
        <v>12867</v>
      </c>
      <c r="K46" s="742">
        <v>42514</v>
      </c>
      <c r="L46" s="743">
        <v>1</v>
      </c>
      <c r="M46" s="743">
        <v>1</v>
      </c>
      <c r="N46" s="744">
        <v>12867</v>
      </c>
      <c r="O46" s="744">
        <v>12867.01</v>
      </c>
      <c r="P46" s="744">
        <f t="shared" si="0"/>
        <v>-1.0000000000218279E-2</v>
      </c>
      <c r="Q46" s="604" t="s">
        <v>5792</v>
      </c>
      <c r="R46" s="745"/>
      <c r="S46" s="745"/>
      <c r="T46" s="745"/>
      <c r="U46" s="745"/>
      <c r="V46" s="745"/>
      <c r="W46" s="745"/>
      <c r="X46" s="745"/>
      <c r="Y46" s="745"/>
      <c r="Z46" s="745"/>
      <c r="AA46" s="745"/>
      <c r="AB46" s="745"/>
      <c r="AC46" s="745"/>
      <c r="AD46" s="745"/>
      <c r="AE46" s="745"/>
      <c r="AF46" s="745"/>
      <c r="AG46" s="745"/>
      <c r="AH46" s="745"/>
      <c r="AI46" s="745"/>
      <c r="AJ46" s="745"/>
      <c r="AK46" s="745"/>
      <c r="AL46" s="745"/>
      <c r="AM46" s="745"/>
      <c r="AN46" s="745"/>
      <c r="AO46" s="745"/>
      <c r="AP46" s="745"/>
      <c r="AQ46" s="745"/>
      <c r="AR46" s="745"/>
      <c r="AS46" s="745"/>
      <c r="AT46" s="745"/>
      <c r="AU46" s="745"/>
      <c r="AV46" s="745"/>
      <c r="AW46" s="745"/>
      <c r="AX46" s="745"/>
      <c r="AY46" s="745"/>
      <c r="AZ46" s="745"/>
      <c r="BA46" s="745"/>
      <c r="BB46" s="745"/>
      <c r="BC46" s="745"/>
      <c r="BD46" s="745"/>
      <c r="BE46" s="745"/>
      <c r="BF46" s="745"/>
      <c r="BG46" s="745"/>
    </row>
    <row r="47" spans="1:59" s="746" customFormat="1" ht="30" x14ac:dyDescent="0.2">
      <c r="A47" s="735">
        <v>73</v>
      </c>
      <c r="B47" s="735">
        <v>49</v>
      </c>
      <c r="C47" s="736">
        <v>42</v>
      </c>
      <c r="D47" s="736">
        <v>40</v>
      </c>
      <c r="E47" s="737" t="s">
        <v>289</v>
      </c>
      <c r="F47" s="738" t="s">
        <v>5797</v>
      </c>
      <c r="G47" s="738" t="s">
        <v>5750</v>
      </c>
      <c r="H47" s="739" t="s">
        <v>106</v>
      </c>
      <c r="I47" s="740">
        <v>12500</v>
      </c>
      <c r="J47" s="741">
        <v>10950</v>
      </c>
      <c r="K47" s="742">
        <v>42531</v>
      </c>
      <c r="L47" s="743">
        <v>1</v>
      </c>
      <c r="M47" s="743">
        <v>1</v>
      </c>
      <c r="N47" s="744">
        <v>10950</v>
      </c>
      <c r="O47" s="744">
        <v>10950</v>
      </c>
      <c r="P47" s="744">
        <f t="shared" si="0"/>
        <v>0</v>
      </c>
      <c r="Q47" s="604" t="s">
        <v>5795</v>
      </c>
      <c r="R47" s="745"/>
      <c r="S47" s="745"/>
      <c r="T47" s="745"/>
      <c r="U47" s="745"/>
      <c r="V47" s="745"/>
      <c r="W47" s="745"/>
      <c r="X47" s="745"/>
      <c r="Y47" s="745"/>
      <c r="Z47" s="745"/>
      <c r="AA47" s="745"/>
      <c r="AB47" s="745"/>
      <c r="AC47" s="745"/>
      <c r="AD47" s="745"/>
      <c r="AE47" s="745"/>
      <c r="AF47" s="745"/>
      <c r="AG47" s="745"/>
      <c r="AH47" s="745"/>
      <c r="AI47" s="745"/>
      <c r="AJ47" s="745"/>
      <c r="AK47" s="745"/>
      <c r="AL47" s="745"/>
      <c r="AM47" s="745"/>
      <c r="AN47" s="745"/>
      <c r="AO47" s="745"/>
      <c r="AP47" s="745"/>
      <c r="AQ47" s="745"/>
      <c r="AR47" s="745"/>
      <c r="AS47" s="745"/>
      <c r="AT47" s="745"/>
      <c r="AU47" s="745"/>
      <c r="AV47" s="745"/>
      <c r="AW47" s="745"/>
      <c r="AX47" s="745"/>
      <c r="AY47" s="745"/>
      <c r="AZ47" s="745"/>
      <c r="BA47" s="745"/>
      <c r="BB47" s="745"/>
      <c r="BC47" s="745"/>
      <c r="BD47" s="745"/>
      <c r="BE47" s="745"/>
      <c r="BF47" s="745"/>
      <c r="BG47" s="745"/>
    </row>
    <row r="48" spans="1:59" s="746" customFormat="1" ht="30" x14ac:dyDescent="0.2">
      <c r="A48" s="735">
        <v>84</v>
      </c>
      <c r="B48" s="735">
        <v>53</v>
      </c>
      <c r="C48" s="736">
        <v>43</v>
      </c>
      <c r="D48" s="736">
        <v>41</v>
      </c>
      <c r="E48" s="737" t="s">
        <v>311</v>
      </c>
      <c r="F48" s="738" t="s">
        <v>5798</v>
      </c>
      <c r="G48" s="738" t="s">
        <v>5750</v>
      </c>
      <c r="H48" s="739" t="s">
        <v>106</v>
      </c>
      <c r="I48" s="740">
        <v>12500</v>
      </c>
      <c r="J48" s="741">
        <v>10950</v>
      </c>
      <c r="K48" s="742">
        <v>42531</v>
      </c>
      <c r="L48" s="743">
        <v>1</v>
      </c>
      <c r="M48" s="743">
        <v>1</v>
      </c>
      <c r="N48" s="744">
        <v>10950</v>
      </c>
      <c r="O48" s="744">
        <v>10950</v>
      </c>
      <c r="P48" s="744">
        <f t="shared" si="0"/>
        <v>0</v>
      </c>
      <c r="Q48" s="604" t="s">
        <v>5795</v>
      </c>
      <c r="R48" s="745"/>
      <c r="S48" s="745"/>
      <c r="T48" s="745"/>
      <c r="U48" s="745"/>
      <c r="V48" s="745"/>
      <c r="W48" s="745"/>
      <c r="X48" s="745"/>
      <c r="Y48" s="745"/>
      <c r="Z48" s="745"/>
      <c r="AA48" s="745"/>
      <c r="AB48" s="745"/>
      <c r="AC48" s="745"/>
      <c r="AD48" s="745"/>
      <c r="AE48" s="745"/>
      <c r="AF48" s="745"/>
      <c r="AG48" s="745"/>
      <c r="AH48" s="745"/>
      <c r="AI48" s="745"/>
      <c r="AJ48" s="745"/>
      <c r="AK48" s="745"/>
      <c r="AL48" s="745"/>
      <c r="AM48" s="745"/>
      <c r="AN48" s="745"/>
      <c r="AO48" s="745"/>
      <c r="AP48" s="745"/>
      <c r="AQ48" s="745"/>
      <c r="AR48" s="745"/>
      <c r="AS48" s="745"/>
      <c r="AT48" s="745"/>
      <c r="AU48" s="745"/>
      <c r="AV48" s="745"/>
      <c r="AW48" s="745"/>
      <c r="AX48" s="745"/>
      <c r="AY48" s="745"/>
      <c r="AZ48" s="745"/>
      <c r="BA48" s="745"/>
      <c r="BB48" s="745"/>
      <c r="BC48" s="745"/>
      <c r="BD48" s="745"/>
      <c r="BE48" s="745"/>
      <c r="BF48" s="745"/>
      <c r="BG48" s="745"/>
    </row>
    <row r="49" spans="1:59" s="746" customFormat="1" ht="30" x14ac:dyDescent="0.2">
      <c r="A49" s="735">
        <v>93</v>
      </c>
      <c r="B49" s="735">
        <v>38</v>
      </c>
      <c r="C49" s="736">
        <v>44</v>
      </c>
      <c r="D49" s="736">
        <v>42</v>
      </c>
      <c r="E49" s="737" t="s">
        <v>331</v>
      </c>
      <c r="F49" s="738" t="s">
        <v>5799</v>
      </c>
      <c r="G49" s="738" t="s">
        <v>5750</v>
      </c>
      <c r="H49" s="739" t="s">
        <v>106</v>
      </c>
      <c r="I49" s="740">
        <v>10000</v>
      </c>
      <c r="J49" s="741">
        <v>12865</v>
      </c>
      <c r="K49" s="742">
        <v>42514</v>
      </c>
      <c r="L49" s="743">
        <v>1</v>
      </c>
      <c r="M49" s="743">
        <v>1</v>
      </c>
      <c r="N49" s="744">
        <v>12865</v>
      </c>
      <c r="O49" s="744">
        <v>12864.99</v>
      </c>
      <c r="P49" s="744">
        <f t="shared" si="0"/>
        <v>1.0000000000218279E-2</v>
      </c>
      <c r="Q49" s="604" t="s">
        <v>5792</v>
      </c>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745"/>
      <c r="AT49" s="745"/>
      <c r="AU49" s="745"/>
      <c r="AV49" s="745"/>
      <c r="AW49" s="745"/>
      <c r="AX49" s="745"/>
      <c r="AY49" s="745"/>
      <c r="AZ49" s="745"/>
      <c r="BA49" s="745"/>
      <c r="BB49" s="745"/>
      <c r="BC49" s="745"/>
      <c r="BD49" s="745"/>
      <c r="BE49" s="745"/>
      <c r="BF49" s="745"/>
      <c r="BG49" s="745"/>
    </row>
    <row r="50" spans="1:59" s="746" customFormat="1" ht="30" x14ac:dyDescent="0.2">
      <c r="A50" s="735">
        <v>145</v>
      </c>
      <c r="B50" s="735">
        <v>126</v>
      </c>
      <c r="C50" s="736">
        <v>45</v>
      </c>
      <c r="D50" s="736">
        <v>43</v>
      </c>
      <c r="E50" s="737" t="s">
        <v>426</v>
      </c>
      <c r="F50" s="738" t="s">
        <v>5800</v>
      </c>
      <c r="G50" s="738" t="s">
        <v>5750</v>
      </c>
      <c r="H50" s="739" t="s">
        <v>106</v>
      </c>
      <c r="I50" s="740">
        <v>12500</v>
      </c>
      <c r="J50" s="741">
        <v>10950</v>
      </c>
      <c r="K50" s="742">
        <v>42531</v>
      </c>
      <c r="L50" s="743">
        <v>1</v>
      </c>
      <c r="M50" s="743">
        <v>1</v>
      </c>
      <c r="N50" s="744">
        <v>10950</v>
      </c>
      <c r="O50" s="744">
        <v>10950</v>
      </c>
      <c r="P50" s="744">
        <f t="shared" si="0"/>
        <v>0</v>
      </c>
      <c r="Q50" s="604" t="s">
        <v>5795</v>
      </c>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c r="AU50" s="745"/>
      <c r="AV50" s="745"/>
      <c r="AW50" s="745"/>
      <c r="AX50" s="745"/>
      <c r="AY50" s="745"/>
      <c r="AZ50" s="745"/>
      <c r="BA50" s="745"/>
      <c r="BB50" s="745"/>
      <c r="BC50" s="745"/>
      <c r="BD50" s="745"/>
      <c r="BE50" s="745"/>
      <c r="BF50" s="745"/>
      <c r="BG50" s="745"/>
    </row>
    <row r="51" spans="1:59" s="746" customFormat="1" ht="30" x14ac:dyDescent="0.2">
      <c r="A51" s="735">
        <v>146</v>
      </c>
      <c r="B51" s="735">
        <v>42</v>
      </c>
      <c r="C51" s="736">
        <v>46</v>
      </c>
      <c r="D51" s="736">
        <v>44</v>
      </c>
      <c r="E51" s="737" t="s">
        <v>427</v>
      </c>
      <c r="F51" s="738" t="s">
        <v>5801</v>
      </c>
      <c r="G51" s="738" t="s">
        <v>5750</v>
      </c>
      <c r="H51" s="739" t="s">
        <v>106</v>
      </c>
      <c r="I51" s="740">
        <v>10000</v>
      </c>
      <c r="J51" s="741">
        <v>12867</v>
      </c>
      <c r="K51" s="742">
        <v>42514</v>
      </c>
      <c r="L51" s="743">
        <v>1</v>
      </c>
      <c r="M51" s="743">
        <v>1</v>
      </c>
      <c r="N51" s="744">
        <v>12867</v>
      </c>
      <c r="O51" s="744">
        <v>12867</v>
      </c>
      <c r="P51" s="744">
        <f t="shared" si="0"/>
        <v>0</v>
      </c>
      <c r="Q51" s="604" t="s">
        <v>5792</v>
      </c>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c r="AU51" s="745"/>
      <c r="AV51" s="745"/>
      <c r="AW51" s="745"/>
      <c r="AX51" s="745"/>
      <c r="AY51" s="745"/>
      <c r="AZ51" s="745"/>
      <c r="BA51" s="745"/>
      <c r="BB51" s="745"/>
      <c r="BC51" s="745"/>
      <c r="BD51" s="745"/>
      <c r="BE51" s="745"/>
      <c r="BF51" s="745"/>
      <c r="BG51" s="745"/>
    </row>
    <row r="52" spans="1:59" s="746" customFormat="1" ht="30" x14ac:dyDescent="0.2">
      <c r="A52" s="735">
        <v>147</v>
      </c>
      <c r="B52" s="735">
        <v>127</v>
      </c>
      <c r="C52" s="736">
        <v>47</v>
      </c>
      <c r="D52" s="736">
        <v>45</v>
      </c>
      <c r="E52" s="737" t="s">
        <v>429</v>
      </c>
      <c r="F52" s="738" t="s">
        <v>5802</v>
      </c>
      <c r="G52" s="738" t="s">
        <v>5750</v>
      </c>
      <c r="H52" s="739" t="s">
        <v>106</v>
      </c>
      <c r="I52" s="740">
        <v>12500</v>
      </c>
      <c r="J52" s="741">
        <v>10950</v>
      </c>
      <c r="K52" s="742">
        <v>42531</v>
      </c>
      <c r="L52" s="743">
        <v>1</v>
      </c>
      <c r="M52" s="743">
        <v>1</v>
      </c>
      <c r="N52" s="744">
        <v>10950</v>
      </c>
      <c r="O52" s="744">
        <v>10950</v>
      </c>
      <c r="P52" s="744">
        <f t="shared" si="0"/>
        <v>0</v>
      </c>
      <c r="Q52" s="604" t="s">
        <v>5795</v>
      </c>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c r="AY52" s="745"/>
      <c r="AZ52" s="745"/>
      <c r="BA52" s="745"/>
      <c r="BB52" s="745"/>
      <c r="BC52" s="745"/>
      <c r="BD52" s="745"/>
      <c r="BE52" s="745"/>
      <c r="BF52" s="745"/>
      <c r="BG52" s="745"/>
    </row>
    <row r="53" spans="1:59" s="746" customFormat="1" ht="30" x14ac:dyDescent="0.2">
      <c r="A53" s="735">
        <v>195</v>
      </c>
      <c r="B53" s="735">
        <v>131</v>
      </c>
      <c r="C53" s="736">
        <v>48</v>
      </c>
      <c r="D53" s="736">
        <v>46</v>
      </c>
      <c r="E53" s="737" t="s">
        <v>519</v>
      </c>
      <c r="F53" s="738" t="s">
        <v>5803</v>
      </c>
      <c r="G53" s="738" t="s">
        <v>5750</v>
      </c>
      <c r="H53" s="739" t="s">
        <v>106</v>
      </c>
      <c r="I53" s="740">
        <v>12500</v>
      </c>
      <c r="J53" s="741">
        <v>10950</v>
      </c>
      <c r="K53" s="742">
        <v>42531</v>
      </c>
      <c r="L53" s="743">
        <v>1</v>
      </c>
      <c r="M53" s="743">
        <v>1</v>
      </c>
      <c r="N53" s="744">
        <v>10950</v>
      </c>
      <c r="O53" s="744">
        <v>10950</v>
      </c>
      <c r="P53" s="744">
        <f t="shared" si="0"/>
        <v>0</v>
      </c>
      <c r="Q53" s="604" t="s">
        <v>5795</v>
      </c>
      <c r="R53" s="745"/>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5"/>
    </row>
    <row r="54" spans="1:59" s="746" customFormat="1" ht="30" x14ac:dyDescent="0.2">
      <c r="A54" s="735">
        <v>196</v>
      </c>
      <c r="B54" s="735">
        <v>41</v>
      </c>
      <c r="C54" s="736">
        <v>49</v>
      </c>
      <c r="D54" s="736">
        <v>47</v>
      </c>
      <c r="E54" s="737" t="s">
        <v>521</v>
      </c>
      <c r="F54" s="738" t="s">
        <v>5804</v>
      </c>
      <c r="G54" s="738" t="s">
        <v>5750</v>
      </c>
      <c r="H54" s="739" t="s">
        <v>106</v>
      </c>
      <c r="I54" s="740">
        <v>10000</v>
      </c>
      <c r="J54" s="741">
        <v>12867</v>
      </c>
      <c r="K54" s="742">
        <v>42514</v>
      </c>
      <c r="L54" s="743">
        <v>1</v>
      </c>
      <c r="M54" s="743">
        <v>1</v>
      </c>
      <c r="N54" s="744">
        <v>12867</v>
      </c>
      <c r="O54" s="744">
        <v>12867</v>
      </c>
      <c r="P54" s="744">
        <f t="shared" si="0"/>
        <v>0</v>
      </c>
      <c r="Q54" s="604" t="s">
        <v>5792</v>
      </c>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row>
    <row r="55" spans="1:59" s="746" customFormat="1" x14ac:dyDescent="0.2">
      <c r="A55" s="735" t="e">
        <v>#N/A</v>
      </c>
      <c r="B55" s="735">
        <v>202</v>
      </c>
      <c r="C55" s="736">
        <v>50</v>
      </c>
      <c r="D55" s="736">
        <v>48</v>
      </c>
      <c r="E55" s="737" t="s">
        <v>4650</v>
      </c>
      <c r="F55" s="738" t="s">
        <v>5805</v>
      </c>
      <c r="G55" s="738" t="s">
        <v>3387</v>
      </c>
      <c r="H55" s="739" t="s">
        <v>106</v>
      </c>
      <c r="I55" s="740">
        <v>0</v>
      </c>
      <c r="J55" s="741">
        <v>135601.03</v>
      </c>
      <c r="K55" s="742">
        <v>42794</v>
      </c>
      <c r="L55" s="743">
        <v>1</v>
      </c>
      <c r="M55" s="743">
        <v>0.25</v>
      </c>
      <c r="N55" s="744">
        <v>135601.03</v>
      </c>
      <c r="O55" s="744">
        <v>0</v>
      </c>
      <c r="P55" s="744">
        <f t="shared" si="0"/>
        <v>135601.03</v>
      </c>
      <c r="Q55" s="604"/>
      <c r="R55" s="745"/>
      <c r="S55" s="745"/>
      <c r="T55" s="745"/>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c r="AU55" s="745"/>
      <c r="AV55" s="745"/>
      <c r="AW55" s="745"/>
      <c r="AX55" s="745"/>
      <c r="AY55" s="745"/>
      <c r="AZ55" s="745"/>
      <c r="BA55" s="745"/>
      <c r="BB55" s="745"/>
      <c r="BC55" s="745"/>
      <c r="BD55" s="745"/>
      <c r="BE55" s="745"/>
      <c r="BF55" s="745"/>
      <c r="BG55" s="745"/>
    </row>
    <row r="56" spans="1:59" s="746" customFormat="1" ht="30" x14ac:dyDescent="0.2">
      <c r="A56" s="735">
        <v>717</v>
      </c>
      <c r="B56" s="735">
        <v>212</v>
      </c>
      <c r="C56" s="736">
        <v>51</v>
      </c>
      <c r="D56" s="736">
        <v>49</v>
      </c>
      <c r="E56" s="737" t="s">
        <v>2026</v>
      </c>
      <c r="F56" s="738" t="s">
        <v>5806</v>
      </c>
      <c r="G56" s="738" t="s">
        <v>5747</v>
      </c>
      <c r="H56" s="739" t="s">
        <v>106</v>
      </c>
      <c r="I56" s="740">
        <v>0</v>
      </c>
      <c r="J56" s="748">
        <v>24300</v>
      </c>
      <c r="K56" s="742">
        <v>42478</v>
      </c>
      <c r="L56" s="743">
        <v>1</v>
      </c>
      <c r="M56" s="743">
        <v>1</v>
      </c>
      <c r="N56" s="744">
        <v>24300</v>
      </c>
      <c r="O56" s="744">
        <v>0</v>
      </c>
      <c r="P56" s="744">
        <f t="shared" si="0"/>
        <v>24300</v>
      </c>
      <c r="Q56" s="604"/>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c r="AU56" s="745"/>
      <c r="AV56" s="745"/>
      <c r="AW56" s="745"/>
      <c r="AX56" s="745"/>
      <c r="AY56" s="745"/>
      <c r="AZ56" s="745"/>
      <c r="BA56" s="745"/>
      <c r="BB56" s="745"/>
      <c r="BC56" s="745"/>
      <c r="BD56" s="745"/>
      <c r="BE56" s="745"/>
      <c r="BF56" s="745"/>
      <c r="BG56" s="745"/>
    </row>
    <row r="57" spans="1:59" s="746" customFormat="1" ht="30" x14ac:dyDescent="0.2">
      <c r="A57" s="735">
        <v>17</v>
      </c>
      <c r="B57" s="735">
        <v>43</v>
      </c>
      <c r="C57" s="736">
        <v>52</v>
      </c>
      <c r="D57" s="736">
        <v>50</v>
      </c>
      <c r="E57" s="737" t="s">
        <v>168</v>
      </c>
      <c r="F57" s="738" t="s">
        <v>5807</v>
      </c>
      <c r="G57" s="738" t="s">
        <v>5750</v>
      </c>
      <c r="H57" s="739" t="s">
        <v>106</v>
      </c>
      <c r="I57" s="740">
        <v>45000</v>
      </c>
      <c r="J57" s="741">
        <v>66250</v>
      </c>
      <c r="K57" s="742">
        <v>42615</v>
      </c>
      <c r="L57" s="743">
        <v>1</v>
      </c>
      <c r="M57" s="749">
        <v>0.9</v>
      </c>
      <c r="N57" s="744">
        <v>66250</v>
      </c>
      <c r="O57" s="744">
        <v>65408.73</v>
      </c>
      <c r="P57" s="744">
        <f t="shared" si="0"/>
        <v>841.2699999999968</v>
      </c>
      <c r="Q57" s="604"/>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c r="AU57" s="745"/>
      <c r="AV57" s="745"/>
      <c r="AW57" s="745"/>
      <c r="AX57" s="745"/>
      <c r="AY57" s="745"/>
      <c r="AZ57" s="745"/>
      <c r="BA57" s="745"/>
      <c r="BB57" s="745"/>
      <c r="BC57" s="745"/>
      <c r="BD57" s="745"/>
      <c r="BE57" s="745"/>
      <c r="BF57" s="745"/>
      <c r="BG57" s="745"/>
    </row>
    <row r="58" spans="1:59" s="746" customFormat="1" ht="30" x14ac:dyDescent="0.2">
      <c r="A58" s="735">
        <v>45</v>
      </c>
      <c r="B58" s="735">
        <v>82</v>
      </c>
      <c r="C58" s="736">
        <v>53</v>
      </c>
      <c r="D58" s="736">
        <v>51</v>
      </c>
      <c r="E58" s="737" t="s">
        <v>231</v>
      </c>
      <c r="F58" s="738" t="s">
        <v>5808</v>
      </c>
      <c r="G58" s="738" t="s">
        <v>3387</v>
      </c>
      <c r="H58" s="739" t="s">
        <v>106</v>
      </c>
      <c r="I58" s="740">
        <v>8000</v>
      </c>
      <c r="J58" s="741">
        <v>13045.73</v>
      </c>
      <c r="K58" s="742">
        <v>42450</v>
      </c>
      <c r="L58" s="743">
        <v>1</v>
      </c>
      <c r="M58" s="743">
        <v>1</v>
      </c>
      <c r="N58" s="744">
        <v>13045.73</v>
      </c>
      <c r="O58" s="744">
        <v>13045.73</v>
      </c>
      <c r="P58" s="744">
        <f t="shared" si="0"/>
        <v>0</v>
      </c>
      <c r="Q58" s="604"/>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c r="AU58" s="745"/>
      <c r="AV58" s="745"/>
      <c r="AW58" s="745"/>
      <c r="AX58" s="745"/>
      <c r="AY58" s="745"/>
      <c r="AZ58" s="745"/>
      <c r="BA58" s="745"/>
      <c r="BB58" s="745"/>
      <c r="BC58" s="745"/>
      <c r="BD58" s="745"/>
      <c r="BE58" s="745"/>
      <c r="BF58" s="745"/>
      <c r="BG58" s="745"/>
    </row>
    <row r="59" spans="1:59" s="746" customFormat="1" ht="30" x14ac:dyDescent="0.2">
      <c r="A59" s="735">
        <v>64</v>
      </c>
      <c r="B59" s="735">
        <v>75</v>
      </c>
      <c r="C59" s="736">
        <v>54</v>
      </c>
      <c r="D59" s="736">
        <v>52</v>
      </c>
      <c r="E59" s="737" t="s">
        <v>271</v>
      </c>
      <c r="F59" s="738" t="s">
        <v>5809</v>
      </c>
      <c r="G59" s="738" t="s">
        <v>3387</v>
      </c>
      <c r="H59" s="739" t="s">
        <v>106</v>
      </c>
      <c r="I59" s="740">
        <v>20000</v>
      </c>
      <c r="J59" s="741">
        <v>22500</v>
      </c>
      <c r="K59" s="742">
        <v>42468</v>
      </c>
      <c r="L59" s="743">
        <v>1</v>
      </c>
      <c r="M59" s="743">
        <v>1</v>
      </c>
      <c r="N59" s="744">
        <v>22500</v>
      </c>
      <c r="O59" s="744">
        <v>22500</v>
      </c>
      <c r="P59" s="744">
        <f t="shared" si="0"/>
        <v>0</v>
      </c>
      <c r="Q59" s="604"/>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c r="AT59" s="745"/>
      <c r="AU59" s="745"/>
      <c r="AV59" s="745"/>
      <c r="AW59" s="745"/>
      <c r="AX59" s="745"/>
      <c r="AY59" s="745"/>
      <c r="AZ59" s="745"/>
      <c r="BA59" s="745"/>
      <c r="BB59" s="745"/>
      <c r="BC59" s="745"/>
      <c r="BD59" s="745"/>
      <c r="BE59" s="745"/>
      <c r="BF59" s="745"/>
      <c r="BG59" s="745"/>
    </row>
    <row r="60" spans="1:59" s="746" customFormat="1" ht="30" x14ac:dyDescent="0.2">
      <c r="A60" s="735">
        <v>176</v>
      </c>
      <c r="B60" s="735">
        <v>71</v>
      </c>
      <c r="C60" s="736">
        <v>55</v>
      </c>
      <c r="D60" s="736">
        <v>53</v>
      </c>
      <c r="E60" s="737" t="s">
        <v>482</v>
      </c>
      <c r="F60" s="738" t="s">
        <v>5810</v>
      </c>
      <c r="G60" s="738" t="s">
        <v>3387</v>
      </c>
      <c r="H60" s="739" t="s">
        <v>106</v>
      </c>
      <c r="I60" s="740">
        <v>8000</v>
      </c>
      <c r="J60" s="741">
        <v>10752</v>
      </c>
      <c r="K60" s="742">
        <v>42534</v>
      </c>
      <c r="L60" s="743">
        <v>1</v>
      </c>
      <c r="M60" s="743">
        <v>1</v>
      </c>
      <c r="N60" s="744">
        <v>10752</v>
      </c>
      <c r="O60" s="744">
        <v>0</v>
      </c>
      <c r="P60" s="744">
        <f t="shared" si="0"/>
        <v>10752</v>
      </c>
      <c r="Q60" s="604"/>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c r="AU60" s="745"/>
      <c r="AV60" s="745"/>
      <c r="AW60" s="745"/>
      <c r="AX60" s="745"/>
      <c r="AY60" s="745"/>
      <c r="AZ60" s="745"/>
      <c r="BA60" s="745"/>
      <c r="BB60" s="745"/>
      <c r="BC60" s="745"/>
      <c r="BD60" s="745"/>
      <c r="BE60" s="745"/>
      <c r="BF60" s="745"/>
      <c r="BG60" s="745"/>
    </row>
    <row r="61" spans="1:59" s="746" customFormat="1" ht="30" x14ac:dyDescent="0.2">
      <c r="A61" s="735">
        <v>177</v>
      </c>
      <c r="B61" s="735">
        <v>72</v>
      </c>
      <c r="C61" s="736">
        <v>56</v>
      </c>
      <c r="D61" s="736">
        <v>54</v>
      </c>
      <c r="E61" s="737" t="s">
        <v>484</v>
      </c>
      <c r="F61" s="738" t="s">
        <v>5810</v>
      </c>
      <c r="G61" s="738" t="s">
        <v>3387</v>
      </c>
      <c r="H61" s="739" t="s">
        <v>106</v>
      </c>
      <c r="I61" s="740">
        <v>18000</v>
      </c>
      <c r="J61" s="741">
        <v>16500</v>
      </c>
      <c r="K61" s="742">
        <v>42466</v>
      </c>
      <c r="L61" s="743">
        <v>1</v>
      </c>
      <c r="M61" s="743">
        <v>1</v>
      </c>
      <c r="N61" s="744">
        <v>16500</v>
      </c>
      <c r="O61" s="744">
        <v>16500</v>
      </c>
      <c r="P61" s="744">
        <f t="shared" si="0"/>
        <v>0</v>
      </c>
      <c r="Q61" s="604"/>
      <c r="R61" s="745"/>
      <c r="S61" s="745"/>
      <c r="T61" s="745"/>
      <c r="U61" s="745"/>
      <c r="V61" s="745"/>
      <c r="W61" s="745"/>
      <c r="X61" s="745"/>
      <c r="Y61" s="745"/>
      <c r="Z61" s="745"/>
      <c r="AA61" s="745"/>
      <c r="AB61" s="745"/>
      <c r="AC61" s="745"/>
      <c r="AD61" s="745"/>
      <c r="AE61" s="745"/>
      <c r="AF61" s="745"/>
      <c r="AG61" s="745"/>
      <c r="AH61" s="745"/>
      <c r="AI61" s="745"/>
      <c r="AJ61" s="745"/>
      <c r="AK61" s="745"/>
      <c r="AL61" s="745"/>
      <c r="AM61" s="745"/>
      <c r="AN61" s="745"/>
      <c r="AO61" s="745"/>
      <c r="AP61" s="745"/>
      <c r="AQ61" s="745"/>
      <c r="AR61" s="745"/>
      <c r="AS61" s="745"/>
      <c r="AT61" s="745"/>
      <c r="AU61" s="745"/>
      <c r="AV61" s="745"/>
      <c r="AW61" s="745"/>
      <c r="AX61" s="745"/>
      <c r="AY61" s="745"/>
      <c r="AZ61" s="745"/>
      <c r="BA61" s="745"/>
      <c r="BB61" s="745"/>
      <c r="BC61" s="745"/>
      <c r="BD61" s="745"/>
      <c r="BE61" s="745"/>
      <c r="BF61" s="745"/>
      <c r="BG61" s="745"/>
    </row>
    <row r="62" spans="1:59" s="746" customFormat="1" x14ac:dyDescent="0.2">
      <c r="A62" s="735">
        <v>62</v>
      </c>
      <c r="B62" s="735">
        <v>55</v>
      </c>
      <c r="C62" s="736">
        <v>57</v>
      </c>
      <c r="D62" s="736">
        <v>55</v>
      </c>
      <c r="E62" s="737" t="s">
        <v>267</v>
      </c>
      <c r="F62" s="738" t="s">
        <v>5811</v>
      </c>
      <c r="G62" s="738" t="s">
        <v>5750</v>
      </c>
      <c r="H62" s="739" t="s">
        <v>106</v>
      </c>
      <c r="I62" s="740">
        <v>40000</v>
      </c>
      <c r="J62" s="741">
        <v>42458</v>
      </c>
      <c r="K62" s="742">
        <v>42632</v>
      </c>
      <c r="L62" s="743">
        <v>1</v>
      </c>
      <c r="M62" s="749">
        <v>0.8</v>
      </c>
      <c r="N62" s="744">
        <v>42458</v>
      </c>
      <c r="O62" s="750">
        <v>0</v>
      </c>
      <c r="P62" s="744">
        <f t="shared" si="0"/>
        <v>42458</v>
      </c>
      <c r="Q62" s="604"/>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c r="AY62" s="745"/>
      <c r="AZ62" s="745"/>
      <c r="BA62" s="745"/>
      <c r="BB62" s="745"/>
      <c r="BC62" s="745"/>
      <c r="BD62" s="745"/>
      <c r="BE62" s="745"/>
      <c r="BF62" s="745"/>
      <c r="BG62" s="745"/>
    </row>
    <row r="63" spans="1:59" s="746" customFormat="1" x14ac:dyDescent="0.2">
      <c r="A63" s="735">
        <v>150</v>
      </c>
      <c r="B63" s="735">
        <v>89</v>
      </c>
      <c r="C63" s="736">
        <v>58</v>
      </c>
      <c r="D63" s="736">
        <v>56</v>
      </c>
      <c r="E63" s="737" t="s">
        <v>434</v>
      </c>
      <c r="F63" s="738" t="s">
        <v>5812</v>
      </c>
      <c r="G63" s="738" t="s">
        <v>3387</v>
      </c>
      <c r="H63" s="739" t="s">
        <v>106</v>
      </c>
      <c r="I63" s="740">
        <v>85000</v>
      </c>
      <c r="J63" s="741">
        <v>81928</v>
      </c>
      <c r="K63" s="742">
        <v>42598</v>
      </c>
      <c r="L63" s="743">
        <v>1</v>
      </c>
      <c r="M63" s="743">
        <v>1</v>
      </c>
      <c r="N63" s="744">
        <v>81928</v>
      </c>
      <c r="O63" s="744">
        <v>0</v>
      </c>
      <c r="P63" s="744">
        <f t="shared" si="0"/>
        <v>81928</v>
      </c>
      <c r="Q63" s="604"/>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c r="AS63" s="745"/>
      <c r="AT63" s="745"/>
      <c r="AU63" s="745"/>
      <c r="AV63" s="745"/>
      <c r="AW63" s="745"/>
      <c r="AX63" s="745"/>
      <c r="AY63" s="745"/>
      <c r="AZ63" s="745"/>
      <c r="BA63" s="745"/>
      <c r="BB63" s="745"/>
      <c r="BC63" s="745"/>
      <c r="BD63" s="745"/>
      <c r="BE63" s="745"/>
      <c r="BF63" s="745"/>
      <c r="BG63" s="745"/>
    </row>
    <row r="64" spans="1:59" s="746" customFormat="1" ht="30" x14ac:dyDescent="0.2">
      <c r="A64" s="735">
        <v>149</v>
      </c>
      <c r="B64" s="735">
        <v>56</v>
      </c>
      <c r="C64" s="736">
        <v>59</v>
      </c>
      <c r="D64" s="736">
        <v>57</v>
      </c>
      <c r="E64" s="737" t="s">
        <v>431</v>
      </c>
      <c r="F64" s="738" t="s">
        <v>5813</v>
      </c>
      <c r="G64" s="738" t="s">
        <v>5750</v>
      </c>
      <c r="H64" s="739" t="s">
        <v>106</v>
      </c>
      <c r="I64" s="740">
        <v>16000</v>
      </c>
      <c r="J64" s="741">
        <v>24999</v>
      </c>
      <c r="K64" s="742">
        <v>42622</v>
      </c>
      <c r="L64" s="743">
        <v>1</v>
      </c>
      <c r="M64" s="743">
        <v>0.75</v>
      </c>
      <c r="N64" s="744">
        <v>24999</v>
      </c>
      <c r="O64" s="744">
        <v>0</v>
      </c>
      <c r="P64" s="744">
        <f t="shared" si="0"/>
        <v>24999</v>
      </c>
      <c r="Q64" s="604"/>
      <c r="R64" s="745"/>
      <c r="S64" s="745"/>
      <c r="T64" s="745"/>
      <c r="U64" s="745"/>
      <c r="V64" s="745"/>
      <c r="W64" s="745"/>
      <c r="X64" s="745"/>
      <c r="Y64" s="745"/>
      <c r="Z64" s="745"/>
      <c r="AA64" s="745"/>
      <c r="AB64" s="745"/>
      <c r="AC64" s="745"/>
      <c r="AD64" s="745"/>
      <c r="AE64" s="745"/>
      <c r="AF64" s="745"/>
      <c r="AG64" s="745"/>
      <c r="AH64" s="745"/>
      <c r="AI64" s="745"/>
      <c r="AJ64" s="745"/>
      <c r="AK64" s="745"/>
      <c r="AL64" s="745"/>
      <c r="AM64" s="745"/>
      <c r="AN64" s="745"/>
      <c r="AO64" s="745"/>
      <c r="AP64" s="745"/>
      <c r="AQ64" s="745"/>
      <c r="AR64" s="745"/>
      <c r="AS64" s="745"/>
      <c r="AT64" s="745"/>
      <c r="AU64" s="745"/>
      <c r="AV64" s="745"/>
      <c r="AW64" s="745"/>
      <c r="AX64" s="745"/>
      <c r="AY64" s="745"/>
      <c r="AZ64" s="745"/>
      <c r="BA64" s="745"/>
      <c r="BB64" s="745"/>
      <c r="BC64" s="745"/>
      <c r="BD64" s="745"/>
      <c r="BE64" s="745"/>
      <c r="BF64" s="745"/>
      <c r="BG64" s="745"/>
    </row>
    <row r="65" spans="1:59" s="746" customFormat="1" ht="30" x14ac:dyDescent="0.2">
      <c r="A65" s="735">
        <v>137</v>
      </c>
      <c r="B65" s="735">
        <v>145</v>
      </c>
      <c r="C65" s="736">
        <v>60</v>
      </c>
      <c r="D65" s="736">
        <v>58</v>
      </c>
      <c r="E65" s="737" t="s">
        <v>409</v>
      </c>
      <c r="F65" s="738" t="s">
        <v>5814</v>
      </c>
      <c r="G65" s="738" t="s">
        <v>5750</v>
      </c>
      <c r="H65" s="739" t="s">
        <v>106</v>
      </c>
      <c r="I65" s="740">
        <v>425000</v>
      </c>
      <c r="J65" s="741">
        <v>184921</v>
      </c>
      <c r="K65" s="742">
        <v>42643</v>
      </c>
      <c r="L65" s="743">
        <v>1</v>
      </c>
      <c r="M65" s="743">
        <v>0.5</v>
      </c>
      <c r="N65" s="744">
        <v>184921</v>
      </c>
      <c r="O65" s="744">
        <v>22783.599999999999</v>
      </c>
      <c r="P65" s="744">
        <f t="shared" si="0"/>
        <v>162137.4</v>
      </c>
      <c r="Q65" s="604" t="s">
        <v>5815</v>
      </c>
      <c r="R65" s="745"/>
      <c r="S65" s="745"/>
      <c r="T65" s="745"/>
      <c r="U65" s="745"/>
      <c r="V65" s="745"/>
      <c r="W65" s="745"/>
      <c r="X65" s="745"/>
      <c r="Y65" s="745"/>
      <c r="Z65" s="745"/>
      <c r="AA65" s="745"/>
      <c r="AB65" s="745"/>
      <c r="AC65" s="745"/>
      <c r="AD65" s="745"/>
      <c r="AE65" s="745"/>
      <c r="AF65" s="745"/>
      <c r="AG65" s="745"/>
      <c r="AH65" s="745"/>
      <c r="AI65" s="745"/>
      <c r="AJ65" s="745"/>
      <c r="AK65" s="745"/>
      <c r="AL65" s="745"/>
      <c r="AM65" s="745"/>
      <c r="AN65" s="745"/>
      <c r="AO65" s="745"/>
      <c r="AP65" s="745"/>
      <c r="AQ65" s="745"/>
      <c r="AR65" s="745"/>
      <c r="AS65" s="745"/>
      <c r="AT65" s="745"/>
      <c r="AU65" s="745"/>
      <c r="AV65" s="745"/>
      <c r="AW65" s="745"/>
      <c r="AX65" s="745"/>
      <c r="AY65" s="745"/>
      <c r="AZ65" s="745"/>
      <c r="BA65" s="745"/>
      <c r="BB65" s="745"/>
      <c r="BC65" s="745"/>
      <c r="BD65" s="745"/>
      <c r="BE65" s="745"/>
      <c r="BF65" s="745"/>
      <c r="BG65" s="745"/>
    </row>
    <row r="66" spans="1:59" s="746" customFormat="1" ht="30" x14ac:dyDescent="0.2">
      <c r="A66" s="735">
        <v>1095</v>
      </c>
      <c r="B66" s="735">
        <v>1103</v>
      </c>
      <c r="C66" s="736">
        <v>61</v>
      </c>
      <c r="D66" s="736">
        <v>59</v>
      </c>
      <c r="E66" s="737" t="s">
        <v>3071</v>
      </c>
      <c r="F66" s="738" t="s">
        <v>5816</v>
      </c>
      <c r="G66" s="738" t="s">
        <v>5747</v>
      </c>
      <c r="H66" s="739" t="s">
        <v>106</v>
      </c>
      <c r="I66" s="740">
        <v>10000</v>
      </c>
      <c r="J66" s="741">
        <v>7830.7</v>
      </c>
      <c r="K66" s="742">
        <v>42538</v>
      </c>
      <c r="L66" s="743">
        <v>1</v>
      </c>
      <c r="M66" s="743">
        <v>1</v>
      </c>
      <c r="N66" s="744">
        <v>7830.7</v>
      </c>
      <c r="O66" s="744">
        <v>7830.7</v>
      </c>
      <c r="P66" s="744">
        <f t="shared" si="0"/>
        <v>0</v>
      </c>
      <c r="Q66" s="604"/>
      <c r="R66" s="745"/>
      <c r="S66" s="745"/>
      <c r="T66" s="745"/>
      <c r="U66" s="745"/>
      <c r="V66" s="745"/>
      <c r="W66" s="745"/>
      <c r="X66" s="745"/>
      <c r="Y66" s="745"/>
      <c r="Z66" s="745"/>
      <c r="AA66" s="745"/>
      <c r="AB66" s="745"/>
      <c r="AC66" s="745"/>
      <c r="AD66" s="745"/>
      <c r="AE66" s="745"/>
      <c r="AF66" s="745"/>
      <c r="AG66" s="745"/>
      <c r="AH66" s="745"/>
      <c r="AI66" s="745"/>
      <c r="AJ66" s="745"/>
      <c r="AK66" s="745"/>
      <c r="AL66" s="745"/>
      <c r="AM66" s="745"/>
      <c r="AN66" s="745"/>
      <c r="AO66" s="745"/>
      <c r="AP66" s="745"/>
      <c r="AQ66" s="745"/>
      <c r="AR66" s="745"/>
      <c r="AS66" s="745"/>
      <c r="AT66" s="745"/>
      <c r="AU66" s="745"/>
      <c r="AV66" s="745"/>
      <c r="AW66" s="745"/>
      <c r="AX66" s="745"/>
      <c r="AY66" s="745"/>
      <c r="AZ66" s="745"/>
      <c r="BA66" s="745"/>
      <c r="BB66" s="745"/>
      <c r="BC66" s="745"/>
      <c r="BD66" s="745"/>
      <c r="BE66" s="745"/>
      <c r="BF66" s="745"/>
      <c r="BG66" s="745"/>
    </row>
    <row r="67" spans="1:59" s="746" customFormat="1" ht="30" x14ac:dyDescent="0.2">
      <c r="A67" s="735" t="e">
        <v>#N/A</v>
      </c>
      <c r="B67" s="735">
        <v>50</v>
      </c>
      <c r="C67" s="736">
        <v>64</v>
      </c>
      <c r="D67" s="736">
        <v>60</v>
      </c>
      <c r="E67" s="737" t="s">
        <v>4591</v>
      </c>
      <c r="F67" s="738" t="s">
        <v>5817</v>
      </c>
      <c r="G67" s="738" t="s">
        <v>5747</v>
      </c>
      <c r="H67" s="739" t="s">
        <v>106</v>
      </c>
      <c r="I67" s="740">
        <v>0</v>
      </c>
      <c r="J67" s="748">
        <v>23700</v>
      </c>
      <c r="K67" s="742">
        <v>42521</v>
      </c>
      <c r="L67" s="743">
        <v>1</v>
      </c>
      <c r="M67" s="743">
        <v>1</v>
      </c>
      <c r="N67" s="744">
        <v>23700</v>
      </c>
      <c r="O67" s="744">
        <v>0</v>
      </c>
      <c r="P67" s="744">
        <f t="shared" si="0"/>
        <v>23700</v>
      </c>
      <c r="Q67" s="604"/>
      <c r="R67" s="745"/>
      <c r="S67" s="745"/>
      <c r="T67" s="745"/>
      <c r="U67" s="745"/>
      <c r="V67" s="745"/>
      <c r="W67" s="745"/>
      <c r="X67" s="745"/>
      <c r="Y67" s="745"/>
      <c r="Z67" s="745"/>
      <c r="AA67" s="745"/>
      <c r="AB67" s="745"/>
      <c r="AC67" s="745"/>
      <c r="AD67" s="745"/>
      <c r="AE67" s="745"/>
      <c r="AF67" s="745"/>
      <c r="AG67" s="745"/>
      <c r="AH67" s="745"/>
      <c r="AI67" s="745"/>
      <c r="AJ67" s="745"/>
      <c r="AK67" s="745"/>
      <c r="AL67" s="745"/>
      <c r="AM67" s="745"/>
      <c r="AN67" s="745"/>
      <c r="AO67" s="745"/>
      <c r="AP67" s="745"/>
      <c r="AQ67" s="745"/>
      <c r="AR67" s="745"/>
      <c r="AS67" s="745"/>
      <c r="AT67" s="745"/>
      <c r="AU67" s="745"/>
      <c r="AV67" s="745"/>
      <c r="AW67" s="745"/>
      <c r="AX67" s="745"/>
      <c r="AY67" s="745"/>
      <c r="AZ67" s="745"/>
      <c r="BA67" s="745"/>
      <c r="BB67" s="745"/>
      <c r="BC67" s="745"/>
      <c r="BD67" s="745"/>
      <c r="BE67" s="745"/>
      <c r="BF67" s="745"/>
      <c r="BG67" s="745"/>
    </row>
    <row r="68" spans="1:59" s="746" customFormat="1" ht="30" x14ac:dyDescent="0.2">
      <c r="A68" s="735">
        <v>181</v>
      </c>
      <c r="B68" s="735">
        <v>91</v>
      </c>
      <c r="C68" s="736">
        <v>184</v>
      </c>
      <c r="D68" s="736">
        <v>61</v>
      </c>
      <c r="E68" s="737" t="s">
        <v>491</v>
      </c>
      <c r="F68" s="738" t="s">
        <v>5818</v>
      </c>
      <c r="G68" s="738" t="s">
        <v>3387</v>
      </c>
      <c r="H68" s="739" t="s">
        <v>106</v>
      </c>
      <c r="I68" s="740">
        <v>30000</v>
      </c>
      <c r="J68" s="741">
        <v>12205</v>
      </c>
      <c r="K68" s="742">
        <v>42478</v>
      </c>
      <c r="L68" s="743">
        <v>1</v>
      </c>
      <c r="M68" s="743">
        <v>1</v>
      </c>
      <c r="N68" s="744">
        <v>12205</v>
      </c>
      <c r="O68" s="744">
        <v>0</v>
      </c>
      <c r="P68" s="744">
        <f t="shared" si="0"/>
        <v>12205</v>
      </c>
      <c r="Q68" s="604" t="s">
        <v>5819</v>
      </c>
      <c r="R68" s="745"/>
      <c r="S68" s="745"/>
      <c r="T68" s="745"/>
      <c r="U68" s="745"/>
      <c r="V68" s="745"/>
      <c r="W68" s="745"/>
      <c r="X68" s="745"/>
      <c r="Y68" s="745"/>
      <c r="Z68" s="745"/>
      <c r="AA68" s="745"/>
      <c r="AB68" s="745"/>
      <c r="AC68" s="745"/>
      <c r="AD68" s="745"/>
      <c r="AE68" s="745"/>
      <c r="AF68" s="745"/>
      <c r="AG68" s="745"/>
      <c r="AH68" s="745"/>
      <c r="AI68" s="745"/>
      <c r="AJ68" s="745"/>
      <c r="AK68" s="745"/>
      <c r="AL68" s="745"/>
      <c r="AM68" s="745"/>
      <c r="AN68" s="745"/>
      <c r="AO68" s="745"/>
      <c r="AP68" s="745"/>
      <c r="AQ68" s="745"/>
      <c r="AR68" s="745"/>
      <c r="AS68" s="745"/>
      <c r="AT68" s="745"/>
      <c r="AU68" s="745"/>
      <c r="AV68" s="745"/>
      <c r="AW68" s="745"/>
      <c r="AX68" s="745"/>
      <c r="AY68" s="745"/>
      <c r="AZ68" s="745"/>
      <c r="BA68" s="745"/>
      <c r="BB68" s="745"/>
      <c r="BC68" s="745"/>
      <c r="BD68" s="745"/>
      <c r="BE68" s="745"/>
      <c r="BF68" s="745"/>
      <c r="BG68" s="745"/>
    </row>
    <row r="69" spans="1:59" s="746" customFormat="1" ht="30" x14ac:dyDescent="0.2">
      <c r="A69" s="735">
        <v>278</v>
      </c>
      <c r="B69" s="735">
        <v>290</v>
      </c>
      <c r="C69" s="736">
        <v>736</v>
      </c>
      <c r="D69" s="736">
        <v>62</v>
      </c>
      <c r="E69" s="737" t="s">
        <v>722</v>
      </c>
      <c r="F69" s="738" t="s">
        <v>5820</v>
      </c>
      <c r="G69" s="738" t="s">
        <v>3387</v>
      </c>
      <c r="H69" s="739" t="s">
        <v>106</v>
      </c>
      <c r="I69" s="740">
        <v>15000</v>
      </c>
      <c r="J69" s="741">
        <v>12475</v>
      </c>
      <c r="K69" s="742">
        <v>42478</v>
      </c>
      <c r="L69" s="743">
        <v>1</v>
      </c>
      <c r="M69" s="743">
        <v>1</v>
      </c>
      <c r="N69" s="744">
        <v>12475</v>
      </c>
      <c r="O69" s="744">
        <v>0</v>
      </c>
      <c r="P69" s="744">
        <f t="shared" si="0"/>
        <v>12475</v>
      </c>
      <c r="Q69" s="604" t="s">
        <v>5821</v>
      </c>
      <c r="R69" s="745"/>
      <c r="S69" s="745"/>
      <c r="T69" s="745"/>
      <c r="U69" s="745"/>
      <c r="V69" s="745"/>
      <c r="W69" s="745"/>
      <c r="X69" s="745"/>
      <c r="Y69" s="745"/>
      <c r="Z69" s="745"/>
      <c r="AA69" s="745"/>
      <c r="AB69" s="745"/>
      <c r="AC69" s="745"/>
      <c r="AD69" s="745"/>
      <c r="AE69" s="745"/>
      <c r="AF69" s="745"/>
      <c r="AG69" s="745"/>
      <c r="AH69" s="745"/>
      <c r="AI69" s="745"/>
      <c r="AJ69" s="745"/>
      <c r="AK69" s="745"/>
      <c r="AL69" s="745"/>
      <c r="AM69" s="745"/>
      <c r="AN69" s="745"/>
      <c r="AO69" s="745"/>
      <c r="AP69" s="745"/>
      <c r="AQ69" s="745"/>
      <c r="AR69" s="745"/>
      <c r="AS69" s="745"/>
      <c r="AT69" s="745"/>
      <c r="AU69" s="745"/>
      <c r="AV69" s="745"/>
      <c r="AW69" s="745"/>
      <c r="AX69" s="745"/>
      <c r="AY69" s="745"/>
      <c r="AZ69" s="745"/>
      <c r="BA69" s="745"/>
      <c r="BB69" s="745"/>
      <c r="BC69" s="745"/>
      <c r="BD69" s="745"/>
      <c r="BE69" s="745"/>
      <c r="BF69" s="745"/>
      <c r="BG69" s="745"/>
    </row>
    <row r="70" spans="1:59" s="746" customFormat="1" ht="30" x14ac:dyDescent="0.2">
      <c r="A70" s="735">
        <v>55</v>
      </c>
      <c r="B70" s="735">
        <v>93</v>
      </c>
      <c r="C70" s="736">
        <v>65</v>
      </c>
      <c r="D70" s="736">
        <v>63</v>
      </c>
      <c r="E70" s="737" t="s">
        <v>253</v>
      </c>
      <c r="F70" s="738" t="s">
        <v>5822</v>
      </c>
      <c r="G70" s="738" t="s">
        <v>5750</v>
      </c>
      <c r="H70" s="739" t="s">
        <v>106</v>
      </c>
      <c r="I70" s="740">
        <v>350000</v>
      </c>
      <c r="J70" s="741">
        <v>350222</v>
      </c>
      <c r="K70" s="742">
        <v>42712</v>
      </c>
      <c r="L70" s="743">
        <v>1</v>
      </c>
      <c r="M70" s="743">
        <v>1</v>
      </c>
      <c r="N70" s="744">
        <v>350222</v>
      </c>
      <c r="O70" s="744">
        <v>0</v>
      </c>
      <c r="P70" s="744">
        <f t="shared" si="0"/>
        <v>350222</v>
      </c>
      <c r="Q70" s="604"/>
      <c r="R70" s="745"/>
      <c r="S70" s="745"/>
      <c r="T70" s="745"/>
      <c r="U70" s="745"/>
      <c r="V70" s="745"/>
      <c r="W70" s="745"/>
      <c r="X70" s="745"/>
      <c r="Y70" s="745"/>
      <c r="Z70" s="745"/>
      <c r="AA70" s="745"/>
      <c r="AB70" s="745"/>
      <c r="AC70" s="745"/>
      <c r="AD70" s="745"/>
      <c r="AE70" s="745"/>
      <c r="AF70" s="745"/>
      <c r="AG70" s="745"/>
      <c r="AH70" s="745"/>
      <c r="AI70" s="745"/>
      <c r="AJ70" s="745"/>
      <c r="AK70" s="745"/>
      <c r="AL70" s="745"/>
      <c r="AM70" s="745"/>
      <c r="AN70" s="745"/>
      <c r="AO70" s="745"/>
      <c r="AP70" s="745"/>
      <c r="AQ70" s="745"/>
      <c r="AR70" s="745"/>
      <c r="AS70" s="745"/>
      <c r="AT70" s="745"/>
      <c r="AU70" s="745"/>
      <c r="AV70" s="745"/>
      <c r="AW70" s="745"/>
      <c r="AX70" s="745"/>
      <c r="AY70" s="745"/>
      <c r="AZ70" s="745"/>
      <c r="BA70" s="745"/>
      <c r="BB70" s="745"/>
      <c r="BC70" s="745"/>
      <c r="BD70" s="745"/>
      <c r="BE70" s="745"/>
      <c r="BF70" s="745"/>
      <c r="BG70" s="745"/>
    </row>
    <row r="71" spans="1:59" s="746" customFormat="1" x14ac:dyDescent="0.2">
      <c r="A71" s="735">
        <v>100</v>
      </c>
      <c r="B71" s="735">
        <v>79</v>
      </c>
      <c r="C71" s="736">
        <v>66</v>
      </c>
      <c r="D71" s="736">
        <v>64</v>
      </c>
      <c r="E71" s="737" t="s">
        <v>345</v>
      </c>
      <c r="F71" s="738" t="s">
        <v>5823</v>
      </c>
      <c r="G71" s="738" t="s">
        <v>5747</v>
      </c>
      <c r="H71" s="739" t="s">
        <v>106</v>
      </c>
      <c r="I71" s="740">
        <v>5000</v>
      </c>
      <c r="J71" s="741">
        <v>334068</v>
      </c>
      <c r="K71" s="742">
        <v>42629</v>
      </c>
      <c r="L71" s="743">
        <v>1</v>
      </c>
      <c r="M71" s="743">
        <v>0.75</v>
      </c>
      <c r="N71" s="744">
        <v>334068</v>
      </c>
      <c r="O71" s="744">
        <v>201758.49</v>
      </c>
      <c r="P71" s="744">
        <f t="shared" si="0"/>
        <v>132309.51</v>
      </c>
      <c r="Q71" s="604"/>
      <c r="R71" s="745"/>
      <c r="S71" s="745"/>
      <c r="T71" s="745"/>
      <c r="U71" s="745"/>
      <c r="V71" s="745"/>
      <c r="W71" s="745"/>
      <c r="X71" s="745"/>
      <c r="Y71" s="745"/>
      <c r="Z71" s="745"/>
      <c r="AA71" s="745"/>
      <c r="AB71" s="745"/>
      <c r="AC71" s="745"/>
      <c r="AD71" s="745"/>
      <c r="AE71" s="745"/>
      <c r="AF71" s="745"/>
      <c r="AG71" s="745"/>
      <c r="AH71" s="745"/>
      <c r="AI71" s="745"/>
      <c r="AJ71" s="745"/>
      <c r="AK71" s="745"/>
      <c r="AL71" s="745"/>
      <c r="AM71" s="745"/>
      <c r="AN71" s="745"/>
      <c r="AO71" s="745"/>
      <c r="AP71" s="745"/>
      <c r="AQ71" s="745"/>
      <c r="AR71" s="745"/>
      <c r="AS71" s="745"/>
      <c r="AT71" s="745"/>
      <c r="AU71" s="745"/>
      <c r="AV71" s="745"/>
      <c r="AW71" s="745"/>
      <c r="AX71" s="745"/>
      <c r="AY71" s="745"/>
      <c r="AZ71" s="745"/>
      <c r="BA71" s="745"/>
      <c r="BB71" s="745"/>
      <c r="BC71" s="745"/>
      <c r="BD71" s="745"/>
      <c r="BE71" s="745"/>
      <c r="BF71" s="745"/>
      <c r="BG71" s="745"/>
    </row>
    <row r="72" spans="1:59" s="746" customFormat="1" ht="30" x14ac:dyDescent="0.2">
      <c r="A72" s="735">
        <v>111</v>
      </c>
      <c r="B72" s="735">
        <v>66</v>
      </c>
      <c r="C72" s="736">
        <v>67</v>
      </c>
      <c r="D72" s="736">
        <v>65</v>
      </c>
      <c r="E72" s="737" t="s">
        <v>364</v>
      </c>
      <c r="F72" s="738" t="s">
        <v>5824</v>
      </c>
      <c r="G72" s="738" t="s">
        <v>3387</v>
      </c>
      <c r="H72" s="739" t="s">
        <v>106</v>
      </c>
      <c r="I72" s="740">
        <v>10000</v>
      </c>
      <c r="J72" s="741">
        <v>13074</v>
      </c>
      <c r="K72" s="742">
        <v>42517</v>
      </c>
      <c r="L72" s="743">
        <v>1</v>
      </c>
      <c r="M72" s="743">
        <v>1</v>
      </c>
      <c r="N72" s="744">
        <v>13074</v>
      </c>
      <c r="O72" s="744">
        <v>0</v>
      </c>
      <c r="P72" s="744">
        <f t="shared" si="0"/>
        <v>13074</v>
      </c>
      <c r="Q72" s="604"/>
      <c r="R72" s="745"/>
      <c r="S72" s="745"/>
      <c r="T72" s="745"/>
      <c r="U72" s="745"/>
      <c r="V72" s="745"/>
      <c r="W72" s="745"/>
      <c r="X72" s="745"/>
      <c r="Y72" s="745"/>
      <c r="Z72" s="745"/>
      <c r="AA72" s="745"/>
      <c r="AB72" s="745"/>
      <c r="AC72" s="745"/>
      <c r="AD72" s="745"/>
      <c r="AE72" s="745"/>
      <c r="AF72" s="745"/>
      <c r="AG72" s="745"/>
      <c r="AH72" s="745"/>
      <c r="AI72" s="745"/>
      <c r="AJ72" s="745"/>
      <c r="AK72" s="745"/>
      <c r="AL72" s="745"/>
      <c r="AM72" s="745"/>
      <c r="AN72" s="745"/>
      <c r="AO72" s="745"/>
      <c r="AP72" s="745"/>
      <c r="AQ72" s="745"/>
      <c r="AR72" s="745"/>
      <c r="AS72" s="745"/>
      <c r="AT72" s="745"/>
      <c r="AU72" s="745"/>
      <c r="AV72" s="745"/>
      <c r="AW72" s="745"/>
      <c r="AX72" s="745"/>
      <c r="AY72" s="745"/>
      <c r="AZ72" s="745"/>
      <c r="BA72" s="745"/>
      <c r="BB72" s="745"/>
      <c r="BC72" s="745"/>
      <c r="BD72" s="745"/>
      <c r="BE72" s="745"/>
      <c r="BF72" s="745"/>
      <c r="BG72" s="745"/>
    </row>
    <row r="73" spans="1:59" s="746" customFormat="1" ht="30" x14ac:dyDescent="0.2">
      <c r="A73" s="735">
        <v>178</v>
      </c>
      <c r="B73" s="735">
        <v>58</v>
      </c>
      <c r="C73" s="736">
        <v>68</v>
      </c>
      <c r="D73" s="736">
        <v>66</v>
      </c>
      <c r="E73" s="737" t="s">
        <v>485</v>
      </c>
      <c r="F73" s="738" t="s">
        <v>5825</v>
      </c>
      <c r="G73" s="738" t="s">
        <v>5750</v>
      </c>
      <c r="H73" s="739" t="s">
        <v>106</v>
      </c>
      <c r="I73" s="740">
        <v>80000</v>
      </c>
      <c r="J73" s="741">
        <v>47082</v>
      </c>
      <c r="K73" s="742">
        <v>42625</v>
      </c>
      <c r="L73" s="743">
        <v>1</v>
      </c>
      <c r="M73" s="743">
        <v>0.75</v>
      </c>
      <c r="N73" s="744">
        <v>47082</v>
      </c>
      <c r="O73" s="744">
        <v>0</v>
      </c>
      <c r="P73" s="744">
        <f t="shared" ref="P73:P136" si="1">IF(N73&gt;0,N73-O73,J73-O73)</f>
        <v>47082</v>
      </c>
      <c r="Q73" s="604"/>
      <c r="R73" s="745"/>
      <c r="S73" s="745"/>
      <c r="T73" s="745"/>
      <c r="U73" s="745"/>
      <c r="V73" s="745"/>
      <c r="W73" s="745"/>
      <c r="X73" s="745"/>
      <c r="Y73" s="745"/>
      <c r="Z73" s="745"/>
      <c r="AA73" s="745"/>
      <c r="AB73" s="745"/>
      <c r="AC73" s="745"/>
      <c r="AD73" s="745"/>
      <c r="AE73" s="745"/>
      <c r="AF73" s="745"/>
      <c r="AG73" s="745"/>
      <c r="AH73" s="745"/>
      <c r="AI73" s="745"/>
      <c r="AJ73" s="745"/>
      <c r="AK73" s="745"/>
      <c r="AL73" s="745"/>
      <c r="AM73" s="745"/>
      <c r="AN73" s="745"/>
      <c r="AO73" s="745"/>
      <c r="AP73" s="745"/>
      <c r="AQ73" s="745"/>
      <c r="AR73" s="745"/>
      <c r="AS73" s="745"/>
      <c r="AT73" s="745"/>
      <c r="AU73" s="745"/>
      <c r="AV73" s="745"/>
      <c r="AW73" s="745"/>
      <c r="AX73" s="745"/>
      <c r="AY73" s="745"/>
      <c r="AZ73" s="745"/>
      <c r="BA73" s="745"/>
      <c r="BB73" s="745"/>
      <c r="BC73" s="745"/>
      <c r="BD73" s="745"/>
      <c r="BE73" s="745"/>
      <c r="BF73" s="745"/>
      <c r="BG73" s="745"/>
    </row>
    <row r="74" spans="1:59" s="746" customFormat="1" x14ac:dyDescent="0.2">
      <c r="A74" s="735">
        <v>7</v>
      </c>
      <c r="B74" s="735">
        <v>61</v>
      </c>
      <c r="C74" s="736">
        <v>69</v>
      </c>
      <c r="D74" s="736">
        <v>67</v>
      </c>
      <c r="E74" s="737" t="s">
        <v>142</v>
      </c>
      <c r="F74" s="738" t="s">
        <v>5826</v>
      </c>
      <c r="G74" s="738" t="s">
        <v>3387</v>
      </c>
      <c r="H74" s="739" t="s">
        <v>106</v>
      </c>
      <c r="I74" s="740">
        <v>15000</v>
      </c>
      <c r="J74" s="741">
        <v>58593</v>
      </c>
      <c r="K74" s="742">
        <v>42708</v>
      </c>
      <c r="L74" s="743">
        <v>1</v>
      </c>
      <c r="M74" s="743">
        <v>0</v>
      </c>
      <c r="N74" s="744">
        <v>58593</v>
      </c>
      <c r="O74" s="744">
        <v>0</v>
      </c>
      <c r="P74" s="744">
        <f t="shared" si="1"/>
        <v>58593</v>
      </c>
      <c r="Q74" s="604" t="s">
        <v>5827</v>
      </c>
      <c r="R74" s="745"/>
      <c r="S74" s="745"/>
      <c r="T74" s="745"/>
      <c r="U74" s="745"/>
      <c r="V74" s="745"/>
      <c r="W74" s="745"/>
      <c r="X74" s="745"/>
      <c r="Y74" s="745"/>
      <c r="Z74" s="745"/>
      <c r="AA74" s="745"/>
      <c r="AB74" s="745"/>
      <c r="AC74" s="745"/>
      <c r="AD74" s="745"/>
      <c r="AE74" s="745"/>
      <c r="AF74" s="745"/>
      <c r="AG74" s="745"/>
      <c r="AH74" s="745"/>
      <c r="AI74" s="745"/>
      <c r="AJ74" s="745"/>
      <c r="AK74" s="745"/>
      <c r="AL74" s="745"/>
      <c r="AM74" s="745"/>
      <c r="AN74" s="745"/>
      <c r="AO74" s="745"/>
      <c r="AP74" s="745"/>
      <c r="AQ74" s="745"/>
      <c r="AR74" s="745"/>
      <c r="AS74" s="745"/>
      <c r="AT74" s="745"/>
      <c r="AU74" s="745"/>
      <c r="AV74" s="745"/>
      <c r="AW74" s="745"/>
      <c r="AX74" s="745"/>
      <c r="AY74" s="745"/>
      <c r="AZ74" s="745"/>
      <c r="BA74" s="745"/>
      <c r="BB74" s="745"/>
      <c r="BC74" s="745"/>
      <c r="BD74" s="745"/>
      <c r="BE74" s="745"/>
      <c r="BF74" s="745"/>
      <c r="BG74" s="745"/>
    </row>
    <row r="75" spans="1:59" s="746" customFormat="1" ht="45" x14ac:dyDescent="0.2">
      <c r="A75" s="735">
        <v>66</v>
      </c>
      <c r="B75" s="735">
        <v>159</v>
      </c>
      <c r="C75" s="736">
        <v>70</v>
      </c>
      <c r="D75" s="736">
        <v>68</v>
      </c>
      <c r="E75" s="737" t="s">
        <v>274</v>
      </c>
      <c r="F75" s="738" t="s">
        <v>5828</v>
      </c>
      <c r="G75" s="738" t="s">
        <v>3387</v>
      </c>
      <c r="H75" s="739" t="s">
        <v>106</v>
      </c>
      <c r="I75" s="740">
        <v>220000</v>
      </c>
      <c r="J75" s="741">
        <v>196428</v>
      </c>
      <c r="K75" s="742">
        <v>42650</v>
      </c>
      <c r="L75" s="743">
        <v>1</v>
      </c>
      <c r="M75" s="743">
        <v>0.8</v>
      </c>
      <c r="N75" s="744">
        <v>196428</v>
      </c>
      <c r="O75" s="744">
        <v>0</v>
      </c>
      <c r="P75" s="744">
        <f t="shared" si="1"/>
        <v>196428</v>
      </c>
      <c r="Q75" s="604"/>
      <c r="R75" s="745"/>
      <c r="S75" s="745"/>
      <c r="T75" s="745"/>
      <c r="U75" s="745"/>
      <c r="V75" s="745"/>
      <c r="W75" s="745"/>
      <c r="X75" s="745"/>
      <c r="Y75" s="745"/>
      <c r="Z75" s="745"/>
      <c r="AA75" s="745"/>
      <c r="AB75" s="745"/>
      <c r="AC75" s="745"/>
      <c r="AD75" s="745"/>
      <c r="AE75" s="745"/>
      <c r="AF75" s="745"/>
      <c r="AG75" s="745"/>
      <c r="AH75" s="745"/>
      <c r="AI75" s="745"/>
      <c r="AJ75" s="745"/>
      <c r="AK75" s="745"/>
      <c r="AL75" s="745"/>
      <c r="AM75" s="745"/>
      <c r="AN75" s="745"/>
      <c r="AO75" s="745"/>
      <c r="AP75" s="745"/>
      <c r="AQ75" s="745"/>
      <c r="AR75" s="745"/>
      <c r="AS75" s="745"/>
      <c r="AT75" s="745"/>
      <c r="AU75" s="745"/>
      <c r="AV75" s="745"/>
      <c r="AW75" s="745"/>
      <c r="AX75" s="745"/>
      <c r="AY75" s="745"/>
      <c r="AZ75" s="745"/>
      <c r="BA75" s="745"/>
      <c r="BB75" s="745"/>
      <c r="BC75" s="745"/>
      <c r="BD75" s="745"/>
      <c r="BE75" s="745"/>
      <c r="BF75" s="745"/>
      <c r="BG75" s="745"/>
    </row>
    <row r="76" spans="1:59" s="746" customFormat="1" x14ac:dyDescent="0.2">
      <c r="A76" s="735">
        <v>114</v>
      </c>
      <c r="B76" s="735">
        <v>107</v>
      </c>
      <c r="C76" s="736">
        <v>71</v>
      </c>
      <c r="D76" s="736">
        <v>69</v>
      </c>
      <c r="E76" s="737" t="s">
        <v>368</v>
      </c>
      <c r="F76" s="738" t="s">
        <v>5829</v>
      </c>
      <c r="G76" s="738" t="s">
        <v>3387</v>
      </c>
      <c r="H76" s="739" t="s">
        <v>106</v>
      </c>
      <c r="I76" s="740">
        <v>200000</v>
      </c>
      <c r="J76" s="741">
        <v>49296</v>
      </c>
      <c r="K76" s="742">
        <v>42593</v>
      </c>
      <c r="L76" s="743">
        <v>1</v>
      </c>
      <c r="M76" s="743">
        <v>1</v>
      </c>
      <c r="N76" s="744">
        <v>49296</v>
      </c>
      <c r="O76" s="744">
        <v>49296</v>
      </c>
      <c r="P76" s="744">
        <f t="shared" si="1"/>
        <v>0</v>
      </c>
      <c r="Q76" s="604"/>
      <c r="R76" s="745"/>
      <c r="S76" s="745"/>
      <c r="T76" s="745"/>
      <c r="U76" s="745"/>
      <c r="V76" s="745"/>
      <c r="W76" s="745"/>
      <c r="X76" s="745"/>
      <c r="Y76" s="745"/>
      <c r="Z76" s="745"/>
      <c r="AA76" s="745"/>
      <c r="AB76" s="745"/>
      <c r="AC76" s="745"/>
      <c r="AD76" s="745"/>
      <c r="AE76" s="745"/>
      <c r="AF76" s="745"/>
      <c r="AG76" s="745"/>
      <c r="AH76" s="745"/>
      <c r="AI76" s="745"/>
      <c r="AJ76" s="745"/>
      <c r="AK76" s="745"/>
      <c r="AL76" s="745"/>
      <c r="AM76" s="745"/>
      <c r="AN76" s="745"/>
      <c r="AO76" s="745"/>
      <c r="AP76" s="745"/>
      <c r="AQ76" s="745"/>
      <c r="AR76" s="745"/>
      <c r="AS76" s="745"/>
      <c r="AT76" s="745"/>
      <c r="AU76" s="745"/>
      <c r="AV76" s="745"/>
      <c r="AW76" s="745"/>
      <c r="AX76" s="745"/>
      <c r="AY76" s="745"/>
      <c r="AZ76" s="745"/>
      <c r="BA76" s="745"/>
      <c r="BB76" s="745"/>
      <c r="BC76" s="745"/>
      <c r="BD76" s="745"/>
      <c r="BE76" s="745"/>
      <c r="BF76" s="745"/>
      <c r="BG76" s="745"/>
    </row>
    <row r="77" spans="1:59" s="746" customFormat="1" x14ac:dyDescent="0.2">
      <c r="A77" s="735" t="e">
        <v>#N/A</v>
      </c>
      <c r="B77" s="735" t="e">
        <v>#N/A</v>
      </c>
      <c r="C77" s="736">
        <v>72</v>
      </c>
      <c r="D77" s="736">
        <v>70</v>
      </c>
      <c r="E77" s="737" t="s">
        <v>5217</v>
      </c>
      <c r="F77" s="738" t="s">
        <v>5830</v>
      </c>
      <c r="G77" s="738" t="s">
        <v>3387</v>
      </c>
      <c r="H77" s="739" t="s">
        <v>106</v>
      </c>
      <c r="I77" s="740">
        <v>0</v>
      </c>
      <c r="J77" s="741">
        <v>16896</v>
      </c>
      <c r="K77" s="742">
        <v>42534</v>
      </c>
      <c r="L77" s="743">
        <v>1</v>
      </c>
      <c r="M77" s="743">
        <v>1</v>
      </c>
      <c r="N77" s="744">
        <v>16896</v>
      </c>
      <c r="O77" s="744">
        <v>0</v>
      </c>
      <c r="P77" s="744">
        <f t="shared" si="1"/>
        <v>16896</v>
      </c>
      <c r="Q77" s="604"/>
      <c r="R77" s="745"/>
      <c r="S77" s="745"/>
      <c r="T77" s="745"/>
      <c r="U77" s="745"/>
      <c r="V77" s="745"/>
      <c r="W77" s="745"/>
      <c r="X77" s="745"/>
      <c r="Y77" s="745"/>
      <c r="Z77" s="745"/>
      <c r="AA77" s="745"/>
      <c r="AB77" s="745"/>
      <c r="AC77" s="745"/>
      <c r="AD77" s="745"/>
      <c r="AE77" s="745"/>
      <c r="AF77" s="745"/>
      <c r="AG77" s="745"/>
      <c r="AH77" s="745"/>
      <c r="AI77" s="745"/>
      <c r="AJ77" s="745"/>
      <c r="AK77" s="745"/>
      <c r="AL77" s="745"/>
      <c r="AM77" s="745"/>
      <c r="AN77" s="745"/>
      <c r="AO77" s="745"/>
      <c r="AP77" s="745"/>
      <c r="AQ77" s="745"/>
      <c r="AR77" s="745"/>
      <c r="AS77" s="745"/>
      <c r="AT77" s="745"/>
      <c r="AU77" s="745"/>
      <c r="AV77" s="745"/>
      <c r="AW77" s="745"/>
      <c r="AX77" s="745"/>
      <c r="AY77" s="745"/>
      <c r="AZ77" s="745"/>
      <c r="BA77" s="745"/>
      <c r="BB77" s="745"/>
      <c r="BC77" s="745"/>
      <c r="BD77" s="745"/>
      <c r="BE77" s="745"/>
      <c r="BF77" s="745"/>
      <c r="BG77" s="745"/>
    </row>
    <row r="78" spans="1:59" s="746" customFormat="1" x14ac:dyDescent="0.2">
      <c r="A78" s="735" t="e">
        <v>#N/A</v>
      </c>
      <c r="B78" s="735">
        <v>208</v>
      </c>
      <c r="C78" s="736">
        <v>73</v>
      </c>
      <c r="D78" s="736">
        <v>71</v>
      </c>
      <c r="E78" s="737" t="s">
        <v>4670</v>
      </c>
      <c r="F78" s="738" t="s">
        <v>5831</v>
      </c>
      <c r="G78" s="738" t="s">
        <v>5747</v>
      </c>
      <c r="H78" s="739" t="s">
        <v>106</v>
      </c>
      <c r="I78" s="740">
        <v>0</v>
      </c>
      <c r="J78" s="741">
        <v>24999</v>
      </c>
      <c r="K78" s="742">
        <v>42527</v>
      </c>
      <c r="L78" s="743">
        <v>1</v>
      </c>
      <c r="M78" s="743">
        <v>1</v>
      </c>
      <c r="N78" s="744">
        <v>24999</v>
      </c>
      <c r="O78" s="744">
        <v>0</v>
      </c>
      <c r="P78" s="744">
        <f t="shared" si="1"/>
        <v>24999</v>
      </c>
      <c r="Q78" s="604"/>
      <c r="R78" s="745"/>
      <c r="S78" s="745"/>
      <c r="T78" s="745"/>
      <c r="U78" s="745"/>
      <c r="V78" s="745"/>
      <c r="W78" s="745"/>
      <c r="X78" s="745"/>
      <c r="Y78" s="745"/>
      <c r="Z78" s="745"/>
      <c r="AA78" s="745"/>
      <c r="AB78" s="745"/>
      <c r="AC78" s="745"/>
      <c r="AD78" s="745"/>
      <c r="AE78" s="745"/>
      <c r="AF78" s="745"/>
      <c r="AG78" s="745"/>
      <c r="AH78" s="745"/>
      <c r="AI78" s="745"/>
      <c r="AJ78" s="745"/>
      <c r="AK78" s="745"/>
      <c r="AL78" s="745"/>
      <c r="AM78" s="745"/>
      <c r="AN78" s="745"/>
      <c r="AO78" s="745"/>
      <c r="AP78" s="745"/>
      <c r="AQ78" s="745"/>
      <c r="AR78" s="745"/>
      <c r="AS78" s="745"/>
      <c r="AT78" s="745"/>
      <c r="AU78" s="745"/>
      <c r="AV78" s="745"/>
      <c r="AW78" s="745"/>
      <c r="AX78" s="745"/>
      <c r="AY78" s="745"/>
      <c r="AZ78" s="745"/>
      <c r="BA78" s="745"/>
      <c r="BB78" s="745"/>
      <c r="BC78" s="745"/>
      <c r="BD78" s="745"/>
      <c r="BE78" s="745"/>
      <c r="BF78" s="745"/>
      <c r="BG78" s="745"/>
    </row>
    <row r="79" spans="1:59" s="746" customFormat="1" ht="30" x14ac:dyDescent="0.2">
      <c r="A79" s="735">
        <v>292</v>
      </c>
      <c r="B79" s="735">
        <v>304</v>
      </c>
      <c r="C79" s="736">
        <v>76</v>
      </c>
      <c r="D79" s="736">
        <v>72</v>
      </c>
      <c r="E79" s="737" t="s">
        <v>762</v>
      </c>
      <c r="F79" s="738" t="s">
        <v>5832</v>
      </c>
      <c r="G79" s="738" t="s">
        <v>3387</v>
      </c>
      <c r="H79" s="739" t="s">
        <v>106</v>
      </c>
      <c r="I79" s="740">
        <v>18000</v>
      </c>
      <c r="J79" s="741">
        <v>21639</v>
      </c>
      <c r="K79" s="742">
        <v>42509</v>
      </c>
      <c r="L79" s="743">
        <v>1</v>
      </c>
      <c r="M79" s="743">
        <v>1</v>
      </c>
      <c r="N79" s="744">
        <v>21639</v>
      </c>
      <c r="O79" s="744">
        <v>0</v>
      </c>
      <c r="P79" s="744">
        <f t="shared" si="1"/>
        <v>21639</v>
      </c>
      <c r="Q79" s="604"/>
      <c r="R79" s="745"/>
      <c r="S79" s="745"/>
      <c r="T79" s="745"/>
      <c r="U79" s="745"/>
      <c r="V79" s="745"/>
      <c r="W79" s="745"/>
      <c r="X79" s="745"/>
      <c r="Y79" s="745"/>
      <c r="Z79" s="745"/>
      <c r="AA79" s="745"/>
      <c r="AB79" s="745"/>
      <c r="AC79" s="745"/>
      <c r="AD79" s="745"/>
      <c r="AE79" s="745"/>
      <c r="AF79" s="745"/>
      <c r="AG79" s="745"/>
      <c r="AH79" s="745"/>
      <c r="AI79" s="745"/>
      <c r="AJ79" s="745"/>
      <c r="AK79" s="745"/>
      <c r="AL79" s="745"/>
      <c r="AM79" s="745"/>
      <c r="AN79" s="745"/>
      <c r="AO79" s="745"/>
      <c r="AP79" s="745"/>
      <c r="AQ79" s="745"/>
      <c r="AR79" s="745"/>
      <c r="AS79" s="745"/>
      <c r="AT79" s="745"/>
      <c r="AU79" s="745"/>
      <c r="AV79" s="745"/>
      <c r="AW79" s="745"/>
      <c r="AX79" s="745"/>
      <c r="AY79" s="745"/>
      <c r="AZ79" s="745"/>
      <c r="BA79" s="745"/>
      <c r="BB79" s="745"/>
      <c r="BC79" s="745"/>
      <c r="BD79" s="745"/>
      <c r="BE79" s="745"/>
      <c r="BF79" s="745"/>
      <c r="BG79" s="745"/>
    </row>
    <row r="80" spans="1:59" s="746" customFormat="1" ht="30" x14ac:dyDescent="0.2">
      <c r="A80" s="735">
        <v>309</v>
      </c>
      <c r="B80" s="735">
        <v>321</v>
      </c>
      <c r="C80" s="736">
        <v>77</v>
      </c>
      <c r="D80" s="736">
        <v>73</v>
      </c>
      <c r="E80" s="737" t="s">
        <v>815</v>
      </c>
      <c r="F80" s="738" t="s">
        <v>5833</v>
      </c>
      <c r="G80" s="738" t="s">
        <v>3387</v>
      </c>
      <c r="H80" s="739" t="s">
        <v>106</v>
      </c>
      <c r="I80" s="740">
        <v>15000</v>
      </c>
      <c r="J80" s="748">
        <v>19886</v>
      </c>
      <c r="K80" s="742">
        <v>42487</v>
      </c>
      <c r="L80" s="743">
        <v>1</v>
      </c>
      <c r="M80" s="743">
        <v>1</v>
      </c>
      <c r="N80" s="744">
        <v>19886</v>
      </c>
      <c r="O80" s="744">
        <v>0</v>
      </c>
      <c r="P80" s="744">
        <f t="shared" si="1"/>
        <v>19886</v>
      </c>
      <c r="Q80" s="604"/>
      <c r="R80" s="745"/>
      <c r="S80" s="745"/>
      <c r="T80" s="745"/>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c r="AU80" s="745"/>
      <c r="AV80" s="745"/>
      <c r="AW80" s="745"/>
      <c r="AX80" s="745"/>
      <c r="AY80" s="745"/>
      <c r="AZ80" s="745"/>
      <c r="BA80" s="745"/>
      <c r="BB80" s="745"/>
      <c r="BC80" s="745"/>
      <c r="BD80" s="745"/>
      <c r="BE80" s="745"/>
      <c r="BF80" s="745"/>
      <c r="BG80" s="745"/>
    </row>
    <row r="81" spans="1:59" s="746" customFormat="1" x14ac:dyDescent="0.2">
      <c r="A81" s="735">
        <v>71</v>
      </c>
      <c r="B81" s="735">
        <v>76</v>
      </c>
      <c r="C81" s="736">
        <v>78</v>
      </c>
      <c r="D81" s="736">
        <v>74</v>
      </c>
      <c r="E81" s="737" t="s">
        <v>284</v>
      </c>
      <c r="F81" s="738" t="s">
        <v>5834</v>
      </c>
      <c r="G81" s="738" t="s">
        <v>3387</v>
      </c>
      <c r="H81" s="739" t="s">
        <v>106</v>
      </c>
      <c r="I81" s="740">
        <v>7500</v>
      </c>
      <c r="J81" s="748">
        <v>8338</v>
      </c>
      <c r="K81" s="742">
        <v>42516</v>
      </c>
      <c r="L81" s="743">
        <v>1</v>
      </c>
      <c r="M81" s="743">
        <v>1</v>
      </c>
      <c r="N81" s="744">
        <v>8338</v>
      </c>
      <c r="O81" s="744">
        <v>0</v>
      </c>
      <c r="P81" s="744">
        <f t="shared" si="1"/>
        <v>8338</v>
      </c>
      <c r="Q81" s="604"/>
      <c r="R81" s="745"/>
      <c r="S81" s="745"/>
      <c r="T81" s="745"/>
      <c r="U81" s="745"/>
      <c r="V81" s="745"/>
      <c r="W81" s="745"/>
      <c r="X81" s="745"/>
      <c r="Y81" s="745"/>
      <c r="Z81" s="745"/>
      <c r="AA81" s="745"/>
      <c r="AB81" s="745"/>
      <c r="AC81" s="745"/>
      <c r="AD81" s="745"/>
      <c r="AE81" s="745"/>
      <c r="AF81" s="745"/>
      <c r="AG81" s="745"/>
      <c r="AH81" s="745"/>
      <c r="AI81" s="745"/>
      <c r="AJ81" s="745"/>
      <c r="AK81" s="745"/>
      <c r="AL81" s="745"/>
      <c r="AM81" s="745"/>
      <c r="AN81" s="745"/>
      <c r="AO81" s="745"/>
      <c r="AP81" s="745"/>
      <c r="AQ81" s="745"/>
      <c r="AR81" s="745"/>
      <c r="AS81" s="745"/>
      <c r="AT81" s="745"/>
      <c r="AU81" s="745"/>
      <c r="AV81" s="745"/>
      <c r="AW81" s="745"/>
      <c r="AX81" s="745"/>
      <c r="AY81" s="745"/>
      <c r="AZ81" s="745"/>
      <c r="BA81" s="745"/>
      <c r="BB81" s="745"/>
      <c r="BC81" s="745"/>
      <c r="BD81" s="745"/>
      <c r="BE81" s="745"/>
      <c r="BF81" s="745"/>
      <c r="BG81" s="745"/>
    </row>
    <row r="82" spans="1:59" s="746" customFormat="1" x14ac:dyDescent="0.2">
      <c r="A82" s="735">
        <v>92</v>
      </c>
      <c r="B82" s="735">
        <v>95</v>
      </c>
      <c r="C82" s="736">
        <v>79</v>
      </c>
      <c r="D82" s="736">
        <v>75</v>
      </c>
      <c r="E82" s="737" t="s">
        <v>328</v>
      </c>
      <c r="F82" s="738" t="s">
        <v>5835</v>
      </c>
      <c r="G82" s="738" t="s">
        <v>3387</v>
      </c>
      <c r="H82" s="739" t="s">
        <v>106</v>
      </c>
      <c r="I82" s="740">
        <v>7500</v>
      </c>
      <c r="J82" s="741">
        <v>9306</v>
      </c>
      <c r="K82" s="742">
        <v>42514</v>
      </c>
      <c r="L82" s="743">
        <v>1</v>
      </c>
      <c r="M82" s="743">
        <v>1</v>
      </c>
      <c r="N82" s="744">
        <v>9306</v>
      </c>
      <c r="O82" s="744">
        <v>0</v>
      </c>
      <c r="P82" s="744">
        <f t="shared" si="1"/>
        <v>9306</v>
      </c>
      <c r="Q82" s="604"/>
      <c r="R82" s="745"/>
      <c r="S82" s="745"/>
      <c r="T82" s="745"/>
      <c r="U82" s="745"/>
      <c r="V82" s="745"/>
      <c r="W82" s="745"/>
      <c r="X82" s="745"/>
      <c r="Y82" s="745"/>
      <c r="Z82" s="745"/>
      <c r="AA82" s="745"/>
      <c r="AB82" s="745"/>
      <c r="AC82" s="745"/>
      <c r="AD82" s="745"/>
      <c r="AE82" s="745"/>
      <c r="AF82" s="745"/>
      <c r="AG82" s="745"/>
      <c r="AH82" s="745"/>
      <c r="AI82" s="745"/>
      <c r="AJ82" s="745"/>
      <c r="AK82" s="745"/>
      <c r="AL82" s="745"/>
      <c r="AM82" s="745"/>
      <c r="AN82" s="745"/>
      <c r="AO82" s="745"/>
      <c r="AP82" s="745"/>
      <c r="AQ82" s="745"/>
      <c r="AR82" s="745"/>
      <c r="AS82" s="745"/>
      <c r="AT82" s="745"/>
      <c r="AU82" s="745"/>
      <c r="AV82" s="745"/>
      <c r="AW82" s="745"/>
      <c r="AX82" s="745"/>
      <c r="AY82" s="745"/>
      <c r="AZ82" s="745"/>
      <c r="BA82" s="745"/>
      <c r="BB82" s="745"/>
      <c r="BC82" s="745"/>
      <c r="BD82" s="745"/>
      <c r="BE82" s="745"/>
      <c r="BF82" s="745"/>
      <c r="BG82" s="745"/>
    </row>
    <row r="83" spans="1:59" s="746" customFormat="1" ht="30" x14ac:dyDescent="0.2">
      <c r="A83" s="735">
        <v>257</v>
      </c>
      <c r="B83" s="735">
        <v>269</v>
      </c>
      <c r="C83" s="736">
        <v>80</v>
      </c>
      <c r="D83" s="736">
        <v>76</v>
      </c>
      <c r="E83" s="737" t="s">
        <v>656</v>
      </c>
      <c r="F83" s="738" t="s">
        <v>5836</v>
      </c>
      <c r="G83" s="738" t="s">
        <v>5750</v>
      </c>
      <c r="H83" s="739" t="s">
        <v>106</v>
      </c>
      <c r="I83" s="740">
        <v>10000</v>
      </c>
      <c r="J83" s="741">
        <v>13200</v>
      </c>
      <c r="K83" s="742">
        <v>42586</v>
      </c>
      <c r="L83" s="743">
        <v>1</v>
      </c>
      <c r="M83" s="743">
        <v>1</v>
      </c>
      <c r="N83" s="744">
        <v>13200</v>
      </c>
      <c r="O83" s="744">
        <v>0</v>
      </c>
      <c r="P83" s="744">
        <f t="shared" si="1"/>
        <v>13200</v>
      </c>
      <c r="Q83" s="604"/>
      <c r="R83" s="745"/>
      <c r="S83" s="745"/>
      <c r="T83" s="745"/>
      <c r="U83" s="745"/>
      <c r="V83" s="745"/>
      <c r="W83" s="745"/>
      <c r="X83" s="745"/>
      <c r="Y83" s="745"/>
      <c r="Z83" s="745"/>
      <c r="AA83" s="745"/>
      <c r="AB83" s="745"/>
      <c r="AC83" s="745"/>
      <c r="AD83" s="745"/>
      <c r="AE83" s="745"/>
      <c r="AF83" s="745"/>
      <c r="AG83" s="745"/>
      <c r="AH83" s="745"/>
      <c r="AI83" s="745"/>
      <c r="AJ83" s="745"/>
      <c r="AK83" s="745"/>
      <c r="AL83" s="745"/>
      <c r="AM83" s="745"/>
      <c r="AN83" s="745"/>
      <c r="AO83" s="745"/>
      <c r="AP83" s="745"/>
      <c r="AQ83" s="745"/>
      <c r="AR83" s="745"/>
      <c r="AS83" s="745"/>
      <c r="AT83" s="745"/>
      <c r="AU83" s="745"/>
      <c r="AV83" s="745"/>
      <c r="AW83" s="745"/>
      <c r="AX83" s="745"/>
      <c r="AY83" s="745"/>
      <c r="AZ83" s="745"/>
      <c r="BA83" s="745"/>
      <c r="BB83" s="745"/>
      <c r="BC83" s="745"/>
      <c r="BD83" s="745"/>
      <c r="BE83" s="745"/>
      <c r="BF83" s="745"/>
      <c r="BG83" s="745"/>
    </row>
    <row r="84" spans="1:59" s="746" customFormat="1" ht="45" x14ac:dyDescent="0.2">
      <c r="A84" s="735">
        <v>955</v>
      </c>
      <c r="B84" s="735">
        <v>963</v>
      </c>
      <c r="C84" s="736">
        <v>81</v>
      </c>
      <c r="D84" s="736">
        <v>77</v>
      </c>
      <c r="E84" s="737" t="s">
        <v>2682</v>
      </c>
      <c r="F84" s="738" t="s">
        <v>5837</v>
      </c>
      <c r="G84" s="738" t="s">
        <v>5747</v>
      </c>
      <c r="H84" s="739" t="s">
        <v>106</v>
      </c>
      <c r="I84" s="740">
        <v>15000</v>
      </c>
      <c r="J84" s="741">
        <v>22253.67</v>
      </c>
      <c r="K84" s="742">
        <v>42583</v>
      </c>
      <c r="L84" s="743">
        <v>1</v>
      </c>
      <c r="M84" s="743">
        <v>0.75</v>
      </c>
      <c r="N84" s="744">
        <v>22253.67</v>
      </c>
      <c r="O84" s="744">
        <v>0</v>
      </c>
      <c r="P84" s="744">
        <f t="shared" si="1"/>
        <v>22253.67</v>
      </c>
      <c r="Q84" s="604"/>
      <c r="R84" s="745"/>
      <c r="S84" s="745"/>
      <c r="T84" s="745"/>
      <c r="U84" s="745"/>
      <c r="V84" s="745"/>
      <c r="W84" s="745"/>
      <c r="X84" s="745"/>
      <c r="Y84" s="745"/>
      <c r="Z84" s="745"/>
      <c r="AA84" s="745"/>
      <c r="AB84" s="745"/>
      <c r="AC84" s="745"/>
      <c r="AD84" s="745"/>
      <c r="AE84" s="745"/>
      <c r="AF84" s="745"/>
      <c r="AG84" s="745"/>
      <c r="AH84" s="745"/>
      <c r="AI84" s="745"/>
      <c r="AJ84" s="745"/>
      <c r="AK84" s="745"/>
      <c r="AL84" s="745"/>
      <c r="AM84" s="745"/>
      <c r="AN84" s="745"/>
      <c r="AO84" s="745"/>
      <c r="AP84" s="745"/>
      <c r="AQ84" s="745"/>
      <c r="AR84" s="745"/>
      <c r="AS84" s="745"/>
      <c r="AT84" s="745"/>
      <c r="AU84" s="745"/>
      <c r="AV84" s="745"/>
      <c r="AW84" s="745"/>
      <c r="AX84" s="745"/>
      <c r="AY84" s="745"/>
      <c r="AZ84" s="745"/>
      <c r="BA84" s="745"/>
      <c r="BB84" s="745"/>
      <c r="BC84" s="745"/>
      <c r="BD84" s="745"/>
      <c r="BE84" s="745"/>
      <c r="BF84" s="745"/>
      <c r="BG84" s="745"/>
    </row>
    <row r="85" spans="1:59" s="746" customFormat="1" ht="30" x14ac:dyDescent="0.2">
      <c r="A85" s="735">
        <v>115</v>
      </c>
      <c r="B85" s="735">
        <v>88</v>
      </c>
      <c r="C85" s="736">
        <v>82</v>
      </c>
      <c r="D85" s="736">
        <v>78</v>
      </c>
      <c r="E85" s="737" t="s">
        <v>370</v>
      </c>
      <c r="F85" s="738" t="s">
        <v>5838</v>
      </c>
      <c r="G85" s="738" t="s">
        <v>5750</v>
      </c>
      <c r="H85" s="739" t="s">
        <v>106</v>
      </c>
      <c r="I85" s="740">
        <v>30000</v>
      </c>
      <c r="J85" s="741">
        <v>37759</v>
      </c>
      <c r="K85" s="742">
        <v>42601</v>
      </c>
      <c r="L85" s="743">
        <v>1</v>
      </c>
      <c r="M85" s="743">
        <v>1</v>
      </c>
      <c r="N85" s="744">
        <v>37759</v>
      </c>
      <c r="O85" s="744">
        <v>28424</v>
      </c>
      <c r="P85" s="744">
        <f t="shared" si="1"/>
        <v>9335</v>
      </c>
      <c r="Q85" s="604" t="s">
        <v>5839</v>
      </c>
      <c r="R85" s="745"/>
      <c r="S85" s="745"/>
      <c r="T85" s="745"/>
      <c r="U85" s="745"/>
      <c r="V85" s="745"/>
      <c r="W85" s="745"/>
      <c r="X85" s="745"/>
      <c r="Y85" s="745"/>
      <c r="Z85" s="745"/>
      <c r="AA85" s="745"/>
      <c r="AB85" s="745"/>
      <c r="AC85" s="745"/>
      <c r="AD85" s="745"/>
      <c r="AE85" s="745"/>
      <c r="AF85" s="745"/>
      <c r="AG85" s="745"/>
      <c r="AH85" s="745"/>
      <c r="AI85" s="745"/>
      <c r="AJ85" s="745"/>
      <c r="AK85" s="745"/>
      <c r="AL85" s="745"/>
      <c r="AM85" s="745"/>
      <c r="AN85" s="745"/>
      <c r="AO85" s="745"/>
      <c r="AP85" s="745"/>
      <c r="AQ85" s="745"/>
      <c r="AR85" s="745"/>
      <c r="AS85" s="745"/>
      <c r="AT85" s="745"/>
      <c r="AU85" s="745"/>
      <c r="AV85" s="745"/>
      <c r="AW85" s="745"/>
      <c r="AX85" s="745"/>
      <c r="AY85" s="745"/>
      <c r="AZ85" s="745"/>
      <c r="BA85" s="745"/>
      <c r="BB85" s="745"/>
      <c r="BC85" s="745"/>
      <c r="BD85" s="745"/>
      <c r="BE85" s="745"/>
      <c r="BF85" s="745"/>
      <c r="BG85" s="745"/>
    </row>
    <row r="86" spans="1:59" s="746" customFormat="1" x14ac:dyDescent="0.2">
      <c r="A86" s="735">
        <v>170</v>
      </c>
      <c r="B86" s="735">
        <v>98</v>
      </c>
      <c r="C86" s="736">
        <v>83</v>
      </c>
      <c r="D86" s="736">
        <v>79</v>
      </c>
      <c r="E86" s="737" t="s">
        <v>470</v>
      </c>
      <c r="F86" s="738" t="s">
        <v>5840</v>
      </c>
      <c r="G86" s="738" t="s">
        <v>3387</v>
      </c>
      <c r="H86" s="739" t="s">
        <v>106</v>
      </c>
      <c r="I86" s="740">
        <v>25000</v>
      </c>
      <c r="J86" s="741">
        <v>8400</v>
      </c>
      <c r="K86" s="742">
        <v>42530</v>
      </c>
      <c r="L86" s="743">
        <v>1</v>
      </c>
      <c r="M86" s="743">
        <v>1</v>
      </c>
      <c r="N86" s="744">
        <v>8400</v>
      </c>
      <c r="O86" s="744">
        <v>0</v>
      </c>
      <c r="P86" s="744">
        <f t="shared" si="1"/>
        <v>8400</v>
      </c>
      <c r="Q86" s="604" t="s">
        <v>4400</v>
      </c>
      <c r="R86" s="745"/>
      <c r="S86" s="745"/>
      <c r="T86" s="745"/>
      <c r="U86" s="745"/>
      <c r="V86" s="745"/>
      <c r="W86" s="745"/>
      <c r="X86" s="745"/>
      <c r="Y86" s="745"/>
      <c r="Z86" s="745"/>
      <c r="AA86" s="745"/>
      <c r="AB86" s="745"/>
      <c r="AC86" s="745"/>
      <c r="AD86" s="745"/>
      <c r="AE86" s="745"/>
      <c r="AF86" s="745"/>
      <c r="AG86" s="745"/>
      <c r="AH86" s="745"/>
      <c r="AI86" s="745"/>
      <c r="AJ86" s="745"/>
      <c r="AK86" s="745"/>
      <c r="AL86" s="745"/>
      <c r="AM86" s="745"/>
      <c r="AN86" s="745"/>
      <c r="AO86" s="745"/>
      <c r="AP86" s="745"/>
      <c r="AQ86" s="745"/>
      <c r="AR86" s="745"/>
      <c r="AS86" s="745"/>
      <c r="AT86" s="745"/>
      <c r="AU86" s="745"/>
      <c r="AV86" s="745"/>
      <c r="AW86" s="745"/>
      <c r="AX86" s="745"/>
      <c r="AY86" s="745"/>
      <c r="AZ86" s="745"/>
      <c r="BA86" s="745"/>
      <c r="BB86" s="745"/>
      <c r="BC86" s="745"/>
      <c r="BD86" s="745"/>
      <c r="BE86" s="745"/>
      <c r="BF86" s="745"/>
      <c r="BG86" s="745"/>
    </row>
    <row r="87" spans="1:59" s="746" customFormat="1" ht="30" x14ac:dyDescent="0.2">
      <c r="A87" s="735">
        <v>394</v>
      </c>
      <c r="B87" s="735">
        <v>406</v>
      </c>
      <c r="C87" s="736">
        <v>84</v>
      </c>
      <c r="D87" s="736">
        <v>80</v>
      </c>
      <c r="E87" s="737" t="s">
        <v>1071</v>
      </c>
      <c r="F87" s="738" t="s">
        <v>5841</v>
      </c>
      <c r="G87" s="738" t="s">
        <v>5745</v>
      </c>
      <c r="H87" s="739" t="s">
        <v>106</v>
      </c>
      <c r="I87" s="740">
        <v>12000</v>
      </c>
      <c r="J87" s="741">
        <v>10311</v>
      </c>
      <c r="K87" s="742">
        <v>42548</v>
      </c>
      <c r="L87" s="743">
        <v>1</v>
      </c>
      <c r="M87" s="743">
        <v>1</v>
      </c>
      <c r="N87" s="744">
        <v>10311</v>
      </c>
      <c r="O87" s="744">
        <v>0</v>
      </c>
      <c r="P87" s="744">
        <f t="shared" si="1"/>
        <v>10311</v>
      </c>
      <c r="Q87" s="604" t="s">
        <v>4400</v>
      </c>
      <c r="R87" s="745"/>
      <c r="S87" s="745"/>
      <c r="T87" s="745"/>
      <c r="U87" s="745"/>
      <c r="V87" s="745"/>
      <c r="W87" s="745"/>
      <c r="X87" s="745"/>
      <c r="Y87" s="745"/>
      <c r="Z87" s="745"/>
      <c r="AA87" s="745"/>
      <c r="AB87" s="745"/>
      <c r="AC87" s="745"/>
      <c r="AD87" s="745"/>
      <c r="AE87" s="745"/>
      <c r="AF87" s="745"/>
      <c r="AG87" s="745"/>
      <c r="AH87" s="745"/>
      <c r="AI87" s="745"/>
      <c r="AJ87" s="745"/>
      <c r="AK87" s="745"/>
      <c r="AL87" s="745"/>
      <c r="AM87" s="745"/>
      <c r="AN87" s="745"/>
      <c r="AO87" s="745"/>
      <c r="AP87" s="745"/>
      <c r="AQ87" s="745"/>
      <c r="AR87" s="745"/>
      <c r="AS87" s="745"/>
      <c r="AT87" s="745"/>
      <c r="AU87" s="745"/>
      <c r="AV87" s="745"/>
      <c r="AW87" s="745"/>
      <c r="AX87" s="745"/>
      <c r="AY87" s="745"/>
      <c r="AZ87" s="745"/>
      <c r="BA87" s="745"/>
      <c r="BB87" s="745"/>
      <c r="BC87" s="745"/>
      <c r="BD87" s="745"/>
      <c r="BE87" s="745"/>
      <c r="BF87" s="745"/>
      <c r="BG87" s="745"/>
    </row>
    <row r="88" spans="1:59" s="746" customFormat="1" ht="30" x14ac:dyDescent="0.2">
      <c r="A88" s="735">
        <v>597</v>
      </c>
      <c r="B88" s="735">
        <v>607</v>
      </c>
      <c r="C88" s="736">
        <v>85</v>
      </c>
      <c r="D88" s="736">
        <v>81</v>
      </c>
      <c r="E88" s="737" t="s">
        <v>1666</v>
      </c>
      <c r="F88" s="738" t="s">
        <v>5842</v>
      </c>
      <c r="G88" s="738" t="s">
        <v>5747</v>
      </c>
      <c r="H88" s="739" t="s">
        <v>106</v>
      </c>
      <c r="I88" s="740">
        <v>12000</v>
      </c>
      <c r="J88" s="741">
        <v>10646</v>
      </c>
      <c r="K88" s="742">
        <v>42549</v>
      </c>
      <c r="L88" s="743">
        <v>1</v>
      </c>
      <c r="M88" s="743">
        <v>1</v>
      </c>
      <c r="N88" s="744">
        <v>10646</v>
      </c>
      <c r="O88" s="744">
        <v>0</v>
      </c>
      <c r="P88" s="744">
        <f t="shared" si="1"/>
        <v>10646</v>
      </c>
      <c r="Q88" s="604"/>
      <c r="R88" s="745"/>
      <c r="S88" s="745"/>
      <c r="T88" s="745"/>
      <c r="U88" s="745"/>
      <c r="V88" s="745"/>
      <c r="W88" s="745"/>
      <c r="X88" s="745"/>
      <c r="Y88" s="745"/>
      <c r="Z88" s="745"/>
      <c r="AA88" s="745"/>
      <c r="AB88" s="745"/>
      <c r="AC88" s="745"/>
      <c r="AD88" s="745"/>
      <c r="AE88" s="745"/>
      <c r="AF88" s="745"/>
      <c r="AG88" s="745"/>
      <c r="AH88" s="745"/>
      <c r="AI88" s="745"/>
      <c r="AJ88" s="745"/>
      <c r="AK88" s="745"/>
      <c r="AL88" s="745"/>
      <c r="AM88" s="745"/>
      <c r="AN88" s="745"/>
      <c r="AO88" s="745"/>
      <c r="AP88" s="745"/>
      <c r="AQ88" s="745"/>
      <c r="AR88" s="745"/>
      <c r="AS88" s="745"/>
      <c r="AT88" s="745"/>
      <c r="AU88" s="745"/>
      <c r="AV88" s="745"/>
      <c r="AW88" s="745"/>
      <c r="AX88" s="745"/>
      <c r="AY88" s="745"/>
      <c r="AZ88" s="745"/>
      <c r="BA88" s="745"/>
      <c r="BB88" s="745"/>
      <c r="BC88" s="745"/>
      <c r="BD88" s="745"/>
      <c r="BE88" s="745"/>
      <c r="BF88" s="745"/>
      <c r="BG88" s="745"/>
    </row>
    <row r="89" spans="1:59" s="746" customFormat="1" ht="30" x14ac:dyDescent="0.2">
      <c r="A89" s="735">
        <v>905</v>
      </c>
      <c r="B89" s="735">
        <v>913</v>
      </c>
      <c r="C89" s="736">
        <v>86</v>
      </c>
      <c r="D89" s="736">
        <v>82</v>
      </c>
      <c r="E89" s="737" t="s">
        <v>2545</v>
      </c>
      <c r="F89" s="738" t="s">
        <v>5843</v>
      </c>
      <c r="G89" s="738" t="s">
        <v>5745</v>
      </c>
      <c r="H89" s="739" t="s">
        <v>106</v>
      </c>
      <c r="I89" s="740">
        <v>12000</v>
      </c>
      <c r="J89" s="741">
        <v>10321</v>
      </c>
      <c r="K89" s="742">
        <v>42550</v>
      </c>
      <c r="L89" s="743">
        <v>1</v>
      </c>
      <c r="M89" s="743">
        <v>1</v>
      </c>
      <c r="N89" s="744">
        <v>10321</v>
      </c>
      <c r="O89" s="744">
        <v>0</v>
      </c>
      <c r="P89" s="744">
        <f t="shared" si="1"/>
        <v>10321</v>
      </c>
      <c r="Q89" s="604" t="s">
        <v>4400</v>
      </c>
      <c r="R89" s="745"/>
      <c r="S89" s="745"/>
      <c r="T89" s="745"/>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c r="AT89" s="745"/>
      <c r="AU89" s="745"/>
      <c r="AV89" s="745"/>
      <c r="AW89" s="745"/>
      <c r="AX89" s="745"/>
      <c r="AY89" s="745"/>
      <c r="AZ89" s="745"/>
      <c r="BA89" s="745"/>
      <c r="BB89" s="745"/>
      <c r="BC89" s="745"/>
      <c r="BD89" s="745"/>
      <c r="BE89" s="745"/>
      <c r="BF89" s="745"/>
      <c r="BG89" s="745"/>
    </row>
    <row r="90" spans="1:59" s="746" customFormat="1" x14ac:dyDescent="0.2">
      <c r="A90" s="735">
        <v>13</v>
      </c>
      <c r="B90" s="735">
        <v>86</v>
      </c>
      <c r="C90" s="736">
        <v>87</v>
      </c>
      <c r="D90" s="736">
        <v>83</v>
      </c>
      <c r="E90" s="737" t="s">
        <v>158</v>
      </c>
      <c r="F90" s="738" t="s">
        <v>5844</v>
      </c>
      <c r="G90" s="738" t="s">
        <v>5750</v>
      </c>
      <c r="H90" s="739" t="s">
        <v>106</v>
      </c>
      <c r="I90" s="740">
        <v>50000</v>
      </c>
      <c r="J90" s="741">
        <v>39750</v>
      </c>
      <c r="K90" s="742">
        <v>42592</v>
      </c>
      <c r="L90" s="743">
        <v>1</v>
      </c>
      <c r="M90" s="743">
        <v>1</v>
      </c>
      <c r="N90" s="744">
        <v>39750</v>
      </c>
      <c r="O90" s="744">
        <v>0</v>
      </c>
      <c r="P90" s="744">
        <f t="shared" si="1"/>
        <v>39750</v>
      </c>
      <c r="Q90" s="604"/>
      <c r="R90" s="745"/>
      <c r="S90" s="745"/>
      <c r="T90" s="745"/>
      <c r="U90" s="745"/>
      <c r="V90" s="745"/>
      <c r="W90" s="745"/>
      <c r="X90" s="745"/>
      <c r="Y90" s="745"/>
      <c r="Z90" s="745"/>
      <c r="AA90" s="745"/>
      <c r="AB90" s="745"/>
      <c r="AC90" s="745"/>
      <c r="AD90" s="745"/>
      <c r="AE90" s="745"/>
      <c r="AF90" s="745"/>
      <c r="AG90" s="745"/>
      <c r="AH90" s="745"/>
      <c r="AI90" s="745"/>
      <c r="AJ90" s="745"/>
      <c r="AK90" s="745"/>
      <c r="AL90" s="745"/>
      <c r="AM90" s="745"/>
      <c r="AN90" s="745"/>
      <c r="AO90" s="745"/>
      <c r="AP90" s="745"/>
      <c r="AQ90" s="745"/>
      <c r="AR90" s="745"/>
      <c r="AS90" s="745"/>
      <c r="AT90" s="745"/>
      <c r="AU90" s="745"/>
      <c r="AV90" s="745"/>
      <c r="AW90" s="745"/>
      <c r="AX90" s="745"/>
      <c r="AY90" s="745"/>
      <c r="AZ90" s="745"/>
      <c r="BA90" s="745"/>
      <c r="BB90" s="745"/>
      <c r="BC90" s="745"/>
      <c r="BD90" s="745"/>
      <c r="BE90" s="745"/>
      <c r="BF90" s="745"/>
      <c r="BG90" s="745"/>
    </row>
    <row r="91" spans="1:59" s="746" customFormat="1" x14ac:dyDescent="0.2">
      <c r="A91" s="735">
        <v>83</v>
      </c>
      <c r="B91" s="735">
        <v>77</v>
      </c>
      <c r="C91" s="736">
        <v>88</v>
      </c>
      <c r="D91" s="736">
        <v>84</v>
      </c>
      <c r="E91" s="737" t="s">
        <v>308</v>
      </c>
      <c r="F91" s="738" t="s">
        <v>5845</v>
      </c>
      <c r="G91" s="738" t="s">
        <v>3387</v>
      </c>
      <c r="H91" s="739" t="s">
        <v>106</v>
      </c>
      <c r="I91" s="740">
        <v>8000</v>
      </c>
      <c r="J91" s="741">
        <v>5485</v>
      </c>
      <c r="K91" s="742">
        <v>42586</v>
      </c>
      <c r="L91" s="743">
        <v>1</v>
      </c>
      <c r="M91" s="743">
        <v>1</v>
      </c>
      <c r="N91" s="744">
        <v>5485</v>
      </c>
      <c r="O91" s="744">
        <v>5485</v>
      </c>
      <c r="P91" s="744">
        <f t="shared" si="1"/>
        <v>0</v>
      </c>
      <c r="Q91" s="604"/>
      <c r="R91" s="745"/>
      <c r="S91" s="745"/>
      <c r="T91" s="745"/>
      <c r="U91" s="745"/>
      <c r="V91" s="745"/>
      <c r="W91" s="745"/>
      <c r="X91" s="745"/>
      <c r="Y91" s="745"/>
      <c r="Z91" s="745"/>
      <c r="AA91" s="745"/>
      <c r="AB91" s="745"/>
      <c r="AC91" s="745"/>
      <c r="AD91" s="745"/>
      <c r="AE91" s="745"/>
      <c r="AF91" s="745"/>
      <c r="AG91" s="745"/>
      <c r="AH91" s="745"/>
      <c r="AI91" s="745"/>
      <c r="AJ91" s="745"/>
      <c r="AK91" s="745"/>
      <c r="AL91" s="745"/>
      <c r="AM91" s="745"/>
      <c r="AN91" s="745"/>
      <c r="AO91" s="745"/>
      <c r="AP91" s="745"/>
      <c r="AQ91" s="745"/>
      <c r="AR91" s="745"/>
      <c r="AS91" s="745"/>
      <c r="AT91" s="745"/>
      <c r="AU91" s="745"/>
      <c r="AV91" s="745"/>
      <c r="AW91" s="745"/>
      <c r="AX91" s="745"/>
      <c r="AY91" s="745"/>
      <c r="AZ91" s="745"/>
      <c r="BA91" s="745"/>
      <c r="BB91" s="745"/>
      <c r="BC91" s="745"/>
      <c r="BD91" s="745"/>
      <c r="BE91" s="745"/>
      <c r="BF91" s="745"/>
      <c r="BG91" s="745"/>
    </row>
    <row r="92" spans="1:59" s="746" customFormat="1" ht="30" x14ac:dyDescent="0.2">
      <c r="A92" s="735">
        <v>186</v>
      </c>
      <c r="B92" s="735">
        <v>92</v>
      </c>
      <c r="C92" s="736">
        <v>89</v>
      </c>
      <c r="D92" s="736">
        <v>85</v>
      </c>
      <c r="E92" s="737" t="s">
        <v>502</v>
      </c>
      <c r="F92" s="738" t="s">
        <v>5846</v>
      </c>
      <c r="G92" s="738" t="s">
        <v>5750</v>
      </c>
      <c r="H92" s="739" t="s">
        <v>106</v>
      </c>
      <c r="I92" s="740">
        <v>25000</v>
      </c>
      <c r="J92" s="741">
        <v>90934</v>
      </c>
      <c r="K92" s="742">
        <v>42534</v>
      </c>
      <c r="L92" s="743">
        <v>1</v>
      </c>
      <c r="M92" s="743">
        <v>1</v>
      </c>
      <c r="N92" s="744">
        <v>90934</v>
      </c>
      <c r="O92" s="744">
        <v>97668.29</v>
      </c>
      <c r="P92" s="744">
        <f t="shared" si="1"/>
        <v>-6734.2899999999936</v>
      </c>
      <c r="Q92" s="604"/>
      <c r="R92" s="745"/>
      <c r="S92" s="745"/>
      <c r="T92" s="745"/>
      <c r="U92" s="745"/>
      <c r="V92" s="745"/>
      <c r="W92" s="745"/>
      <c r="X92" s="745"/>
      <c r="Y92" s="745"/>
      <c r="Z92" s="745"/>
      <c r="AA92" s="745"/>
      <c r="AB92" s="745"/>
      <c r="AC92" s="745"/>
      <c r="AD92" s="745"/>
      <c r="AE92" s="745"/>
      <c r="AF92" s="745"/>
      <c r="AG92" s="745"/>
      <c r="AH92" s="745"/>
      <c r="AI92" s="745"/>
      <c r="AJ92" s="745"/>
      <c r="AK92" s="745"/>
      <c r="AL92" s="745"/>
      <c r="AM92" s="745"/>
      <c r="AN92" s="745"/>
      <c r="AO92" s="745"/>
      <c r="AP92" s="745"/>
      <c r="AQ92" s="745"/>
      <c r="AR92" s="745"/>
      <c r="AS92" s="745"/>
      <c r="AT92" s="745"/>
      <c r="AU92" s="745"/>
      <c r="AV92" s="745"/>
      <c r="AW92" s="745"/>
      <c r="AX92" s="745"/>
      <c r="AY92" s="745"/>
      <c r="AZ92" s="745"/>
      <c r="BA92" s="745"/>
      <c r="BB92" s="745"/>
      <c r="BC92" s="745"/>
      <c r="BD92" s="745"/>
      <c r="BE92" s="745"/>
      <c r="BF92" s="745"/>
      <c r="BG92" s="745"/>
    </row>
    <row r="93" spans="1:59" s="746" customFormat="1" ht="30" x14ac:dyDescent="0.2">
      <c r="A93" s="735">
        <v>1011</v>
      </c>
      <c r="B93" s="735">
        <v>1019</v>
      </c>
      <c r="C93" s="736">
        <v>90</v>
      </c>
      <c r="D93" s="736">
        <v>86</v>
      </c>
      <c r="E93" s="737" t="s">
        <v>2827</v>
      </c>
      <c r="F93" s="738" t="s">
        <v>5847</v>
      </c>
      <c r="G93" s="738" t="s">
        <v>5747</v>
      </c>
      <c r="H93" s="739" t="s">
        <v>106</v>
      </c>
      <c r="I93" s="740">
        <v>5000</v>
      </c>
      <c r="J93" s="748">
        <v>23553.39</v>
      </c>
      <c r="K93" s="742">
        <v>42538</v>
      </c>
      <c r="L93" s="743">
        <v>1</v>
      </c>
      <c r="M93" s="743">
        <v>1</v>
      </c>
      <c r="N93" s="744">
        <v>23553.39</v>
      </c>
      <c r="O93" s="744">
        <v>23553.39</v>
      </c>
      <c r="P93" s="744">
        <f t="shared" si="1"/>
        <v>0</v>
      </c>
      <c r="Q93" s="604"/>
      <c r="R93" s="745"/>
      <c r="S93" s="745"/>
      <c r="T93" s="745"/>
      <c r="U93" s="745"/>
      <c r="V93" s="745"/>
      <c r="W93" s="745"/>
      <c r="X93" s="745"/>
      <c r="Y93" s="745"/>
      <c r="Z93" s="745"/>
      <c r="AA93" s="745"/>
      <c r="AB93" s="745"/>
      <c r="AC93" s="745"/>
      <c r="AD93" s="745"/>
      <c r="AE93" s="745"/>
      <c r="AF93" s="745"/>
      <c r="AG93" s="745"/>
      <c r="AH93" s="745"/>
      <c r="AI93" s="745"/>
      <c r="AJ93" s="745"/>
      <c r="AK93" s="745"/>
      <c r="AL93" s="745"/>
      <c r="AM93" s="745"/>
      <c r="AN93" s="745"/>
      <c r="AO93" s="745"/>
      <c r="AP93" s="745"/>
      <c r="AQ93" s="745"/>
      <c r="AR93" s="745"/>
      <c r="AS93" s="745"/>
      <c r="AT93" s="745"/>
      <c r="AU93" s="745"/>
      <c r="AV93" s="745"/>
      <c r="AW93" s="745"/>
      <c r="AX93" s="745"/>
      <c r="AY93" s="745"/>
      <c r="AZ93" s="745"/>
      <c r="BA93" s="745"/>
      <c r="BB93" s="745"/>
      <c r="BC93" s="745"/>
      <c r="BD93" s="745"/>
      <c r="BE93" s="745"/>
      <c r="BF93" s="745"/>
      <c r="BG93" s="745"/>
    </row>
    <row r="94" spans="1:59" s="746" customFormat="1" ht="30" x14ac:dyDescent="0.2">
      <c r="A94" s="735">
        <v>308</v>
      </c>
      <c r="B94" s="735">
        <v>320</v>
      </c>
      <c r="C94" s="736">
        <v>92</v>
      </c>
      <c r="D94" s="736">
        <v>87</v>
      </c>
      <c r="E94" s="737" t="s">
        <v>811</v>
      </c>
      <c r="F94" s="738" t="s">
        <v>5848</v>
      </c>
      <c r="G94" s="738" t="s">
        <v>5750</v>
      </c>
      <c r="H94" s="739" t="s">
        <v>106</v>
      </c>
      <c r="I94" s="740">
        <v>17000</v>
      </c>
      <c r="J94" s="741">
        <v>10993.93</v>
      </c>
      <c r="K94" s="742">
        <v>42517</v>
      </c>
      <c r="L94" s="743">
        <v>1</v>
      </c>
      <c r="M94" s="743">
        <v>1</v>
      </c>
      <c r="N94" s="744">
        <v>10993.93</v>
      </c>
      <c r="O94" s="744">
        <v>10993.93</v>
      </c>
      <c r="P94" s="744">
        <f t="shared" si="1"/>
        <v>0</v>
      </c>
      <c r="Q94" s="604"/>
      <c r="R94" s="745"/>
      <c r="S94" s="745"/>
      <c r="T94" s="745"/>
      <c r="U94" s="745"/>
      <c r="V94" s="745"/>
      <c r="W94" s="745"/>
      <c r="X94" s="745"/>
      <c r="Y94" s="745"/>
      <c r="Z94" s="745"/>
      <c r="AA94" s="745"/>
      <c r="AB94" s="745"/>
      <c r="AC94" s="745"/>
      <c r="AD94" s="745"/>
      <c r="AE94" s="745"/>
      <c r="AF94" s="745"/>
      <c r="AG94" s="745"/>
      <c r="AH94" s="745"/>
      <c r="AI94" s="745"/>
      <c r="AJ94" s="745"/>
      <c r="AK94" s="745"/>
      <c r="AL94" s="745"/>
      <c r="AM94" s="745"/>
      <c r="AN94" s="745"/>
      <c r="AO94" s="745"/>
      <c r="AP94" s="745"/>
      <c r="AQ94" s="745"/>
      <c r="AR94" s="745"/>
      <c r="AS94" s="745"/>
      <c r="AT94" s="745"/>
      <c r="AU94" s="745"/>
      <c r="AV94" s="745"/>
      <c r="AW94" s="745"/>
      <c r="AX94" s="745"/>
      <c r="AY94" s="745"/>
      <c r="AZ94" s="745"/>
      <c r="BA94" s="745"/>
      <c r="BB94" s="745"/>
      <c r="BC94" s="745"/>
      <c r="BD94" s="745"/>
      <c r="BE94" s="745"/>
      <c r="BF94" s="745"/>
      <c r="BG94" s="745"/>
    </row>
    <row r="95" spans="1:59" s="746" customFormat="1" ht="24" customHeight="1" x14ac:dyDescent="0.2">
      <c r="A95" s="735" t="e">
        <v>#N/A</v>
      </c>
      <c r="B95" s="735">
        <v>207</v>
      </c>
      <c r="C95" s="736">
        <v>179</v>
      </c>
      <c r="D95" s="736">
        <v>88</v>
      </c>
      <c r="E95" s="737" t="s">
        <v>4667</v>
      </c>
      <c r="F95" s="738" t="s">
        <v>5849</v>
      </c>
      <c r="G95" s="738" t="s">
        <v>5747</v>
      </c>
      <c r="H95" s="739" t="s">
        <v>106</v>
      </c>
      <c r="I95" s="740">
        <v>0</v>
      </c>
      <c r="J95" s="741">
        <v>85000</v>
      </c>
      <c r="K95" s="742">
        <v>42587</v>
      </c>
      <c r="L95" s="743">
        <v>1</v>
      </c>
      <c r="M95" s="743">
        <v>1</v>
      </c>
      <c r="N95" s="744">
        <v>85000</v>
      </c>
      <c r="O95" s="744">
        <v>33250</v>
      </c>
      <c r="P95" s="744">
        <f t="shared" si="1"/>
        <v>51750</v>
      </c>
      <c r="Q95" s="604"/>
      <c r="R95" s="745"/>
      <c r="S95" s="745"/>
      <c r="T95" s="745"/>
      <c r="U95" s="745"/>
      <c r="V95" s="745"/>
      <c r="W95" s="745"/>
      <c r="X95" s="745"/>
      <c r="Y95" s="745"/>
      <c r="Z95" s="745"/>
      <c r="AA95" s="745"/>
      <c r="AB95" s="745"/>
      <c r="AC95" s="745"/>
      <c r="AD95" s="745"/>
      <c r="AE95" s="745"/>
      <c r="AF95" s="745"/>
      <c r="AG95" s="745"/>
      <c r="AH95" s="745"/>
      <c r="AI95" s="745"/>
      <c r="AJ95" s="745"/>
      <c r="AK95" s="745"/>
      <c r="AL95" s="745"/>
      <c r="AM95" s="745"/>
      <c r="AN95" s="745"/>
      <c r="AO95" s="745"/>
      <c r="AP95" s="745"/>
      <c r="AQ95" s="745"/>
      <c r="AR95" s="745"/>
      <c r="AS95" s="745"/>
      <c r="AT95" s="745"/>
      <c r="AU95" s="745"/>
      <c r="AV95" s="745"/>
      <c r="AW95" s="745"/>
      <c r="AX95" s="745"/>
      <c r="AY95" s="745"/>
      <c r="AZ95" s="745"/>
      <c r="BA95" s="745"/>
      <c r="BB95" s="745"/>
      <c r="BC95" s="745"/>
      <c r="BD95" s="745"/>
      <c r="BE95" s="745"/>
      <c r="BF95" s="745"/>
      <c r="BG95" s="745"/>
    </row>
    <row r="96" spans="1:59" s="746" customFormat="1" x14ac:dyDescent="0.2">
      <c r="A96" s="735">
        <v>830</v>
      </c>
      <c r="B96" s="735">
        <v>838</v>
      </c>
      <c r="C96" s="736">
        <v>94</v>
      </c>
      <c r="D96" s="736">
        <v>89</v>
      </c>
      <c r="E96" s="737" t="s">
        <v>2340</v>
      </c>
      <c r="F96" s="738" t="s">
        <v>5850</v>
      </c>
      <c r="G96" s="738" t="s">
        <v>5747</v>
      </c>
      <c r="H96" s="739" t="s">
        <v>106</v>
      </c>
      <c r="I96" s="740">
        <v>10000</v>
      </c>
      <c r="J96" s="741">
        <v>5000</v>
      </c>
      <c r="K96" s="742">
        <v>42515</v>
      </c>
      <c r="L96" s="743">
        <v>1</v>
      </c>
      <c r="M96" s="743">
        <v>1</v>
      </c>
      <c r="N96" s="744">
        <v>5000</v>
      </c>
      <c r="O96" s="744">
        <v>0</v>
      </c>
      <c r="P96" s="744">
        <f t="shared" si="1"/>
        <v>5000</v>
      </c>
      <c r="Q96" s="604"/>
      <c r="R96" s="745"/>
      <c r="S96" s="745"/>
      <c r="T96" s="745"/>
      <c r="U96" s="745"/>
      <c r="V96" s="745"/>
      <c r="W96" s="745"/>
      <c r="X96" s="745"/>
      <c r="Y96" s="745"/>
      <c r="Z96" s="745"/>
      <c r="AA96" s="745"/>
      <c r="AB96" s="745"/>
      <c r="AC96" s="745"/>
      <c r="AD96" s="745"/>
      <c r="AE96" s="745"/>
      <c r="AF96" s="745"/>
      <c r="AG96" s="745"/>
      <c r="AH96" s="745"/>
      <c r="AI96" s="745"/>
      <c r="AJ96" s="745"/>
      <c r="AK96" s="745"/>
      <c r="AL96" s="745"/>
      <c r="AM96" s="745"/>
      <c r="AN96" s="745"/>
      <c r="AO96" s="745"/>
      <c r="AP96" s="745"/>
      <c r="AQ96" s="745"/>
      <c r="AR96" s="745"/>
      <c r="AS96" s="745"/>
      <c r="AT96" s="745"/>
      <c r="AU96" s="745"/>
      <c r="AV96" s="745"/>
      <c r="AW96" s="745"/>
      <c r="AX96" s="745"/>
      <c r="AY96" s="745"/>
      <c r="AZ96" s="745"/>
      <c r="BA96" s="745"/>
      <c r="BB96" s="745"/>
      <c r="BC96" s="745"/>
      <c r="BD96" s="745"/>
      <c r="BE96" s="745"/>
      <c r="BF96" s="745"/>
      <c r="BG96" s="745"/>
    </row>
    <row r="97" spans="1:59" s="746" customFormat="1" x14ac:dyDescent="0.2">
      <c r="A97" s="735" t="e">
        <v>#N/A</v>
      </c>
      <c r="B97" s="735" t="e">
        <v>#N/A</v>
      </c>
      <c r="C97" s="736">
        <v>95</v>
      </c>
      <c r="D97" s="736">
        <v>90</v>
      </c>
      <c r="E97" s="737" t="s">
        <v>5225</v>
      </c>
      <c r="F97" s="738" t="s">
        <v>5851</v>
      </c>
      <c r="G97" s="738" t="s">
        <v>5747</v>
      </c>
      <c r="H97" s="739" t="s">
        <v>106</v>
      </c>
      <c r="I97" s="740">
        <v>0</v>
      </c>
      <c r="J97" s="741">
        <v>12953</v>
      </c>
      <c r="K97" s="742">
        <v>42471</v>
      </c>
      <c r="L97" s="743">
        <v>1</v>
      </c>
      <c r="M97" s="743">
        <v>1</v>
      </c>
      <c r="N97" s="744">
        <v>12953</v>
      </c>
      <c r="O97" s="744">
        <v>0</v>
      </c>
      <c r="P97" s="744">
        <f t="shared" si="1"/>
        <v>12953</v>
      </c>
      <c r="Q97" s="604"/>
      <c r="R97" s="745"/>
      <c r="S97" s="745"/>
      <c r="T97" s="745"/>
      <c r="U97" s="745"/>
      <c r="V97" s="745"/>
      <c r="W97" s="745"/>
      <c r="X97" s="745"/>
      <c r="Y97" s="745"/>
      <c r="Z97" s="745"/>
      <c r="AA97" s="745"/>
      <c r="AB97" s="745"/>
      <c r="AC97" s="745"/>
      <c r="AD97" s="745"/>
      <c r="AE97" s="745"/>
      <c r="AF97" s="745"/>
      <c r="AG97" s="745"/>
      <c r="AH97" s="745"/>
      <c r="AI97" s="745"/>
      <c r="AJ97" s="745"/>
      <c r="AK97" s="745"/>
      <c r="AL97" s="745"/>
      <c r="AM97" s="745"/>
      <c r="AN97" s="745"/>
      <c r="AO97" s="745"/>
      <c r="AP97" s="745"/>
      <c r="AQ97" s="745"/>
      <c r="AR97" s="745"/>
      <c r="AS97" s="745"/>
      <c r="AT97" s="745"/>
      <c r="AU97" s="745"/>
      <c r="AV97" s="745"/>
      <c r="AW97" s="745"/>
      <c r="AX97" s="745"/>
      <c r="AY97" s="745"/>
      <c r="AZ97" s="745"/>
      <c r="BA97" s="745"/>
      <c r="BB97" s="745"/>
      <c r="BC97" s="745"/>
      <c r="BD97" s="745"/>
      <c r="BE97" s="745"/>
      <c r="BF97" s="745"/>
      <c r="BG97" s="745"/>
    </row>
    <row r="98" spans="1:59" s="746" customFormat="1" x14ac:dyDescent="0.2">
      <c r="A98" s="735">
        <v>260</v>
      </c>
      <c r="B98" s="735">
        <v>272</v>
      </c>
      <c r="C98" s="736">
        <v>96</v>
      </c>
      <c r="D98" s="736">
        <v>91</v>
      </c>
      <c r="E98" s="737" t="s">
        <v>666</v>
      </c>
      <c r="F98" s="738" t="s">
        <v>5852</v>
      </c>
      <c r="G98" s="738" t="s">
        <v>5750</v>
      </c>
      <c r="H98" s="739" t="s">
        <v>106</v>
      </c>
      <c r="I98" s="740">
        <v>15000</v>
      </c>
      <c r="J98" s="741">
        <v>24894</v>
      </c>
      <c r="K98" s="742">
        <v>42580</v>
      </c>
      <c r="L98" s="743">
        <v>1</v>
      </c>
      <c r="M98" s="743">
        <v>1</v>
      </c>
      <c r="N98" s="744">
        <v>24894</v>
      </c>
      <c r="O98" s="744">
        <v>24464.58</v>
      </c>
      <c r="P98" s="744">
        <f t="shared" si="1"/>
        <v>429.41999999999825</v>
      </c>
      <c r="Q98" s="604"/>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745"/>
      <c r="AT98" s="745"/>
      <c r="AU98" s="745"/>
      <c r="AV98" s="745"/>
      <c r="AW98" s="745"/>
      <c r="AX98" s="745"/>
      <c r="AY98" s="745"/>
      <c r="AZ98" s="745"/>
      <c r="BA98" s="745"/>
      <c r="BB98" s="745"/>
      <c r="BC98" s="745"/>
      <c r="BD98" s="745"/>
      <c r="BE98" s="745"/>
      <c r="BF98" s="745"/>
      <c r="BG98" s="745"/>
    </row>
    <row r="99" spans="1:59" s="746" customFormat="1" ht="30" x14ac:dyDescent="0.2">
      <c r="A99" s="735">
        <v>640</v>
      </c>
      <c r="B99" s="735">
        <v>650</v>
      </c>
      <c r="C99" s="736">
        <v>97</v>
      </c>
      <c r="D99" s="736">
        <v>92</v>
      </c>
      <c r="E99" s="737" t="s">
        <v>1798</v>
      </c>
      <c r="F99" s="738" t="s">
        <v>5853</v>
      </c>
      <c r="G99" s="738" t="s">
        <v>5747</v>
      </c>
      <c r="H99" s="739" t="s">
        <v>106</v>
      </c>
      <c r="I99" s="740">
        <v>10000</v>
      </c>
      <c r="J99" s="741">
        <v>9981.8799999999992</v>
      </c>
      <c r="K99" s="742">
        <v>42563</v>
      </c>
      <c r="L99" s="743">
        <v>1</v>
      </c>
      <c r="M99" s="743">
        <v>1</v>
      </c>
      <c r="N99" s="744">
        <v>9981.8799999999992</v>
      </c>
      <c r="O99" s="744">
        <v>0</v>
      </c>
      <c r="P99" s="744">
        <f t="shared" si="1"/>
        <v>9981.8799999999992</v>
      </c>
      <c r="Q99" s="604"/>
      <c r="R99" s="745"/>
      <c r="S99" s="745"/>
      <c r="T99" s="745"/>
      <c r="U99" s="745"/>
      <c r="V99" s="745"/>
      <c r="W99" s="745"/>
      <c r="X99" s="745"/>
      <c r="Y99" s="745"/>
      <c r="Z99" s="745"/>
      <c r="AA99" s="745"/>
      <c r="AB99" s="745"/>
      <c r="AC99" s="745"/>
      <c r="AD99" s="745"/>
      <c r="AE99" s="745"/>
      <c r="AF99" s="745"/>
      <c r="AG99" s="745"/>
      <c r="AH99" s="745"/>
      <c r="AI99" s="745"/>
      <c r="AJ99" s="745"/>
      <c r="AK99" s="745"/>
      <c r="AL99" s="745"/>
      <c r="AM99" s="745"/>
      <c r="AN99" s="745"/>
      <c r="AO99" s="745"/>
      <c r="AP99" s="745"/>
      <c r="AQ99" s="745"/>
      <c r="AR99" s="745"/>
      <c r="AS99" s="745"/>
      <c r="AT99" s="745"/>
      <c r="AU99" s="745"/>
      <c r="AV99" s="745"/>
      <c r="AW99" s="745"/>
      <c r="AX99" s="745"/>
      <c r="AY99" s="745"/>
      <c r="AZ99" s="745"/>
      <c r="BA99" s="745"/>
      <c r="BB99" s="745"/>
      <c r="BC99" s="745"/>
      <c r="BD99" s="745"/>
      <c r="BE99" s="745"/>
      <c r="BF99" s="745"/>
      <c r="BG99" s="745"/>
    </row>
    <row r="100" spans="1:59" s="746" customFormat="1" x14ac:dyDescent="0.2">
      <c r="A100" s="735">
        <v>839</v>
      </c>
      <c r="B100" s="735">
        <v>847</v>
      </c>
      <c r="C100" s="736">
        <v>98</v>
      </c>
      <c r="D100" s="736">
        <v>93</v>
      </c>
      <c r="E100" s="737" t="s">
        <v>2364</v>
      </c>
      <c r="F100" s="738" t="s">
        <v>5854</v>
      </c>
      <c r="G100" s="738" t="s">
        <v>5747</v>
      </c>
      <c r="H100" s="739" t="s">
        <v>106</v>
      </c>
      <c r="I100" s="740">
        <v>40000</v>
      </c>
      <c r="J100" s="741">
        <v>24248</v>
      </c>
      <c r="K100" s="742">
        <v>42613</v>
      </c>
      <c r="L100" s="743">
        <v>1</v>
      </c>
      <c r="M100" s="749">
        <v>0.9</v>
      </c>
      <c r="N100" s="744">
        <v>24248</v>
      </c>
      <c r="O100" s="744">
        <v>0</v>
      </c>
      <c r="P100" s="744">
        <f t="shared" si="1"/>
        <v>24248</v>
      </c>
      <c r="Q100" s="604"/>
      <c r="R100" s="745"/>
      <c r="S100" s="745"/>
      <c r="T100" s="745"/>
      <c r="U100" s="745"/>
      <c r="V100" s="745"/>
      <c r="W100" s="745"/>
      <c r="X100" s="745"/>
      <c r="Y100" s="745"/>
      <c r="Z100" s="745"/>
      <c r="AA100" s="745"/>
      <c r="AB100" s="745"/>
      <c r="AC100" s="745"/>
      <c r="AD100" s="745"/>
      <c r="AE100" s="745"/>
      <c r="AF100" s="745"/>
      <c r="AG100" s="745"/>
      <c r="AH100" s="745"/>
      <c r="AI100" s="745"/>
      <c r="AJ100" s="745"/>
      <c r="AK100" s="745"/>
      <c r="AL100" s="745"/>
      <c r="AM100" s="745"/>
      <c r="AN100" s="745"/>
      <c r="AO100" s="745"/>
      <c r="AP100" s="745"/>
      <c r="AQ100" s="745"/>
      <c r="AR100" s="745"/>
      <c r="AS100" s="745"/>
      <c r="AT100" s="745"/>
      <c r="AU100" s="745"/>
      <c r="AV100" s="745"/>
      <c r="AW100" s="745"/>
      <c r="AX100" s="745"/>
      <c r="AY100" s="745"/>
      <c r="AZ100" s="745"/>
      <c r="BA100" s="745"/>
      <c r="BB100" s="745"/>
      <c r="BC100" s="745"/>
      <c r="BD100" s="745"/>
      <c r="BE100" s="745"/>
      <c r="BF100" s="745"/>
      <c r="BG100" s="745"/>
    </row>
    <row r="101" spans="1:59" s="746" customFormat="1" x14ac:dyDescent="0.2">
      <c r="A101" s="735" t="e">
        <v>#N/A</v>
      </c>
      <c r="B101" s="735" t="e">
        <v>#N/A</v>
      </c>
      <c r="C101" s="736">
        <v>99</v>
      </c>
      <c r="D101" s="736">
        <v>94</v>
      </c>
      <c r="E101" s="737" t="s">
        <v>5228</v>
      </c>
      <c r="F101" s="738" t="s">
        <v>5855</v>
      </c>
      <c r="G101" s="738" t="s">
        <v>3387</v>
      </c>
      <c r="H101" s="739" t="s">
        <v>106</v>
      </c>
      <c r="I101" s="740">
        <v>0</v>
      </c>
      <c r="J101" s="741">
        <v>8242</v>
      </c>
      <c r="K101" s="742">
        <v>42515</v>
      </c>
      <c r="L101" s="743">
        <v>1</v>
      </c>
      <c r="M101" s="743">
        <v>1</v>
      </c>
      <c r="N101" s="744">
        <v>8242</v>
      </c>
      <c r="O101" s="744">
        <v>0</v>
      </c>
      <c r="P101" s="744">
        <f t="shared" si="1"/>
        <v>8242</v>
      </c>
      <c r="Q101" s="604"/>
      <c r="R101" s="745"/>
      <c r="S101" s="745"/>
      <c r="T101" s="745"/>
      <c r="U101" s="745"/>
      <c r="V101" s="745"/>
      <c r="W101" s="745"/>
      <c r="X101" s="745"/>
      <c r="Y101" s="745"/>
      <c r="Z101" s="745"/>
      <c r="AA101" s="745"/>
      <c r="AB101" s="745"/>
      <c r="AC101" s="745"/>
      <c r="AD101" s="745"/>
      <c r="AE101" s="745"/>
      <c r="AF101" s="745"/>
      <c r="AG101" s="745"/>
      <c r="AH101" s="745"/>
      <c r="AI101" s="745"/>
      <c r="AJ101" s="745"/>
      <c r="AK101" s="745"/>
      <c r="AL101" s="745"/>
      <c r="AM101" s="745"/>
      <c r="AN101" s="745"/>
      <c r="AO101" s="745"/>
      <c r="AP101" s="745"/>
      <c r="AQ101" s="745"/>
      <c r="AR101" s="745"/>
      <c r="AS101" s="745"/>
      <c r="AT101" s="745"/>
      <c r="AU101" s="745"/>
      <c r="AV101" s="745"/>
      <c r="AW101" s="745"/>
      <c r="AX101" s="745"/>
      <c r="AY101" s="745"/>
      <c r="AZ101" s="745"/>
      <c r="BA101" s="745"/>
      <c r="BB101" s="745"/>
      <c r="BC101" s="745"/>
      <c r="BD101" s="745"/>
      <c r="BE101" s="745"/>
      <c r="BF101" s="745"/>
      <c r="BG101" s="745"/>
    </row>
    <row r="102" spans="1:59" s="746" customFormat="1" x14ac:dyDescent="0.2">
      <c r="A102" s="735">
        <v>655</v>
      </c>
      <c r="B102" s="735">
        <v>665</v>
      </c>
      <c r="C102" s="736">
        <v>100</v>
      </c>
      <c r="D102" s="736">
        <v>95</v>
      </c>
      <c r="E102" s="737" t="s">
        <v>1842</v>
      </c>
      <c r="F102" s="738" t="s">
        <v>5856</v>
      </c>
      <c r="G102" s="738" t="s">
        <v>5747</v>
      </c>
      <c r="H102" s="739" t="s">
        <v>106</v>
      </c>
      <c r="I102" s="740">
        <v>20000</v>
      </c>
      <c r="J102" s="748">
        <v>19883.400000000001</v>
      </c>
      <c r="K102" s="742">
        <v>42569</v>
      </c>
      <c r="L102" s="743">
        <v>1</v>
      </c>
      <c r="M102" s="743">
        <v>1</v>
      </c>
      <c r="N102" s="744">
        <v>19883.400000000001</v>
      </c>
      <c r="O102" s="744">
        <v>19883.400000000001</v>
      </c>
      <c r="P102" s="744">
        <f t="shared" si="1"/>
        <v>0</v>
      </c>
      <c r="Q102" s="604"/>
      <c r="R102" s="745"/>
      <c r="S102" s="745"/>
      <c r="T102" s="745"/>
      <c r="U102" s="745"/>
      <c r="V102" s="745"/>
      <c r="W102" s="745"/>
      <c r="X102" s="745"/>
      <c r="Y102" s="745"/>
      <c r="Z102" s="745"/>
      <c r="AA102" s="745"/>
      <c r="AB102" s="745"/>
      <c r="AC102" s="745"/>
      <c r="AD102" s="745"/>
      <c r="AE102" s="745"/>
      <c r="AF102" s="745"/>
      <c r="AG102" s="745"/>
      <c r="AH102" s="745"/>
      <c r="AI102" s="745"/>
      <c r="AJ102" s="745"/>
      <c r="AK102" s="745"/>
      <c r="AL102" s="745"/>
      <c r="AM102" s="745"/>
      <c r="AN102" s="745"/>
      <c r="AO102" s="745"/>
      <c r="AP102" s="745"/>
      <c r="AQ102" s="745"/>
      <c r="AR102" s="745"/>
      <c r="AS102" s="745"/>
      <c r="AT102" s="745"/>
      <c r="AU102" s="745"/>
      <c r="AV102" s="745"/>
      <c r="AW102" s="745"/>
      <c r="AX102" s="745"/>
      <c r="AY102" s="745"/>
      <c r="AZ102" s="745"/>
      <c r="BA102" s="745"/>
      <c r="BB102" s="745"/>
      <c r="BC102" s="745"/>
      <c r="BD102" s="745"/>
      <c r="BE102" s="745"/>
      <c r="BF102" s="745"/>
      <c r="BG102" s="745"/>
    </row>
    <row r="103" spans="1:59" s="746" customFormat="1" ht="30" x14ac:dyDescent="0.2">
      <c r="A103" s="735">
        <v>652</v>
      </c>
      <c r="B103" s="735">
        <v>662</v>
      </c>
      <c r="C103" s="736">
        <v>101</v>
      </c>
      <c r="D103" s="736">
        <v>96</v>
      </c>
      <c r="E103" s="737" t="s">
        <v>1833</v>
      </c>
      <c r="F103" s="738" t="s">
        <v>5857</v>
      </c>
      <c r="G103" s="738" t="s">
        <v>5747</v>
      </c>
      <c r="H103" s="739" t="s">
        <v>106</v>
      </c>
      <c r="I103" s="740">
        <v>15000</v>
      </c>
      <c r="J103" s="748">
        <v>8785</v>
      </c>
      <c r="K103" s="742">
        <v>42529</v>
      </c>
      <c r="L103" s="743">
        <v>1</v>
      </c>
      <c r="M103" s="743">
        <v>1</v>
      </c>
      <c r="N103" s="744">
        <v>8785</v>
      </c>
      <c r="O103" s="744">
        <v>8785</v>
      </c>
      <c r="P103" s="744">
        <f t="shared" si="1"/>
        <v>0</v>
      </c>
      <c r="Q103" s="604"/>
      <c r="R103" s="745"/>
      <c r="S103" s="745"/>
      <c r="T103" s="745"/>
      <c r="U103" s="745"/>
      <c r="V103" s="745"/>
      <c r="W103" s="745"/>
      <c r="X103" s="745"/>
      <c r="Y103" s="745"/>
      <c r="Z103" s="745"/>
      <c r="AA103" s="745"/>
      <c r="AB103" s="745"/>
      <c r="AC103" s="745"/>
      <c r="AD103" s="745"/>
      <c r="AE103" s="745"/>
      <c r="AF103" s="745"/>
      <c r="AG103" s="745"/>
      <c r="AH103" s="745"/>
      <c r="AI103" s="745"/>
      <c r="AJ103" s="745"/>
      <c r="AK103" s="745"/>
      <c r="AL103" s="745"/>
      <c r="AM103" s="745"/>
      <c r="AN103" s="745"/>
      <c r="AO103" s="745"/>
      <c r="AP103" s="745"/>
      <c r="AQ103" s="745"/>
      <c r="AR103" s="745"/>
      <c r="AS103" s="745"/>
      <c r="AT103" s="745"/>
      <c r="AU103" s="745"/>
      <c r="AV103" s="745"/>
      <c r="AW103" s="745"/>
      <c r="AX103" s="745"/>
      <c r="AY103" s="745"/>
      <c r="AZ103" s="745"/>
      <c r="BA103" s="745"/>
      <c r="BB103" s="745"/>
      <c r="BC103" s="745"/>
      <c r="BD103" s="745"/>
      <c r="BE103" s="745"/>
      <c r="BF103" s="745"/>
      <c r="BG103" s="745"/>
    </row>
    <row r="104" spans="1:59" s="746" customFormat="1" x14ac:dyDescent="0.2">
      <c r="A104" s="735">
        <v>828</v>
      </c>
      <c r="B104" s="735">
        <v>836</v>
      </c>
      <c r="C104" s="736">
        <v>102</v>
      </c>
      <c r="D104" s="736">
        <v>97</v>
      </c>
      <c r="E104" s="737" t="s">
        <v>2336</v>
      </c>
      <c r="F104" s="738" t="s">
        <v>5858</v>
      </c>
      <c r="G104" s="738" t="s">
        <v>5747</v>
      </c>
      <c r="H104" s="739" t="s">
        <v>106</v>
      </c>
      <c r="I104" s="740">
        <v>10000</v>
      </c>
      <c r="J104" s="741">
        <v>24690</v>
      </c>
      <c r="K104" s="742">
        <v>42538</v>
      </c>
      <c r="L104" s="743">
        <v>1</v>
      </c>
      <c r="M104" s="743">
        <v>1</v>
      </c>
      <c r="N104" s="744">
        <v>24690</v>
      </c>
      <c r="O104" s="744">
        <v>24690</v>
      </c>
      <c r="P104" s="744">
        <f t="shared" si="1"/>
        <v>0</v>
      </c>
      <c r="Q104" s="604"/>
      <c r="R104" s="745"/>
      <c r="S104" s="745"/>
      <c r="T104" s="745"/>
      <c r="U104" s="745"/>
      <c r="V104" s="745"/>
      <c r="W104" s="745"/>
      <c r="X104" s="745"/>
      <c r="Y104" s="745"/>
      <c r="Z104" s="745"/>
      <c r="AA104" s="745"/>
      <c r="AB104" s="745"/>
      <c r="AC104" s="745"/>
      <c r="AD104" s="745"/>
      <c r="AE104" s="745"/>
      <c r="AF104" s="745"/>
      <c r="AG104" s="745"/>
      <c r="AH104" s="745"/>
      <c r="AI104" s="745"/>
      <c r="AJ104" s="745"/>
      <c r="AK104" s="745"/>
      <c r="AL104" s="745"/>
      <c r="AM104" s="745"/>
      <c r="AN104" s="745"/>
      <c r="AO104" s="745"/>
      <c r="AP104" s="745"/>
      <c r="AQ104" s="745"/>
      <c r="AR104" s="745"/>
      <c r="AS104" s="745"/>
      <c r="AT104" s="745"/>
      <c r="AU104" s="745"/>
      <c r="AV104" s="745"/>
      <c r="AW104" s="745"/>
      <c r="AX104" s="745"/>
      <c r="AY104" s="745"/>
      <c r="AZ104" s="745"/>
      <c r="BA104" s="745"/>
      <c r="BB104" s="745"/>
      <c r="BC104" s="745"/>
      <c r="BD104" s="745"/>
      <c r="BE104" s="745"/>
      <c r="BF104" s="745"/>
      <c r="BG104" s="745"/>
    </row>
    <row r="105" spans="1:59" s="746" customFormat="1" x14ac:dyDescent="0.2">
      <c r="A105" s="735">
        <v>25</v>
      </c>
      <c r="B105" s="735">
        <v>96</v>
      </c>
      <c r="C105" s="736">
        <v>103</v>
      </c>
      <c r="D105" s="736">
        <v>98</v>
      </c>
      <c r="E105" s="737" t="s">
        <v>183</v>
      </c>
      <c r="F105" s="738" t="s">
        <v>5859</v>
      </c>
      <c r="G105" s="738" t="s">
        <v>5750</v>
      </c>
      <c r="H105" s="739" t="s">
        <v>106</v>
      </c>
      <c r="I105" s="740">
        <v>110000</v>
      </c>
      <c r="J105" s="741">
        <v>150905</v>
      </c>
      <c r="K105" s="742">
        <v>42706</v>
      </c>
      <c r="L105" s="743">
        <v>1</v>
      </c>
      <c r="M105" s="743">
        <v>0</v>
      </c>
      <c r="N105" s="744">
        <v>150905</v>
      </c>
      <c r="O105" s="744">
        <v>0</v>
      </c>
      <c r="P105" s="744">
        <f t="shared" si="1"/>
        <v>150905</v>
      </c>
      <c r="Q105" s="604"/>
      <c r="R105" s="745"/>
      <c r="S105" s="745"/>
      <c r="T105" s="745"/>
      <c r="U105" s="745"/>
      <c r="V105" s="745"/>
      <c r="W105" s="745"/>
      <c r="X105" s="745"/>
      <c r="Y105" s="745"/>
      <c r="Z105" s="745"/>
      <c r="AA105" s="745"/>
      <c r="AB105" s="745"/>
      <c r="AC105" s="745"/>
      <c r="AD105" s="745"/>
      <c r="AE105" s="745"/>
      <c r="AF105" s="745"/>
      <c r="AG105" s="745"/>
      <c r="AH105" s="745"/>
      <c r="AI105" s="745"/>
      <c r="AJ105" s="745"/>
      <c r="AK105" s="745"/>
      <c r="AL105" s="745"/>
      <c r="AM105" s="745"/>
      <c r="AN105" s="745"/>
      <c r="AO105" s="745"/>
      <c r="AP105" s="745"/>
      <c r="AQ105" s="745"/>
      <c r="AR105" s="745"/>
      <c r="AS105" s="745"/>
      <c r="AT105" s="745"/>
      <c r="AU105" s="745"/>
      <c r="AV105" s="745"/>
      <c r="AW105" s="745"/>
      <c r="AX105" s="745"/>
      <c r="AY105" s="745"/>
      <c r="AZ105" s="745"/>
      <c r="BA105" s="745"/>
      <c r="BB105" s="745"/>
      <c r="BC105" s="745"/>
      <c r="BD105" s="745"/>
      <c r="BE105" s="745"/>
      <c r="BF105" s="745"/>
      <c r="BG105" s="745"/>
    </row>
    <row r="106" spans="1:59" s="746" customFormat="1" ht="30" x14ac:dyDescent="0.2">
      <c r="A106" s="735">
        <v>1063</v>
      </c>
      <c r="B106" s="735">
        <v>1071</v>
      </c>
      <c r="C106" s="736">
        <v>104</v>
      </c>
      <c r="D106" s="736">
        <v>99</v>
      </c>
      <c r="E106" s="737" t="s">
        <v>2974</v>
      </c>
      <c r="F106" s="738" t="s">
        <v>5860</v>
      </c>
      <c r="G106" s="738" t="s">
        <v>5747</v>
      </c>
      <c r="H106" s="739" t="s">
        <v>106</v>
      </c>
      <c r="I106" s="740">
        <v>5000</v>
      </c>
      <c r="J106" s="741">
        <v>2360</v>
      </c>
      <c r="K106" s="742">
        <v>42513</v>
      </c>
      <c r="L106" s="743">
        <v>1</v>
      </c>
      <c r="M106" s="743">
        <v>1</v>
      </c>
      <c r="N106" s="744">
        <v>2360</v>
      </c>
      <c r="O106" s="744">
        <v>2360</v>
      </c>
      <c r="P106" s="744">
        <f t="shared" si="1"/>
        <v>0</v>
      </c>
      <c r="Q106" s="604"/>
      <c r="R106" s="745"/>
      <c r="S106" s="745"/>
      <c r="T106" s="745"/>
      <c r="U106" s="745"/>
      <c r="V106" s="745"/>
      <c r="W106" s="745"/>
      <c r="X106" s="745"/>
      <c r="Y106" s="745"/>
      <c r="Z106" s="745"/>
      <c r="AA106" s="745"/>
      <c r="AB106" s="745"/>
      <c r="AC106" s="745"/>
      <c r="AD106" s="745"/>
      <c r="AE106" s="745"/>
      <c r="AF106" s="745"/>
      <c r="AG106" s="745"/>
      <c r="AH106" s="745"/>
      <c r="AI106" s="745"/>
      <c r="AJ106" s="745"/>
      <c r="AK106" s="745"/>
      <c r="AL106" s="745"/>
      <c r="AM106" s="745"/>
      <c r="AN106" s="745"/>
      <c r="AO106" s="745"/>
      <c r="AP106" s="745"/>
      <c r="AQ106" s="745"/>
      <c r="AR106" s="745"/>
      <c r="AS106" s="745"/>
      <c r="AT106" s="745"/>
      <c r="AU106" s="745"/>
      <c r="AV106" s="745"/>
      <c r="AW106" s="745"/>
      <c r="AX106" s="745"/>
      <c r="AY106" s="745"/>
      <c r="AZ106" s="745"/>
      <c r="BA106" s="745"/>
      <c r="BB106" s="745"/>
      <c r="BC106" s="745"/>
      <c r="BD106" s="745"/>
      <c r="BE106" s="745"/>
      <c r="BF106" s="745"/>
      <c r="BG106" s="745"/>
    </row>
    <row r="107" spans="1:59" s="746" customFormat="1" ht="30" x14ac:dyDescent="0.2">
      <c r="A107" s="735">
        <v>943</v>
      </c>
      <c r="B107" s="735">
        <v>951</v>
      </c>
      <c r="C107" s="736">
        <v>105</v>
      </c>
      <c r="D107" s="736">
        <v>100</v>
      </c>
      <c r="E107" s="737" t="s">
        <v>2645</v>
      </c>
      <c r="F107" s="738" t="s">
        <v>5861</v>
      </c>
      <c r="G107" s="738" t="s">
        <v>5747</v>
      </c>
      <c r="H107" s="739" t="s">
        <v>106</v>
      </c>
      <c r="I107" s="740">
        <v>10000</v>
      </c>
      <c r="J107" s="741">
        <v>8547</v>
      </c>
      <c r="K107" s="742">
        <v>42593</v>
      </c>
      <c r="L107" s="743">
        <v>1</v>
      </c>
      <c r="M107" s="743">
        <v>1</v>
      </c>
      <c r="N107" s="744">
        <v>8547</v>
      </c>
      <c r="O107" s="744">
        <v>0</v>
      </c>
      <c r="P107" s="744">
        <f t="shared" si="1"/>
        <v>8547</v>
      </c>
      <c r="Q107" s="604"/>
      <c r="R107" s="745"/>
      <c r="S107" s="745"/>
      <c r="T107" s="745"/>
      <c r="U107" s="745"/>
      <c r="V107" s="745"/>
      <c r="W107" s="745"/>
      <c r="X107" s="745"/>
      <c r="Y107" s="745"/>
      <c r="Z107" s="745"/>
      <c r="AA107" s="745"/>
      <c r="AB107" s="745"/>
      <c r="AC107" s="745"/>
      <c r="AD107" s="745"/>
      <c r="AE107" s="745"/>
      <c r="AF107" s="745"/>
      <c r="AG107" s="745"/>
      <c r="AH107" s="745"/>
      <c r="AI107" s="745"/>
      <c r="AJ107" s="745"/>
      <c r="AK107" s="745"/>
      <c r="AL107" s="745"/>
      <c r="AM107" s="745"/>
      <c r="AN107" s="745"/>
      <c r="AO107" s="745"/>
      <c r="AP107" s="745"/>
      <c r="AQ107" s="745"/>
      <c r="AR107" s="745"/>
      <c r="AS107" s="745"/>
      <c r="AT107" s="745"/>
      <c r="AU107" s="745"/>
      <c r="AV107" s="745"/>
      <c r="AW107" s="745"/>
      <c r="AX107" s="745"/>
      <c r="AY107" s="745"/>
      <c r="AZ107" s="745"/>
      <c r="BA107" s="745"/>
      <c r="BB107" s="745"/>
      <c r="BC107" s="745"/>
      <c r="BD107" s="745"/>
      <c r="BE107" s="745"/>
      <c r="BF107" s="745"/>
      <c r="BG107" s="745"/>
    </row>
    <row r="108" spans="1:59" s="746" customFormat="1" ht="30" x14ac:dyDescent="0.2">
      <c r="A108" s="735">
        <v>1064</v>
      </c>
      <c r="B108" s="735">
        <v>1072</v>
      </c>
      <c r="C108" s="736">
        <v>106</v>
      </c>
      <c r="D108" s="736">
        <v>101</v>
      </c>
      <c r="E108" s="737" t="s">
        <v>2977</v>
      </c>
      <c r="F108" s="738" t="s">
        <v>5862</v>
      </c>
      <c r="G108" s="738" t="s">
        <v>5747</v>
      </c>
      <c r="H108" s="739" t="s">
        <v>106</v>
      </c>
      <c r="I108" s="740">
        <v>8000</v>
      </c>
      <c r="J108" s="748">
        <v>4138.5</v>
      </c>
      <c r="K108" s="742">
        <v>42523</v>
      </c>
      <c r="L108" s="743">
        <v>1</v>
      </c>
      <c r="M108" s="743">
        <v>1</v>
      </c>
      <c r="N108" s="744">
        <v>4138.5</v>
      </c>
      <c r="O108" s="744">
        <v>0</v>
      </c>
      <c r="P108" s="744">
        <f t="shared" si="1"/>
        <v>4138.5</v>
      </c>
      <c r="Q108" s="604"/>
      <c r="R108" s="745"/>
      <c r="S108" s="745"/>
      <c r="T108" s="745"/>
      <c r="U108" s="745"/>
      <c r="V108" s="745"/>
      <c r="W108" s="745"/>
      <c r="X108" s="745"/>
      <c r="Y108" s="745"/>
      <c r="Z108" s="745"/>
      <c r="AA108" s="745"/>
      <c r="AB108" s="745"/>
      <c r="AC108" s="745"/>
      <c r="AD108" s="745"/>
      <c r="AE108" s="745"/>
      <c r="AF108" s="745"/>
      <c r="AG108" s="745"/>
      <c r="AH108" s="745"/>
      <c r="AI108" s="745"/>
      <c r="AJ108" s="745"/>
      <c r="AK108" s="745"/>
      <c r="AL108" s="745"/>
      <c r="AM108" s="745"/>
      <c r="AN108" s="745"/>
      <c r="AO108" s="745"/>
      <c r="AP108" s="745"/>
      <c r="AQ108" s="745"/>
      <c r="AR108" s="745"/>
      <c r="AS108" s="745"/>
      <c r="AT108" s="745"/>
      <c r="AU108" s="745"/>
      <c r="AV108" s="745"/>
      <c r="AW108" s="745"/>
      <c r="AX108" s="745"/>
      <c r="AY108" s="745"/>
      <c r="AZ108" s="745"/>
      <c r="BA108" s="745"/>
      <c r="BB108" s="745"/>
      <c r="BC108" s="745"/>
      <c r="BD108" s="745"/>
      <c r="BE108" s="745"/>
      <c r="BF108" s="745"/>
      <c r="BG108" s="745"/>
    </row>
    <row r="109" spans="1:59" s="746" customFormat="1" x14ac:dyDescent="0.2">
      <c r="A109" s="735" t="e">
        <v>#N/A</v>
      </c>
      <c r="B109" s="735" t="e">
        <v>#N/A</v>
      </c>
      <c r="C109" s="736">
        <v>107</v>
      </c>
      <c r="D109" s="736">
        <v>102</v>
      </c>
      <c r="E109" s="737" t="s">
        <v>5230</v>
      </c>
      <c r="F109" s="738" t="s">
        <v>5863</v>
      </c>
      <c r="G109" s="738" t="s">
        <v>5745</v>
      </c>
      <c r="H109" s="739" t="s">
        <v>106</v>
      </c>
      <c r="I109" s="740">
        <v>0</v>
      </c>
      <c r="J109" s="741">
        <v>18708</v>
      </c>
      <c r="K109" s="742">
        <v>42569</v>
      </c>
      <c r="L109" s="743">
        <v>1</v>
      </c>
      <c r="M109" s="743">
        <v>1</v>
      </c>
      <c r="N109" s="744">
        <v>18708</v>
      </c>
      <c r="O109" s="744">
        <v>0</v>
      </c>
      <c r="P109" s="744">
        <f t="shared" si="1"/>
        <v>18708</v>
      </c>
      <c r="Q109" s="604"/>
      <c r="R109" s="745"/>
      <c r="S109" s="745"/>
      <c r="T109" s="745"/>
      <c r="U109" s="745"/>
      <c r="V109" s="745"/>
      <c r="W109" s="745"/>
      <c r="X109" s="745"/>
      <c r="Y109" s="745"/>
      <c r="Z109" s="745"/>
      <c r="AA109" s="745"/>
      <c r="AB109" s="745"/>
      <c r="AC109" s="745"/>
      <c r="AD109" s="745"/>
      <c r="AE109" s="745"/>
      <c r="AF109" s="745"/>
      <c r="AG109" s="745"/>
      <c r="AH109" s="745"/>
      <c r="AI109" s="745"/>
      <c r="AJ109" s="745"/>
      <c r="AK109" s="745"/>
      <c r="AL109" s="745"/>
      <c r="AM109" s="745"/>
      <c r="AN109" s="745"/>
      <c r="AO109" s="745"/>
      <c r="AP109" s="745"/>
      <c r="AQ109" s="745"/>
      <c r="AR109" s="745"/>
      <c r="AS109" s="745"/>
      <c r="AT109" s="745"/>
      <c r="AU109" s="745"/>
      <c r="AV109" s="745"/>
      <c r="AW109" s="745"/>
      <c r="AX109" s="745"/>
      <c r="AY109" s="745"/>
      <c r="AZ109" s="745"/>
      <c r="BA109" s="745"/>
      <c r="BB109" s="745"/>
      <c r="BC109" s="745"/>
      <c r="BD109" s="745"/>
      <c r="BE109" s="745"/>
      <c r="BF109" s="745"/>
      <c r="BG109" s="745"/>
    </row>
    <row r="110" spans="1:59" s="746" customFormat="1" ht="30" x14ac:dyDescent="0.2">
      <c r="A110" s="735" t="e">
        <v>#N/A</v>
      </c>
      <c r="B110" s="735">
        <v>200</v>
      </c>
      <c r="C110" s="736">
        <v>108</v>
      </c>
      <c r="D110" s="736">
        <v>103</v>
      </c>
      <c r="E110" s="737" t="s">
        <v>4642</v>
      </c>
      <c r="F110" s="738" t="s">
        <v>5864</v>
      </c>
      <c r="G110" s="738" t="s">
        <v>5750</v>
      </c>
      <c r="H110" s="739" t="s">
        <v>106</v>
      </c>
      <c r="I110" s="740">
        <v>0</v>
      </c>
      <c r="J110" s="748">
        <v>189301</v>
      </c>
      <c r="K110" s="742">
        <v>42678</v>
      </c>
      <c r="L110" s="743">
        <v>1</v>
      </c>
      <c r="M110" s="743">
        <v>0</v>
      </c>
      <c r="N110" s="744">
        <v>189301</v>
      </c>
      <c r="O110" s="744">
        <v>0</v>
      </c>
      <c r="P110" s="744">
        <f t="shared" si="1"/>
        <v>189301</v>
      </c>
      <c r="Q110" s="604"/>
      <c r="R110" s="745"/>
      <c r="S110" s="745"/>
      <c r="T110" s="745"/>
      <c r="U110" s="745"/>
      <c r="V110" s="745"/>
      <c r="W110" s="745"/>
      <c r="X110" s="745"/>
      <c r="Y110" s="745"/>
      <c r="Z110" s="745"/>
      <c r="AA110" s="745"/>
      <c r="AB110" s="745"/>
      <c r="AC110" s="745"/>
      <c r="AD110" s="745"/>
      <c r="AE110" s="745"/>
      <c r="AF110" s="745"/>
      <c r="AG110" s="745"/>
      <c r="AH110" s="745"/>
      <c r="AI110" s="745"/>
      <c r="AJ110" s="745"/>
      <c r="AK110" s="745"/>
      <c r="AL110" s="745"/>
      <c r="AM110" s="745"/>
      <c r="AN110" s="745"/>
      <c r="AO110" s="745"/>
      <c r="AP110" s="745"/>
      <c r="AQ110" s="745"/>
      <c r="AR110" s="745"/>
      <c r="AS110" s="745"/>
      <c r="AT110" s="745"/>
      <c r="AU110" s="745"/>
      <c r="AV110" s="745"/>
      <c r="AW110" s="745"/>
      <c r="AX110" s="745"/>
      <c r="AY110" s="745"/>
      <c r="AZ110" s="745"/>
      <c r="BA110" s="745"/>
      <c r="BB110" s="745"/>
      <c r="BC110" s="745"/>
      <c r="BD110" s="745"/>
      <c r="BE110" s="745"/>
      <c r="BF110" s="745"/>
      <c r="BG110" s="745"/>
    </row>
    <row r="111" spans="1:59" s="746" customFormat="1" ht="30" x14ac:dyDescent="0.2">
      <c r="A111" s="735">
        <v>288</v>
      </c>
      <c r="B111" s="735">
        <v>300</v>
      </c>
      <c r="C111" s="736">
        <v>109</v>
      </c>
      <c r="D111" s="736">
        <v>104</v>
      </c>
      <c r="E111" s="737" t="s">
        <v>753</v>
      </c>
      <c r="F111" s="738" t="s">
        <v>5865</v>
      </c>
      <c r="G111" s="738" t="s">
        <v>3387</v>
      </c>
      <c r="H111" s="739" t="s">
        <v>106</v>
      </c>
      <c r="I111" s="740">
        <v>12000</v>
      </c>
      <c r="J111" s="741">
        <v>8587.65</v>
      </c>
      <c r="K111" s="742">
        <v>42508</v>
      </c>
      <c r="L111" s="743">
        <v>1</v>
      </c>
      <c r="M111" s="743">
        <v>1</v>
      </c>
      <c r="N111" s="744">
        <v>8587.65</v>
      </c>
      <c r="O111" s="744">
        <v>8587.65</v>
      </c>
      <c r="P111" s="744">
        <f t="shared" si="1"/>
        <v>0</v>
      </c>
      <c r="Q111" s="604"/>
      <c r="R111" s="745"/>
      <c r="S111" s="745"/>
      <c r="T111" s="745"/>
      <c r="U111" s="745"/>
      <c r="V111" s="745"/>
      <c r="W111" s="745"/>
      <c r="X111" s="745"/>
      <c r="Y111" s="745"/>
      <c r="Z111" s="745"/>
      <c r="AA111" s="745"/>
      <c r="AB111" s="745"/>
      <c r="AC111" s="745"/>
      <c r="AD111" s="745"/>
      <c r="AE111" s="745"/>
      <c r="AF111" s="745"/>
      <c r="AG111" s="745"/>
      <c r="AH111" s="745"/>
      <c r="AI111" s="745"/>
      <c r="AJ111" s="745"/>
      <c r="AK111" s="745"/>
      <c r="AL111" s="745"/>
      <c r="AM111" s="745"/>
      <c r="AN111" s="745"/>
      <c r="AO111" s="745"/>
      <c r="AP111" s="745"/>
      <c r="AQ111" s="745"/>
      <c r="AR111" s="745"/>
      <c r="AS111" s="745"/>
      <c r="AT111" s="745"/>
      <c r="AU111" s="745"/>
      <c r="AV111" s="745"/>
      <c r="AW111" s="745"/>
      <c r="AX111" s="745"/>
      <c r="AY111" s="745"/>
      <c r="AZ111" s="745"/>
      <c r="BA111" s="745"/>
      <c r="BB111" s="745"/>
      <c r="BC111" s="745"/>
      <c r="BD111" s="745"/>
      <c r="BE111" s="745"/>
      <c r="BF111" s="745"/>
      <c r="BG111" s="745"/>
    </row>
    <row r="112" spans="1:59" s="746" customFormat="1" ht="30" x14ac:dyDescent="0.2">
      <c r="A112" s="735">
        <v>306</v>
      </c>
      <c r="B112" s="735">
        <v>318</v>
      </c>
      <c r="C112" s="736">
        <v>110</v>
      </c>
      <c r="D112" s="736">
        <v>105</v>
      </c>
      <c r="E112" s="737" t="s">
        <v>804</v>
      </c>
      <c r="F112" s="738" t="s">
        <v>5866</v>
      </c>
      <c r="G112" s="738" t="s">
        <v>3387</v>
      </c>
      <c r="H112" s="739" t="s">
        <v>106</v>
      </c>
      <c r="I112" s="740">
        <v>15000</v>
      </c>
      <c r="J112" s="741">
        <v>6550</v>
      </c>
      <c r="K112" s="742">
        <v>42523</v>
      </c>
      <c r="L112" s="743">
        <v>1</v>
      </c>
      <c r="M112" s="743">
        <v>1</v>
      </c>
      <c r="N112" s="744">
        <v>6550</v>
      </c>
      <c r="O112" s="744">
        <v>6550</v>
      </c>
      <c r="P112" s="744">
        <f t="shared" si="1"/>
        <v>0</v>
      </c>
      <c r="Q112" s="604"/>
      <c r="R112" s="745"/>
      <c r="S112" s="745"/>
      <c r="T112" s="745"/>
      <c r="U112" s="745"/>
      <c r="V112" s="745"/>
      <c r="W112" s="745"/>
      <c r="X112" s="745"/>
      <c r="Y112" s="745"/>
      <c r="Z112" s="745"/>
      <c r="AA112" s="745"/>
      <c r="AB112" s="745"/>
      <c r="AC112" s="745"/>
      <c r="AD112" s="745"/>
      <c r="AE112" s="745"/>
      <c r="AF112" s="745"/>
      <c r="AG112" s="745"/>
      <c r="AH112" s="745"/>
      <c r="AI112" s="745"/>
      <c r="AJ112" s="745"/>
      <c r="AK112" s="745"/>
      <c r="AL112" s="745"/>
      <c r="AM112" s="745"/>
      <c r="AN112" s="745"/>
      <c r="AO112" s="745"/>
      <c r="AP112" s="745"/>
      <c r="AQ112" s="745"/>
      <c r="AR112" s="745"/>
      <c r="AS112" s="745"/>
      <c r="AT112" s="745"/>
      <c r="AU112" s="745"/>
      <c r="AV112" s="745"/>
      <c r="AW112" s="745"/>
      <c r="AX112" s="745"/>
      <c r="AY112" s="745"/>
      <c r="AZ112" s="745"/>
      <c r="BA112" s="745"/>
      <c r="BB112" s="745"/>
      <c r="BC112" s="745"/>
      <c r="BD112" s="745"/>
      <c r="BE112" s="745"/>
      <c r="BF112" s="745"/>
      <c r="BG112" s="745"/>
    </row>
    <row r="113" spans="1:59" s="746" customFormat="1" x14ac:dyDescent="0.2">
      <c r="A113" s="735">
        <v>91</v>
      </c>
      <c r="B113" s="735">
        <v>138</v>
      </c>
      <c r="C113" s="736">
        <v>111</v>
      </c>
      <c r="D113" s="736">
        <v>106</v>
      </c>
      <c r="E113" s="737" t="s">
        <v>325</v>
      </c>
      <c r="F113" s="738" t="s">
        <v>5867</v>
      </c>
      <c r="G113" s="738" t="s">
        <v>3387</v>
      </c>
      <c r="H113" s="739" t="s">
        <v>106</v>
      </c>
      <c r="I113" s="740">
        <v>16000</v>
      </c>
      <c r="J113" s="741">
        <v>18733</v>
      </c>
      <c r="K113" s="742">
        <v>42552</v>
      </c>
      <c r="L113" s="743">
        <v>1</v>
      </c>
      <c r="M113" s="743">
        <v>1</v>
      </c>
      <c r="N113" s="744">
        <v>18733</v>
      </c>
      <c r="O113" s="744">
        <v>0</v>
      </c>
      <c r="P113" s="744">
        <f t="shared" si="1"/>
        <v>18733</v>
      </c>
      <c r="Q113" s="604"/>
      <c r="R113" s="745"/>
      <c r="S113" s="745"/>
      <c r="T113" s="745"/>
      <c r="U113" s="745"/>
      <c r="V113" s="745"/>
      <c r="W113" s="745"/>
      <c r="X113" s="745"/>
      <c r="Y113" s="745"/>
      <c r="Z113" s="745"/>
      <c r="AA113" s="745"/>
      <c r="AB113" s="745"/>
      <c r="AC113" s="745"/>
      <c r="AD113" s="745"/>
      <c r="AE113" s="745"/>
      <c r="AF113" s="745"/>
      <c r="AG113" s="745"/>
      <c r="AH113" s="745"/>
      <c r="AI113" s="745"/>
      <c r="AJ113" s="745"/>
      <c r="AK113" s="745"/>
      <c r="AL113" s="745"/>
      <c r="AM113" s="745"/>
      <c r="AN113" s="745"/>
      <c r="AO113" s="745"/>
      <c r="AP113" s="745"/>
      <c r="AQ113" s="745"/>
      <c r="AR113" s="745"/>
      <c r="AS113" s="745"/>
      <c r="AT113" s="745"/>
      <c r="AU113" s="745"/>
      <c r="AV113" s="745"/>
      <c r="AW113" s="745"/>
      <c r="AX113" s="745"/>
      <c r="AY113" s="745"/>
      <c r="AZ113" s="745"/>
      <c r="BA113" s="745"/>
      <c r="BB113" s="745"/>
      <c r="BC113" s="745"/>
      <c r="BD113" s="745"/>
      <c r="BE113" s="745"/>
      <c r="BF113" s="745"/>
      <c r="BG113" s="745"/>
    </row>
    <row r="114" spans="1:59" s="746" customFormat="1" ht="27" customHeight="1" x14ac:dyDescent="0.2">
      <c r="A114" s="735" t="e">
        <v>#N/A</v>
      </c>
      <c r="B114" s="735" t="e">
        <v>#N/A</v>
      </c>
      <c r="C114" s="736">
        <v>112</v>
      </c>
      <c r="D114" s="736">
        <v>107</v>
      </c>
      <c r="E114" s="737" t="s">
        <v>5232</v>
      </c>
      <c r="F114" s="738" t="s">
        <v>5868</v>
      </c>
      <c r="G114" s="738" t="s">
        <v>5747</v>
      </c>
      <c r="H114" s="739" t="s">
        <v>106</v>
      </c>
      <c r="I114" s="740">
        <v>0</v>
      </c>
      <c r="J114" s="741">
        <v>6450</v>
      </c>
      <c r="K114" s="742">
        <v>42499</v>
      </c>
      <c r="L114" s="743">
        <v>1</v>
      </c>
      <c r="M114" s="743">
        <v>1</v>
      </c>
      <c r="N114" s="744">
        <v>6450</v>
      </c>
      <c r="O114" s="744">
        <v>6450</v>
      </c>
      <c r="P114" s="744">
        <f t="shared" si="1"/>
        <v>0</v>
      </c>
      <c r="Q114" s="604"/>
      <c r="R114" s="745"/>
      <c r="S114" s="745"/>
      <c r="T114" s="745"/>
      <c r="U114" s="745"/>
      <c r="V114" s="745"/>
      <c r="W114" s="745"/>
      <c r="X114" s="745"/>
      <c r="Y114" s="745"/>
      <c r="Z114" s="745"/>
      <c r="AA114" s="745"/>
      <c r="AB114" s="745"/>
      <c r="AC114" s="745"/>
      <c r="AD114" s="745"/>
      <c r="AE114" s="745"/>
      <c r="AF114" s="745"/>
      <c r="AG114" s="745"/>
      <c r="AH114" s="745"/>
      <c r="AI114" s="745"/>
      <c r="AJ114" s="745"/>
      <c r="AK114" s="745"/>
      <c r="AL114" s="745"/>
      <c r="AM114" s="745"/>
      <c r="AN114" s="745"/>
      <c r="AO114" s="745"/>
      <c r="AP114" s="745"/>
      <c r="AQ114" s="745"/>
      <c r="AR114" s="745"/>
      <c r="AS114" s="745"/>
      <c r="AT114" s="745"/>
      <c r="AU114" s="745"/>
      <c r="AV114" s="745"/>
      <c r="AW114" s="745"/>
      <c r="AX114" s="745"/>
      <c r="AY114" s="745"/>
      <c r="AZ114" s="745"/>
      <c r="BA114" s="745"/>
      <c r="BB114" s="745"/>
      <c r="BC114" s="745"/>
      <c r="BD114" s="745"/>
      <c r="BE114" s="745"/>
      <c r="BF114" s="745"/>
      <c r="BG114" s="745"/>
    </row>
    <row r="115" spans="1:59" s="746" customFormat="1" x14ac:dyDescent="0.2">
      <c r="A115" s="735">
        <v>101</v>
      </c>
      <c r="B115" s="735">
        <v>133</v>
      </c>
      <c r="C115" s="736">
        <v>113</v>
      </c>
      <c r="D115" s="736">
        <v>108</v>
      </c>
      <c r="E115" s="737" t="s">
        <v>349</v>
      </c>
      <c r="F115" s="738" t="s">
        <v>5869</v>
      </c>
      <c r="G115" s="738" t="s">
        <v>5750</v>
      </c>
      <c r="H115" s="739" t="s">
        <v>106</v>
      </c>
      <c r="I115" s="740">
        <v>350000</v>
      </c>
      <c r="J115" s="741">
        <v>191717.47</v>
      </c>
      <c r="K115" s="742">
        <v>42656</v>
      </c>
      <c r="L115" s="743">
        <v>1</v>
      </c>
      <c r="M115" s="743">
        <v>0</v>
      </c>
      <c r="N115" s="744">
        <v>191717.47</v>
      </c>
      <c r="O115" s="744">
        <v>0</v>
      </c>
      <c r="P115" s="744">
        <f t="shared" si="1"/>
        <v>191717.47</v>
      </c>
      <c r="Q115" s="604"/>
      <c r="R115" s="745"/>
      <c r="S115" s="745"/>
      <c r="T115" s="745"/>
      <c r="U115" s="745"/>
      <c r="V115" s="745"/>
      <c r="W115" s="745"/>
      <c r="X115" s="745"/>
      <c r="Y115" s="745"/>
      <c r="Z115" s="745"/>
      <c r="AA115" s="745"/>
      <c r="AB115" s="745"/>
      <c r="AC115" s="745"/>
      <c r="AD115" s="745"/>
      <c r="AE115" s="745"/>
      <c r="AF115" s="745"/>
      <c r="AG115" s="745"/>
      <c r="AH115" s="745"/>
      <c r="AI115" s="745"/>
      <c r="AJ115" s="745"/>
      <c r="AK115" s="745"/>
      <c r="AL115" s="745"/>
      <c r="AM115" s="745"/>
      <c r="AN115" s="745"/>
      <c r="AO115" s="745"/>
      <c r="AP115" s="745"/>
      <c r="AQ115" s="745"/>
      <c r="AR115" s="745"/>
      <c r="AS115" s="745"/>
      <c r="AT115" s="745"/>
      <c r="AU115" s="745"/>
      <c r="AV115" s="745"/>
      <c r="AW115" s="745"/>
      <c r="AX115" s="745"/>
      <c r="AY115" s="745"/>
      <c r="AZ115" s="745"/>
      <c r="BA115" s="745"/>
      <c r="BB115" s="745"/>
      <c r="BC115" s="745"/>
      <c r="BD115" s="745"/>
      <c r="BE115" s="745"/>
      <c r="BF115" s="745"/>
      <c r="BG115" s="745"/>
    </row>
    <row r="116" spans="1:59" s="746" customFormat="1" ht="30" x14ac:dyDescent="0.2">
      <c r="A116" s="735">
        <v>41</v>
      </c>
      <c r="B116" s="735">
        <v>73</v>
      </c>
      <c r="C116" s="736">
        <v>114</v>
      </c>
      <c r="D116" s="736">
        <v>109</v>
      </c>
      <c r="E116" s="737" t="s">
        <v>221</v>
      </c>
      <c r="F116" s="738" t="s">
        <v>5870</v>
      </c>
      <c r="G116" s="738" t="s">
        <v>5750</v>
      </c>
      <c r="H116" s="739" t="s">
        <v>106</v>
      </c>
      <c r="I116" s="740">
        <v>35000</v>
      </c>
      <c r="J116" s="748">
        <v>79900</v>
      </c>
      <c r="K116" s="742">
        <v>42678</v>
      </c>
      <c r="L116" s="743">
        <v>1</v>
      </c>
      <c r="M116" s="743">
        <v>0.75</v>
      </c>
      <c r="N116" s="744">
        <v>79900</v>
      </c>
      <c r="O116" s="744">
        <v>0</v>
      </c>
      <c r="P116" s="744">
        <f t="shared" si="1"/>
        <v>79900</v>
      </c>
      <c r="Q116" s="604"/>
      <c r="R116" s="745"/>
      <c r="S116" s="745"/>
      <c r="T116" s="745"/>
      <c r="U116" s="745"/>
      <c r="V116" s="745"/>
      <c r="W116" s="745"/>
      <c r="X116" s="745"/>
      <c r="Y116" s="745"/>
      <c r="Z116" s="745"/>
      <c r="AA116" s="745"/>
      <c r="AB116" s="745"/>
      <c r="AC116" s="745"/>
      <c r="AD116" s="745"/>
      <c r="AE116" s="745"/>
      <c r="AF116" s="745"/>
      <c r="AG116" s="745"/>
      <c r="AH116" s="745"/>
      <c r="AI116" s="745"/>
      <c r="AJ116" s="745"/>
      <c r="AK116" s="745"/>
      <c r="AL116" s="745"/>
      <c r="AM116" s="745"/>
      <c r="AN116" s="745"/>
      <c r="AO116" s="745"/>
      <c r="AP116" s="745"/>
      <c r="AQ116" s="745"/>
      <c r="AR116" s="745"/>
      <c r="AS116" s="745"/>
      <c r="AT116" s="745"/>
      <c r="AU116" s="745"/>
      <c r="AV116" s="745"/>
      <c r="AW116" s="745"/>
      <c r="AX116" s="745"/>
      <c r="AY116" s="745"/>
      <c r="AZ116" s="745"/>
      <c r="BA116" s="745"/>
      <c r="BB116" s="745"/>
      <c r="BC116" s="745"/>
      <c r="BD116" s="745"/>
      <c r="BE116" s="745"/>
      <c r="BF116" s="745"/>
      <c r="BG116" s="745"/>
    </row>
    <row r="117" spans="1:59" s="746" customFormat="1" x14ac:dyDescent="0.2">
      <c r="A117" s="735">
        <v>313</v>
      </c>
      <c r="B117" s="735">
        <v>325</v>
      </c>
      <c r="C117" s="736">
        <v>115</v>
      </c>
      <c r="D117" s="736">
        <v>110</v>
      </c>
      <c r="E117" s="737" t="s">
        <v>827</v>
      </c>
      <c r="F117" s="738" t="s">
        <v>5871</v>
      </c>
      <c r="G117" s="738" t="s">
        <v>3387</v>
      </c>
      <c r="H117" s="739" t="s">
        <v>106</v>
      </c>
      <c r="I117" s="740">
        <v>15000</v>
      </c>
      <c r="J117" s="748">
        <v>12858</v>
      </c>
      <c r="K117" s="742">
        <v>42537</v>
      </c>
      <c r="L117" s="743">
        <v>1</v>
      </c>
      <c r="M117" s="743">
        <v>1</v>
      </c>
      <c r="N117" s="744">
        <v>12858</v>
      </c>
      <c r="O117" s="744">
        <v>12858</v>
      </c>
      <c r="P117" s="744">
        <f t="shared" si="1"/>
        <v>0</v>
      </c>
      <c r="Q117" s="604"/>
      <c r="R117" s="745"/>
      <c r="S117" s="745"/>
      <c r="T117" s="745"/>
      <c r="U117" s="745"/>
      <c r="V117" s="745"/>
      <c r="W117" s="745"/>
      <c r="X117" s="745"/>
      <c r="Y117" s="745"/>
      <c r="Z117" s="745"/>
      <c r="AA117" s="745"/>
      <c r="AB117" s="745"/>
      <c r="AC117" s="745"/>
      <c r="AD117" s="745"/>
      <c r="AE117" s="745"/>
      <c r="AF117" s="745"/>
      <c r="AG117" s="745"/>
      <c r="AH117" s="745"/>
      <c r="AI117" s="745"/>
      <c r="AJ117" s="745"/>
      <c r="AK117" s="745"/>
      <c r="AL117" s="745"/>
      <c r="AM117" s="745"/>
      <c r="AN117" s="745"/>
      <c r="AO117" s="745"/>
      <c r="AP117" s="745"/>
      <c r="AQ117" s="745"/>
      <c r="AR117" s="745"/>
      <c r="AS117" s="745"/>
      <c r="AT117" s="745"/>
      <c r="AU117" s="745"/>
      <c r="AV117" s="745"/>
      <c r="AW117" s="745"/>
      <c r="AX117" s="745"/>
      <c r="AY117" s="745"/>
      <c r="AZ117" s="745"/>
      <c r="BA117" s="745"/>
      <c r="BB117" s="745"/>
      <c r="BC117" s="745"/>
      <c r="BD117" s="745"/>
      <c r="BE117" s="745"/>
      <c r="BF117" s="745"/>
      <c r="BG117" s="745"/>
    </row>
    <row r="118" spans="1:59" s="746" customFormat="1" ht="30" x14ac:dyDescent="0.2">
      <c r="A118" s="735">
        <v>152</v>
      </c>
      <c r="B118" s="735">
        <v>78</v>
      </c>
      <c r="C118" s="736">
        <v>116</v>
      </c>
      <c r="D118" s="736">
        <v>111</v>
      </c>
      <c r="E118" s="737" t="s">
        <v>437</v>
      </c>
      <c r="F118" s="738" t="s">
        <v>5872</v>
      </c>
      <c r="G118" s="738" t="s">
        <v>5750</v>
      </c>
      <c r="H118" s="739" t="s">
        <v>106</v>
      </c>
      <c r="I118" s="740">
        <v>24000</v>
      </c>
      <c r="J118" s="741">
        <v>21848</v>
      </c>
      <c r="K118" s="742">
        <v>42559</v>
      </c>
      <c r="L118" s="743">
        <v>1</v>
      </c>
      <c r="M118" s="743">
        <v>1</v>
      </c>
      <c r="N118" s="744">
        <v>21848</v>
      </c>
      <c r="O118" s="744">
        <v>21848</v>
      </c>
      <c r="P118" s="744">
        <f t="shared" si="1"/>
        <v>0</v>
      </c>
      <c r="Q118" s="604"/>
      <c r="R118" s="745"/>
      <c r="S118" s="745"/>
      <c r="T118" s="745"/>
      <c r="U118" s="745"/>
      <c r="V118" s="745"/>
      <c r="W118" s="745"/>
      <c r="X118" s="745"/>
      <c r="Y118" s="745"/>
      <c r="Z118" s="745"/>
      <c r="AA118" s="745"/>
      <c r="AB118" s="745"/>
      <c r="AC118" s="745"/>
      <c r="AD118" s="745"/>
      <c r="AE118" s="745"/>
      <c r="AF118" s="745"/>
      <c r="AG118" s="745"/>
      <c r="AH118" s="745"/>
      <c r="AI118" s="745"/>
      <c r="AJ118" s="745"/>
      <c r="AK118" s="745"/>
      <c r="AL118" s="745"/>
      <c r="AM118" s="745"/>
      <c r="AN118" s="745"/>
      <c r="AO118" s="745"/>
      <c r="AP118" s="745"/>
      <c r="AQ118" s="745"/>
      <c r="AR118" s="745"/>
      <c r="AS118" s="745"/>
      <c r="AT118" s="745"/>
      <c r="AU118" s="745"/>
      <c r="AV118" s="745"/>
      <c r="AW118" s="745"/>
      <c r="AX118" s="745"/>
      <c r="AY118" s="745"/>
      <c r="AZ118" s="745"/>
      <c r="BA118" s="745"/>
      <c r="BB118" s="745"/>
      <c r="BC118" s="745"/>
      <c r="BD118" s="745"/>
      <c r="BE118" s="745"/>
      <c r="BF118" s="745"/>
      <c r="BG118" s="745"/>
    </row>
    <row r="119" spans="1:59" s="746" customFormat="1" x14ac:dyDescent="0.2">
      <c r="A119" s="735">
        <v>539</v>
      </c>
      <c r="B119" s="735">
        <v>549</v>
      </c>
      <c r="C119" s="736">
        <v>117</v>
      </c>
      <c r="D119" s="736">
        <v>112</v>
      </c>
      <c r="E119" s="737" t="s">
        <v>1490</v>
      </c>
      <c r="F119" s="738" t="s">
        <v>5873</v>
      </c>
      <c r="G119" s="738" t="s">
        <v>5747</v>
      </c>
      <c r="H119" s="739" t="s">
        <v>106</v>
      </c>
      <c r="I119" s="740">
        <v>15000</v>
      </c>
      <c r="J119" s="748">
        <v>23250</v>
      </c>
      <c r="K119" s="742">
        <v>42524</v>
      </c>
      <c r="L119" s="743">
        <v>1</v>
      </c>
      <c r="M119" s="743">
        <v>1</v>
      </c>
      <c r="N119" s="744">
        <v>23250</v>
      </c>
      <c r="O119" s="744">
        <v>0</v>
      </c>
      <c r="P119" s="744">
        <f t="shared" si="1"/>
        <v>23250</v>
      </c>
      <c r="Q119" s="604"/>
      <c r="R119" s="745"/>
      <c r="S119" s="745"/>
      <c r="T119" s="745"/>
      <c r="U119" s="745"/>
      <c r="V119" s="745"/>
      <c r="W119" s="745"/>
      <c r="X119" s="745"/>
      <c r="Y119" s="745"/>
      <c r="Z119" s="745"/>
      <c r="AA119" s="745"/>
      <c r="AB119" s="745"/>
      <c r="AC119" s="745"/>
      <c r="AD119" s="745"/>
      <c r="AE119" s="745"/>
      <c r="AF119" s="745"/>
      <c r="AG119" s="745"/>
      <c r="AH119" s="745"/>
      <c r="AI119" s="745"/>
      <c r="AJ119" s="745"/>
      <c r="AK119" s="745"/>
      <c r="AL119" s="745"/>
      <c r="AM119" s="745"/>
      <c r="AN119" s="745"/>
      <c r="AO119" s="745"/>
      <c r="AP119" s="745"/>
      <c r="AQ119" s="745"/>
      <c r="AR119" s="745"/>
      <c r="AS119" s="745"/>
      <c r="AT119" s="745"/>
      <c r="AU119" s="745"/>
      <c r="AV119" s="745"/>
      <c r="AW119" s="745"/>
      <c r="AX119" s="745"/>
      <c r="AY119" s="745"/>
      <c r="AZ119" s="745"/>
      <c r="BA119" s="745"/>
      <c r="BB119" s="745"/>
      <c r="BC119" s="745"/>
      <c r="BD119" s="745"/>
      <c r="BE119" s="745"/>
      <c r="BF119" s="745"/>
      <c r="BG119" s="745"/>
    </row>
    <row r="120" spans="1:59" s="746" customFormat="1" ht="30" x14ac:dyDescent="0.2">
      <c r="A120" s="735">
        <v>768</v>
      </c>
      <c r="B120" s="735">
        <v>776</v>
      </c>
      <c r="C120" s="736">
        <v>118</v>
      </c>
      <c r="D120" s="736">
        <v>113</v>
      </c>
      <c r="E120" s="737" t="s">
        <v>2170</v>
      </c>
      <c r="F120" s="738" t="s">
        <v>5874</v>
      </c>
      <c r="G120" s="738" t="s">
        <v>5747</v>
      </c>
      <c r="H120" s="739" t="s">
        <v>106</v>
      </c>
      <c r="I120" s="740">
        <v>10000</v>
      </c>
      <c r="J120" s="741">
        <v>4987.78</v>
      </c>
      <c r="K120" s="742">
        <v>42537</v>
      </c>
      <c r="L120" s="743">
        <v>1</v>
      </c>
      <c r="M120" s="743">
        <v>1</v>
      </c>
      <c r="N120" s="744">
        <v>4987.78</v>
      </c>
      <c r="O120" s="744">
        <v>0</v>
      </c>
      <c r="P120" s="744">
        <f t="shared" si="1"/>
        <v>4987.78</v>
      </c>
      <c r="Q120" s="604"/>
      <c r="R120" s="745"/>
      <c r="S120" s="745"/>
      <c r="T120" s="745"/>
      <c r="U120" s="745"/>
      <c r="V120" s="745"/>
      <c r="W120" s="745"/>
      <c r="X120" s="745"/>
      <c r="Y120" s="745"/>
      <c r="Z120" s="745"/>
      <c r="AA120" s="745"/>
      <c r="AB120" s="745"/>
      <c r="AC120" s="745"/>
      <c r="AD120" s="745"/>
      <c r="AE120" s="745"/>
      <c r="AF120" s="745"/>
      <c r="AG120" s="745"/>
      <c r="AH120" s="745"/>
      <c r="AI120" s="745"/>
      <c r="AJ120" s="745"/>
      <c r="AK120" s="745"/>
      <c r="AL120" s="745"/>
      <c r="AM120" s="745"/>
      <c r="AN120" s="745"/>
      <c r="AO120" s="745"/>
      <c r="AP120" s="745"/>
      <c r="AQ120" s="745"/>
      <c r="AR120" s="745"/>
      <c r="AS120" s="745"/>
      <c r="AT120" s="745"/>
      <c r="AU120" s="745"/>
      <c r="AV120" s="745"/>
      <c r="AW120" s="745"/>
      <c r="AX120" s="745"/>
      <c r="AY120" s="745"/>
      <c r="AZ120" s="745"/>
      <c r="BA120" s="745"/>
      <c r="BB120" s="745"/>
      <c r="BC120" s="745"/>
      <c r="BD120" s="745"/>
      <c r="BE120" s="745"/>
      <c r="BF120" s="745"/>
      <c r="BG120" s="745"/>
    </row>
    <row r="121" spans="1:59" s="746" customFormat="1" x14ac:dyDescent="0.2">
      <c r="A121" s="735">
        <v>136</v>
      </c>
      <c r="B121" s="735">
        <v>60</v>
      </c>
      <c r="C121" s="736">
        <v>119</v>
      </c>
      <c r="D121" s="736">
        <v>114</v>
      </c>
      <c r="E121" s="737" t="s">
        <v>408</v>
      </c>
      <c r="F121" s="738" t="s">
        <v>5875</v>
      </c>
      <c r="G121" s="738" t="s">
        <v>5750</v>
      </c>
      <c r="H121" s="739" t="s">
        <v>106</v>
      </c>
      <c r="I121" s="740">
        <v>350000</v>
      </c>
      <c r="J121" s="741">
        <v>420890</v>
      </c>
      <c r="K121" s="742">
        <v>42779</v>
      </c>
      <c r="L121" s="743">
        <v>1</v>
      </c>
      <c r="M121" s="743">
        <v>0</v>
      </c>
      <c r="N121" s="744">
        <v>420890</v>
      </c>
      <c r="O121" s="744">
        <v>0</v>
      </c>
      <c r="P121" s="744">
        <f t="shared" si="1"/>
        <v>420890</v>
      </c>
      <c r="Q121" s="604"/>
      <c r="R121" s="745"/>
      <c r="S121" s="745"/>
      <c r="T121" s="745"/>
      <c r="U121" s="745"/>
      <c r="V121" s="745"/>
      <c r="W121" s="745"/>
      <c r="X121" s="745"/>
      <c r="Y121" s="745"/>
      <c r="Z121" s="745"/>
      <c r="AA121" s="745"/>
      <c r="AB121" s="745"/>
      <c r="AC121" s="745"/>
      <c r="AD121" s="745"/>
      <c r="AE121" s="745"/>
      <c r="AF121" s="745"/>
      <c r="AG121" s="745"/>
      <c r="AH121" s="745"/>
      <c r="AI121" s="745"/>
      <c r="AJ121" s="745"/>
      <c r="AK121" s="745"/>
      <c r="AL121" s="745"/>
      <c r="AM121" s="745"/>
      <c r="AN121" s="745"/>
      <c r="AO121" s="745"/>
      <c r="AP121" s="745"/>
      <c r="AQ121" s="745"/>
      <c r="AR121" s="745"/>
      <c r="AS121" s="745"/>
      <c r="AT121" s="745"/>
      <c r="AU121" s="745"/>
      <c r="AV121" s="745"/>
      <c r="AW121" s="745"/>
      <c r="AX121" s="745"/>
      <c r="AY121" s="745"/>
      <c r="AZ121" s="745"/>
      <c r="BA121" s="745"/>
      <c r="BB121" s="745"/>
      <c r="BC121" s="745"/>
      <c r="BD121" s="745"/>
      <c r="BE121" s="745"/>
      <c r="BF121" s="745"/>
      <c r="BG121" s="745"/>
    </row>
    <row r="122" spans="1:59" s="746" customFormat="1" x14ac:dyDescent="0.2">
      <c r="A122" s="735" t="e">
        <v>#N/A</v>
      </c>
      <c r="B122" s="735">
        <v>102</v>
      </c>
      <c r="C122" s="736">
        <v>120</v>
      </c>
      <c r="D122" s="736">
        <v>115</v>
      </c>
      <c r="E122" s="737" t="s">
        <v>4614</v>
      </c>
      <c r="F122" s="738" t="s">
        <v>5876</v>
      </c>
      <c r="G122" s="738" t="s">
        <v>5750</v>
      </c>
      <c r="H122" s="739" t="s">
        <v>106</v>
      </c>
      <c r="I122" s="740">
        <v>0</v>
      </c>
      <c r="J122" s="748">
        <v>34462.75</v>
      </c>
      <c r="K122" s="742">
        <v>42724</v>
      </c>
      <c r="L122" s="743">
        <v>1</v>
      </c>
      <c r="M122" s="743">
        <v>0</v>
      </c>
      <c r="N122" s="744">
        <v>34462.75</v>
      </c>
      <c r="O122" s="744">
        <v>0</v>
      </c>
      <c r="P122" s="744">
        <f t="shared" si="1"/>
        <v>34462.75</v>
      </c>
      <c r="Q122" s="604"/>
      <c r="R122" s="745"/>
      <c r="S122" s="745"/>
      <c r="T122" s="745"/>
      <c r="U122" s="745"/>
      <c r="V122" s="745"/>
      <c r="W122" s="745"/>
      <c r="X122" s="745"/>
      <c r="Y122" s="745"/>
      <c r="Z122" s="745"/>
      <c r="AA122" s="745"/>
      <c r="AB122" s="745"/>
      <c r="AC122" s="745"/>
      <c r="AD122" s="745"/>
      <c r="AE122" s="745"/>
      <c r="AF122" s="745"/>
      <c r="AG122" s="745"/>
      <c r="AH122" s="745"/>
      <c r="AI122" s="745"/>
      <c r="AJ122" s="745"/>
      <c r="AK122" s="745"/>
      <c r="AL122" s="745"/>
      <c r="AM122" s="745"/>
      <c r="AN122" s="745"/>
      <c r="AO122" s="745"/>
      <c r="AP122" s="745"/>
      <c r="AQ122" s="745"/>
      <c r="AR122" s="745"/>
      <c r="AS122" s="745"/>
      <c r="AT122" s="745"/>
      <c r="AU122" s="745"/>
      <c r="AV122" s="745"/>
      <c r="AW122" s="745"/>
      <c r="AX122" s="745"/>
      <c r="AY122" s="745"/>
      <c r="AZ122" s="745"/>
      <c r="BA122" s="745"/>
      <c r="BB122" s="745"/>
      <c r="BC122" s="745"/>
      <c r="BD122" s="745"/>
      <c r="BE122" s="745"/>
      <c r="BF122" s="745"/>
      <c r="BG122" s="745"/>
    </row>
    <row r="123" spans="1:59" s="746" customFormat="1" x14ac:dyDescent="0.2">
      <c r="A123" s="735">
        <v>413</v>
      </c>
      <c r="B123" s="735">
        <v>425</v>
      </c>
      <c r="C123" s="736">
        <v>121</v>
      </c>
      <c r="D123" s="736">
        <v>116</v>
      </c>
      <c r="E123" s="737" t="s">
        <v>1122</v>
      </c>
      <c r="F123" s="738" t="s">
        <v>5877</v>
      </c>
      <c r="G123" s="738" t="s">
        <v>5745</v>
      </c>
      <c r="H123" s="739" t="s">
        <v>106</v>
      </c>
      <c r="I123" s="740">
        <v>15000</v>
      </c>
      <c r="J123" s="741">
        <v>14703</v>
      </c>
      <c r="K123" s="742">
        <v>42545</v>
      </c>
      <c r="L123" s="743">
        <v>1</v>
      </c>
      <c r="M123" s="743">
        <v>1</v>
      </c>
      <c r="N123" s="744">
        <v>14703</v>
      </c>
      <c r="O123" s="744">
        <v>14703</v>
      </c>
      <c r="P123" s="744">
        <f t="shared" si="1"/>
        <v>0</v>
      </c>
      <c r="Q123" s="604"/>
      <c r="R123" s="745"/>
      <c r="S123" s="745"/>
      <c r="T123" s="745"/>
      <c r="U123" s="745"/>
      <c r="V123" s="745"/>
      <c r="W123" s="745"/>
      <c r="X123" s="745"/>
      <c r="Y123" s="745"/>
      <c r="Z123" s="745"/>
      <c r="AA123" s="745"/>
      <c r="AB123" s="745"/>
      <c r="AC123" s="745"/>
      <c r="AD123" s="745"/>
      <c r="AE123" s="745"/>
      <c r="AF123" s="745"/>
      <c r="AG123" s="745"/>
      <c r="AH123" s="745"/>
      <c r="AI123" s="745"/>
      <c r="AJ123" s="745"/>
      <c r="AK123" s="745"/>
      <c r="AL123" s="745"/>
      <c r="AM123" s="745"/>
      <c r="AN123" s="745"/>
      <c r="AO123" s="745"/>
      <c r="AP123" s="745"/>
      <c r="AQ123" s="745"/>
      <c r="AR123" s="745"/>
      <c r="AS123" s="745"/>
      <c r="AT123" s="745"/>
      <c r="AU123" s="745"/>
      <c r="AV123" s="745"/>
      <c r="AW123" s="745"/>
      <c r="AX123" s="745"/>
      <c r="AY123" s="745"/>
      <c r="AZ123" s="745"/>
      <c r="BA123" s="745"/>
      <c r="BB123" s="745"/>
      <c r="BC123" s="745"/>
      <c r="BD123" s="745"/>
      <c r="BE123" s="745"/>
      <c r="BF123" s="745"/>
      <c r="BG123" s="745"/>
    </row>
    <row r="124" spans="1:59" s="746" customFormat="1" ht="30" x14ac:dyDescent="0.2">
      <c r="A124" s="735">
        <v>386</v>
      </c>
      <c r="B124" s="735">
        <v>398</v>
      </c>
      <c r="C124" s="736">
        <v>122</v>
      </c>
      <c r="D124" s="736">
        <v>117</v>
      </c>
      <c r="E124" s="737" t="s">
        <v>1047</v>
      </c>
      <c r="F124" s="738" t="s">
        <v>5878</v>
      </c>
      <c r="G124" s="738" t="s">
        <v>5745</v>
      </c>
      <c r="H124" s="739" t="s">
        <v>106</v>
      </c>
      <c r="I124" s="740">
        <v>7500</v>
      </c>
      <c r="J124" s="741">
        <v>4950</v>
      </c>
      <c r="K124" s="742">
        <v>42499</v>
      </c>
      <c r="L124" s="743">
        <v>1</v>
      </c>
      <c r="M124" s="743">
        <v>1</v>
      </c>
      <c r="N124" s="744">
        <v>4950</v>
      </c>
      <c r="O124" s="744">
        <v>0</v>
      </c>
      <c r="P124" s="744">
        <f t="shared" si="1"/>
        <v>4950</v>
      </c>
      <c r="Q124" s="604"/>
      <c r="R124" s="745"/>
      <c r="S124" s="745"/>
      <c r="T124" s="745"/>
      <c r="U124" s="745"/>
      <c r="V124" s="745"/>
      <c r="W124" s="745"/>
      <c r="X124" s="745"/>
      <c r="Y124" s="745"/>
      <c r="Z124" s="745"/>
      <c r="AA124" s="745"/>
      <c r="AB124" s="745"/>
      <c r="AC124" s="745"/>
      <c r="AD124" s="745"/>
      <c r="AE124" s="745"/>
      <c r="AF124" s="745"/>
      <c r="AG124" s="745"/>
      <c r="AH124" s="745"/>
      <c r="AI124" s="745"/>
      <c r="AJ124" s="745"/>
      <c r="AK124" s="745"/>
      <c r="AL124" s="745"/>
      <c r="AM124" s="745"/>
      <c r="AN124" s="745"/>
      <c r="AO124" s="745"/>
      <c r="AP124" s="745"/>
      <c r="AQ124" s="745"/>
      <c r="AR124" s="745"/>
      <c r="AS124" s="745"/>
      <c r="AT124" s="745"/>
      <c r="AU124" s="745"/>
      <c r="AV124" s="745"/>
      <c r="AW124" s="745"/>
      <c r="AX124" s="745"/>
      <c r="AY124" s="745"/>
      <c r="AZ124" s="745"/>
      <c r="BA124" s="745"/>
      <c r="BB124" s="745"/>
      <c r="BC124" s="745"/>
      <c r="BD124" s="745"/>
      <c r="BE124" s="745"/>
      <c r="BF124" s="745"/>
      <c r="BG124" s="745"/>
    </row>
    <row r="125" spans="1:59" s="746" customFormat="1" x14ac:dyDescent="0.2">
      <c r="A125" s="735">
        <v>619</v>
      </c>
      <c r="B125" s="735">
        <v>629</v>
      </c>
      <c r="C125" s="736">
        <v>123</v>
      </c>
      <c r="D125" s="736">
        <v>118</v>
      </c>
      <c r="E125" s="737" t="s">
        <v>1734</v>
      </c>
      <c r="F125" s="738" t="s">
        <v>5879</v>
      </c>
      <c r="G125" s="738" t="s">
        <v>5747</v>
      </c>
      <c r="H125" s="739" t="s">
        <v>106</v>
      </c>
      <c r="I125" s="740">
        <v>15000</v>
      </c>
      <c r="J125" s="748">
        <v>6450</v>
      </c>
      <c r="K125" s="742">
        <v>42542</v>
      </c>
      <c r="L125" s="743">
        <v>1</v>
      </c>
      <c r="M125" s="743">
        <v>1</v>
      </c>
      <c r="N125" s="744">
        <v>6450</v>
      </c>
      <c r="O125" s="744">
        <v>0</v>
      </c>
      <c r="P125" s="744">
        <f t="shared" si="1"/>
        <v>6450</v>
      </c>
      <c r="Q125" s="604"/>
      <c r="R125" s="745"/>
      <c r="S125" s="745"/>
      <c r="T125" s="745"/>
      <c r="U125" s="745"/>
      <c r="V125" s="745"/>
      <c r="W125" s="745"/>
      <c r="X125" s="745"/>
      <c r="Y125" s="745"/>
      <c r="Z125" s="745"/>
      <c r="AA125" s="745"/>
      <c r="AB125" s="745"/>
      <c r="AC125" s="745"/>
      <c r="AD125" s="745"/>
      <c r="AE125" s="745"/>
      <c r="AF125" s="745"/>
      <c r="AG125" s="745"/>
      <c r="AH125" s="745"/>
      <c r="AI125" s="745"/>
      <c r="AJ125" s="745"/>
      <c r="AK125" s="745"/>
      <c r="AL125" s="745"/>
      <c r="AM125" s="745"/>
      <c r="AN125" s="745"/>
      <c r="AO125" s="745"/>
      <c r="AP125" s="745"/>
      <c r="AQ125" s="745"/>
      <c r="AR125" s="745"/>
      <c r="AS125" s="745"/>
      <c r="AT125" s="745"/>
      <c r="AU125" s="745"/>
      <c r="AV125" s="745"/>
      <c r="AW125" s="745"/>
      <c r="AX125" s="745"/>
      <c r="AY125" s="745"/>
      <c r="AZ125" s="745"/>
      <c r="BA125" s="745"/>
      <c r="BB125" s="745"/>
      <c r="BC125" s="745"/>
      <c r="BD125" s="745"/>
      <c r="BE125" s="745"/>
      <c r="BF125" s="745"/>
      <c r="BG125" s="745"/>
    </row>
    <row r="126" spans="1:59" s="746" customFormat="1" ht="30" x14ac:dyDescent="0.2">
      <c r="A126" s="735">
        <v>620</v>
      </c>
      <c r="B126" s="735">
        <v>630</v>
      </c>
      <c r="C126" s="736">
        <v>124</v>
      </c>
      <c r="D126" s="736">
        <v>119</v>
      </c>
      <c r="E126" s="737" t="s">
        <v>1737</v>
      </c>
      <c r="F126" s="738" t="s">
        <v>5880</v>
      </c>
      <c r="G126" s="738" t="s">
        <v>5747</v>
      </c>
      <c r="H126" s="739" t="s">
        <v>106</v>
      </c>
      <c r="I126" s="740">
        <v>25000</v>
      </c>
      <c r="J126" s="741">
        <v>8400</v>
      </c>
      <c r="K126" s="742">
        <v>42544</v>
      </c>
      <c r="L126" s="743">
        <v>1</v>
      </c>
      <c r="M126" s="743">
        <v>1</v>
      </c>
      <c r="N126" s="744">
        <v>8400</v>
      </c>
      <c r="O126" s="744">
        <v>0</v>
      </c>
      <c r="P126" s="744">
        <f t="shared" si="1"/>
        <v>8400</v>
      </c>
      <c r="Q126" s="604"/>
      <c r="R126" s="745"/>
      <c r="S126" s="745"/>
      <c r="T126" s="745"/>
      <c r="U126" s="745"/>
      <c r="V126" s="745"/>
      <c r="W126" s="745"/>
      <c r="X126" s="745"/>
      <c r="Y126" s="745"/>
      <c r="Z126" s="745"/>
      <c r="AA126" s="745"/>
      <c r="AB126" s="745"/>
      <c r="AC126" s="745"/>
      <c r="AD126" s="745"/>
      <c r="AE126" s="745"/>
      <c r="AF126" s="745"/>
      <c r="AG126" s="745"/>
      <c r="AH126" s="745"/>
      <c r="AI126" s="745"/>
      <c r="AJ126" s="745"/>
      <c r="AK126" s="745"/>
      <c r="AL126" s="745"/>
      <c r="AM126" s="745"/>
      <c r="AN126" s="745"/>
      <c r="AO126" s="745"/>
      <c r="AP126" s="745"/>
      <c r="AQ126" s="745"/>
      <c r="AR126" s="745"/>
      <c r="AS126" s="745"/>
      <c r="AT126" s="745"/>
      <c r="AU126" s="745"/>
      <c r="AV126" s="745"/>
      <c r="AW126" s="745"/>
      <c r="AX126" s="745"/>
      <c r="AY126" s="745"/>
      <c r="AZ126" s="745"/>
      <c r="BA126" s="745"/>
      <c r="BB126" s="745"/>
      <c r="BC126" s="745"/>
      <c r="BD126" s="745"/>
      <c r="BE126" s="745"/>
      <c r="BF126" s="745"/>
      <c r="BG126" s="745"/>
    </row>
    <row r="127" spans="1:59" s="746" customFormat="1" x14ac:dyDescent="0.2">
      <c r="A127" s="735">
        <v>1083</v>
      </c>
      <c r="B127" s="735">
        <v>1091</v>
      </c>
      <c r="C127" s="736">
        <v>125</v>
      </c>
      <c r="D127" s="736">
        <v>120</v>
      </c>
      <c r="E127" s="737" t="s">
        <v>3038</v>
      </c>
      <c r="F127" s="738" t="s">
        <v>5881</v>
      </c>
      <c r="G127" s="738" t="s">
        <v>5747</v>
      </c>
      <c r="H127" s="739" t="s">
        <v>106</v>
      </c>
      <c r="I127" s="740">
        <v>10000</v>
      </c>
      <c r="J127" s="741">
        <v>8890.1</v>
      </c>
      <c r="K127" s="742">
        <v>42584</v>
      </c>
      <c r="L127" s="743">
        <v>1</v>
      </c>
      <c r="M127" s="743">
        <v>1</v>
      </c>
      <c r="N127" s="744">
        <v>8890.1</v>
      </c>
      <c r="O127" s="744">
        <v>0</v>
      </c>
      <c r="P127" s="744">
        <f t="shared" si="1"/>
        <v>8890.1</v>
      </c>
      <c r="Q127" s="604"/>
      <c r="R127" s="745"/>
      <c r="S127" s="745"/>
      <c r="T127" s="745"/>
      <c r="U127" s="745"/>
      <c r="V127" s="745"/>
      <c r="W127" s="745"/>
      <c r="X127" s="745"/>
      <c r="Y127" s="745"/>
      <c r="Z127" s="745"/>
      <c r="AA127" s="745"/>
      <c r="AB127" s="745"/>
      <c r="AC127" s="745"/>
      <c r="AD127" s="745"/>
      <c r="AE127" s="745"/>
      <c r="AF127" s="745"/>
      <c r="AG127" s="745"/>
      <c r="AH127" s="745"/>
      <c r="AI127" s="745"/>
      <c r="AJ127" s="745"/>
      <c r="AK127" s="745"/>
      <c r="AL127" s="745"/>
      <c r="AM127" s="745"/>
      <c r="AN127" s="745"/>
      <c r="AO127" s="745"/>
      <c r="AP127" s="745"/>
      <c r="AQ127" s="745"/>
      <c r="AR127" s="745"/>
      <c r="AS127" s="745"/>
      <c r="AT127" s="745"/>
      <c r="AU127" s="745"/>
      <c r="AV127" s="745"/>
      <c r="AW127" s="745"/>
      <c r="AX127" s="745"/>
      <c r="AY127" s="745"/>
      <c r="AZ127" s="745"/>
      <c r="BA127" s="745"/>
      <c r="BB127" s="745"/>
      <c r="BC127" s="745"/>
      <c r="BD127" s="745"/>
      <c r="BE127" s="745"/>
      <c r="BF127" s="745"/>
      <c r="BG127" s="745"/>
    </row>
    <row r="128" spans="1:59" s="746" customFormat="1" ht="30" x14ac:dyDescent="0.2">
      <c r="A128" s="735">
        <v>1153</v>
      </c>
      <c r="B128" s="735">
        <v>1161</v>
      </c>
      <c r="C128" s="736">
        <v>126</v>
      </c>
      <c r="D128" s="736">
        <v>121</v>
      </c>
      <c r="E128" s="737" t="s">
        <v>3238</v>
      </c>
      <c r="F128" s="738" t="s">
        <v>5882</v>
      </c>
      <c r="G128" s="738" t="s">
        <v>5747</v>
      </c>
      <c r="H128" s="739" t="s">
        <v>106</v>
      </c>
      <c r="I128" s="740">
        <v>12500</v>
      </c>
      <c r="J128" s="741">
        <v>3345</v>
      </c>
      <c r="K128" s="742">
        <v>42537</v>
      </c>
      <c r="L128" s="743">
        <v>1</v>
      </c>
      <c r="M128" s="743">
        <v>1</v>
      </c>
      <c r="N128" s="744">
        <v>3345</v>
      </c>
      <c r="O128" s="744">
        <v>0</v>
      </c>
      <c r="P128" s="744">
        <f t="shared" si="1"/>
        <v>3345</v>
      </c>
      <c r="Q128" s="604"/>
      <c r="R128" s="745"/>
      <c r="S128" s="745"/>
      <c r="T128" s="745"/>
      <c r="U128" s="745"/>
      <c r="V128" s="745"/>
      <c r="W128" s="745"/>
      <c r="X128" s="745"/>
      <c r="Y128" s="745"/>
      <c r="Z128" s="745"/>
      <c r="AA128" s="745"/>
      <c r="AB128" s="745"/>
      <c r="AC128" s="745"/>
      <c r="AD128" s="745"/>
      <c r="AE128" s="745"/>
      <c r="AF128" s="745"/>
      <c r="AG128" s="745"/>
      <c r="AH128" s="745"/>
      <c r="AI128" s="745"/>
      <c r="AJ128" s="745"/>
      <c r="AK128" s="745"/>
      <c r="AL128" s="745"/>
      <c r="AM128" s="745"/>
      <c r="AN128" s="745"/>
      <c r="AO128" s="745"/>
      <c r="AP128" s="745"/>
      <c r="AQ128" s="745"/>
      <c r="AR128" s="745"/>
      <c r="AS128" s="745"/>
      <c r="AT128" s="745"/>
      <c r="AU128" s="745"/>
      <c r="AV128" s="745"/>
      <c r="AW128" s="745"/>
      <c r="AX128" s="745"/>
      <c r="AY128" s="745"/>
      <c r="AZ128" s="745"/>
      <c r="BA128" s="745"/>
      <c r="BB128" s="745"/>
      <c r="BC128" s="745"/>
      <c r="BD128" s="745"/>
      <c r="BE128" s="745"/>
      <c r="BF128" s="745"/>
      <c r="BG128" s="745"/>
    </row>
    <row r="129" spans="1:59" s="746" customFormat="1" ht="75" x14ac:dyDescent="0.2">
      <c r="A129" s="735" t="e">
        <v>#N/A</v>
      </c>
      <c r="B129" s="735" t="s">
        <v>5234</v>
      </c>
      <c r="C129" s="736">
        <v>127</v>
      </c>
      <c r="D129" s="736">
        <v>122</v>
      </c>
      <c r="E129" s="737" t="s">
        <v>5235</v>
      </c>
      <c r="F129" s="738" t="s">
        <v>5883</v>
      </c>
      <c r="G129" s="738" t="s">
        <v>5750</v>
      </c>
      <c r="H129" s="739" t="s">
        <v>106</v>
      </c>
      <c r="I129" s="740">
        <v>0</v>
      </c>
      <c r="J129" s="741">
        <v>24142.5</v>
      </c>
      <c r="K129" s="742">
        <v>42608</v>
      </c>
      <c r="L129" s="743">
        <v>1</v>
      </c>
      <c r="M129" s="743">
        <v>1</v>
      </c>
      <c r="N129" s="744">
        <v>24142.5</v>
      </c>
      <c r="O129" s="744">
        <v>0</v>
      </c>
      <c r="P129" s="744">
        <f t="shared" si="1"/>
        <v>24142.5</v>
      </c>
      <c r="Q129" s="604" t="s">
        <v>5884</v>
      </c>
      <c r="R129" s="745"/>
      <c r="S129" s="745"/>
      <c r="T129" s="745"/>
      <c r="U129" s="745"/>
      <c r="V129" s="745"/>
      <c r="W129" s="745"/>
      <c r="X129" s="745"/>
      <c r="Y129" s="745"/>
      <c r="Z129" s="745"/>
      <c r="AA129" s="745"/>
      <c r="AB129" s="745"/>
      <c r="AC129" s="745"/>
      <c r="AD129" s="745"/>
      <c r="AE129" s="745"/>
      <c r="AF129" s="745"/>
      <c r="AG129" s="745"/>
      <c r="AH129" s="745"/>
      <c r="AI129" s="745"/>
      <c r="AJ129" s="745"/>
      <c r="AK129" s="745"/>
      <c r="AL129" s="745"/>
      <c r="AM129" s="745"/>
      <c r="AN129" s="745"/>
      <c r="AO129" s="745"/>
      <c r="AP129" s="745"/>
      <c r="AQ129" s="745"/>
      <c r="AR129" s="745"/>
      <c r="AS129" s="745"/>
      <c r="AT129" s="745"/>
      <c r="AU129" s="745"/>
      <c r="AV129" s="745"/>
      <c r="AW129" s="745"/>
      <c r="AX129" s="745"/>
      <c r="AY129" s="745"/>
      <c r="AZ129" s="745"/>
      <c r="BA129" s="745"/>
      <c r="BB129" s="745"/>
      <c r="BC129" s="745"/>
      <c r="BD129" s="745"/>
      <c r="BE129" s="745"/>
      <c r="BF129" s="745"/>
      <c r="BG129" s="745"/>
    </row>
    <row r="130" spans="1:59" s="746" customFormat="1" ht="75" x14ac:dyDescent="0.2">
      <c r="A130" s="735">
        <v>211</v>
      </c>
      <c r="B130" s="735">
        <v>225</v>
      </c>
      <c r="C130" s="736">
        <v>684</v>
      </c>
      <c r="D130" s="736">
        <v>123</v>
      </c>
      <c r="E130" s="737" t="s">
        <v>553</v>
      </c>
      <c r="F130" s="738" t="s">
        <v>5885</v>
      </c>
      <c r="G130" s="738" t="s">
        <v>5750</v>
      </c>
      <c r="H130" s="739" t="s">
        <v>106</v>
      </c>
      <c r="I130" s="740">
        <v>0</v>
      </c>
      <c r="J130" s="741">
        <v>24142.5</v>
      </c>
      <c r="K130" s="742">
        <v>42625</v>
      </c>
      <c r="L130" s="743">
        <v>1</v>
      </c>
      <c r="M130" s="743">
        <v>0.75</v>
      </c>
      <c r="N130" s="744">
        <v>24142.5</v>
      </c>
      <c r="O130" s="744">
        <v>0</v>
      </c>
      <c r="P130" s="744">
        <f t="shared" si="1"/>
        <v>24142.5</v>
      </c>
      <c r="Q130" s="604" t="s">
        <v>5886</v>
      </c>
      <c r="R130" s="745"/>
      <c r="S130" s="745"/>
      <c r="T130" s="745"/>
      <c r="U130" s="745"/>
      <c r="V130" s="745"/>
      <c r="W130" s="745"/>
      <c r="X130" s="745"/>
      <c r="Y130" s="745"/>
      <c r="Z130" s="745"/>
      <c r="AA130" s="745"/>
      <c r="AB130" s="745"/>
      <c r="AC130" s="745"/>
      <c r="AD130" s="745"/>
      <c r="AE130" s="745"/>
      <c r="AF130" s="745"/>
      <c r="AG130" s="745"/>
      <c r="AH130" s="745"/>
      <c r="AI130" s="745"/>
      <c r="AJ130" s="745"/>
      <c r="AK130" s="745"/>
      <c r="AL130" s="745"/>
      <c r="AM130" s="745"/>
      <c r="AN130" s="745"/>
      <c r="AO130" s="745"/>
      <c r="AP130" s="745"/>
      <c r="AQ130" s="745"/>
      <c r="AR130" s="745"/>
      <c r="AS130" s="745"/>
      <c r="AT130" s="745"/>
      <c r="AU130" s="745"/>
      <c r="AV130" s="745"/>
      <c r="AW130" s="745"/>
      <c r="AX130" s="745"/>
      <c r="AY130" s="745"/>
      <c r="AZ130" s="745"/>
      <c r="BA130" s="745"/>
      <c r="BB130" s="745"/>
      <c r="BC130" s="745"/>
      <c r="BD130" s="745"/>
      <c r="BE130" s="745"/>
      <c r="BF130" s="745"/>
      <c r="BG130" s="745"/>
    </row>
    <row r="131" spans="1:59" s="746" customFormat="1" x14ac:dyDescent="0.2">
      <c r="A131" s="735">
        <v>30</v>
      </c>
      <c r="B131" s="735">
        <v>52</v>
      </c>
      <c r="C131" s="736">
        <v>128</v>
      </c>
      <c r="D131" s="736">
        <v>124</v>
      </c>
      <c r="E131" s="737" t="s">
        <v>194</v>
      </c>
      <c r="F131" s="738" t="s">
        <v>5887</v>
      </c>
      <c r="G131" s="738" t="s">
        <v>3387</v>
      </c>
      <c r="H131" s="739" t="s">
        <v>106</v>
      </c>
      <c r="I131" s="740">
        <v>10000</v>
      </c>
      <c r="J131" s="741">
        <v>20362.5</v>
      </c>
      <c r="K131" s="742">
        <v>42541</v>
      </c>
      <c r="L131" s="743">
        <v>1</v>
      </c>
      <c r="M131" s="743">
        <v>1</v>
      </c>
      <c r="N131" s="744">
        <v>20362.5</v>
      </c>
      <c r="O131" s="744">
        <v>20362.009999999998</v>
      </c>
      <c r="P131" s="744">
        <f t="shared" si="1"/>
        <v>0.49000000000160071</v>
      </c>
      <c r="Q131" s="604" t="s">
        <v>4400</v>
      </c>
      <c r="R131" s="745"/>
      <c r="S131" s="745"/>
      <c r="T131" s="745"/>
      <c r="U131" s="745"/>
      <c r="V131" s="745"/>
      <c r="W131" s="745"/>
      <c r="X131" s="745"/>
      <c r="Y131" s="745"/>
      <c r="Z131" s="745"/>
      <c r="AA131" s="745"/>
      <c r="AB131" s="745"/>
      <c r="AC131" s="745"/>
      <c r="AD131" s="745"/>
      <c r="AE131" s="745"/>
      <c r="AF131" s="745"/>
      <c r="AG131" s="745"/>
      <c r="AH131" s="745"/>
      <c r="AI131" s="745"/>
      <c r="AJ131" s="745"/>
      <c r="AK131" s="745"/>
      <c r="AL131" s="745"/>
      <c r="AM131" s="745"/>
      <c r="AN131" s="745"/>
      <c r="AO131" s="745"/>
      <c r="AP131" s="745"/>
      <c r="AQ131" s="745"/>
      <c r="AR131" s="745"/>
      <c r="AS131" s="745"/>
      <c r="AT131" s="745"/>
      <c r="AU131" s="745"/>
      <c r="AV131" s="745"/>
      <c r="AW131" s="745"/>
      <c r="AX131" s="745"/>
      <c r="AY131" s="745"/>
      <c r="AZ131" s="745"/>
      <c r="BA131" s="745"/>
      <c r="BB131" s="745"/>
      <c r="BC131" s="745"/>
      <c r="BD131" s="745"/>
      <c r="BE131" s="745"/>
      <c r="BF131" s="745"/>
      <c r="BG131" s="745"/>
    </row>
    <row r="132" spans="1:59" s="746" customFormat="1" x14ac:dyDescent="0.2">
      <c r="A132" s="735">
        <v>102</v>
      </c>
      <c r="B132" s="735">
        <v>68</v>
      </c>
      <c r="C132" s="736">
        <v>129</v>
      </c>
      <c r="D132" s="736">
        <v>125</v>
      </c>
      <c r="E132" s="737" t="s">
        <v>350</v>
      </c>
      <c r="F132" s="738" t="s">
        <v>5888</v>
      </c>
      <c r="G132" s="738" t="s">
        <v>3387</v>
      </c>
      <c r="H132" s="739" t="s">
        <v>106</v>
      </c>
      <c r="I132" s="740">
        <v>20000</v>
      </c>
      <c r="J132" s="741">
        <v>20362.5</v>
      </c>
      <c r="K132" s="742">
        <v>42541</v>
      </c>
      <c r="L132" s="743">
        <v>1</v>
      </c>
      <c r="M132" s="743">
        <v>1</v>
      </c>
      <c r="N132" s="744">
        <v>20362.5</v>
      </c>
      <c r="O132" s="744">
        <v>20362.009999999998</v>
      </c>
      <c r="P132" s="744">
        <f t="shared" si="1"/>
        <v>0.49000000000160071</v>
      </c>
      <c r="Q132" s="604" t="s">
        <v>4400</v>
      </c>
      <c r="R132" s="745"/>
      <c r="S132" s="745"/>
      <c r="T132" s="745"/>
      <c r="U132" s="745"/>
      <c r="V132" s="745"/>
      <c r="W132" s="745"/>
      <c r="X132" s="745"/>
      <c r="Y132" s="745"/>
      <c r="Z132" s="745"/>
      <c r="AA132" s="745"/>
      <c r="AB132" s="745"/>
      <c r="AC132" s="745"/>
      <c r="AD132" s="745"/>
      <c r="AE132" s="745"/>
      <c r="AF132" s="745"/>
      <c r="AG132" s="745"/>
      <c r="AH132" s="745"/>
      <c r="AI132" s="745"/>
      <c r="AJ132" s="745"/>
      <c r="AK132" s="745"/>
      <c r="AL132" s="745"/>
      <c r="AM132" s="745"/>
      <c r="AN132" s="745"/>
      <c r="AO132" s="745"/>
      <c r="AP132" s="745"/>
      <c r="AQ132" s="745"/>
      <c r="AR132" s="745"/>
      <c r="AS132" s="745"/>
      <c r="AT132" s="745"/>
      <c r="AU132" s="745"/>
      <c r="AV132" s="745"/>
      <c r="AW132" s="745"/>
      <c r="AX132" s="745"/>
      <c r="AY132" s="745"/>
      <c r="AZ132" s="745"/>
      <c r="BA132" s="745"/>
      <c r="BB132" s="745"/>
      <c r="BC132" s="745"/>
      <c r="BD132" s="745"/>
      <c r="BE132" s="745"/>
      <c r="BF132" s="745"/>
      <c r="BG132" s="745"/>
    </row>
    <row r="133" spans="1:59" s="746" customFormat="1" x14ac:dyDescent="0.2">
      <c r="A133" s="735">
        <v>163</v>
      </c>
      <c r="B133" s="735">
        <v>67</v>
      </c>
      <c r="C133" s="736">
        <v>130</v>
      </c>
      <c r="D133" s="736">
        <v>126</v>
      </c>
      <c r="E133" s="737" t="s">
        <v>457</v>
      </c>
      <c r="F133" s="738" t="s">
        <v>5889</v>
      </c>
      <c r="G133" s="738" t="s">
        <v>3387</v>
      </c>
      <c r="H133" s="739" t="s">
        <v>106</v>
      </c>
      <c r="I133" s="740">
        <v>10000</v>
      </c>
      <c r="J133" s="741">
        <v>20362.5</v>
      </c>
      <c r="K133" s="742">
        <v>42541</v>
      </c>
      <c r="L133" s="743">
        <v>1</v>
      </c>
      <c r="M133" s="743">
        <v>1</v>
      </c>
      <c r="N133" s="744">
        <v>20362.5</v>
      </c>
      <c r="O133" s="744">
        <v>20362.990000000002</v>
      </c>
      <c r="P133" s="744">
        <f t="shared" si="1"/>
        <v>-0.49000000000160071</v>
      </c>
      <c r="Q133" s="604" t="s">
        <v>4400</v>
      </c>
      <c r="R133" s="745"/>
      <c r="S133" s="745"/>
      <c r="T133" s="745"/>
      <c r="U133" s="745"/>
      <c r="V133" s="745"/>
      <c r="W133" s="745"/>
      <c r="X133" s="745"/>
      <c r="Y133" s="745"/>
      <c r="Z133" s="745"/>
      <c r="AA133" s="745"/>
      <c r="AB133" s="745"/>
      <c r="AC133" s="745"/>
      <c r="AD133" s="745"/>
      <c r="AE133" s="745"/>
      <c r="AF133" s="745"/>
      <c r="AG133" s="745"/>
      <c r="AH133" s="745"/>
      <c r="AI133" s="745"/>
      <c r="AJ133" s="745"/>
      <c r="AK133" s="745"/>
      <c r="AL133" s="745"/>
      <c r="AM133" s="745"/>
      <c r="AN133" s="745"/>
      <c r="AO133" s="745"/>
      <c r="AP133" s="745"/>
      <c r="AQ133" s="745"/>
      <c r="AR133" s="745"/>
      <c r="AS133" s="745"/>
      <c r="AT133" s="745"/>
      <c r="AU133" s="745"/>
      <c r="AV133" s="745"/>
      <c r="AW133" s="745"/>
      <c r="AX133" s="745"/>
      <c r="AY133" s="745"/>
      <c r="AZ133" s="745"/>
      <c r="BA133" s="745"/>
      <c r="BB133" s="745"/>
      <c r="BC133" s="745"/>
      <c r="BD133" s="745"/>
      <c r="BE133" s="745"/>
      <c r="BF133" s="745"/>
      <c r="BG133" s="745"/>
    </row>
    <row r="134" spans="1:59" s="746" customFormat="1" x14ac:dyDescent="0.2">
      <c r="A134" s="735">
        <v>161</v>
      </c>
      <c r="B134" s="735">
        <v>90</v>
      </c>
      <c r="C134" s="736">
        <v>131</v>
      </c>
      <c r="D134" s="736">
        <v>127</v>
      </c>
      <c r="E134" s="737" t="s">
        <v>454</v>
      </c>
      <c r="F134" s="738" t="s">
        <v>5890</v>
      </c>
      <c r="G134" s="738" t="s">
        <v>3387</v>
      </c>
      <c r="H134" s="739" t="s">
        <v>106</v>
      </c>
      <c r="I134" s="740">
        <v>30000</v>
      </c>
      <c r="J134" s="741">
        <v>20362.5</v>
      </c>
      <c r="K134" s="742">
        <v>42541</v>
      </c>
      <c r="L134" s="743">
        <v>1</v>
      </c>
      <c r="M134" s="743">
        <v>1</v>
      </c>
      <c r="N134" s="744">
        <v>20362.5</v>
      </c>
      <c r="O134" s="744">
        <v>20362.990000000002</v>
      </c>
      <c r="P134" s="744">
        <f t="shared" si="1"/>
        <v>-0.49000000000160071</v>
      </c>
      <c r="Q134" s="604"/>
      <c r="R134" s="745"/>
      <c r="S134" s="745"/>
      <c r="T134" s="745"/>
      <c r="U134" s="745"/>
      <c r="V134" s="745"/>
      <c r="W134" s="745"/>
      <c r="X134" s="745"/>
      <c r="Y134" s="745"/>
      <c r="Z134" s="745"/>
      <c r="AA134" s="745"/>
      <c r="AB134" s="745"/>
      <c r="AC134" s="745"/>
      <c r="AD134" s="745"/>
      <c r="AE134" s="745"/>
      <c r="AF134" s="745"/>
      <c r="AG134" s="745"/>
      <c r="AH134" s="745"/>
      <c r="AI134" s="745"/>
      <c r="AJ134" s="745"/>
      <c r="AK134" s="745"/>
      <c r="AL134" s="745"/>
      <c r="AM134" s="745"/>
      <c r="AN134" s="745"/>
      <c r="AO134" s="745"/>
      <c r="AP134" s="745"/>
      <c r="AQ134" s="745"/>
      <c r="AR134" s="745"/>
      <c r="AS134" s="745"/>
      <c r="AT134" s="745"/>
      <c r="AU134" s="745"/>
      <c r="AV134" s="745"/>
      <c r="AW134" s="745"/>
      <c r="AX134" s="745"/>
      <c r="AY134" s="745"/>
      <c r="AZ134" s="745"/>
      <c r="BA134" s="745"/>
      <c r="BB134" s="745"/>
      <c r="BC134" s="745"/>
      <c r="BD134" s="745"/>
      <c r="BE134" s="745"/>
      <c r="BF134" s="745"/>
      <c r="BG134" s="745"/>
    </row>
    <row r="135" spans="1:59" s="746" customFormat="1" ht="30" x14ac:dyDescent="0.2">
      <c r="A135" s="735">
        <v>130</v>
      </c>
      <c r="B135" s="735">
        <v>110</v>
      </c>
      <c r="C135" s="736">
        <v>132</v>
      </c>
      <c r="D135" s="736">
        <v>128</v>
      </c>
      <c r="E135" s="737" t="s">
        <v>397</v>
      </c>
      <c r="F135" s="738" t="s">
        <v>5891</v>
      </c>
      <c r="G135" s="738" t="s">
        <v>3387</v>
      </c>
      <c r="H135" s="739" t="s">
        <v>106</v>
      </c>
      <c r="I135" s="740">
        <v>15000</v>
      </c>
      <c r="J135" s="741">
        <v>10983</v>
      </c>
      <c r="K135" s="742">
        <v>42536</v>
      </c>
      <c r="L135" s="743">
        <v>1</v>
      </c>
      <c r="M135" s="743">
        <v>1</v>
      </c>
      <c r="N135" s="744">
        <v>10983</v>
      </c>
      <c r="O135" s="744">
        <v>0</v>
      </c>
      <c r="P135" s="744">
        <f t="shared" si="1"/>
        <v>10983</v>
      </c>
      <c r="Q135" s="604"/>
      <c r="R135" s="745"/>
      <c r="S135" s="745"/>
      <c r="T135" s="745"/>
      <c r="U135" s="745"/>
      <c r="V135" s="745"/>
      <c r="W135" s="745"/>
      <c r="X135" s="745"/>
      <c r="Y135" s="745"/>
      <c r="Z135" s="745"/>
      <c r="AA135" s="745"/>
      <c r="AB135" s="745"/>
      <c r="AC135" s="745"/>
      <c r="AD135" s="745"/>
      <c r="AE135" s="745"/>
      <c r="AF135" s="745"/>
      <c r="AG135" s="745"/>
      <c r="AH135" s="745"/>
      <c r="AI135" s="745"/>
      <c r="AJ135" s="745"/>
      <c r="AK135" s="745"/>
      <c r="AL135" s="745"/>
      <c r="AM135" s="745"/>
      <c r="AN135" s="745"/>
      <c r="AO135" s="745"/>
      <c r="AP135" s="745"/>
      <c r="AQ135" s="745"/>
      <c r="AR135" s="745"/>
      <c r="AS135" s="745"/>
      <c r="AT135" s="745"/>
      <c r="AU135" s="745"/>
      <c r="AV135" s="745"/>
      <c r="AW135" s="745"/>
      <c r="AX135" s="745"/>
      <c r="AY135" s="745"/>
      <c r="AZ135" s="745"/>
      <c r="BA135" s="745"/>
      <c r="BB135" s="745"/>
      <c r="BC135" s="745"/>
      <c r="BD135" s="745"/>
      <c r="BE135" s="745"/>
      <c r="BF135" s="745"/>
      <c r="BG135" s="745"/>
    </row>
    <row r="136" spans="1:59" s="746" customFormat="1" x14ac:dyDescent="0.2">
      <c r="A136" s="735">
        <v>80</v>
      </c>
      <c r="B136" s="735">
        <v>112</v>
      </c>
      <c r="C136" s="736">
        <v>133</v>
      </c>
      <c r="D136" s="736">
        <v>129</v>
      </c>
      <c r="E136" s="737" t="s">
        <v>300</v>
      </c>
      <c r="F136" s="738" t="s">
        <v>5892</v>
      </c>
      <c r="G136" s="738" t="s">
        <v>3387</v>
      </c>
      <c r="H136" s="739" t="s">
        <v>106</v>
      </c>
      <c r="I136" s="740">
        <v>16000</v>
      </c>
      <c r="J136" s="741">
        <v>19500</v>
      </c>
      <c r="K136" s="742">
        <v>42577</v>
      </c>
      <c r="L136" s="743">
        <v>1</v>
      </c>
      <c r="M136" s="743">
        <v>1</v>
      </c>
      <c r="N136" s="744">
        <v>19500</v>
      </c>
      <c r="O136" s="744">
        <v>19500</v>
      </c>
      <c r="P136" s="744">
        <f t="shared" si="1"/>
        <v>0</v>
      </c>
      <c r="Q136" s="604"/>
      <c r="R136" s="745"/>
      <c r="S136" s="745"/>
      <c r="T136" s="745"/>
      <c r="U136" s="745"/>
      <c r="V136" s="745"/>
      <c r="W136" s="745"/>
      <c r="X136" s="745"/>
      <c r="Y136" s="745"/>
      <c r="Z136" s="745"/>
      <c r="AA136" s="745"/>
      <c r="AB136" s="745"/>
      <c r="AC136" s="745"/>
      <c r="AD136" s="745"/>
      <c r="AE136" s="745"/>
      <c r="AF136" s="745"/>
      <c r="AG136" s="745"/>
      <c r="AH136" s="745"/>
      <c r="AI136" s="745"/>
      <c r="AJ136" s="745"/>
      <c r="AK136" s="745"/>
      <c r="AL136" s="745"/>
      <c r="AM136" s="745"/>
      <c r="AN136" s="745"/>
      <c r="AO136" s="745"/>
      <c r="AP136" s="745"/>
      <c r="AQ136" s="745"/>
      <c r="AR136" s="745"/>
      <c r="AS136" s="745"/>
      <c r="AT136" s="745"/>
      <c r="AU136" s="745"/>
      <c r="AV136" s="745"/>
      <c r="AW136" s="745"/>
      <c r="AX136" s="745"/>
      <c r="AY136" s="745"/>
      <c r="AZ136" s="745"/>
      <c r="BA136" s="745"/>
      <c r="BB136" s="745"/>
      <c r="BC136" s="745"/>
      <c r="BD136" s="745"/>
      <c r="BE136" s="745"/>
      <c r="BF136" s="745"/>
      <c r="BG136" s="745"/>
    </row>
    <row r="137" spans="1:59" s="746" customFormat="1" ht="30" x14ac:dyDescent="0.2">
      <c r="A137" s="735">
        <v>184</v>
      </c>
      <c r="B137" s="735">
        <v>111</v>
      </c>
      <c r="C137" s="736">
        <v>134</v>
      </c>
      <c r="D137" s="736">
        <v>130</v>
      </c>
      <c r="E137" s="737" t="s">
        <v>497</v>
      </c>
      <c r="F137" s="738" t="s">
        <v>5893</v>
      </c>
      <c r="G137" s="738" t="s">
        <v>3387</v>
      </c>
      <c r="H137" s="739" t="s">
        <v>106</v>
      </c>
      <c r="I137" s="740">
        <v>10000</v>
      </c>
      <c r="J137" s="741">
        <v>21250</v>
      </c>
      <c r="K137" s="742">
        <v>42604</v>
      </c>
      <c r="L137" s="743">
        <v>1</v>
      </c>
      <c r="M137" s="743">
        <v>1</v>
      </c>
      <c r="N137" s="744">
        <v>21250</v>
      </c>
      <c r="O137" s="744">
        <v>0</v>
      </c>
      <c r="P137" s="744">
        <f t="shared" ref="P137:P200" si="2">IF(N137&gt;0,N137-O137,J137-O137)</f>
        <v>21250</v>
      </c>
      <c r="Q137" s="604"/>
      <c r="R137" s="745"/>
      <c r="S137" s="745"/>
      <c r="T137" s="745"/>
      <c r="U137" s="745"/>
      <c r="V137" s="745"/>
      <c r="W137" s="745"/>
      <c r="X137" s="745"/>
      <c r="Y137" s="745"/>
      <c r="Z137" s="745"/>
      <c r="AA137" s="745"/>
      <c r="AB137" s="745"/>
      <c r="AC137" s="745"/>
      <c r="AD137" s="745"/>
      <c r="AE137" s="745"/>
      <c r="AF137" s="745"/>
      <c r="AG137" s="745"/>
      <c r="AH137" s="745"/>
      <c r="AI137" s="745"/>
      <c r="AJ137" s="745"/>
      <c r="AK137" s="745"/>
      <c r="AL137" s="745"/>
      <c r="AM137" s="745"/>
      <c r="AN137" s="745"/>
      <c r="AO137" s="745"/>
      <c r="AP137" s="745"/>
      <c r="AQ137" s="745"/>
      <c r="AR137" s="745"/>
      <c r="AS137" s="745"/>
      <c r="AT137" s="745"/>
      <c r="AU137" s="745"/>
      <c r="AV137" s="745"/>
      <c r="AW137" s="745"/>
      <c r="AX137" s="745"/>
      <c r="AY137" s="745"/>
      <c r="AZ137" s="745"/>
      <c r="BA137" s="745"/>
      <c r="BB137" s="745"/>
      <c r="BC137" s="745"/>
      <c r="BD137" s="745"/>
      <c r="BE137" s="745"/>
      <c r="BF137" s="745"/>
      <c r="BG137" s="745"/>
    </row>
    <row r="138" spans="1:59" s="746" customFormat="1" x14ac:dyDescent="0.2">
      <c r="A138" s="735">
        <v>538</v>
      </c>
      <c r="B138" s="735">
        <v>548</v>
      </c>
      <c r="C138" s="736">
        <v>136</v>
      </c>
      <c r="D138" s="736">
        <v>131</v>
      </c>
      <c r="E138" s="737" t="s">
        <v>1487</v>
      </c>
      <c r="F138" s="738" t="s">
        <v>5894</v>
      </c>
      <c r="G138" s="738" t="s">
        <v>5747</v>
      </c>
      <c r="H138" s="739" t="s">
        <v>106</v>
      </c>
      <c r="I138" s="740">
        <v>10000</v>
      </c>
      <c r="J138" s="748">
        <v>20800</v>
      </c>
      <c r="K138" s="742">
        <v>42605</v>
      </c>
      <c r="L138" s="743">
        <v>1</v>
      </c>
      <c r="M138" s="743">
        <v>1</v>
      </c>
      <c r="N138" s="744">
        <v>20800</v>
      </c>
      <c r="O138" s="744">
        <v>0</v>
      </c>
      <c r="P138" s="744">
        <f t="shared" si="2"/>
        <v>20800</v>
      </c>
      <c r="Q138" s="604"/>
      <c r="R138" s="745"/>
      <c r="S138" s="745"/>
      <c r="T138" s="745"/>
      <c r="U138" s="745"/>
      <c r="V138" s="745"/>
      <c r="W138" s="745"/>
      <c r="X138" s="745"/>
      <c r="Y138" s="745"/>
      <c r="Z138" s="745"/>
      <c r="AA138" s="745"/>
      <c r="AB138" s="745"/>
      <c r="AC138" s="745"/>
      <c r="AD138" s="745"/>
      <c r="AE138" s="745"/>
      <c r="AF138" s="745"/>
      <c r="AG138" s="745"/>
      <c r="AH138" s="745"/>
      <c r="AI138" s="745"/>
      <c r="AJ138" s="745"/>
      <c r="AK138" s="745"/>
      <c r="AL138" s="745"/>
      <c r="AM138" s="745"/>
      <c r="AN138" s="745"/>
      <c r="AO138" s="745"/>
      <c r="AP138" s="745"/>
      <c r="AQ138" s="745"/>
      <c r="AR138" s="745"/>
      <c r="AS138" s="745"/>
      <c r="AT138" s="745"/>
      <c r="AU138" s="745"/>
      <c r="AV138" s="745"/>
      <c r="AW138" s="745"/>
      <c r="AX138" s="745"/>
      <c r="AY138" s="745"/>
      <c r="AZ138" s="745"/>
      <c r="BA138" s="745"/>
      <c r="BB138" s="745"/>
      <c r="BC138" s="745"/>
      <c r="BD138" s="745"/>
      <c r="BE138" s="745"/>
      <c r="BF138" s="745"/>
      <c r="BG138" s="745"/>
    </row>
    <row r="139" spans="1:59" s="746" customFormat="1" ht="30" x14ac:dyDescent="0.2">
      <c r="A139" s="735">
        <v>989</v>
      </c>
      <c r="B139" s="735">
        <v>997</v>
      </c>
      <c r="C139" s="736">
        <v>137</v>
      </c>
      <c r="D139" s="736">
        <v>132</v>
      </c>
      <c r="E139" s="737" t="s">
        <v>2772</v>
      </c>
      <c r="F139" s="738" t="s">
        <v>5895</v>
      </c>
      <c r="G139" s="738" t="s">
        <v>5747</v>
      </c>
      <c r="H139" s="739" t="s">
        <v>106</v>
      </c>
      <c r="I139" s="740">
        <v>15000</v>
      </c>
      <c r="J139" s="748">
        <v>22238.5</v>
      </c>
      <c r="K139" s="742">
        <v>42537</v>
      </c>
      <c r="L139" s="743">
        <v>1</v>
      </c>
      <c r="M139" s="743">
        <v>1</v>
      </c>
      <c r="N139" s="744">
        <v>22238.5</v>
      </c>
      <c r="O139" s="744">
        <v>0</v>
      </c>
      <c r="P139" s="744">
        <f t="shared" si="2"/>
        <v>22238.5</v>
      </c>
      <c r="Q139" s="604"/>
      <c r="R139" s="745"/>
      <c r="S139" s="745"/>
      <c r="T139" s="745"/>
      <c r="U139" s="745"/>
      <c r="V139" s="745"/>
      <c r="W139" s="745"/>
      <c r="X139" s="745"/>
      <c r="Y139" s="745"/>
      <c r="Z139" s="745"/>
      <c r="AA139" s="745"/>
      <c r="AB139" s="745"/>
      <c r="AC139" s="745"/>
      <c r="AD139" s="745"/>
      <c r="AE139" s="745"/>
      <c r="AF139" s="745"/>
      <c r="AG139" s="745"/>
      <c r="AH139" s="745"/>
      <c r="AI139" s="745"/>
      <c r="AJ139" s="745"/>
      <c r="AK139" s="745"/>
      <c r="AL139" s="745"/>
      <c r="AM139" s="745"/>
      <c r="AN139" s="745"/>
      <c r="AO139" s="745"/>
      <c r="AP139" s="745"/>
      <c r="AQ139" s="745"/>
      <c r="AR139" s="745"/>
      <c r="AS139" s="745"/>
      <c r="AT139" s="745"/>
      <c r="AU139" s="745"/>
      <c r="AV139" s="745"/>
      <c r="AW139" s="745"/>
      <c r="AX139" s="745"/>
      <c r="AY139" s="745"/>
      <c r="AZ139" s="745"/>
      <c r="BA139" s="745"/>
      <c r="BB139" s="745"/>
      <c r="BC139" s="745"/>
      <c r="BD139" s="745"/>
      <c r="BE139" s="745"/>
      <c r="BF139" s="745"/>
      <c r="BG139" s="745"/>
    </row>
    <row r="140" spans="1:59" s="746" customFormat="1" ht="30" x14ac:dyDescent="0.2">
      <c r="A140" s="735">
        <v>706</v>
      </c>
      <c r="B140" s="735">
        <v>716</v>
      </c>
      <c r="C140" s="736">
        <v>138</v>
      </c>
      <c r="D140" s="736">
        <v>133</v>
      </c>
      <c r="E140" s="737" t="s">
        <v>1996</v>
      </c>
      <c r="F140" s="738" t="s">
        <v>5896</v>
      </c>
      <c r="G140" s="738" t="s">
        <v>5747</v>
      </c>
      <c r="H140" s="739" t="s">
        <v>106</v>
      </c>
      <c r="I140" s="740">
        <v>16700</v>
      </c>
      <c r="J140" s="741">
        <v>4949.1000000000004</v>
      </c>
      <c r="K140" s="742">
        <v>42577</v>
      </c>
      <c r="L140" s="743">
        <v>1</v>
      </c>
      <c r="M140" s="743">
        <v>1</v>
      </c>
      <c r="N140" s="744">
        <v>4949.1000000000004</v>
      </c>
      <c r="O140" s="744">
        <v>4949.1000000000004</v>
      </c>
      <c r="P140" s="744">
        <f t="shared" si="2"/>
        <v>0</v>
      </c>
      <c r="Q140" s="604"/>
      <c r="R140" s="745"/>
      <c r="S140" s="745"/>
      <c r="T140" s="745"/>
      <c r="U140" s="745"/>
      <c r="V140" s="745"/>
      <c r="W140" s="745"/>
      <c r="X140" s="745"/>
      <c r="Y140" s="745"/>
      <c r="Z140" s="745"/>
      <c r="AA140" s="745"/>
      <c r="AB140" s="745"/>
      <c r="AC140" s="745"/>
      <c r="AD140" s="745"/>
      <c r="AE140" s="745"/>
      <c r="AF140" s="745"/>
      <c r="AG140" s="745"/>
      <c r="AH140" s="745"/>
      <c r="AI140" s="745"/>
      <c r="AJ140" s="745"/>
      <c r="AK140" s="745"/>
      <c r="AL140" s="745"/>
      <c r="AM140" s="745"/>
      <c r="AN140" s="745"/>
      <c r="AO140" s="745"/>
      <c r="AP140" s="745"/>
      <c r="AQ140" s="745"/>
      <c r="AR140" s="745"/>
      <c r="AS140" s="745"/>
      <c r="AT140" s="745"/>
      <c r="AU140" s="745"/>
      <c r="AV140" s="745"/>
      <c r="AW140" s="745"/>
      <c r="AX140" s="745"/>
      <c r="AY140" s="745"/>
      <c r="AZ140" s="745"/>
      <c r="BA140" s="745"/>
      <c r="BB140" s="745"/>
      <c r="BC140" s="745"/>
      <c r="BD140" s="745"/>
      <c r="BE140" s="745"/>
      <c r="BF140" s="745"/>
      <c r="BG140" s="745"/>
    </row>
    <row r="141" spans="1:59" s="746" customFormat="1" ht="26.25" customHeight="1" x14ac:dyDescent="0.2">
      <c r="A141" s="735" t="e">
        <v>#N/A</v>
      </c>
      <c r="B141" s="735" t="e">
        <v>#N/A</v>
      </c>
      <c r="C141" s="736">
        <v>139</v>
      </c>
      <c r="D141" s="736">
        <v>134</v>
      </c>
      <c r="E141" s="737" t="s">
        <v>5239</v>
      </c>
      <c r="F141" s="738" t="s">
        <v>5897</v>
      </c>
      <c r="G141" s="738" t="s">
        <v>5747</v>
      </c>
      <c r="H141" s="739" t="s">
        <v>106</v>
      </c>
      <c r="I141" s="740">
        <v>0</v>
      </c>
      <c r="J141" s="748">
        <v>1500</v>
      </c>
      <c r="K141" s="742">
        <v>42521</v>
      </c>
      <c r="L141" s="743">
        <v>1</v>
      </c>
      <c r="M141" s="743">
        <v>1</v>
      </c>
      <c r="N141" s="744">
        <v>1500</v>
      </c>
      <c r="O141" s="744">
        <v>6350</v>
      </c>
      <c r="P141" s="744">
        <f t="shared" si="2"/>
        <v>-4850</v>
      </c>
      <c r="Q141" s="604"/>
      <c r="R141" s="745"/>
      <c r="S141" s="745"/>
      <c r="T141" s="745"/>
      <c r="U141" s="745"/>
      <c r="V141" s="745"/>
      <c r="W141" s="745"/>
      <c r="X141" s="745"/>
      <c r="Y141" s="745"/>
      <c r="Z141" s="745"/>
      <c r="AA141" s="745"/>
      <c r="AB141" s="745"/>
      <c r="AC141" s="745"/>
      <c r="AD141" s="745"/>
      <c r="AE141" s="745"/>
      <c r="AF141" s="745"/>
      <c r="AG141" s="745"/>
      <c r="AH141" s="745"/>
      <c r="AI141" s="745"/>
      <c r="AJ141" s="745"/>
      <c r="AK141" s="745"/>
      <c r="AL141" s="745"/>
      <c r="AM141" s="745"/>
      <c r="AN141" s="745"/>
      <c r="AO141" s="745"/>
      <c r="AP141" s="745"/>
      <c r="AQ141" s="745"/>
      <c r="AR141" s="745"/>
      <c r="AS141" s="745"/>
      <c r="AT141" s="745"/>
      <c r="AU141" s="745"/>
      <c r="AV141" s="745"/>
      <c r="AW141" s="745"/>
      <c r="AX141" s="745"/>
      <c r="AY141" s="745"/>
      <c r="AZ141" s="745"/>
      <c r="BA141" s="745"/>
      <c r="BB141" s="745"/>
      <c r="BC141" s="745"/>
      <c r="BD141" s="745"/>
      <c r="BE141" s="745"/>
      <c r="BF141" s="745"/>
      <c r="BG141" s="745"/>
    </row>
    <row r="142" spans="1:59" s="746" customFormat="1" ht="30" x14ac:dyDescent="0.2">
      <c r="A142" s="735" t="e">
        <v>#N/A</v>
      </c>
      <c r="B142" s="735" t="e">
        <v>#N/A</v>
      </c>
      <c r="C142" s="736">
        <v>140</v>
      </c>
      <c r="D142" s="736">
        <v>135</v>
      </c>
      <c r="E142" s="737" t="s">
        <v>5241</v>
      </c>
      <c r="F142" s="738" t="s">
        <v>5898</v>
      </c>
      <c r="G142" s="738" t="s">
        <v>5747</v>
      </c>
      <c r="H142" s="739" t="s">
        <v>106</v>
      </c>
      <c r="I142" s="740">
        <v>0</v>
      </c>
      <c r="J142" s="748">
        <v>6450</v>
      </c>
      <c r="K142" s="742">
        <v>42527</v>
      </c>
      <c r="L142" s="743">
        <v>1</v>
      </c>
      <c r="M142" s="743">
        <v>1</v>
      </c>
      <c r="N142" s="744">
        <v>6450</v>
      </c>
      <c r="O142" s="744">
        <v>6450</v>
      </c>
      <c r="P142" s="744">
        <f t="shared" si="2"/>
        <v>0</v>
      </c>
      <c r="Q142" s="604" t="s">
        <v>5899</v>
      </c>
      <c r="R142" s="745"/>
      <c r="S142" s="745"/>
      <c r="T142" s="745"/>
      <c r="U142" s="745"/>
      <c r="V142" s="745"/>
      <c r="W142" s="745"/>
      <c r="X142" s="745"/>
      <c r="Y142" s="745"/>
      <c r="Z142" s="745"/>
      <c r="AA142" s="745"/>
      <c r="AB142" s="745"/>
      <c r="AC142" s="745"/>
      <c r="AD142" s="745"/>
      <c r="AE142" s="745"/>
      <c r="AF142" s="745"/>
      <c r="AG142" s="745"/>
      <c r="AH142" s="745"/>
      <c r="AI142" s="745"/>
      <c r="AJ142" s="745"/>
      <c r="AK142" s="745"/>
      <c r="AL142" s="745"/>
      <c r="AM142" s="745"/>
      <c r="AN142" s="745"/>
      <c r="AO142" s="745"/>
      <c r="AP142" s="745"/>
      <c r="AQ142" s="745"/>
      <c r="AR142" s="745"/>
      <c r="AS142" s="745"/>
      <c r="AT142" s="745"/>
      <c r="AU142" s="745"/>
      <c r="AV142" s="745"/>
      <c r="AW142" s="745"/>
      <c r="AX142" s="745"/>
      <c r="AY142" s="745"/>
      <c r="AZ142" s="745"/>
      <c r="BA142" s="745"/>
      <c r="BB142" s="745"/>
      <c r="BC142" s="745"/>
      <c r="BD142" s="745"/>
      <c r="BE142" s="745"/>
      <c r="BF142" s="745"/>
      <c r="BG142" s="745"/>
    </row>
    <row r="143" spans="1:59" s="746" customFormat="1" ht="30" x14ac:dyDescent="0.2">
      <c r="A143" s="735" t="e">
        <v>#N/A</v>
      </c>
      <c r="B143" s="735" t="e">
        <v>#N/A</v>
      </c>
      <c r="C143" s="736">
        <v>141</v>
      </c>
      <c r="D143" s="736">
        <v>136</v>
      </c>
      <c r="E143" s="737" t="s">
        <v>5242</v>
      </c>
      <c r="F143" s="738" t="s">
        <v>5900</v>
      </c>
      <c r="G143" s="738" t="s">
        <v>3387</v>
      </c>
      <c r="H143" s="739" t="s">
        <v>106</v>
      </c>
      <c r="I143" s="740">
        <v>0</v>
      </c>
      <c r="J143" s="741">
        <v>24693</v>
      </c>
      <c r="K143" s="742">
        <v>42551</v>
      </c>
      <c r="L143" s="743">
        <v>1</v>
      </c>
      <c r="M143" s="743">
        <v>1</v>
      </c>
      <c r="N143" s="744">
        <v>24693</v>
      </c>
      <c r="O143" s="744">
        <v>24693</v>
      </c>
      <c r="P143" s="744">
        <f t="shared" si="2"/>
        <v>0</v>
      </c>
      <c r="Q143" s="604"/>
      <c r="R143" s="745"/>
      <c r="S143" s="745"/>
      <c r="T143" s="745"/>
      <c r="U143" s="745"/>
      <c r="V143" s="745"/>
      <c r="W143" s="745"/>
      <c r="X143" s="745"/>
      <c r="Y143" s="745"/>
      <c r="Z143" s="745"/>
      <c r="AA143" s="745"/>
      <c r="AB143" s="745"/>
      <c r="AC143" s="745"/>
      <c r="AD143" s="745"/>
      <c r="AE143" s="745"/>
      <c r="AF143" s="745"/>
      <c r="AG143" s="745"/>
      <c r="AH143" s="745"/>
      <c r="AI143" s="745"/>
      <c r="AJ143" s="745"/>
      <c r="AK143" s="745"/>
      <c r="AL143" s="745"/>
      <c r="AM143" s="745"/>
      <c r="AN143" s="745"/>
      <c r="AO143" s="745"/>
      <c r="AP143" s="745"/>
      <c r="AQ143" s="745"/>
      <c r="AR143" s="745"/>
      <c r="AS143" s="745"/>
      <c r="AT143" s="745"/>
      <c r="AU143" s="745"/>
      <c r="AV143" s="745"/>
      <c r="AW143" s="745"/>
      <c r="AX143" s="745"/>
      <c r="AY143" s="745"/>
      <c r="AZ143" s="745"/>
      <c r="BA143" s="745"/>
      <c r="BB143" s="745"/>
      <c r="BC143" s="745"/>
      <c r="BD143" s="745"/>
      <c r="BE143" s="745"/>
      <c r="BF143" s="745"/>
      <c r="BG143" s="745"/>
    </row>
    <row r="144" spans="1:59" s="746" customFormat="1" x14ac:dyDescent="0.2">
      <c r="A144" s="735">
        <v>897</v>
      </c>
      <c r="B144" s="735">
        <v>905</v>
      </c>
      <c r="C144" s="736">
        <v>316</v>
      </c>
      <c r="D144" s="736">
        <v>137</v>
      </c>
      <c r="E144" s="737" t="s">
        <v>2522</v>
      </c>
      <c r="F144" s="738" t="s">
        <v>5901</v>
      </c>
      <c r="G144" s="738" t="s">
        <v>5747</v>
      </c>
      <c r="H144" s="739" t="s">
        <v>106</v>
      </c>
      <c r="I144" s="740">
        <v>7500</v>
      </c>
      <c r="J144" s="748">
        <v>4500</v>
      </c>
      <c r="K144" s="742">
        <v>42530</v>
      </c>
      <c r="L144" s="743">
        <v>1</v>
      </c>
      <c r="M144" s="743">
        <v>1</v>
      </c>
      <c r="N144" s="744">
        <v>4500</v>
      </c>
      <c r="O144" s="744">
        <v>0</v>
      </c>
      <c r="P144" s="744">
        <f t="shared" si="2"/>
        <v>4500</v>
      </c>
      <c r="Q144" s="604"/>
      <c r="R144" s="745"/>
      <c r="S144" s="745"/>
      <c r="T144" s="745"/>
      <c r="U144" s="745"/>
      <c r="V144" s="745"/>
      <c r="W144" s="745"/>
      <c r="X144" s="745"/>
      <c r="Y144" s="745"/>
      <c r="Z144" s="745"/>
      <c r="AA144" s="745"/>
      <c r="AB144" s="745"/>
      <c r="AC144" s="745"/>
      <c r="AD144" s="745"/>
      <c r="AE144" s="745"/>
      <c r="AF144" s="745"/>
      <c r="AG144" s="745"/>
      <c r="AH144" s="745"/>
      <c r="AI144" s="745"/>
      <c r="AJ144" s="745"/>
      <c r="AK144" s="745"/>
      <c r="AL144" s="745"/>
      <c r="AM144" s="745"/>
      <c r="AN144" s="745"/>
      <c r="AO144" s="745"/>
      <c r="AP144" s="745"/>
      <c r="AQ144" s="745"/>
      <c r="AR144" s="745"/>
      <c r="AS144" s="745"/>
      <c r="AT144" s="745"/>
      <c r="AU144" s="745"/>
      <c r="AV144" s="745"/>
      <c r="AW144" s="745"/>
      <c r="AX144" s="745"/>
      <c r="AY144" s="745"/>
      <c r="AZ144" s="745"/>
      <c r="BA144" s="745"/>
      <c r="BB144" s="745"/>
      <c r="BC144" s="745"/>
      <c r="BD144" s="745"/>
      <c r="BE144" s="745"/>
      <c r="BF144" s="745"/>
      <c r="BG144" s="745"/>
    </row>
    <row r="145" spans="1:59" s="746" customFormat="1" ht="30" x14ac:dyDescent="0.2">
      <c r="A145" s="735">
        <v>153</v>
      </c>
      <c r="B145" s="735">
        <v>108</v>
      </c>
      <c r="C145" s="736">
        <v>142</v>
      </c>
      <c r="D145" s="736">
        <v>138</v>
      </c>
      <c r="E145" s="737" t="s">
        <v>439</v>
      </c>
      <c r="F145" s="738" t="s">
        <v>5902</v>
      </c>
      <c r="G145" s="738" t="s">
        <v>5750</v>
      </c>
      <c r="H145" s="739" t="s">
        <v>106</v>
      </c>
      <c r="I145" s="740">
        <v>60000</v>
      </c>
      <c r="J145" s="748">
        <v>29500</v>
      </c>
      <c r="K145" s="742">
        <v>42583</v>
      </c>
      <c r="L145" s="743">
        <v>1</v>
      </c>
      <c r="M145" s="743">
        <v>1</v>
      </c>
      <c r="N145" s="744">
        <v>29500</v>
      </c>
      <c r="O145" s="744">
        <v>0</v>
      </c>
      <c r="P145" s="744">
        <f t="shared" si="2"/>
        <v>29500</v>
      </c>
      <c r="Q145" s="604"/>
      <c r="R145" s="745"/>
      <c r="S145" s="745"/>
      <c r="T145" s="745"/>
      <c r="U145" s="745"/>
      <c r="V145" s="745"/>
      <c r="W145" s="745"/>
      <c r="X145" s="745"/>
      <c r="Y145" s="745"/>
      <c r="Z145" s="745"/>
      <c r="AA145" s="745"/>
      <c r="AB145" s="745"/>
      <c r="AC145" s="745"/>
      <c r="AD145" s="745"/>
      <c r="AE145" s="745"/>
      <c r="AF145" s="745"/>
      <c r="AG145" s="745"/>
      <c r="AH145" s="745"/>
      <c r="AI145" s="745"/>
      <c r="AJ145" s="745"/>
      <c r="AK145" s="745"/>
      <c r="AL145" s="745"/>
      <c r="AM145" s="745"/>
      <c r="AN145" s="745"/>
      <c r="AO145" s="745"/>
      <c r="AP145" s="745"/>
      <c r="AQ145" s="745"/>
      <c r="AR145" s="745"/>
      <c r="AS145" s="745"/>
      <c r="AT145" s="745"/>
      <c r="AU145" s="745"/>
      <c r="AV145" s="745"/>
      <c r="AW145" s="745"/>
      <c r="AX145" s="745"/>
      <c r="AY145" s="745"/>
      <c r="AZ145" s="745"/>
      <c r="BA145" s="745"/>
      <c r="BB145" s="745"/>
      <c r="BC145" s="745"/>
      <c r="BD145" s="745"/>
      <c r="BE145" s="745"/>
      <c r="BF145" s="745"/>
      <c r="BG145" s="745"/>
    </row>
    <row r="146" spans="1:59" s="746" customFormat="1" ht="30" x14ac:dyDescent="0.2">
      <c r="A146" s="735" t="e">
        <v>#N/A</v>
      </c>
      <c r="B146" s="735" t="e">
        <v>#N/A</v>
      </c>
      <c r="C146" s="736">
        <v>143</v>
      </c>
      <c r="D146" s="736">
        <v>139</v>
      </c>
      <c r="E146" s="737" t="s">
        <v>5244</v>
      </c>
      <c r="F146" s="738" t="s">
        <v>5903</v>
      </c>
      <c r="G146" s="738" t="s">
        <v>5747</v>
      </c>
      <c r="H146" s="739" t="s">
        <v>106</v>
      </c>
      <c r="I146" s="740">
        <v>0</v>
      </c>
      <c r="J146" s="741">
        <v>24700</v>
      </c>
      <c r="K146" s="742">
        <v>42675</v>
      </c>
      <c r="L146" s="743">
        <v>1</v>
      </c>
      <c r="M146" s="743">
        <v>0.75</v>
      </c>
      <c r="N146" s="744">
        <v>24700</v>
      </c>
      <c r="O146" s="744">
        <v>0</v>
      </c>
      <c r="P146" s="744">
        <f t="shared" si="2"/>
        <v>24700</v>
      </c>
      <c r="Q146" s="604"/>
      <c r="R146" s="745"/>
      <c r="S146" s="745"/>
      <c r="T146" s="745"/>
      <c r="U146" s="745"/>
      <c r="V146" s="745"/>
      <c r="W146" s="745"/>
      <c r="X146" s="745"/>
      <c r="Y146" s="745"/>
      <c r="Z146" s="745"/>
      <c r="AA146" s="745"/>
      <c r="AB146" s="745"/>
      <c r="AC146" s="745"/>
      <c r="AD146" s="745"/>
      <c r="AE146" s="745"/>
      <c r="AF146" s="745"/>
      <c r="AG146" s="745"/>
      <c r="AH146" s="745"/>
      <c r="AI146" s="745"/>
      <c r="AJ146" s="745"/>
      <c r="AK146" s="745"/>
      <c r="AL146" s="745"/>
      <c r="AM146" s="745"/>
      <c r="AN146" s="745"/>
      <c r="AO146" s="745"/>
      <c r="AP146" s="745"/>
      <c r="AQ146" s="745"/>
      <c r="AR146" s="745"/>
      <c r="AS146" s="745"/>
      <c r="AT146" s="745"/>
      <c r="AU146" s="745"/>
      <c r="AV146" s="745"/>
      <c r="AW146" s="745"/>
      <c r="AX146" s="745"/>
      <c r="AY146" s="745"/>
      <c r="AZ146" s="745"/>
      <c r="BA146" s="745"/>
      <c r="BB146" s="745"/>
      <c r="BC146" s="745"/>
      <c r="BD146" s="745"/>
      <c r="BE146" s="745"/>
      <c r="BF146" s="745"/>
      <c r="BG146" s="745"/>
    </row>
    <row r="147" spans="1:59" s="746" customFormat="1" ht="30" x14ac:dyDescent="0.2">
      <c r="A147" s="735">
        <v>658</v>
      </c>
      <c r="B147" s="735">
        <v>668</v>
      </c>
      <c r="C147" s="736">
        <v>144</v>
      </c>
      <c r="D147" s="736">
        <v>140</v>
      </c>
      <c r="E147" s="737" t="s">
        <v>1850</v>
      </c>
      <c r="F147" s="738" t="s">
        <v>5904</v>
      </c>
      <c r="G147" s="738" t="s">
        <v>5747</v>
      </c>
      <c r="H147" s="739" t="s">
        <v>106</v>
      </c>
      <c r="I147" s="740">
        <v>7000</v>
      </c>
      <c r="J147" s="748">
        <v>12850</v>
      </c>
      <c r="K147" s="742">
        <v>42613</v>
      </c>
      <c r="L147" s="743">
        <v>1</v>
      </c>
      <c r="M147" s="743">
        <v>0.9</v>
      </c>
      <c r="N147" s="744">
        <v>12850</v>
      </c>
      <c r="O147" s="744">
        <v>0</v>
      </c>
      <c r="P147" s="744">
        <f t="shared" si="2"/>
        <v>12850</v>
      </c>
      <c r="Q147" s="604"/>
      <c r="R147" s="745"/>
      <c r="S147" s="745"/>
      <c r="T147" s="745"/>
      <c r="U147" s="745"/>
      <c r="V147" s="745"/>
      <c r="W147" s="745"/>
      <c r="X147" s="745"/>
      <c r="Y147" s="745"/>
      <c r="Z147" s="745"/>
      <c r="AA147" s="745"/>
      <c r="AB147" s="745"/>
      <c r="AC147" s="745"/>
      <c r="AD147" s="745"/>
      <c r="AE147" s="745"/>
      <c r="AF147" s="745"/>
      <c r="AG147" s="745"/>
      <c r="AH147" s="745"/>
      <c r="AI147" s="745"/>
      <c r="AJ147" s="745"/>
      <c r="AK147" s="745"/>
      <c r="AL147" s="745"/>
      <c r="AM147" s="745"/>
      <c r="AN147" s="745"/>
      <c r="AO147" s="745"/>
      <c r="AP147" s="745"/>
      <c r="AQ147" s="745"/>
      <c r="AR147" s="745"/>
      <c r="AS147" s="745"/>
      <c r="AT147" s="745"/>
      <c r="AU147" s="745"/>
      <c r="AV147" s="745"/>
      <c r="AW147" s="745"/>
      <c r="AX147" s="745"/>
      <c r="AY147" s="745"/>
      <c r="AZ147" s="745"/>
      <c r="BA147" s="745"/>
      <c r="BB147" s="745"/>
      <c r="BC147" s="745"/>
      <c r="BD147" s="745"/>
      <c r="BE147" s="745"/>
      <c r="BF147" s="745"/>
      <c r="BG147" s="745"/>
    </row>
    <row r="148" spans="1:59" s="746" customFormat="1" x14ac:dyDescent="0.2">
      <c r="A148" s="735">
        <v>303</v>
      </c>
      <c r="B148" s="735">
        <v>315</v>
      </c>
      <c r="C148" s="736">
        <v>145</v>
      </c>
      <c r="D148" s="736">
        <v>141</v>
      </c>
      <c r="E148" s="737" t="s">
        <v>796</v>
      </c>
      <c r="F148" s="738" t="s">
        <v>5905</v>
      </c>
      <c r="G148" s="738" t="s">
        <v>3387</v>
      </c>
      <c r="H148" s="739" t="s">
        <v>106</v>
      </c>
      <c r="I148" s="740">
        <v>270000</v>
      </c>
      <c r="J148" s="748">
        <v>283175</v>
      </c>
      <c r="K148" s="742">
        <v>42706</v>
      </c>
      <c r="L148" s="743">
        <v>1</v>
      </c>
      <c r="M148" s="743">
        <v>0</v>
      </c>
      <c r="N148" s="744">
        <v>283175</v>
      </c>
      <c r="O148" s="744">
        <v>240</v>
      </c>
      <c r="P148" s="744">
        <f t="shared" si="2"/>
        <v>282935</v>
      </c>
      <c r="Q148" s="604"/>
      <c r="R148" s="745"/>
      <c r="S148" s="745"/>
      <c r="T148" s="745"/>
      <c r="U148" s="745"/>
      <c r="V148" s="745"/>
      <c r="W148" s="745"/>
      <c r="X148" s="745"/>
      <c r="Y148" s="745"/>
      <c r="Z148" s="745"/>
      <c r="AA148" s="745"/>
      <c r="AB148" s="745"/>
      <c r="AC148" s="745"/>
      <c r="AD148" s="745"/>
      <c r="AE148" s="745"/>
      <c r="AF148" s="745"/>
      <c r="AG148" s="745"/>
      <c r="AH148" s="745"/>
      <c r="AI148" s="745"/>
      <c r="AJ148" s="745"/>
      <c r="AK148" s="745"/>
      <c r="AL148" s="745"/>
      <c r="AM148" s="745"/>
      <c r="AN148" s="745"/>
      <c r="AO148" s="745"/>
      <c r="AP148" s="745"/>
      <c r="AQ148" s="745"/>
      <c r="AR148" s="745"/>
      <c r="AS148" s="745"/>
      <c r="AT148" s="745"/>
      <c r="AU148" s="745"/>
      <c r="AV148" s="745"/>
      <c r="AW148" s="745"/>
      <c r="AX148" s="745"/>
      <c r="AY148" s="745"/>
      <c r="AZ148" s="745"/>
      <c r="BA148" s="745"/>
      <c r="BB148" s="745"/>
      <c r="BC148" s="745"/>
      <c r="BD148" s="745"/>
      <c r="BE148" s="745"/>
      <c r="BF148" s="745"/>
      <c r="BG148" s="745"/>
    </row>
    <row r="149" spans="1:59" s="746" customFormat="1" x14ac:dyDescent="0.2">
      <c r="A149" s="735">
        <v>70</v>
      </c>
      <c r="B149" s="735">
        <v>121</v>
      </c>
      <c r="C149" s="736">
        <v>147</v>
      </c>
      <c r="D149" s="736">
        <v>142</v>
      </c>
      <c r="E149" s="737" t="s">
        <v>281</v>
      </c>
      <c r="F149" s="738" t="s">
        <v>5906</v>
      </c>
      <c r="G149" s="738" t="s">
        <v>5750</v>
      </c>
      <c r="H149" s="739" t="s">
        <v>106</v>
      </c>
      <c r="I149" s="740">
        <v>10000</v>
      </c>
      <c r="J149" s="748">
        <v>24300</v>
      </c>
      <c r="K149" s="742">
        <v>42591</v>
      </c>
      <c r="L149" s="743">
        <v>1</v>
      </c>
      <c r="M149" s="743">
        <v>1</v>
      </c>
      <c r="N149" s="744">
        <v>24300</v>
      </c>
      <c r="O149" s="744">
        <v>24300</v>
      </c>
      <c r="P149" s="744">
        <f t="shared" si="2"/>
        <v>0</v>
      </c>
      <c r="Q149" s="604"/>
      <c r="R149" s="745"/>
      <c r="S149" s="745"/>
      <c r="T149" s="745"/>
      <c r="U149" s="745"/>
      <c r="V149" s="745"/>
      <c r="W149" s="745"/>
      <c r="X149" s="745"/>
      <c r="Y149" s="745"/>
      <c r="Z149" s="745"/>
      <c r="AA149" s="745"/>
      <c r="AB149" s="745"/>
      <c r="AC149" s="745"/>
      <c r="AD149" s="745"/>
      <c r="AE149" s="745"/>
      <c r="AF149" s="745"/>
      <c r="AG149" s="745"/>
      <c r="AH149" s="745"/>
      <c r="AI149" s="745"/>
      <c r="AJ149" s="745"/>
      <c r="AK149" s="745"/>
      <c r="AL149" s="745"/>
      <c r="AM149" s="745"/>
      <c r="AN149" s="745"/>
      <c r="AO149" s="745"/>
      <c r="AP149" s="745"/>
      <c r="AQ149" s="745"/>
      <c r="AR149" s="745"/>
      <c r="AS149" s="745"/>
      <c r="AT149" s="745"/>
      <c r="AU149" s="745"/>
      <c r="AV149" s="745"/>
      <c r="AW149" s="745"/>
      <c r="AX149" s="745"/>
      <c r="AY149" s="745"/>
      <c r="AZ149" s="745"/>
      <c r="BA149" s="745"/>
      <c r="BB149" s="745"/>
      <c r="BC149" s="745"/>
      <c r="BD149" s="745"/>
      <c r="BE149" s="745"/>
      <c r="BF149" s="745"/>
      <c r="BG149" s="745"/>
    </row>
    <row r="150" spans="1:59" s="746" customFormat="1" ht="30" x14ac:dyDescent="0.2">
      <c r="A150" s="735">
        <v>57</v>
      </c>
      <c r="B150" s="735">
        <v>45</v>
      </c>
      <c r="C150" s="736">
        <v>74</v>
      </c>
      <c r="D150" s="736">
        <v>143</v>
      </c>
      <c r="E150" s="737" t="s">
        <v>257</v>
      </c>
      <c r="F150" s="738" t="s">
        <v>5907</v>
      </c>
      <c r="G150" s="738" t="s">
        <v>3387</v>
      </c>
      <c r="H150" s="739" t="s">
        <v>106</v>
      </c>
      <c r="I150" s="740">
        <v>300000</v>
      </c>
      <c r="J150" s="748">
        <v>572000</v>
      </c>
      <c r="K150" s="742">
        <v>42843</v>
      </c>
      <c r="L150" s="743">
        <v>1</v>
      </c>
      <c r="M150" s="743">
        <v>0</v>
      </c>
      <c r="N150" s="744">
        <v>572000</v>
      </c>
      <c r="O150" s="744">
        <v>0</v>
      </c>
      <c r="P150" s="744">
        <f t="shared" si="2"/>
        <v>572000</v>
      </c>
      <c r="Q150" s="604" t="s">
        <v>5908</v>
      </c>
      <c r="R150" s="745"/>
      <c r="S150" s="745"/>
      <c r="T150" s="745"/>
      <c r="U150" s="745"/>
      <c r="V150" s="745"/>
      <c r="W150" s="745"/>
      <c r="X150" s="745"/>
      <c r="Y150" s="745"/>
      <c r="Z150" s="745"/>
      <c r="AA150" s="745"/>
      <c r="AB150" s="745"/>
      <c r="AC150" s="745"/>
      <c r="AD150" s="745"/>
      <c r="AE150" s="745"/>
      <c r="AF150" s="745"/>
      <c r="AG150" s="745"/>
      <c r="AH150" s="745"/>
      <c r="AI150" s="745"/>
      <c r="AJ150" s="745"/>
      <c r="AK150" s="745"/>
      <c r="AL150" s="745"/>
      <c r="AM150" s="745"/>
      <c r="AN150" s="745"/>
      <c r="AO150" s="745"/>
      <c r="AP150" s="745"/>
      <c r="AQ150" s="745"/>
      <c r="AR150" s="745"/>
      <c r="AS150" s="745"/>
      <c r="AT150" s="745"/>
      <c r="AU150" s="745"/>
      <c r="AV150" s="745"/>
      <c r="AW150" s="745"/>
      <c r="AX150" s="745"/>
      <c r="AY150" s="745"/>
      <c r="AZ150" s="745"/>
      <c r="BA150" s="745"/>
      <c r="BB150" s="745"/>
      <c r="BC150" s="745"/>
      <c r="BD150" s="745"/>
      <c r="BE150" s="745"/>
      <c r="BF150" s="745"/>
      <c r="BG150" s="745"/>
    </row>
    <row r="151" spans="1:59" s="746" customFormat="1" ht="60" x14ac:dyDescent="0.2">
      <c r="A151" s="735" t="e">
        <v>#N/A</v>
      </c>
      <c r="B151" s="735" t="s">
        <v>4688</v>
      </c>
      <c r="C151" s="736">
        <v>148</v>
      </c>
      <c r="D151" s="736">
        <v>144</v>
      </c>
      <c r="E151" s="737" t="s">
        <v>4689</v>
      </c>
      <c r="F151" s="738" t="s">
        <v>5909</v>
      </c>
      <c r="G151" s="738" t="s">
        <v>3387</v>
      </c>
      <c r="H151" s="739" t="s">
        <v>106</v>
      </c>
      <c r="I151" s="740">
        <v>180000</v>
      </c>
      <c r="J151" s="748">
        <v>91250</v>
      </c>
      <c r="K151" s="742">
        <v>42843</v>
      </c>
      <c r="L151" s="743">
        <v>1</v>
      </c>
      <c r="M151" s="743">
        <v>0</v>
      </c>
      <c r="N151" s="744">
        <v>91250</v>
      </c>
      <c r="O151" s="744">
        <v>0</v>
      </c>
      <c r="P151" s="744">
        <f t="shared" si="2"/>
        <v>91250</v>
      </c>
      <c r="Q151" s="604" t="s">
        <v>5910</v>
      </c>
      <c r="R151" s="745"/>
      <c r="S151" s="745"/>
      <c r="T151" s="745"/>
      <c r="U151" s="745"/>
      <c r="V151" s="745"/>
      <c r="W151" s="745"/>
      <c r="X151" s="745"/>
      <c r="Y151" s="745"/>
      <c r="Z151" s="745"/>
      <c r="AA151" s="745"/>
      <c r="AB151" s="745"/>
      <c r="AC151" s="745"/>
      <c r="AD151" s="745"/>
      <c r="AE151" s="745"/>
      <c r="AF151" s="745"/>
      <c r="AG151" s="745"/>
      <c r="AH151" s="745"/>
      <c r="AI151" s="745"/>
      <c r="AJ151" s="745"/>
      <c r="AK151" s="745"/>
      <c r="AL151" s="745"/>
      <c r="AM151" s="745"/>
      <c r="AN151" s="745"/>
      <c r="AO151" s="745"/>
      <c r="AP151" s="745"/>
      <c r="AQ151" s="745"/>
      <c r="AR151" s="745"/>
      <c r="AS151" s="745"/>
      <c r="AT151" s="745"/>
      <c r="AU151" s="745"/>
      <c r="AV151" s="745"/>
      <c r="AW151" s="745"/>
      <c r="AX151" s="745"/>
      <c r="AY151" s="745"/>
      <c r="AZ151" s="745"/>
      <c r="BA151" s="745"/>
      <c r="BB151" s="745"/>
      <c r="BC151" s="745"/>
      <c r="BD151" s="745"/>
      <c r="BE151" s="745"/>
      <c r="BF151" s="745"/>
      <c r="BG151" s="745"/>
    </row>
    <row r="152" spans="1:59" s="746" customFormat="1" ht="45" x14ac:dyDescent="0.2">
      <c r="A152" s="735">
        <v>105</v>
      </c>
      <c r="B152" s="735">
        <v>185</v>
      </c>
      <c r="C152" s="736">
        <v>149</v>
      </c>
      <c r="D152" s="736">
        <v>145</v>
      </c>
      <c r="E152" s="737" t="s">
        <v>355</v>
      </c>
      <c r="F152" s="738" t="s">
        <v>5911</v>
      </c>
      <c r="G152" s="738" t="s">
        <v>3387</v>
      </c>
      <c r="H152" s="739" t="s">
        <v>106</v>
      </c>
      <c r="I152" s="740">
        <v>180000</v>
      </c>
      <c r="J152" s="748">
        <v>91250</v>
      </c>
      <c r="K152" s="742">
        <v>42843</v>
      </c>
      <c r="L152" s="743">
        <v>1</v>
      </c>
      <c r="M152" s="743">
        <v>0</v>
      </c>
      <c r="N152" s="744">
        <v>91250</v>
      </c>
      <c r="O152" s="744">
        <v>0</v>
      </c>
      <c r="P152" s="744">
        <f t="shared" si="2"/>
        <v>91250</v>
      </c>
      <c r="Q152" s="604" t="s">
        <v>5912</v>
      </c>
      <c r="R152" s="745"/>
      <c r="S152" s="745"/>
      <c r="T152" s="745"/>
      <c r="U152" s="745"/>
      <c r="V152" s="745"/>
      <c r="W152" s="745"/>
      <c r="X152" s="745"/>
      <c r="Y152" s="745"/>
      <c r="Z152" s="745"/>
      <c r="AA152" s="745"/>
      <c r="AB152" s="745"/>
      <c r="AC152" s="745"/>
      <c r="AD152" s="745"/>
      <c r="AE152" s="745"/>
      <c r="AF152" s="745"/>
      <c r="AG152" s="745"/>
      <c r="AH152" s="745"/>
      <c r="AI152" s="745"/>
      <c r="AJ152" s="745"/>
      <c r="AK152" s="745"/>
      <c r="AL152" s="745"/>
      <c r="AM152" s="745"/>
      <c r="AN152" s="745"/>
      <c r="AO152" s="745"/>
      <c r="AP152" s="745"/>
      <c r="AQ152" s="745"/>
      <c r="AR152" s="745"/>
      <c r="AS152" s="745"/>
      <c r="AT152" s="745"/>
      <c r="AU152" s="745"/>
      <c r="AV152" s="745"/>
      <c r="AW152" s="745"/>
      <c r="AX152" s="745"/>
      <c r="AY152" s="745"/>
      <c r="AZ152" s="745"/>
      <c r="BA152" s="745"/>
      <c r="BB152" s="745"/>
      <c r="BC152" s="745"/>
      <c r="BD152" s="745"/>
      <c r="BE152" s="745"/>
      <c r="BF152" s="745"/>
      <c r="BG152" s="745"/>
    </row>
    <row r="153" spans="1:59" s="746" customFormat="1" ht="45" x14ac:dyDescent="0.2">
      <c r="A153" s="735">
        <v>106</v>
      </c>
      <c r="B153" s="735">
        <v>186</v>
      </c>
      <c r="C153" s="736">
        <v>150</v>
      </c>
      <c r="D153" s="736">
        <v>146</v>
      </c>
      <c r="E153" s="737" t="s">
        <v>356</v>
      </c>
      <c r="F153" s="738" t="s">
        <v>5911</v>
      </c>
      <c r="G153" s="738" t="s">
        <v>3387</v>
      </c>
      <c r="H153" s="739" t="s">
        <v>106</v>
      </c>
      <c r="I153" s="740">
        <v>300000</v>
      </c>
      <c r="J153" s="748">
        <v>91250</v>
      </c>
      <c r="K153" s="742">
        <v>42843</v>
      </c>
      <c r="L153" s="743">
        <v>1</v>
      </c>
      <c r="M153" s="743">
        <v>0</v>
      </c>
      <c r="N153" s="744">
        <v>91250</v>
      </c>
      <c r="O153" s="744">
        <v>0</v>
      </c>
      <c r="P153" s="744">
        <f t="shared" si="2"/>
        <v>91250</v>
      </c>
      <c r="Q153" s="604" t="s">
        <v>5913</v>
      </c>
      <c r="R153" s="745"/>
      <c r="S153" s="745"/>
      <c r="T153" s="745"/>
      <c r="U153" s="745"/>
      <c r="V153" s="745"/>
      <c r="W153" s="745"/>
      <c r="X153" s="745"/>
      <c r="Y153" s="745"/>
      <c r="Z153" s="745"/>
      <c r="AA153" s="745"/>
      <c r="AB153" s="745"/>
      <c r="AC153" s="745"/>
      <c r="AD153" s="745"/>
      <c r="AE153" s="745"/>
      <c r="AF153" s="745"/>
      <c r="AG153" s="745"/>
      <c r="AH153" s="745"/>
      <c r="AI153" s="745"/>
      <c r="AJ153" s="745"/>
      <c r="AK153" s="745"/>
      <c r="AL153" s="745"/>
      <c r="AM153" s="745"/>
      <c r="AN153" s="745"/>
      <c r="AO153" s="745"/>
      <c r="AP153" s="745"/>
      <c r="AQ153" s="745"/>
      <c r="AR153" s="745"/>
      <c r="AS153" s="745"/>
      <c r="AT153" s="745"/>
      <c r="AU153" s="745"/>
      <c r="AV153" s="745"/>
      <c r="AW153" s="745"/>
      <c r="AX153" s="745"/>
      <c r="AY153" s="745"/>
      <c r="AZ153" s="745"/>
      <c r="BA153" s="745"/>
      <c r="BB153" s="745"/>
      <c r="BC153" s="745"/>
      <c r="BD153" s="745"/>
      <c r="BE153" s="745"/>
      <c r="BF153" s="745"/>
      <c r="BG153" s="745"/>
    </row>
    <row r="154" spans="1:59" s="746" customFormat="1" ht="45" x14ac:dyDescent="0.2">
      <c r="A154" s="735">
        <v>107</v>
      </c>
      <c r="B154" s="735">
        <v>187</v>
      </c>
      <c r="C154" s="736">
        <v>151</v>
      </c>
      <c r="D154" s="736">
        <v>147</v>
      </c>
      <c r="E154" s="737" t="s">
        <v>357</v>
      </c>
      <c r="F154" s="738" t="s">
        <v>5914</v>
      </c>
      <c r="G154" s="738" t="s">
        <v>3387</v>
      </c>
      <c r="H154" s="739" t="s">
        <v>106</v>
      </c>
      <c r="I154" s="740">
        <v>85000</v>
      </c>
      <c r="J154" s="748">
        <v>91250</v>
      </c>
      <c r="K154" s="742">
        <v>42843</v>
      </c>
      <c r="L154" s="743">
        <v>1</v>
      </c>
      <c r="M154" s="743">
        <v>0</v>
      </c>
      <c r="N154" s="744">
        <v>91250</v>
      </c>
      <c r="O154" s="744">
        <v>0</v>
      </c>
      <c r="P154" s="744">
        <f t="shared" si="2"/>
        <v>91250</v>
      </c>
      <c r="Q154" s="604" t="s">
        <v>5915</v>
      </c>
      <c r="R154" s="745"/>
      <c r="S154" s="745"/>
      <c r="T154" s="745"/>
      <c r="U154" s="745"/>
      <c r="V154" s="745"/>
      <c r="W154" s="745"/>
      <c r="X154" s="745"/>
      <c r="Y154" s="745"/>
      <c r="Z154" s="745"/>
      <c r="AA154" s="745"/>
      <c r="AB154" s="745"/>
      <c r="AC154" s="745"/>
      <c r="AD154" s="745"/>
      <c r="AE154" s="745"/>
      <c r="AF154" s="745"/>
      <c r="AG154" s="745"/>
      <c r="AH154" s="745"/>
      <c r="AI154" s="745"/>
      <c r="AJ154" s="745"/>
      <c r="AK154" s="745"/>
      <c r="AL154" s="745"/>
      <c r="AM154" s="745"/>
      <c r="AN154" s="745"/>
      <c r="AO154" s="745"/>
      <c r="AP154" s="745"/>
      <c r="AQ154" s="745"/>
      <c r="AR154" s="745"/>
      <c r="AS154" s="745"/>
      <c r="AT154" s="745"/>
      <c r="AU154" s="745"/>
      <c r="AV154" s="745"/>
      <c r="AW154" s="745"/>
      <c r="AX154" s="745"/>
      <c r="AY154" s="745"/>
      <c r="AZ154" s="745"/>
      <c r="BA154" s="745"/>
      <c r="BB154" s="745"/>
      <c r="BC154" s="745"/>
      <c r="BD154" s="745"/>
      <c r="BE154" s="745"/>
      <c r="BF154" s="745"/>
      <c r="BG154" s="745"/>
    </row>
    <row r="155" spans="1:59" s="746" customFormat="1" x14ac:dyDescent="0.2">
      <c r="A155" s="735">
        <v>162</v>
      </c>
      <c r="B155" s="735">
        <v>74</v>
      </c>
      <c r="C155" s="736">
        <v>152</v>
      </c>
      <c r="D155" s="736">
        <v>148</v>
      </c>
      <c r="E155" s="737" t="s">
        <v>456</v>
      </c>
      <c r="F155" s="738" t="s">
        <v>5916</v>
      </c>
      <c r="G155" s="738" t="s">
        <v>5750</v>
      </c>
      <c r="H155" s="739" t="s">
        <v>106</v>
      </c>
      <c r="I155" s="740">
        <v>250000</v>
      </c>
      <c r="J155" s="748">
        <v>379500</v>
      </c>
      <c r="K155" s="742">
        <v>42776</v>
      </c>
      <c r="L155" s="743">
        <v>1</v>
      </c>
      <c r="M155" s="743">
        <v>0</v>
      </c>
      <c r="N155" s="744">
        <v>379500</v>
      </c>
      <c r="O155" s="744">
        <v>0</v>
      </c>
      <c r="P155" s="744">
        <f t="shared" si="2"/>
        <v>379500</v>
      </c>
      <c r="Q155" s="604"/>
      <c r="R155" s="745"/>
      <c r="S155" s="745"/>
      <c r="T155" s="745"/>
      <c r="U155" s="745"/>
      <c r="V155" s="745"/>
      <c r="W155" s="745"/>
      <c r="X155" s="745"/>
      <c r="Y155" s="745"/>
      <c r="Z155" s="745"/>
      <c r="AA155" s="745"/>
      <c r="AB155" s="745"/>
      <c r="AC155" s="745"/>
      <c r="AD155" s="745"/>
      <c r="AE155" s="745"/>
      <c r="AF155" s="745"/>
      <c r="AG155" s="745"/>
      <c r="AH155" s="745"/>
      <c r="AI155" s="745"/>
      <c r="AJ155" s="745"/>
      <c r="AK155" s="745"/>
      <c r="AL155" s="745"/>
      <c r="AM155" s="745"/>
      <c r="AN155" s="745"/>
      <c r="AO155" s="745"/>
      <c r="AP155" s="745"/>
      <c r="AQ155" s="745"/>
      <c r="AR155" s="745"/>
      <c r="AS155" s="745"/>
      <c r="AT155" s="745"/>
      <c r="AU155" s="745"/>
      <c r="AV155" s="745"/>
      <c r="AW155" s="745"/>
      <c r="AX155" s="745"/>
      <c r="AY155" s="745"/>
      <c r="AZ155" s="745"/>
      <c r="BA155" s="745"/>
      <c r="BB155" s="745"/>
      <c r="BC155" s="745"/>
      <c r="BD155" s="745"/>
      <c r="BE155" s="745"/>
      <c r="BF155" s="745"/>
      <c r="BG155" s="745"/>
    </row>
    <row r="156" spans="1:59" s="746" customFormat="1" x14ac:dyDescent="0.2">
      <c r="A156" s="735">
        <v>43</v>
      </c>
      <c r="B156" s="735">
        <v>11</v>
      </c>
      <c r="C156" s="736">
        <v>153</v>
      </c>
      <c r="D156" s="736">
        <v>149</v>
      </c>
      <c r="E156" s="737" t="s">
        <v>227</v>
      </c>
      <c r="F156" s="738" t="s">
        <v>5917</v>
      </c>
      <c r="G156" s="738" t="s">
        <v>5750</v>
      </c>
      <c r="H156" s="739" t="s">
        <v>106</v>
      </c>
      <c r="I156" s="740">
        <v>350000</v>
      </c>
      <c r="J156" s="748">
        <v>193000</v>
      </c>
      <c r="K156" s="742">
        <v>42671</v>
      </c>
      <c r="L156" s="743">
        <v>1</v>
      </c>
      <c r="M156" s="743">
        <v>0</v>
      </c>
      <c r="N156" s="744">
        <v>193000</v>
      </c>
      <c r="O156" s="744">
        <v>0</v>
      </c>
      <c r="P156" s="744">
        <f t="shared" si="2"/>
        <v>193000</v>
      </c>
      <c r="Q156" s="604"/>
      <c r="R156" s="745"/>
      <c r="S156" s="745"/>
      <c r="T156" s="745"/>
      <c r="U156" s="745"/>
      <c r="V156" s="745"/>
      <c r="W156" s="745"/>
      <c r="X156" s="745"/>
      <c r="Y156" s="745"/>
      <c r="Z156" s="745"/>
      <c r="AA156" s="745"/>
      <c r="AB156" s="745"/>
      <c r="AC156" s="745"/>
      <c r="AD156" s="745"/>
      <c r="AE156" s="745"/>
      <c r="AF156" s="745"/>
      <c r="AG156" s="745"/>
      <c r="AH156" s="745"/>
      <c r="AI156" s="745"/>
      <c r="AJ156" s="745"/>
      <c r="AK156" s="745"/>
      <c r="AL156" s="745"/>
      <c r="AM156" s="745"/>
      <c r="AN156" s="745"/>
      <c r="AO156" s="745"/>
      <c r="AP156" s="745"/>
      <c r="AQ156" s="745"/>
      <c r="AR156" s="745"/>
      <c r="AS156" s="745"/>
      <c r="AT156" s="745"/>
      <c r="AU156" s="745"/>
      <c r="AV156" s="745"/>
      <c r="AW156" s="745"/>
      <c r="AX156" s="745"/>
      <c r="AY156" s="745"/>
      <c r="AZ156" s="745"/>
      <c r="BA156" s="745"/>
      <c r="BB156" s="745"/>
      <c r="BC156" s="745"/>
      <c r="BD156" s="745"/>
      <c r="BE156" s="745"/>
      <c r="BF156" s="745"/>
      <c r="BG156" s="745"/>
    </row>
    <row r="157" spans="1:59" s="746" customFormat="1" x14ac:dyDescent="0.2">
      <c r="A157" s="735">
        <v>4</v>
      </c>
      <c r="B157" s="735">
        <v>48</v>
      </c>
      <c r="C157" s="736">
        <v>154</v>
      </c>
      <c r="D157" s="736">
        <v>150</v>
      </c>
      <c r="E157" s="737" t="s">
        <v>134</v>
      </c>
      <c r="F157" s="738" t="s">
        <v>5918</v>
      </c>
      <c r="G157" s="738" t="s">
        <v>5750</v>
      </c>
      <c r="H157" s="739" t="s">
        <v>106</v>
      </c>
      <c r="I157" s="740">
        <v>350000</v>
      </c>
      <c r="J157" s="748">
        <v>169000</v>
      </c>
      <c r="K157" s="742">
        <v>42689</v>
      </c>
      <c r="L157" s="743">
        <v>1</v>
      </c>
      <c r="M157" s="743">
        <v>0</v>
      </c>
      <c r="N157" s="744">
        <v>169000</v>
      </c>
      <c r="O157" s="744">
        <v>0</v>
      </c>
      <c r="P157" s="744">
        <f t="shared" si="2"/>
        <v>169000</v>
      </c>
      <c r="Q157" s="604"/>
      <c r="R157" s="745"/>
      <c r="S157" s="745"/>
      <c r="T157" s="745"/>
      <c r="U157" s="745"/>
      <c r="V157" s="745"/>
      <c r="W157" s="745"/>
      <c r="X157" s="745"/>
      <c r="Y157" s="745"/>
      <c r="Z157" s="745"/>
      <c r="AA157" s="745"/>
      <c r="AB157" s="745"/>
      <c r="AC157" s="745"/>
      <c r="AD157" s="745"/>
      <c r="AE157" s="745"/>
      <c r="AF157" s="745"/>
      <c r="AG157" s="745"/>
      <c r="AH157" s="745"/>
      <c r="AI157" s="745"/>
      <c r="AJ157" s="745"/>
      <c r="AK157" s="745"/>
      <c r="AL157" s="745"/>
      <c r="AM157" s="745"/>
      <c r="AN157" s="745"/>
      <c r="AO157" s="745"/>
      <c r="AP157" s="745"/>
      <c r="AQ157" s="745"/>
      <c r="AR157" s="745"/>
      <c r="AS157" s="745"/>
      <c r="AT157" s="745"/>
      <c r="AU157" s="745"/>
      <c r="AV157" s="745"/>
      <c r="AW157" s="745"/>
      <c r="AX157" s="745"/>
      <c r="AY157" s="745"/>
      <c r="AZ157" s="745"/>
      <c r="BA157" s="745"/>
      <c r="BB157" s="745"/>
      <c r="BC157" s="745"/>
      <c r="BD157" s="745"/>
      <c r="BE157" s="745"/>
      <c r="BF157" s="745"/>
      <c r="BG157" s="745"/>
    </row>
    <row r="158" spans="1:59" s="746" customFormat="1" x14ac:dyDescent="0.2">
      <c r="A158" s="735">
        <v>36</v>
      </c>
      <c r="B158" s="735">
        <v>117</v>
      </c>
      <c r="C158" s="736">
        <v>155</v>
      </c>
      <c r="D158" s="736">
        <v>151</v>
      </c>
      <c r="E158" s="737" t="s">
        <v>210</v>
      </c>
      <c r="F158" s="738" t="s">
        <v>5919</v>
      </c>
      <c r="G158" s="738" t="s">
        <v>5750</v>
      </c>
      <c r="H158" s="739" t="s">
        <v>106</v>
      </c>
      <c r="I158" s="740">
        <v>39800</v>
      </c>
      <c r="J158" s="748">
        <v>59275</v>
      </c>
      <c r="K158" s="742">
        <v>42650</v>
      </c>
      <c r="L158" s="743">
        <v>1</v>
      </c>
      <c r="M158" s="743">
        <v>0.65</v>
      </c>
      <c r="N158" s="744">
        <v>59275</v>
      </c>
      <c r="O158" s="744">
        <v>0</v>
      </c>
      <c r="P158" s="744">
        <f t="shared" si="2"/>
        <v>59275</v>
      </c>
      <c r="Q158" s="604"/>
      <c r="R158" s="745"/>
      <c r="S158" s="745"/>
      <c r="T158" s="745"/>
      <c r="U158" s="745"/>
      <c r="V158" s="745"/>
      <c r="W158" s="745"/>
      <c r="X158" s="745"/>
      <c r="Y158" s="745"/>
      <c r="Z158" s="745"/>
      <c r="AA158" s="745"/>
      <c r="AB158" s="745"/>
      <c r="AC158" s="745"/>
      <c r="AD158" s="745"/>
      <c r="AE158" s="745"/>
      <c r="AF158" s="745"/>
      <c r="AG158" s="745"/>
      <c r="AH158" s="745"/>
      <c r="AI158" s="745"/>
      <c r="AJ158" s="745"/>
      <c r="AK158" s="745"/>
      <c r="AL158" s="745"/>
      <c r="AM158" s="745"/>
      <c r="AN158" s="745"/>
      <c r="AO158" s="745"/>
      <c r="AP158" s="745"/>
      <c r="AQ158" s="745"/>
      <c r="AR158" s="745"/>
      <c r="AS158" s="745"/>
      <c r="AT158" s="745"/>
      <c r="AU158" s="745"/>
      <c r="AV158" s="745"/>
      <c r="AW158" s="745"/>
      <c r="AX158" s="745"/>
      <c r="AY158" s="745"/>
      <c r="AZ158" s="745"/>
      <c r="BA158" s="745"/>
      <c r="BB158" s="745"/>
      <c r="BC158" s="745"/>
      <c r="BD158" s="745"/>
      <c r="BE158" s="745"/>
      <c r="BF158" s="745"/>
      <c r="BG158" s="745"/>
    </row>
    <row r="159" spans="1:59" s="746" customFormat="1" ht="30" x14ac:dyDescent="0.2">
      <c r="A159" s="735" t="e">
        <v>#N/A</v>
      </c>
      <c r="B159" s="735" t="e">
        <v>#N/A</v>
      </c>
      <c r="C159" s="736">
        <v>156</v>
      </c>
      <c r="D159" s="736">
        <v>152</v>
      </c>
      <c r="E159" s="737" t="s">
        <v>5250</v>
      </c>
      <c r="F159" s="738" t="s">
        <v>5920</v>
      </c>
      <c r="G159" s="738" t="s">
        <v>5750</v>
      </c>
      <c r="H159" s="739" t="s">
        <v>106</v>
      </c>
      <c r="I159" s="740">
        <v>0</v>
      </c>
      <c r="J159" s="748">
        <v>53710</v>
      </c>
      <c r="K159" s="742">
        <v>42600</v>
      </c>
      <c r="L159" s="743">
        <v>1</v>
      </c>
      <c r="M159" s="743">
        <v>1</v>
      </c>
      <c r="N159" s="744">
        <v>53710</v>
      </c>
      <c r="O159" s="744">
        <v>18000</v>
      </c>
      <c r="P159" s="744">
        <f t="shared" si="2"/>
        <v>35710</v>
      </c>
      <c r="Q159" s="604"/>
      <c r="R159" s="745"/>
      <c r="S159" s="745"/>
      <c r="T159" s="745"/>
      <c r="U159" s="745"/>
      <c r="V159" s="745"/>
      <c r="W159" s="745"/>
      <c r="X159" s="745"/>
      <c r="Y159" s="745"/>
      <c r="Z159" s="745"/>
      <c r="AA159" s="745"/>
      <c r="AB159" s="745"/>
      <c r="AC159" s="745"/>
      <c r="AD159" s="745"/>
      <c r="AE159" s="745"/>
      <c r="AF159" s="745"/>
      <c r="AG159" s="745"/>
      <c r="AH159" s="745"/>
      <c r="AI159" s="745"/>
      <c r="AJ159" s="745"/>
      <c r="AK159" s="745"/>
      <c r="AL159" s="745"/>
      <c r="AM159" s="745"/>
      <c r="AN159" s="745"/>
      <c r="AO159" s="745"/>
      <c r="AP159" s="745"/>
      <c r="AQ159" s="745"/>
      <c r="AR159" s="745"/>
      <c r="AS159" s="745"/>
      <c r="AT159" s="745"/>
      <c r="AU159" s="745"/>
      <c r="AV159" s="745"/>
      <c r="AW159" s="745"/>
      <c r="AX159" s="745"/>
      <c r="AY159" s="745"/>
      <c r="AZ159" s="745"/>
      <c r="BA159" s="745"/>
      <c r="BB159" s="745"/>
      <c r="BC159" s="745"/>
      <c r="BD159" s="745"/>
      <c r="BE159" s="745"/>
      <c r="BF159" s="745"/>
      <c r="BG159" s="745"/>
    </row>
    <row r="160" spans="1:59" s="746" customFormat="1" x14ac:dyDescent="0.2">
      <c r="A160" s="735">
        <v>9</v>
      </c>
      <c r="B160" s="735">
        <v>141</v>
      </c>
      <c r="C160" s="736">
        <v>205</v>
      </c>
      <c r="D160" s="736">
        <v>153</v>
      </c>
      <c r="E160" s="737" t="s">
        <v>146</v>
      </c>
      <c r="F160" s="738" t="s">
        <v>5921</v>
      </c>
      <c r="G160" s="738" t="s">
        <v>5759</v>
      </c>
      <c r="H160" s="739" t="s">
        <v>106</v>
      </c>
      <c r="I160" s="740">
        <v>300000</v>
      </c>
      <c r="J160" s="748">
        <v>236800</v>
      </c>
      <c r="K160" s="742">
        <v>42688</v>
      </c>
      <c r="L160" s="743">
        <v>1</v>
      </c>
      <c r="M160" s="743">
        <v>0.75</v>
      </c>
      <c r="N160" s="744">
        <v>236800</v>
      </c>
      <c r="O160" s="744">
        <v>0</v>
      </c>
      <c r="P160" s="744">
        <f t="shared" si="2"/>
        <v>236800</v>
      </c>
      <c r="Q160" s="604"/>
      <c r="R160" s="745"/>
      <c r="S160" s="745"/>
      <c r="T160" s="745"/>
      <c r="U160" s="745"/>
      <c r="V160" s="745"/>
      <c r="W160" s="745"/>
      <c r="X160" s="745"/>
      <c r="Y160" s="745"/>
      <c r="Z160" s="745"/>
      <c r="AA160" s="745"/>
      <c r="AB160" s="745"/>
      <c r="AC160" s="745"/>
      <c r="AD160" s="745"/>
      <c r="AE160" s="745"/>
      <c r="AF160" s="745"/>
      <c r="AG160" s="745"/>
      <c r="AH160" s="745"/>
      <c r="AI160" s="745"/>
      <c r="AJ160" s="745"/>
      <c r="AK160" s="745"/>
      <c r="AL160" s="745"/>
      <c r="AM160" s="745"/>
      <c r="AN160" s="745"/>
      <c r="AO160" s="745"/>
      <c r="AP160" s="745"/>
      <c r="AQ160" s="745"/>
      <c r="AR160" s="745"/>
      <c r="AS160" s="745"/>
      <c r="AT160" s="745"/>
      <c r="AU160" s="745"/>
      <c r="AV160" s="745"/>
      <c r="AW160" s="745"/>
      <c r="AX160" s="745"/>
      <c r="AY160" s="745"/>
      <c r="AZ160" s="745"/>
      <c r="BA160" s="745"/>
      <c r="BB160" s="745"/>
      <c r="BC160" s="745"/>
      <c r="BD160" s="745"/>
      <c r="BE160" s="745"/>
      <c r="BF160" s="745"/>
      <c r="BG160" s="745"/>
    </row>
    <row r="161" spans="1:59" s="746" customFormat="1" ht="30" x14ac:dyDescent="0.2">
      <c r="A161" s="735" t="e">
        <v>#N/A</v>
      </c>
      <c r="B161" s="735" t="e">
        <v>#N/A</v>
      </c>
      <c r="C161" s="736">
        <v>157</v>
      </c>
      <c r="D161" s="736">
        <v>154</v>
      </c>
      <c r="E161" s="737" t="s">
        <v>5253</v>
      </c>
      <c r="F161" s="738" t="s">
        <v>5922</v>
      </c>
      <c r="G161" s="738" t="s">
        <v>5747</v>
      </c>
      <c r="H161" s="739" t="s">
        <v>106</v>
      </c>
      <c r="I161" s="740">
        <v>0</v>
      </c>
      <c r="J161" s="748">
        <v>21594.42</v>
      </c>
      <c r="K161" s="742">
        <v>42719</v>
      </c>
      <c r="L161" s="743">
        <v>1</v>
      </c>
      <c r="M161" s="743">
        <v>0</v>
      </c>
      <c r="N161" s="744">
        <v>21594.42</v>
      </c>
      <c r="O161" s="744">
        <v>11500</v>
      </c>
      <c r="P161" s="744">
        <f t="shared" si="2"/>
        <v>10094.419999999998</v>
      </c>
      <c r="Q161" s="604" t="s">
        <v>5923</v>
      </c>
      <c r="R161" s="745"/>
      <c r="S161" s="745"/>
      <c r="T161" s="745"/>
      <c r="U161" s="745"/>
      <c r="V161" s="745"/>
      <c r="W161" s="745"/>
      <c r="X161" s="745"/>
      <c r="Y161" s="745"/>
      <c r="Z161" s="745"/>
      <c r="AA161" s="745"/>
      <c r="AB161" s="745"/>
      <c r="AC161" s="745"/>
      <c r="AD161" s="745"/>
      <c r="AE161" s="745"/>
      <c r="AF161" s="745"/>
      <c r="AG161" s="745"/>
      <c r="AH161" s="745"/>
      <c r="AI161" s="745"/>
      <c r="AJ161" s="745"/>
      <c r="AK161" s="745"/>
      <c r="AL161" s="745"/>
      <c r="AM161" s="745"/>
      <c r="AN161" s="745"/>
      <c r="AO161" s="745"/>
      <c r="AP161" s="745"/>
      <c r="AQ161" s="745"/>
      <c r="AR161" s="745"/>
      <c r="AS161" s="745"/>
      <c r="AT161" s="745"/>
      <c r="AU161" s="745"/>
      <c r="AV161" s="745"/>
      <c r="AW161" s="745"/>
      <c r="AX161" s="745"/>
      <c r="AY161" s="745"/>
      <c r="AZ161" s="745"/>
      <c r="BA161" s="745"/>
      <c r="BB161" s="745"/>
      <c r="BC161" s="745"/>
      <c r="BD161" s="745"/>
      <c r="BE161" s="745"/>
      <c r="BF161" s="745"/>
      <c r="BG161" s="745"/>
    </row>
    <row r="162" spans="1:59" s="746" customFormat="1" ht="30" x14ac:dyDescent="0.2">
      <c r="A162" s="735">
        <v>194</v>
      </c>
      <c r="B162" s="735">
        <v>154</v>
      </c>
      <c r="C162" s="736">
        <v>158</v>
      </c>
      <c r="D162" s="736">
        <v>155</v>
      </c>
      <c r="E162" s="737" t="s">
        <v>516</v>
      </c>
      <c r="F162" s="738" t="s">
        <v>5924</v>
      </c>
      <c r="G162" s="738" t="s">
        <v>5750</v>
      </c>
      <c r="H162" s="739" t="s">
        <v>106</v>
      </c>
      <c r="I162" s="740">
        <v>45000</v>
      </c>
      <c r="J162" s="748">
        <v>35900</v>
      </c>
      <c r="K162" s="742">
        <v>42669</v>
      </c>
      <c r="L162" s="743">
        <v>1</v>
      </c>
      <c r="M162" s="743">
        <v>0</v>
      </c>
      <c r="N162" s="744">
        <v>35900</v>
      </c>
      <c r="O162" s="744">
        <v>0</v>
      </c>
      <c r="P162" s="744">
        <f t="shared" si="2"/>
        <v>35900</v>
      </c>
      <c r="Q162" s="604"/>
      <c r="R162" s="745"/>
      <c r="S162" s="745"/>
      <c r="T162" s="745"/>
      <c r="U162" s="745"/>
      <c r="V162" s="745"/>
      <c r="W162" s="745"/>
      <c r="X162" s="745"/>
      <c r="Y162" s="745"/>
      <c r="Z162" s="745"/>
      <c r="AA162" s="745"/>
      <c r="AB162" s="745"/>
      <c r="AC162" s="745"/>
      <c r="AD162" s="745"/>
      <c r="AE162" s="745"/>
      <c r="AF162" s="745"/>
      <c r="AG162" s="745"/>
      <c r="AH162" s="745"/>
      <c r="AI162" s="745"/>
      <c r="AJ162" s="745"/>
      <c r="AK162" s="745"/>
      <c r="AL162" s="745"/>
      <c r="AM162" s="745"/>
      <c r="AN162" s="745"/>
      <c r="AO162" s="745"/>
      <c r="AP162" s="745"/>
      <c r="AQ162" s="745"/>
      <c r="AR162" s="745"/>
      <c r="AS162" s="745"/>
      <c r="AT162" s="745"/>
      <c r="AU162" s="745"/>
      <c r="AV162" s="745"/>
      <c r="AW162" s="745"/>
      <c r="AX162" s="745"/>
      <c r="AY162" s="745"/>
      <c r="AZ162" s="745"/>
      <c r="BA162" s="745"/>
      <c r="BB162" s="745"/>
      <c r="BC162" s="745"/>
      <c r="BD162" s="745"/>
      <c r="BE162" s="745"/>
      <c r="BF162" s="745"/>
      <c r="BG162" s="745"/>
    </row>
    <row r="163" spans="1:59" s="746" customFormat="1" x14ac:dyDescent="0.2">
      <c r="A163" s="735">
        <v>821</v>
      </c>
      <c r="B163" s="735">
        <v>829</v>
      </c>
      <c r="C163" s="736">
        <v>159</v>
      </c>
      <c r="D163" s="736">
        <v>156</v>
      </c>
      <c r="E163" s="737" t="s">
        <v>2320</v>
      </c>
      <c r="F163" s="738" t="s">
        <v>5877</v>
      </c>
      <c r="G163" s="738" t="s">
        <v>5745</v>
      </c>
      <c r="H163" s="739" t="s">
        <v>106</v>
      </c>
      <c r="I163" s="740">
        <v>15000</v>
      </c>
      <c r="J163" s="748">
        <v>14980</v>
      </c>
      <c r="K163" s="742">
        <v>42629</v>
      </c>
      <c r="L163" s="743">
        <v>1</v>
      </c>
      <c r="M163" s="743">
        <v>0.75</v>
      </c>
      <c r="N163" s="744">
        <v>14980</v>
      </c>
      <c r="O163" s="744">
        <v>0</v>
      </c>
      <c r="P163" s="744">
        <f t="shared" si="2"/>
        <v>14980</v>
      </c>
      <c r="Q163" s="604"/>
      <c r="R163" s="745"/>
      <c r="S163" s="745"/>
      <c r="T163" s="745"/>
      <c r="U163" s="745"/>
      <c r="V163" s="745"/>
      <c r="W163" s="745"/>
      <c r="X163" s="745"/>
      <c r="Y163" s="745"/>
      <c r="Z163" s="745"/>
      <c r="AA163" s="745"/>
      <c r="AB163" s="745"/>
      <c r="AC163" s="745"/>
      <c r="AD163" s="745"/>
      <c r="AE163" s="745"/>
      <c r="AF163" s="745"/>
      <c r="AG163" s="745"/>
      <c r="AH163" s="745"/>
      <c r="AI163" s="745"/>
      <c r="AJ163" s="745"/>
      <c r="AK163" s="745"/>
      <c r="AL163" s="745"/>
      <c r="AM163" s="745"/>
      <c r="AN163" s="745"/>
      <c r="AO163" s="745"/>
      <c r="AP163" s="745"/>
      <c r="AQ163" s="745"/>
      <c r="AR163" s="745"/>
      <c r="AS163" s="745"/>
      <c r="AT163" s="745"/>
      <c r="AU163" s="745"/>
      <c r="AV163" s="745"/>
      <c r="AW163" s="745"/>
      <c r="AX163" s="745"/>
      <c r="AY163" s="745"/>
      <c r="AZ163" s="745"/>
      <c r="BA163" s="745"/>
      <c r="BB163" s="745"/>
      <c r="BC163" s="745"/>
      <c r="BD163" s="745"/>
      <c r="BE163" s="745"/>
      <c r="BF163" s="745"/>
      <c r="BG163" s="745"/>
    </row>
    <row r="164" spans="1:59" s="746" customFormat="1" ht="30" x14ac:dyDescent="0.2">
      <c r="A164" s="735">
        <v>426</v>
      </c>
      <c r="B164" s="735">
        <v>438</v>
      </c>
      <c r="C164" s="736">
        <v>160</v>
      </c>
      <c r="D164" s="736">
        <v>157</v>
      </c>
      <c r="E164" s="737" t="s">
        <v>1157</v>
      </c>
      <c r="F164" s="738" t="s">
        <v>5925</v>
      </c>
      <c r="G164" s="738" t="s">
        <v>5745</v>
      </c>
      <c r="H164" s="739" t="s">
        <v>106</v>
      </c>
      <c r="I164" s="740">
        <v>15000</v>
      </c>
      <c r="J164" s="748">
        <v>11840</v>
      </c>
      <c r="K164" s="742">
        <v>42583</v>
      </c>
      <c r="L164" s="743">
        <v>1</v>
      </c>
      <c r="M164" s="743">
        <v>1</v>
      </c>
      <c r="N164" s="744">
        <v>11840</v>
      </c>
      <c r="O164" s="744">
        <v>0</v>
      </c>
      <c r="P164" s="744">
        <f t="shared" si="2"/>
        <v>11840</v>
      </c>
      <c r="Q164" s="604"/>
      <c r="R164" s="745"/>
      <c r="S164" s="745"/>
      <c r="T164" s="745"/>
      <c r="U164" s="745"/>
      <c r="V164" s="745"/>
      <c r="W164" s="745"/>
      <c r="X164" s="745"/>
      <c r="Y164" s="745"/>
      <c r="Z164" s="745"/>
      <c r="AA164" s="745"/>
      <c r="AB164" s="745"/>
      <c r="AC164" s="745"/>
      <c r="AD164" s="745"/>
      <c r="AE164" s="745"/>
      <c r="AF164" s="745"/>
      <c r="AG164" s="745"/>
      <c r="AH164" s="745"/>
      <c r="AI164" s="745"/>
      <c r="AJ164" s="745"/>
      <c r="AK164" s="745"/>
      <c r="AL164" s="745"/>
      <c r="AM164" s="745"/>
      <c r="AN164" s="745"/>
      <c r="AO164" s="745"/>
      <c r="AP164" s="745"/>
      <c r="AQ164" s="745"/>
      <c r="AR164" s="745"/>
      <c r="AS164" s="745"/>
      <c r="AT164" s="745"/>
      <c r="AU164" s="745"/>
      <c r="AV164" s="745"/>
      <c r="AW164" s="745"/>
      <c r="AX164" s="745"/>
      <c r="AY164" s="745"/>
      <c r="AZ164" s="745"/>
      <c r="BA164" s="745"/>
      <c r="BB164" s="745"/>
      <c r="BC164" s="745"/>
      <c r="BD164" s="745"/>
      <c r="BE164" s="745"/>
      <c r="BF164" s="745"/>
      <c r="BG164" s="745"/>
    </row>
    <row r="165" spans="1:59" s="746" customFormat="1" x14ac:dyDescent="0.2">
      <c r="A165" s="735">
        <v>76</v>
      </c>
      <c r="B165" s="735">
        <v>123</v>
      </c>
      <c r="C165" s="736">
        <v>161</v>
      </c>
      <c r="D165" s="736">
        <v>158</v>
      </c>
      <c r="E165" s="737" t="s">
        <v>293</v>
      </c>
      <c r="F165" s="738" t="s">
        <v>5926</v>
      </c>
      <c r="G165" s="738" t="s">
        <v>5750</v>
      </c>
      <c r="H165" s="739" t="s">
        <v>106</v>
      </c>
      <c r="I165" s="740">
        <v>39000</v>
      </c>
      <c r="J165" s="748">
        <v>75900</v>
      </c>
      <c r="K165" s="742">
        <v>42669</v>
      </c>
      <c r="L165" s="743">
        <v>1</v>
      </c>
      <c r="M165" s="743">
        <v>0</v>
      </c>
      <c r="N165" s="744">
        <v>75900</v>
      </c>
      <c r="O165" s="744">
        <v>0</v>
      </c>
      <c r="P165" s="744">
        <f t="shared" si="2"/>
        <v>75900</v>
      </c>
      <c r="Q165" s="604"/>
      <c r="R165" s="745"/>
      <c r="S165" s="745"/>
      <c r="T165" s="745"/>
      <c r="U165" s="745"/>
      <c r="V165" s="745"/>
      <c r="W165" s="745"/>
      <c r="X165" s="745"/>
      <c r="Y165" s="745"/>
      <c r="Z165" s="745"/>
      <c r="AA165" s="745"/>
      <c r="AB165" s="745"/>
      <c r="AC165" s="745"/>
      <c r="AD165" s="745"/>
      <c r="AE165" s="745"/>
      <c r="AF165" s="745"/>
      <c r="AG165" s="745"/>
      <c r="AH165" s="745"/>
      <c r="AI165" s="745"/>
      <c r="AJ165" s="745"/>
      <c r="AK165" s="745"/>
      <c r="AL165" s="745"/>
      <c r="AM165" s="745"/>
      <c r="AN165" s="745"/>
      <c r="AO165" s="745"/>
      <c r="AP165" s="745"/>
      <c r="AQ165" s="745"/>
      <c r="AR165" s="745"/>
      <c r="AS165" s="745"/>
      <c r="AT165" s="745"/>
      <c r="AU165" s="745"/>
      <c r="AV165" s="745"/>
      <c r="AW165" s="745"/>
      <c r="AX165" s="745"/>
      <c r="AY165" s="745"/>
      <c r="AZ165" s="745"/>
      <c r="BA165" s="745"/>
      <c r="BB165" s="745"/>
      <c r="BC165" s="745"/>
      <c r="BD165" s="745"/>
      <c r="BE165" s="745"/>
      <c r="BF165" s="745"/>
      <c r="BG165" s="745"/>
    </row>
    <row r="166" spans="1:59" s="746" customFormat="1" x14ac:dyDescent="0.2">
      <c r="A166" s="735" t="e">
        <v>#N/A</v>
      </c>
      <c r="B166" s="735" t="e">
        <v>#N/A</v>
      </c>
      <c r="C166" s="736">
        <v>162</v>
      </c>
      <c r="D166" s="736">
        <v>159</v>
      </c>
      <c r="E166" s="737" t="s">
        <v>5256</v>
      </c>
      <c r="F166" s="738" t="s">
        <v>5927</v>
      </c>
      <c r="G166" s="738" t="s">
        <v>5750</v>
      </c>
      <c r="H166" s="739" t="s">
        <v>106</v>
      </c>
      <c r="I166" s="740">
        <v>0</v>
      </c>
      <c r="J166" s="748">
        <v>15700</v>
      </c>
      <c r="K166" s="742">
        <v>42615</v>
      </c>
      <c r="L166" s="743">
        <v>1</v>
      </c>
      <c r="M166" s="743">
        <v>0.85</v>
      </c>
      <c r="N166" s="744">
        <v>15700</v>
      </c>
      <c r="O166" s="744">
        <v>0</v>
      </c>
      <c r="P166" s="744">
        <f t="shared" si="2"/>
        <v>15700</v>
      </c>
      <c r="Q166" s="604"/>
      <c r="R166" s="745"/>
      <c r="S166" s="745"/>
      <c r="T166" s="745"/>
      <c r="U166" s="745"/>
      <c r="V166" s="745"/>
      <c r="W166" s="745"/>
      <c r="X166" s="745"/>
      <c r="Y166" s="745"/>
      <c r="Z166" s="745"/>
      <c r="AA166" s="745"/>
      <c r="AB166" s="745"/>
      <c r="AC166" s="745"/>
      <c r="AD166" s="745"/>
      <c r="AE166" s="745"/>
      <c r="AF166" s="745"/>
      <c r="AG166" s="745"/>
      <c r="AH166" s="745"/>
      <c r="AI166" s="745"/>
      <c r="AJ166" s="745"/>
      <c r="AK166" s="745"/>
      <c r="AL166" s="745"/>
      <c r="AM166" s="745"/>
      <c r="AN166" s="745"/>
      <c r="AO166" s="745"/>
      <c r="AP166" s="745"/>
      <c r="AQ166" s="745"/>
      <c r="AR166" s="745"/>
      <c r="AS166" s="745"/>
      <c r="AT166" s="745"/>
      <c r="AU166" s="745"/>
      <c r="AV166" s="745"/>
      <c r="AW166" s="745"/>
      <c r="AX166" s="745"/>
      <c r="AY166" s="745"/>
      <c r="AZ166" s="745"/>
      <c r="BA166" s="745"/>
      <c r="BB166" s="745"/>
      <c r="BC166" s="745"/>
      <c r="BD166" s="745"/>
      <c r="BE166" s="745"/>
      <c r="BF166" s="745"/>
      <c r="BG166" s="745"/>
    </row>
    <row r="167" spans="1:59" s="746" customFormat="1" x14ac:dyDescent="0.2">
      <c r="A167" s="735">
        <v>85</v>
      </c>
      <c r="B167" s="735">
        <v>116</v>
      </c>
      <c r="C167" s="736">
        <v>249</v>
      </c>
      <c r="D167" s="736">
        <v>160</v>
      </c>
      <c r="E167" s="737" t="s">
        <v>312</v>
      </c>
      <c r="F167" s="738" t="s">
        <v>5928</v>
      </c>
      <c r="G167" s="738" t="s">
        <v>5759</v>
      </c>
      <c r="H167" s="739" t="s">
        <v>106</v>
      </c>
      <c r="I167" s="740">
        <v>100000</v>
      </c>
      <c r="J167" s="748">
        <v>337200</v>
      </c>
      <c r="K167" s="742">
        <v>42773</v>
      </c>
      <c r="L167" s="743">
        <v>1</v>
      </c>
      <c r="M167" s="743">
        <v>0</v>
      </c>
      <c r="N167" s="744">
        <v>337200</v>
      </c>
      <c r="O167" s="744">
        <v>0</v>
      </c>
      <c r="P167" s="744">
        <f t="shared" si="2"/>
        <v>337200</v>
      </c>
      <c r="Q167" s="604"/>
      <c r="R167" s="745"/>
      <c r="S167" s="745"/>
      <c r="T167" s="745"/>
      <c r="U167" s="745"/>
      <c r="V167" s="745"/>
      <c r="W167" s="745"/>
      <c r="X167" s="745"/>
      <c r="Y167" s="745"/>
      <c r="Z167" s="745"/>
      <c r="AA167" s="745"/>
      <c r="AB167" s="745"/>
      <c r="AC167" s="745"/>
      <c r="AD167" s="745"/>
      <c r="AE167" s="745"/>
      <c r="AF167" s="745"/>
      <c r="AG167" s="745"/>
      <c r="AH167" s="745"/>
      <c r="AI167" s="745"/>
      <c r="AJ167" s="745"/>
      <c r="AK167" s="745"/>
      <c r="AL167" s="745"/>
      <c r="AM167" s="745"/>
      <c r="AN167" s="745"/>
      <c r="AO167" s="745"/>
      <c r="AP167" s="745"/>
      <c r="AQ167" s="745"/>
      <c r="AR167" s="745"/>
      <c r="AS167" s="745"/>
      <c r="AT167" s="745"/>
      <c r="AU167" s="745"/>
      <c r="AV167" s="745"/>
      <c r="AW167" s="745"/>
      <c r="AX167" s="745"/>
      <c r="AY167" s="745"/>
      <c r="AZ167" s="745"/>
      <c r="BA167" s="745"/>
      <c r="BB167" s="745"/>
      <c r="BC167" s="745"/>
      <c r="BD167" s="745"/>
      <c r="BE167" s="745"/>
      <c r="BF167" s="745"/>
      <c r="BG167" s="745"/>
    </row>
    <row r="168" spans="1:59" s="746" customFormat="1" x14ac:dyDescent="0.2">
      <c r="A168" s="735">
        <v>95</v>
      </c>
      <c r="B168" s="735">
        <v>139</v>
      </c>
      <c r="C168" s="736">
        <v>163</v>
      </c>
      <c r="D168" s="736">
        <v>161</v>
      </c>
      <c r="E168" s="737" t="s">
        <v>335</v>
      </c>
      <c r="F168" s="738" t="s">
        <v>5929</v>
      </c>
      <c r="G168" s="738" t="s">
        <v>3387</v>
      </c>
      <c r="H168" s="739" t="s">
        <v>106</v>
      </c>
      <c r="I168" s="740">
        <v>8500</v>
      </c>
      <c r="J168" s="748">
        <v>5395</v>
      </c>
      <c r="K168" s="742">
        <v>42622</v>
      </c>
      <c r="L168" s="743">
        <v>1</v>
      </c>
      <c r="M168" s="743">
        <v>0</v>
      </c>
      <c r="N168" s="744">
        <v>5395</v>
      </c>
      <c r="O168" s="744">
        <v>0</v>
      </c>
      <c r="P168" s="744">
        <f t="shared" si="2"/>
        <v>5395</v>
      </c>
      <c r="Q168" s="604"/>
      <c r="R168" s="745"/>
      <c r="S168" s="745"/>
      <c r="T168" s="745"/>
      <c r="U168" s="745"/>
      <c r="V168" s="745"/>
      <c r="W168" s="745"/>
      <c r="X168" s="745"/>
      <c r="Y168" s="745"/>
      <c r="Z168" s="745"/>
      <c r="AA168" s="745"/>
      <c r="AB168" s="745"/>
      <c r="AC168" s="745"/>
      <c r="AD168" s="745"/>
      <c r="AE168" s="745"/>
      <c r="AF168" s="745"/>
      <c r="AG168" s="745"/>
      <c r="AH168" s="745"/>
      <c r="AI168" s="745"/>
      <c r="AJ168" s="745"/>
      <c r="AK168" s="745"/>
      <c r="AL168" s="745"/>
      <c r="AM168" s="745"/>
      <c r="AN168" s="745"/>
      <c r="AO168" s="745"/>
      <c r="AP168" s="745"/>
      <c r="AQ168" s="745"/>
      <c r="AR168" s="745"/>
      <c r="AS168" s="745"/>
      <c r="AT168" s="745"/>
      <c r="AU168" s="745"/>
      <c r="AV168" s="745"/>
      <c r="AW168" s="745"/>
      <c r="AX168" s="745"/>
      <c r="AY168" s="745"/>
      <c r="AZ168" s="745"/>
      <c r="BA168" s="745"/>
      <c r="BB168" s="745"/>
      <c r="BC168" s="745"/>
      <c r="BD168" s="745"/>
      <c r="BE168" s="745"/>
      <c r="BF168" s="745"/>
      <c r="BG168" s="745"/>
    </row>
    <row r="169" spans="1:59" s="746" customFormat="1" ht="30" x14ac:dyDescent="0.2">
      <c r="A169" s="735">
        <v>68</v>
      </c>
      <c r="B169" s="735">
        <v>113</v>
      </c>
      <c r="C169" s="736">
        <v>164</v>
      </c>
      <c r="D169" s="736">
        <v>162</v>
      </c>
      <c r="E169" s="737" t="s">
        <v>278</v>
      </c>
      <c r="F169" s="738" t="s">
        <v>5930</v>
      </c>
      <c r="G169" s="738" t="s">
        <v>5759</v>
      </c>
      <c r="H169" s="739" t="s">
        <v>106</v>
      </c>
      <c r="I169" s="740">
        <v>250000</v>
      </c>
      <c r="J169" s="748">
        <v>384800</v>
      </c>
      <c r="K169" s="742">
        <v>42767</v>
      </c>
      <c r="L169" s="743">
        <v>1</v>
      </c>
      <c r="M169" s="743">
        <v>0</v>
      </c>
      <c r="N169" s="744">
        <v>384800</v>
      </c>
      <c r="O169" s="744">
        <v>0</v>
      </c>
      <c r="P169" s="744">
        <f t="shared" si="2"/>
        <v>384800</v>
      </c>
      <c r="Q169" s="604" t="s">
        <v>5931</v>
      </c>
      <c r="R169" s="745"/>
      <c r="S169" s="745"/>
      <c r="T169" s="745"/>
      <c r="U169" s="745"/>
      <c r="V169" s="745"/>
      <c r="W169" s="745"/>
      <c r="X169" s="745"/>
      <c r="Y169" s="745"/>
      <c r="Z169" s="745"/>
      <c r="AA169" s="745"/>
      <c r="AB169" s="745"/>
      <c r="AC169" s="745"/>
      <c r="AD169" s="745"/>
      <c r="AE169" s="745"/>
      <c r="AF169" s="745"/>
      <c r="AG169" s="745"/>
      <c r="AH169" s="745"/>
      <c r="AI169" s="745"/>
      <c r="AJ169" s="745"/>
      <c r="AK169" s="745"/>
      <c r="AL169" s="745"/>
      <c r="AM169" s="745"/>
      <c r="AN169" s="745"/>
      <c r="AO169" s="745"/>
      <c r="AP169" s="745"/>
      <c r="AQ169" s="745"/>
      <c r="AR169" s="745"/>
      <c r="AS169" s="745"/>
      <c r="AT169" s="745"/>
      <c r="AU169" s="745"/>
      <c r="AV169" s="745"/>
      <c r="AW169" s="745"/>
      <c r="AX169" s="745"/>
      <c r="AY169" s="745"/>
      <c r="AZ169" s="745"/>
      <c r="BA169" s="745"/>
      <c r="BB169" s="745"/>
      <c r="BC169" s="745"/>
      <c r="BD169" s="745"/>
      <c r="BE169" s="745"/>
      <c r="BF169" s="745"/>
      <c r="BG169" s="745"/>
    </row>
    <row r="170" spans="1:59" s="746" customFormat="1" ht="30" x14ac:dyDescent="0.2">
      <c r="A170" s="735">
        <v>266</v>
      </c>
      <c r="B170" s="735">
        <v>278</v>
      </c>
      <c r="C170" s="736">
        <v>166</v>
      </c>
      <c r="D170" s="736">
        <v>163</v>
      </c>
      <c r="E170" s="737" t="s">
        <v>687</v>
      </c>
      <c r="F170" s="738" t="s">
        <v>5932</v>
      </c>
      <c r="G170" s="738" t="s">
        <v>5750</v>
      </c>
      <c r="H170" s="739" t="s">
        <v>106</v>
      </c>
      <c r="I170" s="740">
        <v>20000</v>
      </c>
      <c r="J170" s="748">
        <v>30300</v>
      </c>
      <c r="K170" s="742">
        <v>42695</v>
      </c>
      <c r="L170" s="743">
        <v>1</v>
      </c>
      <c r="M170" s="743">
        <v>0.75</v>
      </c>
      <c r="N170" s="744">
        <v>30300</v>
      </c>
      <c r="O170" s="744">
        <v>0</v>
      </c>
      <c r="P170" s="744">
        <f t="shared" si="2"/>
        <v>30300</v>
      </c>
      <c r="Q170" s="604"/>
      <c r="R170" s="745"/>
      <c r="S170" s="745"/>
      <c r="T170" s="745"/>
      <c r="U170" s="745"/>
      <c r="V170" s="745"/>
      <c r="W170" s="745"/>
      <c r="X170" s="745"/>
      <c r="Y170" s="745"/>
      <c r="Z170" s="745"/>
      <c r="AA170" s="745"/>
      <c r="AB170" s="745"/>
      <c r="AC170" s="745"/>
      <c r="AD170" s="745"/>
      <c r="AE170" s="745"/>
      <c r="AF170" s="745"/>
      <c r="AG170" s="745"/>
      <c r="AH170" s="745"/>
      <c r="AI170" s="745"/>
      <c r="AJ170" s="745"/>
      <c r="AK170" s="745"/>
      <c r="AL170" s="745"/>
      <c r="AM170" s="745"/>
      <c r="AN170" s="745"/>
      <c r="AO170" s="745"/>
      <c r="AP170" s="745"/>
      <c r="AQ170" s="745"/>
      <c r="AR170" s="745"/>
      <c r="AS170" s="745"/>
      <c r="AT170" s="745"/>
      <c r="AU170" s="745"/>
      <c r="AV170" s="745"/>
      <c r="AW170" s="745"/>
      <c r="AX170" s="745"/>
      <c r="AY170" s="745"/>
      <c r="AZ170" s="745"/>
      <c r="BA170" s="745"/>
      <c r="BB170" s="745"/>
      <c r="BC170" s="745"/>
      <c r="BD170" s="745"/>
      <c r="BE170" s="745"/>
      <c r="BF170" s="745"/>
      <c r="BG170" s="745"/>
    </row>
    <row r="171" spans="1:59" s="746" customFormat="1" ht="30" x14ac:dyDescent="0.2">
      <c r="A171" s="735">
        <v>259</v>
      </c>
      <c r="B171" s="735">
        <v>271</v>
      </c>
      <c r="C171" s="736">
        <v>168</v>
      </c>
      <c r="D171" s="736">
        <v>164</v>
      </c>
      <c r="E171" s="737" t="s">
        <v>662</v>
      </c>
      <c r="F171" s="738" t="s">
        <v>5933</v>
      </c>
      <c r="G171" s="738" t="s">
        <v>3387</v>
      </c>
      <c r="H171" s="739" t="s">
        <v>106</v>
      </c>
      <c r="I171" s="740">
        <v>30000</v>
      </c>
      <c r="J171" s="748">
        <v>13595</v>
      </c>
      <c r="K171" s="742">
        <v>42615</v>
      </c>
      <c r="L171" s="743">
        <v>1</v>
      </c>
      <c r="M171" s="743">
        <v>0</v>
      </c>
      <c r="N171" s="744">
        <v>13595</v>
      </c>
      <c r="O171" s="744">
        <v>0</v>
      </c>
      <c r="P171" s="744">
        <f t="shared" si="2"/>
        <v>13595</v>
      </c>
      <c r="Q171" s="604"/>
      <c r="R171" s="745"/>
      <c r="S171" s="745"/>
      <c r="T171" s="745"/>
      <c r="U171" s="745"/>
      <c r="V171" s="745"/>
      <c r="W171" s="745"/>
      <c r="X171" s="745"/>
      <c r="Y171" s="745"/>
      <c r="Z171" s="745"/>
      <c r="AA171" s="745"/>
      <c r="AB171" s="745"/>
      <c r="AC171" s="745"/>
      <c r="AD171" s="745"/>
      <c r="AE171" s="745"/>
      <c r="AF171" s="745"/>
      <c r="AG171" s="745"/>
      <c r="AH171" s="745"/>
      <c r="AI171" s="745"/>
      <c r="AJ171" s="745"/>
      <c r="AK171" s="745"/>
      <c r="AL171" s="745"/>
      <c r="AM171" s="745"/>
      <c r="AN171" s="745"/>
      <c r="AO171" s="745"/>
      <c r="AP171" s="745"/>
      <c r="AQ171" s="745"/>
      <c r="AR171" s="745"/>
      <c r="AS171" s="745"/>
      <c r="AT171" s="745"/>
      <c r="AU171" s="745"/>
      <c r="AV171" s="745"/>
      <c r="AW171" s="745"/>
      <c r="AX171" s="745"/>
      <c r="AY171" s="745"/>
      <c r="AZ171" s="745"/>
      <c r="BA171" s="745"/>
      <c r="BB171" s="745"/>
      <c r="BC171" s="745"/>
      <c r="BD171" s="745"/>
      <c r="BE171" s="745"/>
      <c r="BF171" s="745"/>
      <c r="BG171" s="745"/>
    </row>
    <row r="172" spans="1:59" s="746" customFormat="1" x14ac:dyDescent="0.2">
      <c r="A172" s="735">
        <v>556</v>
      </c>
      <c r="B172" s="735">
        <v>566</v>
      </c>
      <c r="C172" s="736">
        <v>169</v>
      </c>
      <c r="D172" s="736">
        <v>165</v>
      </c>
      <c r="E172" s="737" t="s">
        <v>1540</v>
      </c>
      <c r="F172" s="738" t="s">
        <v>5934</v>
      </c>
      <c r="G172" s="738" t="s">
        <v>5747</v>
      </c>
      <c r="H172" s="739" t="s">
        <v>106</v>
      </c>
      <c r="I172" s="740">
        <v>2500</v>
      </c>
      <c r="J172" s="748">
        <v>18848</v>
      </c>
      <c r="K172" s="742">
        <v>42559</v>
      </c>
      <c r="L172" s="743">
        <v>1</v>
      </c>
      <c r="M172" s="743">
        <v>1</v>
      </c>
      <c r="N172" s="744">
        <v>18848</v>
      </c>
      <c r="O172" s="744">
        <v>18848</v>
      </c>
      <c r="P172" s="744">
        <f t="shared" si="2"/>
        <v>0</v>
      </c>
      <c r="Q172" s="604"/>
      <c r="R172" s="745"/>
      <c r="S172" s="745"/>
      <c r="T172" s="745"/>
      <c r="U172" s="745"/>
      <c r="V172" s="745"/>
      <c r="W172" s="745"/>
      <c r="X172" s="745"/>
      <c r="Y172" s="745"/>
      <c r="Z172" s="745"/>
      <c r="AA172" s="745"/>
      <c r="AB172" s="745"/>
      <c r="AC172" s="745"/>
      <c r="AD172" s="745"/>
      <c r="AE172" s="745"/>
      <c r="AF172" s="745"/>
      <c r="AG172" s="745"/>
      <c r="AH172" s="745"/>
      <c r="AI172" s="745"/>
      <c r="AJ172" s="745"/>
      <c r="AK172" s="745"/>
      <c r="AL172" s="745"/>
      <c r="AM172" s="745"/>
      <c r="AN172" s="745"/>
      <c r="AO172" s="745"/>
      <c r="AP172" s="745"/>
      <c r="AQ172" s="745"/>
      <c r="AR172" s="745"/>
      <c r="AS172" s="745"/>
      <c r="AT172" s="745"/>
      <c r="AU172" s="745"/>
      <c r="AV172" s="745"/>
      <c r="AW172" s="745"/>
      <c r="AX172" s="745"/>
      <c r="AY172" s="745"/>
      <c r="AZ172" s="745"/>
      <c r="BA172" s="745"/>
      <c r="BB172" s="745"/>
      <c r="BC172" s="745"/>
      <c r="BD172" s="745"/>
      <c r="BE172" s="745"/>
      <c r="BF172" s="745"/>
      <c r="BG172" s="745"/>
    </row>
    <row r="173" spans="1:59" s="746" customFormat="1" ht="30" x14ac:dyDescent="0.2">
      <c r="A173" s="735">
        <v>1032</v>
      </c>
      <c r="B173" s="735">
        <v>1040</v>
      </c>
      <c r="C173" s="736">
        <v>170</v>
      </c>
      <c r="D173" s="736">
        <v>166</v>
      </c>
      <c r="E173" s="737" t="s">
        <v>2881</v>
      </c>
      <c r="F173" s="738" t="s">
        <v>5935</v>
      </c>
      <c r="G173" s="738" t="s">
        <v>5747</v>
      </c>
      <c r="H173" s="739" t="s">
        <v>106</v>
      </c>
      <c r="I173" s="740">
        <v>20000</v>
      </c>
      <c r="J173" s="748">
        <v>24694</v>
      </c>
      <c r="K173" s="742">
        <v>42564</v>
      </c>
      <c r="L173" s="743">
        <v>1</v>
      </c>
      <c r="M173" s="743">
        <v>1</v>
      </c>
      <c r="N173" s="744">
        <v>24694</v>
      </c>
      <c r="O173" s="744">
        <v>24394</v>
      </c>
      <c r="P173" s="744">
        <f t="shared" si="2"/>
        <v>300</v>
      </c>
      <c r="Q173" s="604"/>
      <c r="R173" s="745"/>
      <c r="S173" s="745"/>
      <c r="T173" s="745"/>
      <c r="U173" s="745"/>
      <c r="V173" s="745"/>
      <c r="W173" s="745"/>
      <c r="X173" s="745"/>
      <c r="Y173" s="745"/>
      <c r="Z173" s="745"/>
      <c r="AA173" s="745"/>
      <c r="AB173" s="745"/>
      <c r="AC173" s="745"/>
      <c r="AD173" s="745"/>
      <c r="AE173" s="745"/>
      <c r="AF173" s="745"/>
      <c r="AG173" s="745"/>
      <c r="AH173" s="745"/>
      <c r="AI173" s="745"/>
      <c r="AJ173" s="745"/>
      <c r="AK173" s="745"/>
      <c r="AL173" s="745"/>
      <c r="AM173" s="745"/>
      <c r="AN173" s="745"/>
      <c r="AO173" s="745"/>
      <c r="AP173" s="745"/>
      <c r="AQ173" s="745"/>
      <c r="AR173" s="745"/>
      <c r="AS173" s="745"/>
      <c r="AT173" s="745"/>
      <c r="AU173" s="745"/>
      <c r="AV173" s="745"/>
      <c r="AW173" s="745"/>
      <c r="AX173" s="745"/>
      <c r="AY173" s="745"/>
      <c r="AZ173" s="745"/>
      <c r="BA173" s="745"/>
      <c r="BB173" s="745"/>
      <c r="BC173" s="745"/>
      <c r="BD173" s="745"/>
      <c r="BE173" s="745"/>
      <c r="BF173" s="745"/>
      <c r="BG173" s="745"/>
    </row>
    <row r="174" spans="1:59" s="746" customFormat="1" ht="30" x14ac:dyDescent="0.2">
      <c r="A174" s="735">
        <v>1102</v>
      </c>
      <c r="B174" s="735">
        <v>1110</v>
      </c>
      <c r="C174" s="736">
        <v>171</v>
      </c>
      <c r="D174" s="736">
        <v>167</v>
      </c>
      <c r="E174" s="737" t="s">
        <v>3090</v>
      </c>
      <c r="F174" s="738" t="s">
        <v>5936</v>
      </c>
      <c r="G174" s="738" t="s">
        <v>5747</v>
      </c>
      <c r="H174" s="739" t="s">
        <v>106</v>
      </c>
      <c r="I174" s="740">
        <v>5000</v>
      </c>
      <c r="J174" s="748">
        <v>24800</v>
      </c>
      <c r="K174" s="742">
        <v>42628</v>
      </c>
      <c r="L174" s="743">
        <v>1</v>
      </c>
      <c r="M174" s="743">
        <v>0.8</v>
      </c>
      <c r="N174" s="744">
        <v>24800</v>
      </c>
      <c r="O174" s="744">
        <v>0</v>
      </c>
      <c r="P174" s="744">
        <f t="shared" si="2"/>
        <v>24800</v>
      </c>
      <c r="Q174" s="604"/>
      <c r="R174" s="745"/>
      <c r="S174" s="745"/>
      <c r="T174" s="745"/>
      <c r="U174" s="745"/>
      <c r="V174" s="745"/>
      <c r="W174" s="745"/>
      <c r="X174" s="745"/>
      <c r="Y174" s="745"/>
      <c r="Z174" s="745"/>
      <c r="AA174" s="745"/>
      <c r="AB174" s="745"/>
      <c r="AC174" s="745"/>
      <c r="AD174" s="745"/>
      <c r="AE174" s="745"/>
      <c r="AF174" s="745"/>
      <c r="AG174" s="745"/>
      <c r="AH174" s="745"/>
      <c r="AI174" s="745"/>
      <c r="AJ174" s="745"/>
      <c r="AK174" s="745"/>
      <c r="AL174" s="745"/>
      <c r="AM174" s="745"/>
      <c r="AN174" s="745"/>
      <c r="AO174" s="745"/>
      <c r="AP174" s="745"/>
      <c r="AQ174" s="745"/>
      <c r="AR174" s="745"/>
      <c r="AS174" s="745"/>
      <c r="AT174" s="745"/>
      <c r="AU174" s="745"/>
      <c r="AV174" s="745"/>
      <c r="AW174" s="745"/>
      <c r="AX174" s="745"/>
      <c r="AY174" s="745"/>
      <c r="AZ174" s="745"/>
      <c r="BA174" s="745"/>
      <c r="BB174" s="745"/>
      <c r="BC174" s="745"/>
      <c r="BD174" s="745"/>
      <c r="BE174" s="745"/>
      <c r="BF174" s="745"/>
      <c r="BG174" s="745"/>
    </row>
    <row r="175" spans="1:59" s="746" customFormat="1" ht="30" x14ac:dyDescent="0.2">
      <c r="A175" s="735">
        <v>28</v>
      </c>
      <c r="B175" s="735">
        <v>136</v>
      </c>
      <c r="C175" s="736">
        <v>172</v>
      </c>
      <c r="D175" s="736">
        <v>168</v>
      </c>
      <c r="E175" s="737" t="s">
        <v>189</v>
      </c>
      <c r="F175" s="738" t="s">
        <v>5937</v>
      </c>
      <c r="G175" s="738" t="s">
        <v>5750</v>
      </c>
      <c r="H175" s="739" t="s">
        <v>106</v>
      </c>
      <c r="I175" s="740">
        <v>15000</v>
      </c>
      <c r="J175" s="748">
        <v>23942</v>
      </c>
      <c r="K175" s="742">
        <v>42640</v>
      </c>
      <c r="L175" s="743">
        <v>1</v>
      </c>
      <c r="M175" s="743">
        <v>0.65</v>
      </c>
      <c r="N175" s="744">
        <v>23942</v>
      </c>
      <c r="O175" s="744">
        <v>0</v>
      </c>
      <c r="P175" s="744">
        <f t="shared" si="2"/>
        <v>23942</v>
      </c>
      <c r="Q175" s="604"/>
      <c r="R175" s="745"/>
      <c r="S175" s="745"/>
      <c r="T175" s="745"/>
      <c r="U175" s="745"/>
      <c r="V175" s="745"/>
      <c r="W175" s="745"/>
      <c r="X175" s="745"/>
      <c r="Y175" s="745"/>
      <c r="Z175" s="745"/>
      <c r="AA175" s="745"/>
      <c r="AB175" s="745"/>
      <c r="AC175" s="745"/>
      <c r="AD175" s="745"/>
      <c r="AE175" s="745"/>
      <c r="AF175" s="745"/>
      <c r="AG175" s="745"/>
      <c r="AH175" s="745"/>
      <c r="AI175" s="745"/>
      <c r="AJ175" s="745"/>
      <c r="AK175" s="745"/>
      <c r="AL175" s="745"/>
      <c r="AM175" s="745"/>
      <c r="AN175" s="745"/>
      <c r="AO175" s="745"/>
      <c r="AP175" s="745"/>
      <c r="AQ175" s="745"/>
      <c r="AR175" s="745"/>
      <c r="AS175" s="745"/>
      <c r="AT175" s="745"/>
      <c r="AU175" s="745"/>
      <c r="AV175" s="745"/>
      <c r="AW175" s="745"/>
      <c r="AX175" s="745"/>
      <c r="AY175" s="745"/>
      <c r="AZ175" s="745"/>
      <c r="BA175" s="745"/>
      <c r="BB175" s="745"/>
      <c r="BC175" s="745"/>
      <c r="BD175" s="745"/>
      <c r="BE175" s="745"/>
      <c r="BF175" s="745"/>
      <c r="BG175" s="745"/>
    </row>
    <row r="176" spans="1:59" s="746" customFormat="1" ht="45" x14ac:dyDescent="0.2">
      <c r="A176" s="735">
        <v>947</v>
      </c>
      <c r="B176" s="735">
        <v>955</v>
      </c>
      <c r="C176" s="736">
        <v>173</v>
      </c>
      <c r="D176" s="736">
        <v>169</v>
      </c>
      <c r="E176" s="737" t="s">
        <v>2658</v>
      </c>
      <c r="F176" s="738" t="s">
        <v>5938</v>
      </c>
      <c r="G176" s="738" t="s">
        <v>5747</v>
      </c>
      <c r="H176" s="739" t="s">
        <v>106</v>
      </c>
      <c r="I176" s="740">
        <v>12000</v>
      </c>
      <c r="J176" s="748">
        <v>9658</v>
      </c>
      <c r="K176" s="742">
        <v>42558</v>
      </c>
      <c r="L176" s="743">
        <v>1</v>
      </c>
      <c r="M176" s="743">
        <v>1</v>
      </c>
      <c r="N176" s="744">
        <v>9658</v>
      </c>
      <c r="O176" s="744">
        <v>0</v>
      </c>
      <c r="P176" s="744">
        <f t="shared" si="2"/>
        <v>9658</v>
      </c>
      <c r="Q176" s="604"/>
      <c r="R176" s="745"/>
      <c r="S176" s="745"/>
      <c r="T176" s="745"/>
      <c r="U176" s="745"/>
      <c r="V176" s="745"/>
      <c r="W176" s="745"/>
      <c r="X176" s="745"/>
      <c r="Y176" s="745"/>
      <c r="Z176" s="745"/>
      <c r="AA176" s="745"/>
      <c r="AB176" s="745"/>
      <c r="AC176" s="745"/>
      <c r="AD176" s="745"/>
      <c r="AE176" s="745"/>
      <c r="AF176" s="745"/>
      <c r="AG176" s="745"/>
      <c r="AH176" s="745"/>
      <c r="AI176" s="745"/>
      <c r="AJ176" s="745"/>
      <c r="AK176" s="745"/>
      <c r="AL176" s="745"/>
      <c r="AM176" s="745"/>
      <c r="AN176" s="745"/>
      <c r="AO176" s="745"/>
      <c r="AP176" s="745"/>
      <c r="AQ176" s="745"/>
      <c r="AR176" s="745"/>
      <c r="AS176" s="745"/>
      <c r="AT176" s="745"/>
      <c r="AU176" s="745"/>
      <c r="AV176" s="745"/>
      <c r="AW176" s="745"/>
      <c r="AX176" s="745"/>
      <c r="AY176" s="745"/>
      <c r="AZ176" s="745"/>
      <c r="BA176" s="745"/>
      <c r="BB176" s="745"/>
      <c r="BC176" s="745"/>
      <c r="BD176" s="745"/>
      <c r="BE176" s="745"/>
      <c r="BF176" s="745"/>
      <c r="BG176" s="745"/>
    </row>
    <row r="177" spans="1:59" s="746" customFormat="1" ht="30" x14ac:dyDescent="0.2">
      <c r="A177" s="735">
        <v>808</v>
      </c>
      <c r="B177" s="735">
        <v>816</v>
      </c>
      <c r="C177" s="736">
        <v>174</v>
      </c>
      <c r="D177" s="736">
        <v>170</v>
      </c>
      <c r="E177" s="737" t="s">
        <v>2283</v>
      </c>
      <c r="F177" s="738" t="s">
        <v>5939</v>
      </c>
      <c r="G177" s="738" t="s">
        <v>5747</v>
      </c>
      <c r="H177" s="739" t="s">
        <v>106</v>
      </c>
      <c r="I177" s="740">
        <v>6000</v>
      </c>
      <c r="J177" s="748">
        <v>24895</v>
      </c>
      <c r="K177" s="742">
        <v>42608</v>
      </c>
      <c r="L177" s="743">
        <v>1</v>
      </c>
      <c r="M177" s="743">
        <v>0.75</v>
      </c>
      <c r="N177" s="744">
        <v>24895</v>
      </c>
      <c r="O177" s="744">
        <v>0</v>
      </c>
      <c r="P177" s="744">
        <f t="shared" si="2"/>
        <v>24895</v>
      </c>
      <c r="Q177" s="604"/>
      <c r="R177" s="745"/>
      <c r="S177" s="745"/>
      <c r="T177" s="745"/>
      <c r="U177" s="745"/>
      <c r="V177" s="745"/>
      <c r="W177" s="745"/>
      <c r="X177" s="745"/>
      <c r="Y177" s="745"/>
      <c r="Z177" s="745"/>
      <c r="AA177" s="745"/>
      <c r="AB177" s="745"/>
      <c r="AC177" s="745"/>
      <c r="AD177" s="745"/>
      <c r="AE177" s="745"/>
      <c r="AF177" s="745"/>
      <c r="AG177" s="745"/>
      <c r="AH177" s="745"/>
      <c r="AI177" s="745"/>
      <c r="AJ177" s="745"/>
      <c r="AK177" s="745"/>
      <c r="AL177" s="745"/>
      <c r="AM177" s="745"/>
      <c r="AN177" s="745"/>
      <c r="AO177" s="745"/>
      <c r="AP177" s="745"/>
      <c r="AQ177" s="745"/>
      <c r="AR177" s="745"/>
      <c r="AS177" s="745"/>
      <c r="AT177" s="745"/>
      <c r="AU177" s="745"/>
      <c r="AV177" s="745"/>
      <c r="AW177" s="745"/>
      <c r="AX177" s="745"/>
      <c r="AY177" s="745"/>
      <c r="AZ177" s="745"/>
      <c r="BA177" s="745"/>
      <c r="BB177" s="745"/>
      <c r="BC177" s="745"/>
      <c r="BD177" s="745"/>
      <c r="BE177" s="745"/>
      <c r="BF177" s="745"/>
      <c r="BG177" s="745"/>
    </row>
    <row r="178" spans="1:59" s="746" customFormat="1" ht="30" x14ac:dyDescent="0.2">
      <c r="A178" s="735">
        <v>657</v>
      </c>
      <c r="B178" s="735">
        <v>667</v>
      </c>
      <c r="C178" s="736">
        <v>212</v>
      </c>
      <c r="D178" s="736">
        <v>171</v>
      </c>
      <c r="E178" s="737" t="s">
        <v>1847</v>
      </c>
      <c r="F178" s="738" t="s">
        <v>5940</v>
      </c>
      <c r="G178" s="738" t="s">
        <v>5747</v>
      </c>
      <c r="H178" s="739" t="s">
        <v>106</v>
      </c>
      <c r="I178" s="740">
        <v>5000</v>
      </c>
      <c r="J178" s="748">
        <v>11400</v>
      </c>
      <c r="K178" s="742">
        <v>42613</v>
      </c>
      <c r="L178" s="743">
        <v>1</v>
      </c>
      <c r="M178" s="743">
        <v>0.75</v>
      </c>
      <c r="N178" s="744">
        <v>11400</v>
      </c>
      <c r="O178" s="744">
        <v>0</v>
      </c>
      <c r="P178" s="744">
        <f t="shared" si="2"/>
        <v>11400</v>
      </c>
      <c r="Q178" s="604"/>
      <c r="R178" s="745"/>
      <c r="S178" s="745"/>
      <c r="T178" s="745"/>
      <c r="U178" s="745"/>
      <c r="V178" s="745"/>
      <c r="W178" s="745"/>
      <c r="X178" s="745"/>
      <c r="Y178" s="745"/>
      <c r="Z178" s="745"/>
      <c r="AA178" s="745"/>
      <c r="AB178" s="745"/>
      <c r="AC178" s="745"/>
      <c r="AD178" s="745"/>
      <c r="AE178" s="745"/>
      <c r="AF178" s="745"/>
      <c r="AG178" s="745"/>
      <c r="AH178" s="745"/>
      <c r="AI178" s="745"/>
      <c r="AJ178" s="745"/>
      <c r="AK178" s="745"/>
      <c r="AL178" s="745"/>
      <c r="AM178" s="745"/>
      <c r="AN178" s="745"/>
      <c r="AO178" s="745"/>
      <c r="AP178" s="745"/>
      <c r="AQ178" s="745"/>
      <c r="AR178" s="745"/>
      <c r="AS178" s="745"/>
      <c r="AT178" s="745"/>
      <c r="AU178" s="745"/>
      <c r="AV178" s="745"/>
      <c r="AW178" s="745"/>
      <c r="AX178" s="745"/>
      <c r="AY178" s="745"/>
      <c r="AZ178" s="745"/>
      <c r="BA178" s="745"/>
      <c r="BB178" s="745"/>
      <c r="BC178" s="745"/>
      <c r="BD178" s="745"/>
      <c r="BE178" s="745"/>
      <c r="BF178" s="745"/>
      <c r="BG178" s="745"/>
    </row>
    <row r="179" spans="1:59" s="746" customFormat="1" x14ac:dyDescent="0.2">
      <c r="A179" s="735">
        <v>889</v>
      </c>
      <c r="B179" s="735">
        <v>897</v>
      </c>
      <c r="C179" s="736">
        <v>213</v>
      </c>
      <c r="D179" s="736">
        <v>172</v>
      </c>
      <c r="E179" s="737" t="s">
        <v>2500</v>
      </c>
      <c r="F179" s="738" t="s">
        <v>5941</v>
      </c>
      <c r="G179" s="738" t="s">
        <v>5747</v>
      </c>
      <c r="H179" s="739" t="s">
        <v>106</v>
      </c>
      <c r="I179" s="740">
        <v>20000</v>
      </c>
      <c r="J179" s="748">
        <v>24884.6</v>
      </c>
      <c r="K179" s="742">
        <v>42705</v>
      </c>
      <c r="L179" s="743">
        <v>1</v>
      </c>
      <c r="M179" s="743">
        <v>0</v>
      </c>
      <c r="N179" s="744">
        <v>24884.6</v>
      </c>
      <c r="O179" s="744">
        <v>0</v>
      </c>
      <c r="P179" s="744">
        <f t="shared" si="2"/>
        <v>24884.6</v>
      </c>
      <c r="Q179" s="604"/>
      <c r="R179" s="745"/>
      <c r="S179" s="745"/>
      <c r="T179" s="745"/>
      <c r="U179" s="745"/>
      <c r="V179" s="745"/>
      <c r="W179" s="745"/>
      <c r="X179" s="745"/>
      <c r="Y179" s="745"/>
      <c r="Z179" s="745"/>
      <c r="AA179" s="745"/>
      <c r="AB179" s="745"/>
      <c r="AC179" s="745"/>
      <c r="AD179" s="745"/>
      <c r="AE179" s="745"/>
      <c r="AF179" s="745"/>
      <c r="AG179" s="745"/>
      <c r="AH179" s="745"/>
      <c r="AI179" s="745"/>
      <c r="AJ179" s="745"/>
      <c r="AK179" s="745"/>
      <c r="AL179" s="745"/>
      <c r="AM179" s="745"/>
      <c r="AN179" s="745"/>
      <c r="AO179" s="745"/>
      <c r="AP179" s="745"/>
      <c r="AQ179" s="745"/>
      <c r="AR179" s="745"/>
      <c r="AS179" s="745"/>
      <c r="AT179" s="745"/>
      <c r="AU179" s="745"/>
      <c r="AV179" s="745"/>
      <c r="AW179" s="745"/>
      <c r="AX179" s="745"/>
      <c r="AY179" s="745"/>
      <c r="AZ179" s="745"/>
      <c r="BA179" s="745"/>
      <c r="BB179" s="745"/>
      <c r="BC179" s="745"/>
      <c r="BD179" s="745"/>
      <c r="BE179" s="745"/>
      <c r="BF179" s="745"/>
      <c r="BG179" s="745"/>
    </row>
    <row r="180" spans="1:59" s="746" customFormat="1" x14ac:dyDescent="0.2">
      <c r="A180" s="735" t="e">
        <v>#N/A</v>
      </c>
      <c r="B180" s="735" t="e">
        <v>#N/A</v>
      </c>
      <c r="C180" s="736">
        <v>214</v>
      </c>
      <c r="D180" s="736">
        <v>173</v>
      </c>
      <c r="E180" s="737" t="s">
        <v>5265</v>
      </c>
      <c r="F180" s="738" t="s">
        <v>5942</v>
      </c>
      <c r="G180" s="738" t="s">
        <v>5747</v>
      </c>
      <c r="H180" s="739" t="s">
        <v>106</v>
      </c>
      <c r="I180" s="740">
        <v>0</v>
      </c>
      <c r="J180" s="748">
        <v>18850</v>
      </c>
      <c r="K180" s="742">
        <v>42594</v>
      </c>
      <c r="L180" s="743">
        <v>1</v>
      </c>
      <c r="M180" s="743">
        <v>1</v>
      </c>
      <c r="N180" s="744">
        <v>18850</v>
      </c>
      <c r="O180" s="744">
        <v>0</v>
      </c>
      <c r="P180" s="744">
        <f t="shared" si="2"/>
        <v>18850</v>
      </c>
      <c r="Q180" s="604"/>
      <c r="R180" s="745"/>
      <c r="S180" s="745"/>
      <c r="T180" s="745"/>
      <c r="U180" s="745"/>
      <c r="V180" s="745"/>
      <c r="W180" s="745"/>
      <c r="X180" s="745"/>
      <c r="Y180" s="745"/>
      <c r="Z180" s="745"/>
      <c r="AA180" s="745"/>
      <c r="AB180" s="745"/>
      <c r="AC180" s="745"/>
      <c r="AD180" s="745"/>
      <c r="AE180" s="745"/>
      <c r="AF180" s="745"/>
      <c r="AG180" s="745"/>
      <c r="AH180" s="745"/>
      <c r="AI180" s="745"/>
      <c r="AJ180" s="745"/>
      <c r="AK180" s="745"/>
      <c r="AL180" s="745"/>
      <c r="AM180" s="745"/>
      <c r="AN180" s="745"/>
      <c r="AO180" s="745"/>
      <c r="AP180" s="745"/>
      <c r="AQ180" s="745"/>
      <c r="AR180" s="745"/>
      <c r="AS180" s="745"/>
      <c r="AT180" s="745"/>
      <c r="AU180" s="745"/>
      <c r="AV180" s="745"/>
      <c r="AW180" s="745"/>
      <c r="AX180" s="745"/>
      <c r="AY180" s="745"/>
      <c r="AZ180" s="745"/>
      <c r="BA180" s="745"/>
      <c r="BB180" s="745"/>
      <c r="BC180" s="745"/>
      <c r="BD180" s="745"/>
      <c r="BE180" s="745"/>
      <c r="BF180" s="745"/>
      <c r="BG180" s="745"/>
    </row>
    <row r="181" spans="1:59" s="746" customFormat="1" ht="30" x14ac:dyDescent="0.2">
      <c r="A181" s="735">
        <v>283</v>
      </c>
      <c r="B181" s="735">
        <v>295</v>
      </c>
      <c r="C181" s="736">
        <v>292</v>
      </c>
      <c r="D181" s="736">
        <v>174</v>
      </c>
      <c r="E181" s="737" t="s">
        <v>738</v>
      </c>
      <c r="F181" s="738" t="s">
        <v>5943</v>
      </c>
      <c r="G181" s="738" t="s">
        <v>5750</v>
      </c>
      <c r="H181" s="739" t="s">
        <v>106</v>
      </c>
      <c r="I181" s="740">
        <v>45000</v>
      </c>
      <c r="J181" s="748">
        <v>29100</v>
      </c>
      <c r="K181" s="742">
        <v>42655</v>
      </c>
      <c r="L181" s="743">
        <v>1</v>
      </c>
      <c r="M181" s="743">
        <v>0.75</v>
      </c>
      <c r="N181" s="744">
        <v>29100</v>
      </c>
      <c r="O181" s="744">
        <v>0</v>
      </c>
      <c r="P181" s="744">
        <f t="shared" si="2"/>
        <v>29100</v>
      </c>
      <c r="Q181" s="604"/>
      <c r="R181" s="745"/>
      <c r="S181" s="745"/>
      <c r="T181" s="745"/>
      <c r="U181" s="745"/>
      <c r="V181" s="745"/>
      <c r="W181" s="745"/>
      <c r="X181" s="745"/>
      <c r="Y181" s="745"/>
      <c r="Z181" s="745"/>
      <c r="AA181" s="745"/>
      <c r="AB181" s="745"/>
      <c r="AC181" s="745"/>
      <c r="AD181" s="745"/>
      <c r="AE181" s="745"/>
      <c r="AF181" s="745"/>
      <c r="AG181" s="745"/>
      <c r="AH181" s="745"/>
      <c r="AI181" s="745"/>
      <c r="AJ181" s="745"/>
      <c r="AK181" s="745"/>
      <c r="AL181" s="745"/>
      <c r="AM181" s="745"/>
      <c r="AN181" s="745"/>
      <c r="AO181" s="745"/>
      <c r="AP181" s="745"/>
      <c r="AQ181" s="745"/>
      <c r="AR181" s="745"/>
      <c r="AS181" s="745"/>
      <c r="AT181" s="745"/>
      <c r="AU181" s="745"/>
      <c r="AV181" s="745"/>
      <c r="AW181" s="745"/>
      <c r="AX181" s="745"/>
      <c r="AY181" s="745"/>
      <c r="AZ181" s="745"/>
      <c r="BA181" s="745"/>
      <c r="BB181" s="745"/>
      <c r="BC181" s="745"/>
      <c r="BD181" s="745"/>
      <c r="BE181" s="745"/>
      <c r="BF181" s="745"/>
      <c r="BG181" s="745"/>
    </row>
    <row r="182" spans="1:59" s="746" customFormat="1" x14ac:dyDescent="0.2">
      <c r="A182" s="735">
        <v>798</v>
      </c>
      <c r="B182" s="735">
        <v>806</v>
      </c>
      <c r="C182" s="736">
        <v>1111</v>
      </c>
      <c r="D182" s="736">
        <v>175</v>
      </c>
      <c r="E182" s="737" t="s">
        <v>2254</v>
      </c>
      <c r="F182" s="738" t="s">
        <v>5944</v>
      </c>
      <c r="G182" s="738" t="s">
        <v>5747</v>
      </c>
      <c r="H182" s="739" t="s">
        <v>106</v>
      </c>
      <c r="I182" s="740">
        <v>30000</v>
      </c>
      <c r="J182" s="748">
        <v>42748.32</v>
      </c>
      <c r="K182" s="742">
        <v>42559</v>
      </c>
      <c r="L182" s="743">
        <v>1</v>
      </c>
      <c r="M182" s="743">
        <v>1</v>
      </c>
      <c r="N182" s="744">
        <v>42748.32</v>
      </c>
      <c r="O182" s="744">
        <v>0</v>
      </c>
      <c r="P182" s="744">
        <f t="shared" si="2"/>
        <v>42748.32</v>
      </c>
      <c r="Q182" s="604"/>
      <c r="R182" s="745"/>
      <c r="S182" s="745"/>
      <c r="T182" s="745"/>
      <c r="U182" s="745"/>
      <c r="V182" s="745"/>
      <c r="W182" s="745"/>
      <c r="X182" s="745"/>
      <c r="Y182" s="745"/>
      <c r="Z182" s="745"/>
      <c r="AA182" s="745"/>
      <c r="AB182" s="745"/>
      <c r="AC182" s="745"/>
      <c r="AD182" s="745"/>
      <c r="AE182" s="745"/>
      <c r="AF182" s="745"/>
      <c r="AG182" s="745"/>
      <c r="AH182" s="745"/>
      <c r="AI182" s="745"/>
      <c r="AJ182" s="745"/>
      <c r="AK182" s="745"/>
      <c r="AL182" s="745"/>
      <c r="AM182" s="745"/>
      <c r="AN182" s="745"/>
      <c r="AO182" s="745"/>
      <c r="AP182" s="745"/>
      <c r="AQ182" s="745"/>
      <c r="AR182" s="745"/>
      <c r="AS182" s="745"/>
      <c r="AT182" s="745"/>
      <c r="AU182" s="745"/>
      <c r="AV182" s="745"/>
      <c r="AW182" s="745"/>
      <c r="AX182" s="745"/>
      <c r="AY182" s="745"/>
      <c r="AZ182" s="745"/>
      <c r="BA182" s="745"/>
      <c r="BB182" s="745"/>
      <c r="BC182" s="745"/>
      <c r="BD182" s="745"/>
      <c r="BE182" s="745"/>
      <c r="BF182" s="745"/>
      <c r="BG182" s="745"/>
    </row>
    <row r="183" spans="1:59" s="746" customFormat="1" ht="30" x14ac:dyDescent="0.2">
      <c r="A183" s="735">
        <v>63</v>
      </c>
      <c r="B183" s="735">
        <v>119</v>
      </c>
      <c r="C183" s="736">
        <v>175</v>
      </c>
      <c r="D183" s="736">
        <v>176</v>
      </c>
      <c r="E183" s="737" t="s">
        <v>269</v>
      </c>
      <c r="F183" s="738" t="s">
        <v>5945</v>
      </c>
      <c r="G183" s="738" t="s">
        <v>5750</v>
      </c>
      <c r="H183" s="739" t="s">
        <v>106</v>
      </c>
      <c r="I183" s="740">
        <v>120000</v>
      </c>
      <c r="J183" s="748">
        <v>67179</v>
      </c>
      <c r="K183" s="742">
        <v>42758</v>
      </c>
      <c r="L183" s="743">
        <v>1</v>
      </c>
      <c r="M183" s="743">
        <v>0</v>
      </c>
      <c r="N183" s="744">
        <v>67179</v>
      </c>
      <c r="O183" s="744">
        <v>0</v>
      </c>
      <c r="P183" s="744">
        <f t="shared" si="2"/>
        <v>67179</v>
      </c>
      <c r="Q183" s="604"/>
      <c r="R183" s="745"/>
      <c r="S183" s="745"/>
      <c r="T183" s="745"/>
      <c r="U183" s="745"/>
      <c r="V183" s="745"/>
      <c r="W183" s="745"/>
      <c r="X183" s="745"/>
      <c r="Y183" s="745"/>
      <c r="Z183" s="745"/>
      <c r="AA183" s="745"/>
      <c r="AB183" s="745"/>
      <c r="AC183" s="745"/>
      <c r="AD183" s="745"/>
      <c r="AE183" s="745"/>
      <c r="AF183" s="745"/>
      <c r="AG183" s="745"/>
      <c r="AH183" s="745"/>
      <c r="AI183" s="745"/>
      <c r="AJ183" s="745"/>
      <c r="AK183" s="745"/>
      <c r="AL183" s="745"/>
      <c r="AM183" s="745"/>
      <c r="AN183" s="745"/>
      <c r="AO183" s="745"/>
      <c r="AP183" s="745"/>
      <c r="AQ183" s="745"/>
      <c r="AR183" s="745"/>
      <c r="AS183" s="745"/>
      <c r="AT183" s="745"/>
      <c r="AU183" s="745"/>
      <c r="AV183" s="745"/>
      <c r="AW183" s="745"/>
      <c r="AX183" s="745"/>
      <c r="AY183" s="745"/>
      <c r="AZ183" s="745"/>
      <c r="BA183" s="745"/>
      <c r="BB183" s="745"/>
      <c r="BC183" s="745"/>
      <c r="BD183" s="745"/>
      <c r="BE183" s="745"/>
      <c r="BF183" s="745"/>
      <c r="BG183" s="745"/>
    </row>
    <row r="184" spans="1:59" s="746" customFormat="1" x14ac:dyDescent="0.2">
      <c r="A184" s="735" t="e">
        <v>#N/A</v>
      </c>
      <c r="B184" s="735" t="e">
        <v>#N/A</v>
      </c>
      <c r="C184" s="736">
        <v>176</v>
      </c>
      <c r="D184" s="736">
        <v>177</v>
      </c>
      <c r="E184" s="737" t="s">
        <v>5259</v>
      </c>
      <c r="F184" s="738" t="s">
        <v>5946</v>
      </c>
      <c r="G184" s="738" t="s">
        <v>5750</v>
      </c>
      <c r="H184" s="739" t="s">
        <v>106</v>
      </c>
      <c r="I184" s="740">
        <v>0</v>
      </c>
      <c r="J184" s="748">
        <v>18968</v>
      </c>
      <c r="K184" s="742">
        <v>42611</v>
      </c>
      <c r="L184" s="743">
        <v>1</v>
      </c>
      <c r="M184" s="743">
        <v>0.75</v>
      </c>
      <c r="N184" s="744">
        <v>18968</v>
      </c>
      <c r="O184" s="744">
        <v>0</v>
      </c>
      <c r="P184" s="744">
        <f t="shared" si="2"/>
        <v>18968</v>
      </c>
      <c r="Q184" s="604"/>
      <c r="R184" s="745"/>
      <c r="S184" s="745"/>
      <c r="T184" s="745"/>
      <c r="U184" s="745"/>
      <c r="V184" s="745"/>
      <c r="W184" s="745"/>
      <c r="X184" s="745"/>
      <c r="Y184" s="745"/>
      <c r="Z184" s="745"/>
      <c r="AA184" s="745"/>
      <c r="AB184" s="745"/>
      <c r="AC184" s="745"/>
      <c r="AD184" s="745"/>
      <c r="AE184" s="745"/>
      <c r="AF184" s="745"/>
      <c r="AG184" s="745"/>
      <c r="AH184" s="745"/>
      <c r="AI184" s="745"/>
      <c r="AJ184" s="745"/>
      <c r="AK184" s="745"/>
      <c r="AL184" s="745"/>
      <c r="AM184" s="745"/>
      <c r="AN184" s="745"/>
      <c r="AO184" s="745"/>
      <c r="AP184" s="745"/>
      <c r="AQ184" s="745"/>
      <c r="AR184" s="745"/>
      <c r="AS184" s="745"/>
      <c r="AT184" s="745"/>
      <c r="AU184" s="745"/>
      <c r="AV184" s="745"/>
      <c r="AW184" s="745"/>
      <c r="AX184" s="745"/>
      <c r="AY184" s="745"/>
      <c r="AZ184" s="745"/>
      <c r="BA184" s="745"/>
      <c r="BB184" s="745"/>
      <c r="BC184" s="745"/>
      <c r="BD184" s="745"/>
      <c r="BE184" s="745"/>
      <c r="BF184" s="745"/>
      <c r="BG184" s="745"/>
    </row>
    <row r="185" spans="1:59" s="746" customFormat="1" ht="30" x14ac:dyDescent="0.2">
      <c r="A185" s="735" t="e">
        <v>#N/A</v>
      </c>
      <c r="B185" s="735" t="e">
        <v>#N/A</v>
      </c>
      <c r="C185" s="736">
        <v>660</v>
      </c>
      <c r="D185" s="736">
        <v>178</v>
      </c>
      <c r="E185" s="737" t="s">
        <v>5284</v>
      </c>
      <c r="F185" s="738" t="s">
        <v>5947</v>
      </c>
      <c r="G185" s="738" t="s">
        <v>5747</v>
      </c>
      <c r="H185" s="739" t="s">
        <v>106</v>
      </c>
      <c r="I185" s="740">
        <v>0</v>
      </c>
      <c r="J185" s="751">
        <v>31000</v>
      </c>
      <c r="K185" s="742">
        <v>42738</v>
      </c>
      <c r="L185" s="743">
        <v>1</v>
      </c>
      <c r="M185" s="743">
        <v>0</v>
      </c>
      <c r="N185" s="744">
        <v>0</v>
      </c>
      <c r="O185" s="744">
        <v>0</v>
      </c>
      <c r="P185" s="744">
        <f t="shared" si="2"/>
        <v>31000</v>
      </c>
      <c r="Q185" s="604">
        <v>0</v>
      </c>
      <c r="R185" s="745"/>
      <c r="S185" s="745"/>
      <c r="T185" s="745"/>
      <c r="U185" s="745"/>
      <c r="V185" s="745"/>
      <c r="W185" s="745"/>
      <c r="X185" s="745"/>
      <c r="Y185" s="745"/>
      <c r="Z185" s="745"/>
      <c r="AA185" s="745"/>
      <c r="AB185" s="745"/>
      <c r="AC185" s="745"/>
      <c r="AD185" s="745"/>
      <c r="AE185" s="745"/>
      <c r="AF185" s="745"/>
      <c r="AG185" s="745"/>
      <c r="AH185" s="745"/>
      <c r="AI185" s="745"/>
      <c r="AJ185" s="745"/>
      <c r="AK185" s="745"/>
      <c r="AL185" s="745"/>
      <c r="AM185" s="745"/>
      <c r="AN185" s="745"/>
      <c r="AO185" s="745"/>
      <c r="AP185" s="745"/>
      <c r="AQ185" s="745"/>
      <c r="AR185" s="745"/>
      <c r="AS185" s="745"/>
      <c r="AT185" s="745"/>
      <c r="AU185" s="745"/>
      <c r="AV185" s="745"/>
      <c r="AW185" s="745"/>
      <c r="AX185" s="745"/>
      <c r="AY185" s="745"/>
      <c r="AZ185" s="745"/>
      <c r="BA185" s="745"/>
      <c r="BB185" s="745"/>
      <c r="BC185" s="745"/>
      <c r="BD185" s="745"/>
      <c r="BE185" s="745"/>
      <c r="BF185" s="745"/>
      <c r="BG185" s="745"/>
    </row>
    <row r="186" spans="1:59" s="746" customFormat="1" ht="30" x14ac:dyDescent="0.2">
      <c r="A186" s="735">
        <v>441</v>
      </c>
      <c r="B186" s="735">
        <v>453</v>
      </c>
      <c r="C186" s="736">
        <v>177</v>
      </c>
      <c r="D186" s="736">
        <v>179</v>
      </c>
      <c r="E186" s="737" t="s">
        <v>1196</v>
      </c>
      <c r="F186" s="738" t="s">
        <v>5948</v>
      </c>
      <c r="G186" s="738" t="s">
        <v>5745</v>
      </c>
      <c r="H186" s="739" t="s">
        <v>106</v>
      </c>
      <c r="I186" s="740">
        <v>20000</v>
      </c>
      <c r="J186" s="752">
        <v>24000</v>
      </c>
      <c r="K186" s="742">
        <v>42697</v>
      </c>
      <c r="L186" s="743">
        <v>0</v>
      </c>
      <c r="M186" s="743">
        <v>0</v>
      </c>
      <c r="N186" s="753">
        <v>0</v>
      </c>
      <c r="O186" s="753">
        <v>0</v>
      </c>
      <c r="P186" s="744">
        <f t="shared" si="2"/>
        <v>24000</v>
      </c>
      <c r="Q186" s="604" t="s">
        <v>5949</v>
      </c>
      <c r="R186" s="745"/>
      <c r="S186" s="745"/>
      <c r="T186" s="745"/>
      <c r="U186" s="745"/>
      <c r="V186" s="745"/>
      <c r="W186" s="745"/>
      <c r="X186" s="745"/>
      <c r="Y186" s="745"/>
      <c r="Z186" s="745"/>
      <c r="AA186" s="745"/>
      <c r="AB186" s="745"/>
      <c r="AC186" s="745"/>
      <c r="AD186" s="745"/>
      <c r="AE186" s="745"/>
      <c r="AF186" s="745"/>
      <c r="AG186" s="745"/>
      <c r="AH186" s="745"/>
      <c r="AI186" s="745"/>
      <c r="AJ186" s="745"/>
      <c r="AK186" s="745"/>
      <c r="AL186" s="745"/>
      <c r="AM186" s="745"/>
      <c r="AN186" s="745"/>
      <c r="AO186" s="745"/>
      <c r="AP186" s="745"/>
      <c r="AQ186" s="745"/>
      <c r="AR186" s="745"/>
      <c r="AS186" s="745"/>
      <c r="AT186" s="745"/>
      <c r="AU186" s="745"/>
      <c r="AV186" s="745"/>
      <c r="AW186" s="745"/>
      <c r="AX186" s="745"/>
      <c r="AY186" s="745"/>
      <c r="AZ186" s="745"/>
      <c r="BA186" s="745"/>
      <c r="BB186" s="745"/>
      <c r="BC186" s="745"/>
      <c r="BD186" s="745"/>
      <c r="BE186" s="745"/>
      <c r="BF186" s="745"/>
      <c r="BG186" s="745"/>
    </row>
    <row r="187" spans="1:59" s="746" customFormat="1" ht="30" x14ac:dyDescent="0.2">
      <c r="A187" s="735">
        <v>442</v>
      </c>
      <c r="B187" s="735">
        <v>454</v>
      </c>
      <c r="C187" s="736">
        <v>178</v>
      </c>
      <c r="D187" s="736">
        <v>180</v>
      </c>
      <c r="E187" s="737" t="s">
        <v>1198</v>
      </c>
      <c r="F187" s="738" t="s">
        <v>5950</v>
      </c>
      <c r="G187" s="738" t="s">
        <v>5745</v>
      </c>
      <c r="H187" s="739" t="s">
        <v>106</v>
      </c>
      <c r="I187" s="740">
        <v>5000</v>
      </c>
      <c r="J187" s="752">
        <v>13000</v>
      </c>
      <c r="K187" s="742">
        <v>42697</v>
      </c>
      <c r="L187" s="743">
        <v>0</v>
      </c>
      <c r="M187" s="743">
        <v>0</v>
      </c>
      <c r="N187" s="753">
        <v>0</v>
      </c>
      <c r="O187" s="753">
        <v>0</v>
      </c>
      <c r="P187" s="744">
        <f t="shared" si="2"/>
        <v>13000</v>
      </c>
      <c r="Q187" s="604" t="s">
        <v>5949</v>
      </c>
      <c r="R187" s="745"/>
      <c r="S187" s="745"/>
      <c r="T187" s="745"/>
      <c r="U187" s="745"/>
      <c r="V187" s="745"/>
      <c r="W187" s="745"/>
      <c r="X187" s="745"/>
      <c r="Y187" s="745"/>
      <c r="Z187" s="745"/>
      <c r="AA187" s="745"/>
      <c r="AB187" s="745"/>
      <c r="AC187" s="745"/>
      <c r="AD187" s="745"/>
      <c r="AE187" s="745"/>
      <c r="AF187" s="745"/>
      <c r="AG187" s="745"/>
      <c r="AH187" s="745"/>
      <c r="AI187" s="745"/>
      <c r="AJ187" s="745"/>
      <c r="AK187" s="745"/>
      <c r="AL187" s="745"/>
      <c r="AM187" s="745"/>
      <c r="AN187" s="745"/>
      <c r="AO187" s="745"/>
      <c r="AP187" s="745"/>
      <c r="AQ187" s="745"/>
      <c r="AR187" s="745"/>
      <c r="AS187" s="745"/>
      <c r="AT187" s="745"/>
      <c r="AU187" s="745"/>
      <c r="AV187" s="745"/>
      <c r="AW187" s="745"/>
      <c r="AX187" s="745"/>
      <c r="AY187" s="745"/>
      <c r="AZ187" s="745"/>
      <c r="BA187" s="745"/>
      <c r="BB187" s="745"/>
      <c r="BC187" s="745"/>
      <c r="BD187" s="745"/>
      <c r="BE187" s="745"/>
      <c r="BF187" s="745"/>
      <c r="BG187" s="745"/>
    </row>
    <row r="188" spans="1:59" s="746" customFormat="1" ht="30" x14ac:dyDescent="0.2">
      <c r="A188" s="735">
        <v>18</v>
      </c>
      <c r="B188" s="735">
        <v>149</v>
      </c>
      <c r="C188" s="736">
        <v>206</v>
      </c>
      <c r="D188" s="736">
        <v>181</v>
      </c>
      <c r="E188" s="737" t="s">
        <v>170</v>
      </c>
      <c r="F188" s="738" t="s">
        <v>5951</v>
      </c>
      <c r="G188" s="738" t="s">
        <v>5759</v>
      </c>
      <c r="H188" s="739" t="s">
        <v>106</v>
      </c>
      <c r="I188" s="740">
        <v>285000</v>
      </c>
      <c r="J188" s="748">
        <v>489000.01</v>
      </c>
      <c r="K188" s="742">
        <v>42773</v>
      </c>
      <c r="L188" s="743">
        <v>1</v>
      </c>
      <c r="M188" s="743">
        <v>0</v>
      </c>
      <c r="N188" s="744">
        <v>489000.01</v>
      </c>
      <c r="O188" s="744">
        <v>0</v>
      </c>
      <c r="P188" s="744">
        <f t="shared" si="2"/>
        <v>489000.01</v>
      </c>
      <c r="Q188" s="604"/>
      <c r="R188" s="745"/>
      <c r="S188" s="745"/>
      <c r="T188" s="745"/>
      <c r="U188" s="745"/>
      <c r="V188" s="745"/>
      <c r="W188" s="745"/>
      <c r="X188" s="745"/>
      <c r="Y188" s="745"/>
      <c r="Z188" s="745"/>
      <c r="AA188" s="745"/>
      <c r="AB188" s="745"/>
      <c r="AC188" s="745"/>
      <c r="AD188" s="745"/>
      <c r="AE188" s="745"/>
      <c r="AF188" s="745"/>
      <c r="AG188" s="745"/>
      <c r="AH188" s="745"/>
      <c r="AI188" s="745"/>
      <c r="AJ188" s="745"/>
      <c r="AK188" s="745"/>
      <c r="AL188" s="745"/>
      <c r="AM188" s="745"/>
      <c r="AN188" s="745"/>
      <c r="AO188" s="745"/>
      <c r="AP188" s="745"/>
      <c r="AQ188" s="745"/>
      <c r="AR188" s="745"/>
      <c r="AS188" s="745"/>
      <c r="AT188" s="745"/>
      <c r="AU188" s="745"/>
      <c r="AV188" s="745"/>
      <c r="AW188" s="745"/>
      <c r="AX188" s="745"/>
      <c r="AY188" s="745"/>
      <c r="AZ188" s="745"/>
      <c r="BA188" s="745"/>
      <c r="BB188" s="745"/>
      <c r="BC188" s="745"/>
      <c r="BD188" s="745"/>
      <c r="BE188" s="745"/>
      <c r="BF188" s="745"/>
      <c r="BG188" s="745"/>
    </row>
    <row r="189" spans="1:59" s="746" customFormat="1" ht="30" x14ac:dyDescent="0.2">
      <c r="A189" s="735">
        <v>919</v>
      </c>
      <c r="B189" s="735">
        <v>927</v>
      </c>
      <c r="C189" s="736">
        <v>209</v>
      </c>
      <c r="D189" s="736">
        <v>182</v>
      </c>
      <c r="E189" s="737" t="s">
        <v>2581</v>
      </c>
      <c r="F189" s="738" t="s">
        <v>5952</v>
      </c>
      <c r="G189" s="738" t="s">
        <v>5747</v>
      </c>
      <c r="H189" s="739" t="s">
        <v>106</v>
      </c>
      <c r="I189" s="740">
        <v>15000</v>
      </c>
      <c r="J189" s="748">
        <v>16900</v>
      </c>
      <c r="K189" s="742">
        <v>42564</v>
      </c>
      <c r="L189" s="743">
        <v>1</v>
      </c>
      <c r="M189" s="743">
        <v>1</v>
      </c>
      <c r="N189" s="744">
        <v>16900</v>
      </c>
      <c r="O189" s="744">
        <v>0</v>
      </c>
      <c r="P189" s="744">
        <f t="shared" si="2"/>
        <v>16900</v>
      </c>
      <c r="Q189" s="604"/>
      <c r="R189" s="745"/>
      <c r="S189" s="745"/>
      <c r="T189" s="745"/>
      <c r="U189" s="745"/>
      <c r="V189" s="745"/>
      <c r="W189" s="745"/>
      <c r="X189" s="745"/>
      <c r="Y189" s="745"/>
      <c r="Z189" s="745"/>
      <c r="AA189" s="745"/>
      <c r="AB189" s="745"/>
      <c r="AC189" s="745"/>
      <c r="AD189" s="745"/>
      <c r="AE189" s="745"/>
      <c r="AF189" s="745"/>
      <c r="AG189" s="745"/>
      <c r="AH189" s="745"/>
      <c r="AI189" s="745"/>
      <c r="AJ189" s="745"/>
      <c r="AK189" s="745"/>
      <c r="AL189" s="745"/>
      <c r="AM189" s="745"/>
      <c r="AN189" s="745"/>
      <c r="AO189" s="745"/>
      <c r="AP189" s="745"/>
      <c r="AQ189" s="745"/>
      <c r="AR189" s="745"/>
      <c r="AS189" s="745"/>
      <c r="AT189" s="745"/>
      <c r="AU189" s="745"/>
      <c r="AV189" s="745"/>
      <c r="AW189" s="745"/>
      <c r="AX189" s="745"/>
      <c r="AY189" s="745"/>
      <c r="AZ189" s="745"/>
      <c r="BA189" s="745"/>
      <c r="BB189" s="745"/>
      <c r="BC189" s="745"/>
      <c r="BD189" s="745"/>
      <c r="BE189" s="745"/>
      <c r="BF189" s="745"/>
      <c r="BG189" s="745"/>
    </row>
    <row r="190" spans="1:59" s="746" customFormat="1" x14ac:dyDescent="0.2">
      <c r="A190" s="735">
        <v>1178</v>
      </c>
      <c r="B190" s="735">
        <v>1186</v>
      </c>
      <c r="C190" s="736">
        <v>217</v>
      </c>
      <c r="D190" s="736">
        <v>183</v>
      </c>
      <c r="E190" s="737" t="s">
        <v>3307</v>
      </c>
      <c r="F190" s="738" t="s">
        <v>5953</v>
      </c>
      <c r="G190" s="738" t="s">
        <v>5747</v>
      </c>
      <c r="H190" s="739" t="s">
        <v>106</v>
      </c>
      <c r="I190" s="740">
        <v>12500</v>
      </c>
      <c r="J190" s="748">
        <v>22020</v>
      </c>
      <c r="K190" s="742">
        <v>42577</v>
      </c>
      <c r="L190" s="743">
        <v>1</v>
      </c>
      <c r="M190" s="743">
        <v>1</v>
      </c>
      <c r="N190" s="744">
        <v>22020</v>
      </c>
      <c r="O190" s="744">
        <v>22020</v>
      </c>
      <c r="P190" s="744">
        <f t="shared" si="2"/>
        <v>0</v>
      </c>
      <c r="Q190" s="604"/>
      <c r="R190" s="745"/>
      <c r="S190" s="745"/>
      <c r="T190" s="745"/>
      <c r="U190" s="745"/>
      <c r="V190" s="745"/>
      <c r="W190" s="745"/>
      <c r="X190" s="745"/>
      <c r="Y190" s="745"/>
      <c r="Z190" s="745"/>
      <c r="AA190" s="745"/>
      <c r="AB190" s="745"/>
      <c r="AC190" s="745"/>
      <c r="AD190" s="745"/>
      <c r="AE190" s="745"/>
      <c r="AF190" s="745"/>
      <c r="AG190" s="745"/>
      <c r="AH190" s="745"/>
      <c r="AI190" s="745"/>
      <c r="AJ190" s="745"/>
      <c r="AK190" s="745"/>
      <c r="AL190" s="745"/>
      <c r="AM190" s="745"/>
      <c r="AN190" s="745"/>
      <c r="AO190" s="745"/>
      <c r="AP190" s="745"/>
      <c r="AQ190" s="745"/>
      <c r="AR190" s="745"/>
      <c r="AS190" s="745"/>
      <c r="AT190" s="745"/>
      <c r="AU190" s="745"/>
      <c r="AV190" s="745"/>
      <c r="AW190" s="745"/>
      <c r="AX190" s="745"/>
      <c r="AY190" s="745"/>
      <c r="AZ190" s="745"/>
      <c r="BA190" s="745"/>
      <c r="BB190" s="745"/>
      <c r="BC190" s="745"/>
      <c r="BD190" s="745"/>
      <c r="BE190" s="745"/>
      <c r="BF190" s="745"/>
      <c r="BG190" s="745"/>
    </row>
    <row r="191" spans="1:59" s="746" customFormat="1" ht="30" x14ac:dyDescent="0.2">
      <c r="A191" s="735">
        <v>6</v>
      </c>
      <c r="B191" s="735">
        <v>64</v>
      </c>
      <c r="C191" s="736">
        <v>216</v>
      </c>
      <c r="D191" s="736">
        <v>184</v>
      </c>
      <c r="E191" s="737" t="s">
        <v>139</v>
      </c>
      <c r="F191" s="738" t="s">
        <v>5954</v>
      </c>
      <c r="G191" s="738" t="s">
        <v>5750</v>
      </c>
      <c r="H191" s="739" t="s">
        <v>106</v>
      </c>
      <c r="I191" s="740">
        <v>75000</v>
      </c>
      <c r="J191" s="748">
        <v>278320</v>
      </c>
      <c r="K191" s="742">
        <v>42802</v>
      </c>
      <c r="L191" s="743">
        <v>1</v>
      </c>
      <c r="M191" s="743">
        <v>0</v>
      </c>
      <c r="N191" s="744">
        <v>278320</v>
      </c>
      <c r="O191" s="744">
        <v>0</v>
      </c>
      <c r="P191" s="744">
        <f t="shared" si="2"/>
        <v>278320</v>
      </c>
      <c r="Q191" s="604"/>
      <c r="R191" s="745"/>
      <c r="S191" s="745"/>
      <c r="T191" s="745"/>
      <c r="U191" s="745"/>
      <c r="V191" s="745"/>
      <c r="W191" s="745"/>
      <c r="X191" s="745"/>
      <c r="Y191" s="745"/>
      <c r="Z191" s="745"/>
      <c r="AA191" s="745"/>
      <c r="AB191" s="745"/>
      <c r="AC191" s="745"/>
      <c r="AD191" s="745"/>
      <c r="AE191" s="745"/>
      <c r="AF191" s="745"/>
      <c r="AG191" s="745"/>
      <c r="AH191" s="745"/>
      <c r="AI191" s="745"/>
      <c r="AJ191" s="745"/>
      <c r="AK191" s="745"/>
      <c r="AL191" s="745"/>
      <c r="AM191" s="745"/>
      <c r="AN191" s="745"/>
      <c r="AO191" s="745"/>
      <c r="AP191" s="745"/>
      <c r="AQ191" s="745"/>
      <c r="AR191" s="745"/>
      <c r="AS191" s="745"/>
      <c r="AT191" s="745"/>
      <c r="AU191" s="745"/>
      <c r="AV191" s="745"/>
      <c r="AW191" s="745"/>
      <c r="AX191" s="745"/>
      <c r="AY191" s="745"/>
      <c r="AZ191" s="745"/>
      <c r="BA191" s="745"/>
      <c r="BB191" s="745"/>
      <c r="BC191" s="745"/>
      <c r="BD191" s="745"/>
      <c r="BE191" s="745"/>
      <c r="BF191" s="745"/>
      <c r="BG191" s="745"/>
    </row>
    <row r="192" spans="1:59" s="746" customFormat="1" x14ac:dyDescent="0.2">
      <c r="A192" s="735">
        <v>935</v>
      </c>
      <c r="B192" s="735">
        <v>943</v>
      </c>
      <c r="C192" s="736">
        <v>220</v>
      </c>
      <c r="D192" s="736">
        <v>185</v>
      </c>
      <c r="E192" s="737" t="s">
        <v>2623</v>
      </c>
      <c r="F192" s="738" t="s">
        <v>5955</v>
      </c>
      <c r="G192" s="738" t="s">
        <v>5747</v>
      </c>
      <c r="H192" s="739" t="s">
        <v>106</v>
      </c>
      <c r="I192" s="740">
        <v>5000</v>
      </c>
      <c r="J192" s="748">
        <v>8047.5</v>
      </c>
      <c r="K192" s="742">
        <v>42558</v>
      </c>
      <c r="L192" s="743">
        <v>1</v>
      </c>
      <c r="M192" s="743">
        <v>1</v>
      </c>
      <c r="N192" s="744">
        <v>8047.5</v>
      </c>
      <c r="O192" s="744">
        <v>0</v>
      </c>
      <c r="P192" s="744">
        <f t="shared" si="2"/>
        <v>8047.5</v>
      </c>
      <c r="Q192" s="604"/>
      <c r="R192" s="745"/>
      <c r="S192" s="745"/>
      <c r="T192" s="745"/>
      <c r="U192" s="745"/>
      <c r="V192" s="745"/>
      <c r="W192" s="745"/>
      <c r="X192" s="745"/>
      <c r="Y192" s="745"/>
      <c r="Z192" s="745"/>
      <c r="AA192" s="745"/>
      <c r="AB192" s="745"/>
      <c r="AC192" s="745"/>
      <c r="AD192" s="745"/>
      <c r="AE192" s="745"/>
      <c r="AF192" s="745"/>
      <c r="AG192" s="745"/>
      <c r="AH192" s="745"/>
      <c r="AI192" s="745"/>
      <c r="AJ192" s="745"/>
      <c r="AK192" s="745"/>
      <c r="AL192" s="745"/>
      <c r="AM192" s="745"/>
      <c r="AN192" s="745"/>
      <c r="AO192" s="745"/>
      <c r="AP192" s="745"/>
      <c r="AQ192" s="745"/>
      <c r="AR192" s="745"/>
      <c r="AS192" s="745"/>
      <c r="AT192" s="745"/>
      <c r="AU192" s="745"/>
      <c r="AV192" s="745"/>
      <c r="AW192" s="745"/>
      <c r="AX192" s="745"/>
      <c r="AY192" s="745"/>
      <c r="AZ192" s="745"/>
      <c r="BA192" s="745"/>
      <c r="BB192" s="745"/>
      <c r="BC192" s="745"/>
      <c r="BD192" s="745"/>
      <c r="BE192" s="745"/>
      <c r="BF192" s="745"/>
      <c r="BG192" s="745"/>
    </row>
    <row r="193" spans="1:59" s="746" customFormat="1" x14ac:dyDescent="0.2">
      <c r="A193" s="735">
        <v>1140</v>
      </c>
      <c r="B193" s="735">
        <v>1148</v>
      </c>
      <c r="C193" s="736">
        <v>234</v>
      </c>
      <c r="D193" s="736">
        <v>186</v>
      </c>
      <c r="E193" s="737" t="s">
        <v>3202</v>
      </c>
      <c r="F193" s="738" t="s">
        <v>5956</v>
      </c>
      <c r="G193" s="738" t="s">
        <v>5747</v>
      </c>
      <c r="H193" s="739" t="s">
        <v>106</v>
      </c>
      <c r="I193" s="740">
        <v>15000</v>
      </c>
      <c r="J193" s="748">
        <v>24473.599999999999</v>
      </c>
      <c r="K193" s="742">
        <v>42599</v>
      </c>
      <c r="L193" s="743">
        <v>1</v>
      </c>
      <c r="M193" s="743">
        <v>1</v>
      </c>
      <c r="N193" s="744">
        <v>24473.599999999999</v>
      </c>
      <c r="O193" s="744">
        <v>0</v>
      </c>
      <c r="P193" s="744">
        <f t="shared" si="2"/>
        <v>24473.599999999999</v>
      </c>
      <c r="Q193" s="604"/>
      <c r="R193" s="745"/>
      <c r="S193" s="745"/>
      <c r="T193" s="745"/>
      <c r="U193" s="745"/>
      <c r="V193" s="745"/>
      <c r="W193" s="745"/>
      <c r="X193" s="745"/>
      <c r="Y193" s="745"/>
      <c r="Z193" s="745"/>
      <c r="AA193" s="745"/>
      <c r="AB193" s="745"/>
      <c r="AC193" s="745"/>
      <c r="AD193" s="745"/>
      <c r="AE193" s="745"/>
      <c r="AF193" s="745"/>
      <c r="AG193" s="745"/>
      <c r="AH193" s="745"/>
      <c r="AI193" s="745"/>
      <c r="AJ193" s="745"/>
      <c r="AK193" s="745"/>
      <c r="AL193" s="745"/>
      <c r="AM193" s="745"/>
      <c r="AN193" s="745"/>
      <c r="AO193" s="745"/>
      <c r="AP193" s="745"/>
      <c r="AQ193" s="745"/>
      <c r="AR193" s="745"/>
      <c r="AS193" s="745"/>
      <c r="AT193" s="745"/>
      <c r="AU193" s="745"/>
      <c r="AV193" s="745"/>
      <c r="AW193" s="745"/>
      <c r="AX193" s="745"/>
      <c r="AY193" s="745"/>
      <c r="AZ193" s="745"/>
      <c r="BA193" s="745"/>
      <c r="BB193" s="745"/>
      <c r="BC193" s="745"/>
      <c r="BD193" s="745"/>
      <c r="BE193" s="745"/>
      <c r="BF193" s="745"/>
      <c r="BG193" s="745"/>
    </row>
    <row r="194" spans="1:59" s="746" customFormat="1" ht="30" x14ac:dyDescent="0.2">
      <c r="A194" s="735">
        <v>1117</v>
      </c>
      <c r="B194" s="735">
        <v>1125</v>
      </c>
      <c r="C194" s="736">
        <v>167</v>
      </c>
      <c r="D194" s="736">
        <v>187</v>
      </c>
      <c r="E194" s="737" t="s">
        <v>3133</v>
      </c>
      <c r="F194" s="738" t="s">
        <v>5957</v>
      </c>
      <c r="G194" s="738" t="s">
        <v>5747</v>
      </c>
      <c r="H194" s="739" t="s">
        <v>106</v>
      </c>
      <c r="I194" s="740">
        <v>5000</v>
      </c>
      <c r="J194" s="748">
        <v>69200</v>
      </c>
      <c r="K194" s="742">
        <v>42606</v>
      </c>
      <c r="L194" s="743">
        <v>1</v>
      </c>
      <c r="M194" s="743">
        <v>1</v>
      </c>
      <c r="N194" s="744">
        <v>69200</v>
      </c>
      <c r="O194" s="744">
        <v>0</v>
      </c>
      <c r="P194" s="744">
        <f t="shared" si="2"/>
        <v>69200</v>
      </c>
      <c r="Q194" s="604"/>
      <c r="R194" s="745"/>
      <c r="S194" s="745"/>
      <c r="T194" s="745"/>
      <c r="U194" s="745"/>
      <c r="V194" s="745"/>
      <c r="W194" s="745"/>
      <c r="X194" s="745"/>
      <c r="Y194" s="745"/>
      <c r="Z194" s="745"/>
      <c r="AA194" s="745"/>
      <c r="AB194" s="745"/>
      <c r="AC194" s="745"/>
      <c r="AD194" s="745"/>
      <c r="AE194" s="745"/>
      <c r="AF194" s="745"/>
      <c r="AG194" s="745"/>
      <c r="AH194" s="745"/>
      <c r="AI194" s="745"/>
      <c r="AJ194" s="745"/>
      <c r="AK194" s="745"/>
      <c r="AL194" s="745"/>
      <c r="AM194" s="745"/>
      <c r="AN194" s="745"/>
      <c r="AO194" s="745"/>
      <c r="AP194" s="745"/>
      <c r="AQ194" s="745"/>
      <c r="AR194" s="745"/>
      <c r="AS194" s="745"/>
      <c r="AT194" s="745"/>
      <c r="AU194" s="745"/>
      <c r="AV194" s="745"/>
      <c r="AW194" s="745"/>
      <c r="AX194" s="745"/>
      <c r="AY194" s="745"/>
      <c r="AZ194" s="745"/>
      <c r="BA194" s="745"/>
      <c r="BB194" s="745"/>
      <c r="BC194" s="745"/>
      <c r="BD194" s="745"/>
      <c r="BE194" s="745"/>
      <c r="BF194" s="745"/>
      <c r="BG194" s="745"/>
    </row>
    <row r="195" spans="1:59" s="746" customFormat="1" x14ac:dyDescent="0.2">
      <c r="A195" s="735">
        <v>54</v>
      </c>
      <c r="B195" s="735">
        <v>118</v>
      </c>
      <c r="C195" s="736">
        <v>199</v>
      </c>
      <c r="D195" s="736">
        <v>188</v>
      </c>
      <c r="E195" s="737" t="s">
        <v>251</v>
      </c>
      <c r="F195" s="738" t="s">
        <v>5958</v>
      </c>
      <c r="G195" s="738" t="s">
        <v>5759</v>
      </c>
      <c r="H195" s="739" t="s">
        <v>106</v>
      </c>
      <c r="I195" s="740">
        <v>225000</v>
      </c>
      <c r="J195" s="748">
        <v>240343.79</v>
      </c>
      <c r="K195" s="742">
        <v>42759</v>
      </c>
      <c r="L195" s="743">
        <v>1</v>
      </c>
      <c r="M195" s="743">
        <v>0</v>
      </c>
      <c r="N195" s="744">
        <v>240343.79</v>
      </c>
      <c r="O195" s="744">
        <v>0</v>
      </c>
      <c r="P195" s="744">
        <f t="shared" si="2"/>
        <v>240343.79</v>
      </c>
      <c r="Q195" s="604" t="s">
        <v>5959</v>
      </c>
      <c r="R195" s="745"/>
      <c r="S195" s="745"/>
      <c r="T195" s="745"/>
      <c r="U195" s="745"/>
      <c r="V195" s="745"/>
      <c r="W195" s="745"/>
      <c r="X195" s="745"/>
      <c r="Y195" s="745"/>
      <c r="Z195" s="745"/>
      <c r="AA195" s="745"/>
      <c r="AB195" s="745"/>
      <c r="AC195" s="745"/>
      <c r="AD195" s="745"/>
      <c r="AE195" s="745"/>
      <c r="AF195" s="745"/>
      <c r="AG195" s="745"/>
      <c r="AH195" s="745"/>
      <c r="AI195" s="745"/>
      <c r="AJ195" s="745"/>
      <c r="AK195" s="745"/>
      <c r="AL195" s="745"/>
      <c r="AM195" s="745"/>
      <c r="AN195" s="745"/>
      <c r="AO195" s="745"/>
      <c r="AP195" s="745"/>
      <c r="AQ195" s="745"/>
      <c r="AR195" s="745"/>
      <c r="AS195" s="745"/>
      <c r="AT195" s="745"/>
      <c r="AU195" s="745"/>
      <c r="AV195" s="745"/>
      <c r="AW195" s="745"/>
      <c r="AX195" s="745"/>
      <c r="AY195" s="745"/>
      <c r="AZ195" s="745"/>
      <c r="BA195" s="745"/>
      <c r="BB195" s="745"/>
      <c r="BC195" s="745"/>
      <c r="BD195" s="745"/>
      <c r="BE195" s="745"/>
      <c r="BF195" s="745"/>
      <c r="BG195" s="745"/>
    </row>
    <row r="196" spans="1:59" s="746" customFormat="1" ht="30" x14ac:dyDescent="0.2">
      <c r="A196" s="735">
        <v>166</v>
      </c>
      <c r="B196" s="735">
        <v>129</v>
      </c>
      <c r="C196" s="736">
        <v>200</v>
      </c>
      <c r="D196" s="736">
        <v>189</v>
      </c>
      <c r="E196" s="737" t="s">
        <v>462</v>
      </c>
      <c r="F196" s="738" t="s">
        <v>5960</v>
      </c>
      <c r="G196" s="738" t="s">
        <v>5759</v>
      </c>
      <c r="H196" s="739" t="s">
        <v>106</v>
      </c>
      <c r="I196" s="740">
        <v>300000</v>
      </c>
      <c r="J196" s="748">
        <v>240343.79</v>
      </c>
      <c r="K196" s="742">
        <v>42759</v>
      </c>
      <c r="L196" s="743">
        <v>1</v>
      </c>
      <c r="M196" s="743">
        <v>0</v>
      </c>
      <c r="N196" s="744">
        <v>240343.79</v>
      </c>
      <c r="O196" s="744">
        <v>0</v>
      </c>
      <c r="P196" s="744">
        <f t="shared" si="2"/>
        <v>240343.79</v>
      </c>
      <c r="Q196" s="604" t="s">
        <v>5959</v>
      </c>
      <c r="R196" s="745"/>
      <c r="S196" s="745"/>
      <c r="T196" s="745"/>
      <c r="U196" s="745"/>
      <c r="V196" s="745"/>
      <c r="W196" s="745"/>
      <c r="X196" s="745"/>
      <c r="Y196" s="745"/>
      <c r="Z196" s="745"/>
      <c r="AA196" s="745"/>
      <c r="AB196" s="745"/>
      <c r="AC196" s="745"/>
      <c r="AD196" s="745"/>
      <c r="AE196" s="745"/>
      <c r="AF196" s="745"/>
      <c r="AG196" s="745"/>
      <c r="AH196" s="745"/>
      <c r="AI196" s="745"/>
      <c r="AJ196" s="745"/>
      <c r="AK196" s="745"/>
      <c r="AL196" s="745"/>
      <c r="AM196" s="745"/>
      <c r="AN196" s="745"/>
      <c r="AO196" s="745"/>
      <c r="AP196" s="745"/>
      <c r="AQ196" s="745"/>
      <c r="AR196" s="745"/>
      <c r="AS196" s="745"/>
      <c r="AT196" s="745"/>
      <c r="AU196" s="745"/>
      <c r="AV196" s="745"/>
      <c r="AW196" s="745"/>
      <c r="AX196" s="745"/>
      <c r="AY196" s="745"/>
      <c r="AZ196" s="745"/>
      <c r="BA196" s="745"/>
      <c r="BB196" s="745"/>
      <c r="BC196" s="745"/>
      <c r="BD196" s="745"/>
      <c r="BE196" s="745"/>
      <c r="BF196" s="745"/>
      <c r="BG196" s="745"/>
    </row>
    <row r="197" spans="1:59" s="746" customFormat="1" ht="30" x14ac:dyDescent="0.2">
      <c r="A197" s="735">
        <v>167</v>
      </c>
      <c r="B197" s="735">
        <v>130</v>
      </c>
      <c r="C197" s="736">
        <v>201</v>
      </c>
      <c r="D197" s="736">
        <v>190</v>
      </c>
      <c r="E197" s="737" t="s">
        <v>464</v>
      </c>
      <c r="F197" s="738" t="s">
        <v>5961</v>
      </c>
      <c r="G197" s="738" t="s">
        <v>5759</v>
      </c>
      <c r="H197" s="739" t="s">
        <v>106</v>
      </c>
      <c r="I197" s="740">
        <v>35000</v>
      </c>
      <c r="J197" s="748">
        <v>240343.79</v>
      </c>
      <c r="K197" s="742">
        <v>42759</v>
      </c>
      <c r="L197" s="743">
        <v>1</v>
      </c>
      <c r="M197" s="743">
        <v>0</v>
      </c>
      <c r="N197" s="744">
        <v>240343.79</v>
      </c>
      <c r="O197" s="744">
        <v>0</v>
      </c>
      <c r="P197" s="744">
        <f t="shared" si="2"/>
        <v>240343.79</v>
      </c>
      <c r="Q197" s="604" t="s">
        <v>5959</v>
      </c>
      <c r="R197" s="745"/>
      <c r="S197" s="745"/>
      <c r="T197" s="745"/>
      <c r="U197" s="745"/>
      <c r="V197" s="745"/>
      <c r="W197" s="745"/>
      <c r="X197" s="745"/>
      <c r="Y197" s="745"/>
      <c r="Z197" s="745"/>
      <c r="AA197" s="745"/>
      <c r="AB197" s="745"/>
      <c r="AC197" s="745"/>
      <c r="AD197" s="745"/>
      <c r="AE197" s="745"/>
      <c r="AF197" s="745"/>
      <c r="AG197" s="745"/>
      <c r="AH197" s="745"/>
      <c r="AI197" s="745"/>
      <c r="AJ197" s="745"/>
      <c r="AK197" s="745"/>
      <c r="AL197" s="745"/>
      <c r="AM197" s="745"/>
      <c r="AN197" s="745"/>
      <c r="AO197" s="745"/>
      <c r="AP197" s="745"/>
      <c r="AQ197" s="745"/>
      <c r="AR197" s="745"/>
      <c r="AS197" s="745"/>
      <c r="AT197" s="745"/>
      <c r="AU197" s="745"/>
      <c r="AV197" s="745"/>
      <c r="AW197" s="745"/>
      <c r="AX197" s="745"/>
      <c r="AY197" s="745"/>
      <c r="AZ197" s="745"/>
      <c r="BA197" s="745"/>
      <c r="BB197" s="745"/>
      <c r="BC197" s="745"/>
      <c r="BD197" s="745"/>
      <c r="BE197" s="745"/>
      <c r="BF197" s="745"/>
      <c r="BG197" s="745"/>
    </row>
    <row r="198" spans="1:59" s="746" customFormat="1" ht="30" x14ac:dyDescent="0.2">
      <c r="A198" s="735">
        <v>168</v>
      </c>
      <c r="B198" s="735">
        <v>135</v>
      </c>
      <c r="C198" s="736">
        <v>202</v>
      </c>
      <c r="D198" s="736">
        <v>191</v>
      </c>
      <c r="E198" s="737" t="s">
        <v>466</v>
      </c>
      <c r="F198" s="738" t="s">
        <v>5962</v>
      </c>
      <c r="G198" s="738" t="s">
        <v>5759</v>
      </c>
      <c r="H198" s="739" t="s">
        <v>106</v>
      </c>
      <c r="I198" s="740">
        <v>350000</v>
      </c>
      <c r="J198" s="748">
        <v>240343.8</v>
      </c>
      <c r="K198" s="742">
        <v>42717</v>
      </c>
      <c r="L198" s="743">
        <v>1</v>
      </c>
      <c r="M198" s="743">
        <v>0</v>
      </c>
      <c r="N198" s="744">
        <v>240343.8</v>
      </c>
      <c r="O198" s="744">
        <v>0</v>
      </c>
      <c r="P198" s="744">
        <f t="shared" si="2"/>
        <v>240343.8</v>
      </c>
      <c r="Q198" s="604" t="s">
        <v>5959</v>
      </c>
      <c r="R198" s="745"/>
      <c r="S198" s="745"/>
      <c r="T198" s="745"/>
      <c r="U198" s="745"/>
      <c r="V198" s="745"/>
      <c r="W198" s="745"/>
      <c r="X198" s="745"/>
      <c r="Y198" s="745"/>
      <c r="Z198" s="745"/>
      <c r="AA198" s="745"/>
      <c r="AB198" s="745"/>
      <c r="AC198" s="745"/>
      <c r="AD198" s="745"/>
      <c r="AE198" s="745"/>
      <c r="AF198" s="745"/>
      <c r="AG198" s="745"/>
      <c r="AH198" s="745"/>
      <c r="AI198" s="745"/>
      <c r="AJ198" s="745"/>
      <c r="AK198" s="745"/>
      <c r="AL198" s="745"/>
      <c r="AM198" s="745"/>
      <c r="AN198" s="745"/>
      <c r="AO198" s="745"/>
      <c r="AP198" s="745"/>
      <c r="AQ198" s="745"/>
      <c r="AR198" s="745"/>
      <c r="AS198" s="745"/>
      <c r="AT198" s="745"/>
      <c r="AU198" s="745"/>
      <c r="AV198" s="745"/>
      <c r="AW198" s="745"/>
      <c r="AX198" s="745"/>
      <c r="AY198" s="745"/>
      <c r="AZ198" s="745"/>
      <c r="BA198" s="745"/>
      <c r="BB198" s="745"/>
      <c r="BC198" s="745"/>
      <c r="BD198" s="745"/>
      <c r="BE198" s="745"/>
      <c r="BF198" s="745"/>
      <c r="BG198" s="745"/>
    </row>
    <row r="199" spans="1:59" s="746" customFormat="1" ht="30" x14ac:dyDescent="0.2">
      <c r="A199" s="735">
        <v>172</v>
      </c>
      <c r="B199" s="735">
        <v>162</v>
      </c>
      <c r="C199" s="736">
        <v>218</v>
      </c>
      <c r="D199" s="736">
        <v>192</v>
      </c>
      <c r="E199" s="737" t="s">
        <v>474</v>
      </c>
      <c r="F199" s="738" t="s">
        <v>5963</v>
      </c>
      <c r="G199" s="738" t="s">
        <v>5750</v>
      </c>
      <c r="H199" s="739" t="s">
        <v>106</v>
      </c>
      <c r="I199" s="740">
        <v>38000</v>
      </c>
      <c r="J199" s="748">
        <v>59530.04</v>
      </c>
      <c r="K199" s="742">
        <v>42752</v>
      </c>
      <c r="L199" s="743">
        <v>1</v>
      </c>
      <c r="M199" s="743">
        <v>0</v>
      </c>
      <c r="N199" s="744">
        <v>59530.04</v>
      </c>
      <c r="O199" s="744">
        <v>0</v>
      </c>
      <c r="P199" s="744">
        <f t="shared" si="2"/>
        <v>59530.04</v>
      </c>
      <c r="Q199" s="604"/>
      <c r="R199" s="745"/>
      <c r="S199" s="745"/>
      <c r="T199" s="745"/>
      <c r="U199" s="745"/>
      <c r="V199" s="745"/>
      <c r="W199" s="745"/>
      <c r="X199" s="745"/>
      <c r="Y199" s="745"/>
      <c r="Z199" s="745"/>
      <c r="AA199" s="745"/>
      <c r="AB199" s="745"/>
      <c r="AC199" s="745"/>
      <c r="AD199" s="745"/>
      <c r="AE199" s="745"/>
      <c r="AF199" s="745"/>
      <c r="AG199" s="745"/>
      <c r="AH199" s="745"/>
      <c r="AI199" s="745"/>
      <c r="AJ199" s="745"/>
      <c r="AK199" s="745"/>
      <c r="AL199" s="745"/>
      <c r="AM199" s="745"/>
      <c r="AN199" s="745"/>
      <c r="AO199" s="745"/>
      <c r="AP199" s="745"/>
      <c r="AQ199" s="745"/>
      <c r="AR199" s="745"/>
      <c r="AS199" s="745"/>
      <c r="AT199" s="745"/>
      <c r="AU199" s="745"/>
      <c r="AV199" s="745"/>
      <c r="AW199" s="745"/>
      <c r="AX199" s="745"/>
      <c r="AY199" s="745"/>
      <c r="AZ199" s="745"/>
      <c r="BA199" s="745"/>
      <c r="BB199" s="745"/>
      <c r="BC199" s="745"/>
      <c r="BD199" s="745"/>
      <c r="BE199" s="745"/>
      <c r="BF199" s="745"/>
      <c r="BG199" s="745"/>
    </row>
    <row r="200" spans="1:59" s="746" customFormat="1" ht="30" x14ac:dyDescent="0.2">
      <c r="A200" s="735">
        <v>694</v>
      </c>
      <c r="B200" s="735">
        <v>704</v>
      </c>
      <c r="C200" s="736">
        <v>91</v>
      </c>
      <c r="D200" s="736">
        <v>193</v>
      </c>
      <c r="E200" s="737" t="s">
        <v>1961</v>
      </c>
      <c r="F200" s="738" t="s">
        <v>5964</v>
      </c>
      <c r="G200" s="738" t="s">
        <v>5747</v>
      </c>
      <c r="H200" s="739" t="s">
        <v>106</v>
      </c>
      <c r="I200" s="740">
        <v>20000</v>
      </c>
      <c r="J200" s="748">
        <v>70316</v>
      </c>
      <c r="K200" s="742">
        <v>42583</v>
      </c>
      <c r="L200" s="743">
        <v>1</v>
      </c>
      <c r="M200" s="743">
        <v>1</v>
      </c>
      <c r="N200" s="744">
        <v>70316</v>
      </c>
      <c r="O200" s="744">
        <v>0</v>
      </c>
      <c r="P200" s="744">
        <f t="shared" si="2"/>
        <v>70316</v>
      </c>
      <c r="Q200" s="604"/>
      <c r="R200" s="745"/>
      <c r="S200" s="745"/>
      <c r="T200" s="745"/>
      <c r="U200" s="745"/>
      <c r="V200" s="745"/>
      <c r="W200" s="745"/>
      <c r="X200" s="745"/>
      <c r="Y200" s="745"/>
      <c r="Z200" s="745"/>
      <c r="AA200" s="745"/>
      <c r="AB200" s="745"/>
      <c r="AC200" s="745"/>
      <c r="AD200" s="745"/>
      <c r="AE200" s="745"/>
      <c r="AF200" s="745"/>
      <c r="AG200" s="745"/>
      <c r="AH200" s="745"/>
      <c r="AI200" s="745"/>
      <c r="AJ200" s="745"/>
      <c r="AK200" s="745"/>
      <c r="AL200" s="745"/>
      <c r="AM200" s="745"/>
      <c r="AN200" s="745"/>
      <c r="AO200" s="745"/>
      <c r="AP200" s="745"/>
      <c r="AQ200" s="745"/>
      <c r="AR200" s="745"/>
      <c r="AS200" s="745"/>
      <c r="AT200" s="745"/>
      <c r="AU200" s="745"/>
      <c r="AV200" s="745"/>
      <c r="AW200" s="745"/>
      <c r="AX200" s="745"/>
      <c r="AY200" s="745"/>
      <c r="AZ200" s="745"/>
      <c r="BA200" s="745"/>
      <c r="BB200" s="745"/>
      <c r="BC200" s="745"/>
      <c r="BD200" s="745"/>
      <c r="BE200" s="745"/>
      <c r="BF200" s="745"/>
      <c r="BG200" s="745"/>
    </row>
    <row r="201" spans="1:59" s="746" customFormat="1" x14ac:dyDescent="0.2">
      <c r="A201" s="735" t="e">
        <v>#N/A</v>
      </c>
      <c r="B201" s="735" t="e">
        <v>#N/A</v>
      </c>
      <c r="C201" s="736" t="e">
        <v>#N/A</v>
      </c>
      <c r="D201" s="736">
        <v>194</v>
      </c>
      <c r="E201" s="737" t="s">
        <v>5965</v>
      </c>
      <c r="F201" s="738" t="s">
        <v>5966</v>
      </c>
      <c r="G201" s="738" t="s">
        <v>3387</v>
      </c>
      <c r="H201" s="739" t="s">
        <v>106</v>
      </c>
      <c r="I201" s="740">
        <v>0</v>
      </c>
      <c r="J201" s="748">
        <v>6350</v>
      </c>
      <c r="K201" s="742">
        <v>42545</v>
      </c>
      <c r="L201" s="743">
        <v>1</v>
      </c>
      <c r="M201" s="743">
        <v>1</v>
      </c>
      <c r="N201" s="753">
        <v>6350</v>
      </c>
      <c r="O201" s="753">
        <v>6350</v>
      </c>
      <c r="P201" s="744">
        <f t="shared" ref="P201:P264" si="3">IF(N201&gt;0,N201-O201,J201-O201)</f>
        <v>0</v>
      </c>
      <c r="Q201" s="604"/>
      <c r="R201" s="745"/>
      <c r="S201" s="745"/>
      <c r="T201" s="745"/>
      <c r="U201" s="745"/>
      <c r="V201" s="745"/>
      <c r="W201" s="745"/>
      <c r="X201" s="745"/>
      <c r="Y201" s="745"/>
      <c r="Z201" s="745"/>
      <c r="AA201" s="745"/>
      <c r="AB201" s="745"/>
      <c r="AC201" s="745"/>
      <c r="AD201" s="745"/>
      <c r="AE201" s="745"/>
      <c r="AF201" s="745"/>
      <c r="AG201" s="745"/>
      <c r="AH201" s="745"/>
      <c r="AI201" s="745"/>
      <c r="AJ201" s="745"/>
      <c r="AK201" s="745"/>
      <c r="AL201" s="745"/>
      <c r="AM201" s="745"/>
      <c r="AN201" s="745"/>
      <c r="AO201" s="745"/>
      <c r="AP201" s="745"/>
      <c r="AQ201" s="745"/>
      <c r="AR201" s="745"/>
      <c r="AS201" s="745"/>
      <c r="AT201" s="745"/>
      <c r="AU201" s="745"/>
      <c r="AV201" s="745"/>
      <c r="AW201" s="745"/>
      <c r="AX201" s="745"/>
      <c r="AY201" s="745"/>
      <c r="AZ201" s="745"/>
      <c r="BA201" s="745"/>
      <c r="BB201" s="745"/>
      <c r="BC201" s="745"/>
      <c r="BD201" s="745"/>
      <c r="BE201" s="745"/>
      <c r="BF201" s="745"/>
      <c r="BG201" s="745"/>
    </row>
    <row r="202" spans="1:59" s="746" customFormat="1" ht="30" x14ac:dyDescent="0.2">
      <c r="A202" s="735">
        <v>923</v>
      </c>
      <c r="B202" s="735">
        <v>931</v>
      </c>
      <c r="C202" s="736">
        <v>193</v>
      </c>
      <c r="D202" s="736">
        <v>195</v>
      </c>
      <c r="E202" s="737" t="s">
        <v>2591</v>
      </c>
      <c r="F202" s="738" t="s">
        <v>5967</v>
      </c>
      <c r="G202" s="738" t="s">
        <v>5747</v>
      </c>
      <c r="H202" s="739" t="s">
        <v>106</v>
      </c>
      <c r="I202" s="740">
        <v>5000</v>
      </c>
      <c r="J202" s="748">
        <v>3845</v>
      </c>
      <c r="K202" s="742">
        <v>42671</v>
      </c>
      <c r="L202" s="743">
        <v>1</v>
      </c>
      <c r="M202" s="743">
        <v>0.25</v>
      </c>
      <c r="N202" s="744">
        <v>3845</v>
      </c>
      <c r="O202" s="744">
        <v>0</v>
      </c>
      <c r="P202" s="744">
        <f t="shared" si="3"/>
        <v>3845</v>
      </c>
      <c r="Q202" s="604"/>
      <c r="R202" s="745"/>
      <c r="S202" s="745"/>
      <c r="T202" s="745"/>
      <c r="U202" s="745"/>
      <c r="V202" s="745"/>
      <c r="W202" s="745"/>
      <c r="X202" s="745"/>
      <c r="Y202" s="745"/>
      <c r="Z202" s="745"/>
      <c r="AA202" s="745"/>
      <c r="AB202" s="745"/>
      <c r="AC202" s="745"/>
      <c r="AD202" s="745"/>
      <c r="AE202" s="745"/>
      <c r="AF202" s="745"/>
      <c r="AG202" s="745"/>
      <c r="AH202" s="745"/>
      <c r="AI202" s="745"/>
      <c r="AJ202" s="745"/>
      <c r="AK202" s="745"/>
      <c r="AL202" s="745"/>
      <c r="AM202" s="745"/>
      <c r="AN202" s="745"/>
      <c r="AO202" s="745"/>
      <c r="AP202" s="745"/>
      <c r="AQ202" s="745"/>
      <c r="AR202" s="745"/>
      <c r="AS202" s="745"/>
      <c r="AT202" s="745"/>
      <c r="AU202" s="745"/>
      <c r="AV202" s="745"/>
      <c r="AW202" s="745"/>
      <c r="AX202" s="745"/>
      <c r="AY202" s="745"/>
      <c r="AZ202" s="745"/>
      <c r="BA202" s="745"/>
      <c r="BB202" s="745"/>
      <c r="BC202" s="745"/>
      <c r="BD202" s="745"/>
      <c r="BE202" s="745"/>
      <c r="BF202" s="745"/>
      <c r="BG202" s="745"/>
    </row>
    <row r="203" spans="1:59" s="746" customFormat="1" ht="30" x14ac:dyDescent="0.2">
      <c r="A203" s="735">
        <v>924</v>
      </c>
      <c r="B203" s="735">
        <v>932</v>
      </c>
      <c r="C203" s="736">
        <v>194</v>
      </c>
      <c r="D203" s="736">
        <v>196</v>
      </c>
      <c r="E203" s="737" t="s">
        <v>2594</v>
      </c>
      <c r="F203" s="738" t="s">
        <v>5968</v>
      </c>
      <c r="G203" s="738" t="s">
        <v>5747</v>
      </c>
      <c r="H203" s="739" t="s">
        <v>106</v>
      </c>
      <c r="I203" s="740">
        <v>10000</v>
      </c>
      <c r="J203" s="748">
        <v>9540</v>
      </c>
      <c r="K203" s="742">
        <v>42671</v>
      </c>
      <c r="L203" s="743">
        <v>1</v>
      </c>
      <c r="M203" s="743">
        <v>0.25</v>
      </c>
      <c r="N203" s="744">
        <v>9540</v>
      </c>
      <c r="O203" s="744">
        <v>0</v>
      </c>
      <c r="P203" s="744">
        <f t="shared" si="3"/>
        <v>9540</v>
      </c>
      <c r="Q203" s="604"/>
      <c r="R203" s="745"/>
      <c r="S203" s="745"/>
      <c r="T203" s="745"/>
      <c r="U203" s="745"/>
      <c r="V203" s="745"/>
      <c r="W203" s="745"/>
      <c r="X203" s="745"/>
      <c r="Y203" s="745"/>
      <c r="Z203" s="745"/>
      <c r="AA203" s="745"/>
      <c r="AB203" s="745"/>
      <c r="AC203" s="745"/>
      <c r="AD203" s="745"/>
      <c r="AE203" s="745"/>
      <c r="AF203" s="745"/>
      <c r="AG203" s="745"/>
      <c r="AH203" s="745"/>
      <c r="AI203" s="745"/>
      <c r="AJ203" s="745"/>
      <c r="AK203" s="745"/>
      <c r="AL203" s="745"/>
      <c r="AM203" s="745"/>
      <c r="AN203" s="745"/>
      <c r="AO203" s="745"/>
      <c r="AP203" s="745"/>
      <c r="AQ203" s="745"/>
      <c r="AR203" s="745"/>
      <c r="AS203" s="745"/>
      <c r="AT203" s="745"/>
      <c r="AU203" s="745"/>
      <c r="AV203" s="745"/>
      <c r="AW203" s="745"/>
      <c r="AX203" s="745"/>
      <c r="AY203" s="745"/>
      <c r="AZ203" s="745"/>
      <c r="BA203" s="745"/>
      <c r="BB203" s="745"/>
      <c r="BC203" s="745"/>
      <c r="BD203" s="745"/>
      <c r="BE203" s="745"/>
      <c r="BF203" s="745"/>
      <c r="BG203" s="745"/>
    </row>
    <row r="204" spans="1:59" s="746" customFormat="1" ht="45" x14ac:dyDescent="0.2">
      <c r="A204" s="735">
        <v>996</v>
      </c>
      <c r="B204" s="735">
        <v>1004</v>
      </c>
      <c r="C204" s="736">
        <v>197</v>
      </c>
      <c r="D204" s="736">
        <v>197</v>
      </c>
      <c r="E204" s="737" t="s">
        <v>2787</v>
      </c>
      <c r="F204" s="738" t="s">
        <v>5969</v>
      </c>
      <c r="G204" s="738" t="s">
        <v>5747</v>
      </c>
      <c r="H204" s="739" t="s">
        <v>106</v>
      </c>
      <c r="I204" s="740">
        <v>20000</v>
      </c>
      <c r="J204" s="748">
        <v>12400</v>
      </c>
      <c r="K204" s="742">
        <v>42647</v>
      </c>
      <c r="L204" s="743">
        <v>1</v>
      </c>
      <c r="M204" s="743">
        <v>0.75</v>
      </c>
      <c r="N204" s="744">
        <v>12400</v>
      </c>
      <c r="O204" s="744">
        <v>0</v>
      </c>
      <c r="P204" s="744">
        <f t="shared" si="3"/>
        <v>12400</v>
      </c>
      <c r="Q204" s="604"/>
      <c r="R204" s="745"/>
      <c r="S204" s="745"/>
      <c r="T204" s="745"/>
      <c r="U204" s="745"/>
      <c r="V204" s="745"/>
      <c r="W204" s="745"/>
      <c r="X204" s="745"/>
      <c r="Y204" s="745"/>
      <c r="Z204" s="745"/>
      <c r="AA204" s="745"/>
      <c r="AB204" s="745"/>
      <c r="AC204" s="745"/>
      <c r="AD204" s="745"/>
      <c r="AE204" s="745"/>
      <c r="AF204" s="745"/>
      <c r="AG204" s="745"/>
      <c r="AH204" s="745"/>
      <c r="AI204" s="745"/>
      <c r="AJ204" s="745"/>
      <c r="AK204" s="745"/>
      <c r="AL204" s="745"/>
      <c r="AM204" s="745"/>
      <c r="AN204" s="745"/>
      <c r="AO204" s="745"/>
      <c r="AP204" s="745"/>
      <c r="AQ204" s="745"/>
      <c r="AR204" s="745"/>
      <c r="AS204" s="745"/>
      <c r="AT204" s="745"/>
      <c r="AU204" s="745"/>
      <c r="AV204" s="745"/>
      <c r="AW204" s="745"/>
      <c r="AX204" s="745"/>
      <c r="AY204" s="745"/>
      <c r="AZ204" s="745"/>
      <c r="BA204" s="745"/>
      <c r="BB204" s="745"/>
      <c r="BC204" s="745"/>
      <c r="BD204" s="745"/>
      <c r="BE204" s="745"/>
      <c r="BF204" s="745"/>
      <c r="BG204" s="745"/>
    </row>
    <row r="205" spans="1:59" s="746" customFormat="1" x14ac:dyDescent="0.2">
      <c r="A205" s="735">
        <v>727</v>
      </c>
      <c r="B205" s="735">
        <v>735</v>
      </c>
      <c r="C205" s="736">
        <v>225</v>
      </c>
      <c r="D205" s="736">
        <v>198</v>
      </c>
      <c r="E205" s="737" t="s">
        <v>2051</v>
      </c>
      <c r="F205" s="738" t="s">
        <v>5970</v>
      </c>
      <c r="G205" s="738" t="s">
        <v>5747</v>
      </c>
      <c r="H205" s="739" t="s">
        <v>106</v>
      </c>
      <c r="I205" s="740">
        <v>25000</v>
      </c>
      <c r="J205" s="748">
        <v>21891</v>
      </c>
      <c r="K205" s="742">
        <v>42636</v>
      </c>
      <c r="L205" s="743">
        <v>1</v>
      </c>
      <c r="M205" s="743">
        <v>0</v>
      </c>
      <c r="N205" s="744">
        <v>21891</v>
      </c>
      <c r="O205" s="744">
        <v>0</v>
      </c>
      <c r="P205" s="744">
        <f t="shared" si="3"/>
        <v>21891</v>
      </c>
      <c r="Q205" s="604"/>
      <c r="R205" s="745"/>
      <c r="S205" s="745"/>
      <c r="T205" s="745"/>
      <c r="U205" s="745"/>
      <c r="V205" s="745"/>
      <c r="W205" s="745"/>
      <c r="X205" s="745"/>
      <c r="Y205" s="745"/>
      <c r="Z205" s="745"/>
      <c r="AA205" s="745"/>
      <c r="AB205" s="745"/>
      <c r="AC205" s="745"/>
      <c r="AD205" s="745"/>
      <c r="AE205" s="745"/>
      <c r="AF205" s="745"/>
      <c r="AG205" s="745"/>
      <c r="AH205" s="745"/>
      <c r="AI205" s="745"/>
      <c r="AJ205" s="745"/>
      <c r="AK205" s="745"/>
      <c r="AL205" s="745"/>
      <c r="AM205" s="745"/>
      <c r="AN205" s="745"/>
      <c r="AO205" s="745"/>
      <c r="AP205" s="745"/>
      <c r="AQ205" s="745"/>
      <c r="AR205" s="745"/>
      <c r="AS205" s="745"/>
      <c r="AT205" s="745"/>
      <c r="AU205" s="745"/>
      <c r="AV205" s="745"/>
      <c r="AW205" s="745"/>
      <c r="AX205" s="745"/>
      <c r="AY205" s="745"/>
      <c r="AZ205" s="745"/>
      <c r="BA205" s="745"/>
      <c r="BB205" s="745"/>
      <c r="BC205" s="745"/>
      <c r="BD205" s="745"/>
      <c r="BE205" s="745"/>
      <c r="BF205" s="745"/>
      <c r="BG205" s="745"/>
    </row>
    <row r="206" spans="1:59" s="746" customFormat="1" ht="30" x14ac:dyDescent="0.2">
      <c r="A206" s="735">
        <v>883</v>
      </c>
      <c r="B206" s="735">
        <v>891</v>
      </c>
      <c r="C206" s="736">
        <v>198</v>
      </c>
      <c r="D206" s="736">
        <v>199</v>
      </c>
      <c r="E206" s="737" t="s">
        <v>2484</v>
      </c>
      <c r="F206" s="738" t="s">
        <v>5971</v>
      </c>
      <c r="G206" s="738" t="s">
        <v>5747</v>
      </c>
      <c r="H206" s="739" t="s">
        <v>106</v>
      </c>
      <c r="I206" s="740">
        <v>18000</v>
      </c>
      <c r="J206" s="748">
        <v>8640</v>
      </c>
      <c r="K206" s="742">
        <v>42688</v>
      </c>
      <c r="L206" s="743">
        <v>1</v>
      </c>
      <c r="M206" s="743">
        <v>0.25</v>
      </c>
      <c r="N206" s="744">
        <v>8640</v>
      </c>
      <c r="O206" s="744">
        <v>0</v>
      </c>
      <c r="P206" s="744">
        <f t="shared" si="3"/>
        <v>8640</v>
      </c>
      <c r="Q206" s="604"/>
      <c r="R206" s="745"/>
      <c r="S206" s="745"/>
      <c r="T206" s="745"/>
      <c r="U206" s="745"/>
      <c r="V206" s="745"/>
      <c r="W206" s="745"/>
      <c r="X206" s="745"/>
      <c r="Y206" s="745"/>
      <c r="Z206" s="745"/>
      <c r="AA206" s="745"/>
      <c r="AB206" s="745"/>
      <c r="AC206" s="745"/>
      <c r="AD206" s="745"/>
      <c r="AE206" s="745"/>
      <c r="AF206" s="745"/>
      <c r="AG206" s="745"/>
      <c r="AH206" s="745"/>
      <c r="AI206" s="745"/>
      <c r="AJ206" s="745"/>
      <c r="AK206" s="745"/>
      <c r="AL206" s="745"/>
      <c r="AM206" s="745"/>
      <c r="AN206" s="745"/>
      <c r="AO206" s="745"/>
      <c r="AP206" s="745"/>
      <c r="AQ206" s="745"/>
      <c r="AR206" s="745"/>
      <c r="AS206" s="745"/>
      <c r="AT206" s="745"/>
      <c r="AU206" s="745"/>
      <c r="AV206" s="745"/>
      <c r="AW206" s="745"/>
      <c r="AX206" s="745"/>
      <c r="AY206" s="745"/>
      <c r="AZ206" s="745"/>
      <c r="BA206" s="745"/>
      <c r="BB206" s="745"/>
      <c r="BC206" s="745"/>
      <c r="BD206" s="745"/>
      <c r="BE206" s="745"/>
      <c r="BF206" s="745"/>
      <c r="BG206" s="745"/>
    </row>
    <row r="207" spans="1:59" s="755" customFormat="1" ht="30" x14ac:dyDescent="0.2">
      <c r="A207" s="735" t="e">
        <v>#N/A</v>
      </c>
      <c r="B207" s="735" t="e">
        <v>#N/A</v>
      </c>
      <c r="C207" s="736">
        <v>662</v>
      </c>
      <c r="D207" s="736">
        <v>200</v>
      </c>
      <c r="E207" s="737" t="s">
        <v>5289</v>
      </c>
      <c r="F207" s="738" t="s">
        <v>5972</v>
      </c>
      <c r="G207" s="738" t="s">
        <v>5750</v>
      </c>
      <c r="H207" s="739" t="s">
        <v>106</v>
      </c>
      <c r="I207" s="740">
        <v>0</v>
      </c>
      <c r="J207" s="748">
        <v>36300</v>
      </c>
      <c r="K207" s="742">
        <v>42639</v>
      </c>
      <c r="L207" s="743">
        <v>1</v>
      </c>
      <c r="M207" s="743">
        <v>0</v>
      </c>
      <c r="N207" s="744">
        <v>36300</v>
      </c>
      <c r="O207" s="744">
        <v>0</v>
      </c>
      <c r="P207" s="744">
        <f t="shared" si="3"/>
        <v>36300</v>
      </c>
      <c r="Q207" s="604" t="s">
        <v>5973</v>
      </c>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c r="AU207" s="754"/>
      <c r="AV207" s="754"/>
      <c r="AW207" s="754"/>
      <c r="AX207" s="754"/>
      <c r="AY207" s="754"/>
      <c r="AZ207" s="754"/>
      <c r="BA207" s="754"/>
      <c r="BB207" s="754"/>
      <c r="BC207" s="754"/>
      <c r="BD207" s="754"/>
      <c r="BE207" s="754"/>
      <c r="BF207" s="754"/>
      <c r="BG207" s="754"/>
    </row>
    <row r="208" spans="1:59" s="755" customFormat="1" ht="30" x14ac:dyDescent="0.2">
      <c r="A208" s="735">
        <v>424</v>
      </c>
      <c r="B208" s="735">
        <v>436</v>
      </c>
      <c r="C208" s="736">
        <v>189</v>
      </c>
      <c r="D208" s="736">
        <v>201</v>
      </c>
      <c r="E208" s="737" t="s">
        <v>1151</v>
      </c>
      <c r="F208" s="738" t="s">
        <v>5974</v>
      </c>
      <c r="G208" s="738" t="s">
        <v>5745</v>
      </c>
      <c r="H208" s="739" t="s">
        <v>106</v>
      </c>
      <c r="I208" s="740">
        <v>20000</v>
      </c>
      <c r="J208" s="748">
        <v>43087.87</v>
      </c>
      <c r="K208" s="742">
        <v>42705</v>
      </c>
      <c r="L208" s="743">
        <v>1</v>
      </c>
      <c r="M208" s="743">
        <v>0</v>
      </c>
      <c r="N208" s="744">
        <v>43087.87</v>
      </c>
      <c r="O208" s="744">
        <v>0</v>
      </c>
      <c r="P208" s="744">
        <f t="shared" si="3"/>
        <v>43087.87</v>
      </c>
      <c r="Q208" s="604" t="s">
        <v>5975</v>
      </c>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c r="AU208" s="754"/>
      <c r="AV208" s="754"/>
      <c r="AW208" s="754"/>
      <c r="AX208" s="754"/>
      <c r="AY208" s="754"/>
      <c r="AZ208" s="754"/>
      <c r="BA208" s="754"/>
      <c r="BB208" s="754"/>
      <c r="BC208" s="754"/>
      <c r="BD208" s="754"/>
      <c r="BE208" s="754"/>
      <c r="BF208" s="754"/>
      <c r="BG208" s="754"/>
    </row>
    <row r="209" spans="1:59" s="755" customFormat="1" ht="30" x14ac:dyDescent="0.2">
      <c r="A209" s="735">
        <v>895</v>
      </c>
      <c r="B209" s="735">
        <v>903</v>
      </c>
      <c r="C209" s="736">
        <v>210</v>
      </c>
      <c r="D209" s="736">
        <v>202</v>
      </c>
      <c r="E209" s="737" t="s">
        <v>2517</v>
      </c>
      <c r="F209" s="738" t="s">
        <v>5976</v>
      </c>
      <c r="G209" s="738" t="s">
        <v>5747</v>
      </c>
      <c r="H209" s="739" t="s">
        <v>106</v>
      </c>
      <c r="I209" s="740">
        <v>20000</v>
      </c>
      <c r="J209" s="748">
        <v>13800</v>
      </c>
      <c r="K209" s="742">
        <v>42583</v>
      </c>
      <c r="L209" s="743">
        <v>1</v>
      </c>
      <c r="M209" s="743">
        <v>1</v>
      </c>
      <c r="N209" s="744">
        <v>13800</v>
      </c>
      <c r="O209" s="744">
        <v>0</v>
      </c>
      <c r="P209" s="744">
        <f t="shared" si="3"/>
        <v>13800</v>
      </c>
      <c r="Q209" s="60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c r="AU209" s="754"/>
      <c r="AV209" s="754"/>
      <c r="AW209" s="754"/>
      <c r="AX209" s="754"/>
      <c r="AY209" s="754"/>
      <c r="AZ209" s="754"/>
      <c r="BA209" s="754"/>
      <c r="BB209" s="754"/>
      <c r="BC209" s="754"/>
      <c r="BD209" s="754"/>
      <c r="BE209" s="754"/>
      <c r="BF209" s="754"/>
      <c r="BG209" s="754"/>
    </row>
    <row r="210" spans="1:59" s="755" customFormat="1" ht="30" x14ac:dyDescent="0.2">
      <c r="A210" s="735">
        <v>994</v>
      </c>
      <c r="B210" s="735">
        <v>1002</v>
      </c>
      <c r="C210" s="736">
        <v>281</v>
      </c>
      <c r="D210" s="736">
        <v>203</v>
      </c>
      <c r="E210" s="737" t="s">
        <v>2783</v>
      </c>
      <c r="F210" s="738" t="s">
        <v>5977</v>
      </c>
      <c r="G210" s="738" t="s">
        <v>5747</v>
      </c>
      <c r="H210" s="739" t="s">
        <v>106</v>
      </c>
      <c r="I210" s="740">
        <v>15000</v>
      </c>
      <c r="J210" s="748">
        <v>24234.799999999999</v>
      </c>
      <c r="K210" s="742">
        <v>42579</v>
      </c>
      <c r="L210" s="743">
        <v>1</v>
      </c>
      <c r="M210" s="743">
        <v>1</v>
      </c>
      <c r="N210" s="744">
        <v>24234.799999999999</v>
      </c>
      <c r="O210" s="744">
        <v>23992.45</v>
      </c>
      <c r="P210" s="744">
        <f t="shared" si="3"/>
        <v>242.34999999999854</v>
      </c>
      <c r="Q210" s="60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c r="AU210" s="754"/>
      <c r="AV210" s="754"/>
      <c r="AW210" s="754"/>
      <c r="AX210" s="754"/>
      <c r="AY210" s="754"/>
      <c r="AZ210" s="754"/>
      <c r="BA210" s="754"/>
      <c r="BB210" s="754"/>
      <c r="BC210" s="754"/>
      <c r="BD210" s="754"/>
      <c r="BE210" s="754"/>
      <c r="BF210" s="754"/>
      <c r="BG210" s="754"/>
    </row>
    <row r="211" spans="1:59" s="755" customFormat="1" x14ac:dyDescent="0.2">
      <c r="A211" s="735">
        <v>1139</v>
      </c>
      <c r="B211" s="735">
        <v>1147</v>
      </c>
      <c r="C211" s="736">
        <v>306</v>
      </c>
      <c r="D211" s="736">
        <v>204</v>
      </c>
      <c r="E211" s="737" t="s">
        <v>3199</v>
      </c>
      <c r="F211" s="738" t="s">
        <v>5978</v>
      </c>
      <c r="G211" s="738" t="s">
        <v>5745</v>
      </c>
      <c r="H211" s="739" t="s">
        <v>106</v>
      </c>
      <c r="I211" s="740">
        <v>15000</v>
      </c>
      <c r="J211" s="748">
        <v>15380</v>
      </c>
      <c r="K211" s="742">
        <v>42641</v>
      </c>
      <c r="L211" s="743">
        <v>1</v>
      </c>
      <c r="M211" s="743">
        <v>0</v>
      </c>
      <c r="N211" s="744">
        <v>15380</v>
      </c>
      <c r="O211" s="744">
        <v>0</v>
      </c>
      <c r="P211" s="744">
        <f t="shared" si="3"/>
        <v>15380</v>
      </c>
      <c r="Q211" s="60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c r="AU211" s="754"/>
      <c r="AV211" s="754"/>
      <c r="AW211" s="754"/>
      <c r="AX211" s="754"/>
      <c r="AY211" s="754"/>
      <c r="AZ211" s="754"/>
      <c r="BA211" s="754"/>
      <c r="BB211" s="754"/>
      <c r="BC211" s="754"/>
      <c r="BD211" s="754"/>
      <c r="BE211" s="754"/>
      <c r="BF211" s="754"/>
      <c r="BG211" s="754"/>
    </row>
    <row r="212" spans="1:59" s="755" customFormat="1" ht="30" x14ac:dyDescent="0.2">
      <c r="A212" s="735">
        <v>35</v>
      </c>
      <c r="B212" s="735">
        <v>137</v>
      </c>
      <c r="C212" s="736">
        <v>312</v>
      </c>
      <c r="D212" s="736">
        <v>205</v>
      </c>
      <c r="E212" s="737" t="s">
        <v>207</v>
      </c>
      <c r="F212" s="738" t="s">
        <v>5979</v>
      </c>
      <c r="G212" s="738" t="s">
        <v>5750</v>
      </c>
      <c r="H212" s="739" t="s">
        <v>106</v>
      </c>
      <c r="I212" s="740">
        <v>20000</v>
      </c>
      <c r="J212" s="748">
        <v>71895</v>
      </c>
      <c r="K212" s="742">
        <v>42649</v>
      </c>
      <c r="L212" s="743">
        <v>1</v>
      </c>
      <c r="M212" s="743">
        <v>0.65</v>
      </c>
      <c r="N212" s="744">
        <v>71895</v>
      </c>
      <c r="O212" s="744">
        <v>0</v>
      </c>
      <c r="P212" s="744">
        <f t="shared" si="3"/>
        <v>71895</v>
      </c>
      <c r="Q212" s="604" t="s">
        <v>5980</v>
      </c>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c r="AU212" s="754"/>
      <c r="AV212" s="754"/>
      <c r="AW212" s="754"/>
      <c r="AX212" s="754"/>
      <c r="AY212" s="754"/>
      <c r="AZ212" s="754"/>
      <c r="BA212" s="754"/>
      <c r="BB212" s="754"/>
      <c r="BC212" s="754"/>
      <c r="BD212" s="754"/>
      <c r="BE212" s="754"/>
      <c r="BF212" s="754"/>
      <c r="BG212" s="754"/>
    </row>
    <row r="213" spans="1:59" s="755" customFormat="1" x14ac:dyDescent="0.2">
      <c r="A213" s="735">
        <v>277</v>
      </c>
      <c r="B213" s="735">
        <v>289</v>
      </c>
      <c r="C213" s="736">
        <v>187</v>
      </c>
      <c r="D213" s="736">
        <v>206</v>
      </c>
      <c r="E213" s="737" t="s">
        <v>718</v>
      </c>
      <c r="F213" s="738" t="s">
        <v>5981</v>
      </c>
      <c r="G213" s="738" t="s">
        <v>3387</v>
      </c>
      <c r="H213" s="739" t="s">
        <v>106</v>
      </c>
      <c r="I213" s="740">
        <v>80000</v>
      </c>
      <c r="J213" s="748">
        <v>86258</v>
      </c>
      <c r="K213" s="742">
        <v>42629</v>
      </c>
      <c r="L213" s="743">
        <v>1</v>
      </c>
      <c r="M213" s="743">
        <v>0.85</v>
      </c>
      <c r="N213" s="744">
        <v>86258</v>
      </c>
      <c r="O213" s="744">
        <v>0</v>
      </c>
      <c r="P213" s="744">
        <f t="shared" si="3"/>
        <v>86258</v>
      </c>
      <c r="Q213" s="60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c r="AU213" s="754"/>
      <c r="AV213" s="754"/>
      <c r="AW213" s="754"/>
      <c r="AX213" s="754"/>
      <c r="AY213" s="754"/>
      <c r="AZ213" s="754"/>
      <c r="BA213" s="754"/>
      <c r="BB213" s="754"/>
      <c r="BC213" s="754"/>
      <c r="BD213" s="754"/>
      <c r="BE213" s="754"/>
      <c r="BF213" s="754"/>
      <c r="BG213" s="754"/>
    </row>
    <row r="214" spans="1:59" s="755" customFormat="1" x14ac:dyDescent="0.2">
      <c r="A214" s="735">
        <v>46</v>
      </c>
      <c r="B214" s="735">
        <v>83</v>
      </c>
      <c r="C214" s="736">
        <v>247</v>
      </c>
      <c r="D214" s="736">
        <v>207</v>
      </c>
      <c r="E214" s="737" t="s">
        <v>234</v>
      </c>
      <c r="F214" s="738" t="s">
        <v>5982</v>
      </c>
      <c r="G214" s="738" t="s">
        <v>5759</v>
      </c>
      <c r="H214" s="739" t="s">
        <v>106</v>
      </c>
      <c r="I214" s="740">
        <v>50000</v>
      </c>
      <c r="J214" s="748">
        <v>82146.33</v>
      </c>
      <c r="K214" s="742">
        <v>42773</v>
      </c>
      <c r="L214" s="743">
        <v>1</v>
      </c>
      <c r="M214" s="743">
        <v>0.75</v>
      </c>
      <c r="N214" s="744">
        <v>82146.33</v>
      </c>
      <c r="O214" s="744">
        <v>0</v>
      </c>
      <c r="P214" s="744">
        <f t="shared" si="3"/>
        <v>82146.33</v>
      </c>
      <c r="Q214" s="604" t="s">
        <v>5983</v>
      </c>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c r="AU214" s="754"/>
      <c r="AV214" s="754"/>
      <c r="AW214" s="754"/>
      <c r="AX214" s="754"/>
      <c r="AY214" s="754"/>
      <c r="AZ214" s="754"/>
      <c r="BA214" s="754"/>
      <c r="BB214" s="754"/>
      <c r="BC214" s="754"/>
      <c r="BD214" s="754"/>
      <c r="BE214" s="754"/>
      <c r="BF214" s="754"/>
      <c r="BG214" s="754"/>
    </row>
    <row r="215" spans="1:59" s="755" customFormat="1" ht="45" x14ac:dyDescent="0.2">
      <c r="A215" s="735">
        <v>50</v>
      </c>
      <c r="B215" s="735">
        <v>147</v>
      </c>
      <c r="C215" s="736">
        <v>248</v>
      </c>
      <c r="D215" s="736">
        <v>208</v>
      </c>
      <c r="E215" s="737" t="s">
        <v>244</v>
      </c>
      <c r="F215" s="738" t="s">
        <v>5984</v>
      </c>
      <c r="G215" s="738" t="s">
        <v>5759</v>
      </c>
      <c r="H215" s="739" t="s">
        <v>106</v>
      </c>
      <c r="I215" s="740">
        <v>300000</v>
      </c>
      <c r="J215" s="748">
        <v>341000</v>
      </c>
      <c r="K215" s="742">
        <v>42836</v>
      </c>
      <c r="L215" s="743">
        <v>1</v>
      </c>
      <c r="M215" s="743">
        <v>0</v>
      </c>
      <c r="N215" s="744">
        <v>341000</v>
      </c>
      <c r="O215" s="744">
        <v>0</v>
      </c>
      <c r="P215" s="744">
        <f t="shared" si="3"/>
        <v>341000</v>
      </c>
      <c r="Q215" s="604" t="s">
        <v>5985</v>
      </c>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c r="AU215" s="754"/>
      <c r="AV215" s="754"/>
      <c r="AW215" s="754"/>
      <c r="AX215" s="754"/>
      <c r="AY215" s="754"/>
      <c r="AZ215" s="754"/>
      <c r="BA215" s="754"/>
      <c r="BB215" s="754"/>
      <c r="BC215" s="754"/>
      <c r="BD215" s="754"/>
      <c r="BE215" s="754"/>
      <c r="BF215" s="754"/>
      <c r="BG215" s="754"/>
    </row>
    <row r="216" spans="1:59" s="755" customFormat="1" ht="45" x14ac:dyDescent="0.2">
      <c r="A216" s="735">
        <v>86</v>
      </c>
      <c r="B216" s="735">
        <v>148</v>
      </c>
      <c r="C216" s="736">
        <v>250</v>
      </c>
      <c r="D216" s="736">
        <v>209</v>
      </c>
      <c r="E216" s="737" t="s">
        <v>314</v>
      </c>
      <c r="F216" s="738" t="s">
        <v>5986</v>
      </c>
      <c r="G216" s="738" t="s">
        <v>5759</v>
      </c>
      <c r="H216" s="739" t="s">
        <v>106</v>
      </c>
      <c r="I216" s="740">
        <v>65000</v>
      </c>
      <c r="J216" s="748">
        <v>341000</v>
      </c>
      <c r="K216" s="742">
        <v>42836</v>
      </c>
      <c r="L216" s="743">
        <v>1</v>
      </c>
      <c r="M216" s="743">
        <v>0</v>
      </c>
      <c r="N216" s="753">
        <v>341000</v>
      </c>
      <c r="O216" s="753">
        <v>0</v>
      </c>
      <c r="P216" s="744">
        <f t="shared" si="3"/>
        <v>341000</v>
      </c>
      <c r="Q216" s="604" t="s">
        <v>5985</v>
      </c>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c r="AU216" s="754"/>
      <c r="AV216" s="754"/>
      <c r="AW216" s="754"/>
      <c r="AX216" s="754"/>
      <c r="AY216" s="754"/>
      <c r="AZ216" s="754"/>
      <c r="BA216" s="754"/>
      <c r="BB216" s="754"/>
      <c r="BC216" s="754"/>
      <c r="BD216" s="754"/>
      <c r="BE216" s="754"/>
      <c r="BF216" s="754"/>
      <c r="BG216" s="754"/>
    </row>
    <row r="217" spans="1:59" s="755" customFormat="1" x14ac:dyDescent="0.2">
      <c r="A217" s="735">
        <v>94</v>
      </c>
      <c r="B217" s="735">
        <v>105</v>
      </c>
      <c r="C217" s="736">
        <v>252</v>
      </c>
      <c r="D217" s="736">
        <v>210</v>
      </c>
      <c r="E217" s="737" t="s">
        <v>333</v>
      </c>
      <c r="F217" s="738" t="s">
        <v>5987</v>
      </c>
      <c r="G217" s="738" t="s">
        <v>5759</v>
      </c>
      <c r="H217" s="739" t="s">
        <v>106</v>
      </c>
      <c r="I217" s="740">
        <v>175000</v>
      </c>
      <c r="J217" s="748">
        <v>375000</v>
      </c>
      <c r="K217" s="742">
        <v>42773</v>
      </c>
      <c r="L217" s="743">
        <v>1</v>
      </c>
      <c r="M217" s="743">
        <v>0</v>
      </c>
      <c r="N217" s="744">
        <v>375000</v>
      </c>
      <c r="O217" s="744">
        <v>0</v>
      </c>
      <c r="P217" s="744">
        <f t="shared" si="3"/>
        <v>375000</v>
      </c>
      <c r="Q217" s="60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row>
    <row r="218" spans="1:59" s="755" customFormat="1" x14ac:dyDescent="0.2">
      <c r="A218" s="735">
        <v>97</v>
      </c>
      <c r="B218" s="735">
        <v>97</v>
      </c>
      <c r="C218" s="736">
        <v>253</v>
      </c>
      <c r="D218" s="736">
        <v>211</v>
      </c>
      <c r="E218" s="737" t="s">
        <v>340</v>
      </c>
      <c r="F218" s="738" t="s">
        <v>5982</v>
      </c>
      <c r="G218" s="738" t="s">
        <v>5759</v>
      </c>
      <c r="H218" s="739" t="s">
        <v>106</v>
      </c>
      <c r="I218" s="740">
        <v>65000</v>
      </c>
      <c r="J218" s="748">
        <v>82146.33</v>
      </c>
      <c r="K218" s="742">
        <v>42773</v>
      </c>
      <c r="L218" s="743">
        <v>1</v>
      </c>
      <c r="M218" s="743">
        <v>0</v>
      </c>
      <c r="N218" s="753">
        <v>82146.33</v>
      </c>
      <c r="O218" s="753">
        <v>0</v>
      </c>
      <c r="P218" s="744">
        <f t="shared" si="3"/>
        <v>82146.33</v>
      </c>
      <c r="Q218" s="604" t="s">
        <v>5983</v>
      </c>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c r="AU218" s="754"/>
      <c r="AV218" s="754"/>
      <c r="AW218" s="754"/>
      <c r="AX218" s="754"/>
      <c r="AY218" s="754"/>
      <c r="AZ218" s="754"/>
      <c r="BA218" s="754"/>
      <c r="BB218" s="754"/>
      <c r="BC218" s="754"/>
      <c r="BD218" s="754"/>
      <c r="BE218" s="754"/>
      <c r="BF218" s="754"/>
      <c r="BG218" s="754"/>
    </row>
    <row r="219" spans="1:59" s="755" customFormat="1" x14ac:dyDescent="0.2">
      <c r="A219" s="735">
        <v>852</v>
      </c>
      <c r="B219" s="735">
        <v>860</v>
      </c>
      <c r="C219" s="736">
        <v>1149</v>
      </c>
      <c r="D219" s="736">
        <v>212</v>
      </c>
      <c r="E219" s="737" t="s">
        <v>2397</v>
      </c>
      <c r="F219" s="738" t="s">
        <v>5988</v>
      </c>
      <c r="G219" s="738" t="s">
        <v>5747</v>
      </c>
      <c r="H219" s="739" t="s">
        <v>106</v>
      </c>
      <c r="I219" s="740">
        <v>50000</v>
      </c>
      <c r="J219" s="748">
        <v>82146.34</v>
      </c>
      <c r="K219" s="742">
        <v>42773</v>
      </c>
      <c r="L219" s="743">
        <v>1</v>
      </c>
      <c r="M219" s="743">
        <v>0</v>
      </c>
      <c r="N219" s="753">
        <v>82146.34</v>
      </c>
      <c r="O219" s="753">
        <v>0</v>
      </c>
      <c r="P219" s="744">
        <f t="shared" si="3"/>
        <v>82146.34</v>
      </c>
      <c r="Q219" s="604" t="s">
        <v>5983</v>
      </c>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c r="AU219" s="754"/>
      <c r="AV219" s="754"/>
      <c r="AW219" s="754"/>
      <c r="AX219" s="754"/>
      <c r="AY219" s="754"/>
      <c r="AZ219" s="754"/>
      <c r="BA219" s="754"/>
      <c r="BB219" s="754"/>
      <c r="BC219" s="754"/>
      <c r="BD219" s="754"/>
      <c r="BE219" s="754"/>
      <c r="BF219" s="754"/>
      <c r="BG219" s="754"/>
    </row>
    <row r="220" spans="1:59" s="755" customFormat="1" x14ac:dyDescent="0.2">
      <c r="A220" s="735">
        <v>555</v>
      </c>
      <c r="B220" s="735">
        <v>565</v>
      </c>
      <c r="C220" s="736">
        <v>221</v>
      </c>
      <c r="D220" s="736">
        <v>213</v>
      </c>
      <c r="E220" s="737" t="s">
        <v>1537</v>
      </c>
      <c r="F220" s="738" t="s">
        <v>5989</v>
      </c>
      <c r="G220" s="738" t="s">
        <v>5747</v>
      </c>
      <c r="H220" s="739" t="s">
        <v>106</v>
      </c>
      <c r="I220" s="740">
        <v>3000</v>
      </c>
      <c r="J220" s="748">
        <v>24726</v>
      </c>
      <c r="K220" s="742">
        <v>42569</v>
      </c>
      <c r="L220" s="743">
        <v>1</v>
      </c>
      <c r="M220" s="743">
        <v>1</v>
      </c>
      <c r="N220" s="744">
        <v>24726</v>
      </c>
      <c r="O220" s="744">
        <v>24726</v>
      </c>
      <c r="P220" s="744">
        <f t="shared" si="3"/>
        <v>0</v>
      </c>
      <c r="Q220" s="60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c r="AU220" s="754"/>
      <c r="AV220" s="754"/>
      <c r="AW220" s="754"/>
      <c r="AX220" s="754"/>
      <c r="AY220" s="754"/>
      <c r="AZ220" s="754"/>
      <c r="BA220" s="754"/>
      <c r="BB220" s="754"/>
      <c r="BC220" s="754"/>
      <c r="BD220" s="754"/>
      <c r="BE220" s="754"/>
      <c r="BF220" s="754"/>
      <c r="BG220" s="754"/>
    </row>
    <row r="221" spans="1:59" s="755" customFormat="1" x14ac:dyDescent="0.2">
      <c r="A221" s="735">
        <v>868</v>
      </c>
      <c r="B221" s="735">
        <v>876</v>
      </c>
      <c r="C221" s="736">
        <v>231</v>
      </c>
      <c r="D221" s="736">
        <v>214</v>
      </c>
      <c r="E221" s="737" t="s">
        <v>2442</v>
      </c>
      <c r="F221" s="738" t="s">
        <v>5990</v>
      </c>
      <c r="G221" s="738" t="s">
        <v>5747</v>
      </c>
      <c r="H221" s="739" t="s">
        <v>106</v>
      </c>
      <c r="I221" s="740">
        <v>15000</v>
      </c>
      <c r="J221" s="748">
        <v>9769.7000000000007</v>
      </c>
      <c r="K221" s="742">
        <v>42607</v>
      </c>
      <c r="L221" s="743">
        <v>1</v>
      </c>
      <c r="M221" s="743">
        <v>1</v>
      </c>
      <c r="N221" s="744">
        <v>9769.7000000000007</v>
      </c>
      <c r="O221" s="744">
        <v>0</v>
      </c>
      <c r="P221" s="744">
        <f t="shared" si="3"/>
        <v>9769.7000000000007</v>
      </c>
      <c r="Q221" s="60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c r="AU221" s="754"/>
      <c r="AV221" s="754"/>
      <c r="AW221" s="754"/>
      <c r="AX221" s="754"/>
      <c r="AY221" s="754"/>
      <c r="AZ221" s="754"/>
      <c r="BA221" s="754"/>
      <c r="BB221" s="754"/>
      <c r="BC221" s="754"/>
      <c r="BD221" s="754"/>
      <c r="BE221" s="754"/>
      <c r="BF221" s="754"/>
      <c r="BG221" s="754"/>
    </row>
    <row r="222" spans="1:59" s="755" customFormat="1" ht="30" x14ac:dyDescent="0.2">
      <c r="A222" s="735">
        <v>1033</v>
      </c>
      <c r="B222" s="735">
        <v>1041</v>
      </c>
      <c r="C222" s="736">
        <v>232</v>
      </c>
      <c r="D222" s="736">
        <v>215</v>
      </c>
      <c r="E222" s="737" t="s">
        <v>2883</v>
      </c>
      <c r="F222" s="738" t="s">
        <v>5991</v>
      </c>
      <c r="G222" s="738" t="s">
        <v>5747</v>
      </c>
      <c r="H222" s="739" t="s">
        <v>106</v>
      </c>
      <c r="I222" s="740">
        <v>20000</v>
      </c>
      <c r="J222" s="748">
        <v>24812</v>
      </c>
      <c r="K222" s="742">
        <v>42657</v>
      </c>
      <c r="L222" s="743">
        <v>1</v>
      </c>
      <c r="M222" s="743">
        <v>0</v>
      </c>
      <c r="N222" s="744">
        <v>24812</v>
      </c>
      <c r="O222" s="744">
        <v>0</v>
      </c>
      <c r="P222" s="744">
        <f t="shared" si="3"/>
        <v>24812</v>
      </c>
      <c r="Q222" s="60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c r="AU222" s="754"/>
      <c r="AV222" s="754"/>
      <c r="AW222" s="754"/>
      <c r="AX222" s="754"/>
      <c r="AY222" s="754"/>
      <c r="AZ222" s="754"/>
      <c r="BA222" s="754"/>
      <c r="BB222" s="754"/>
      <c r="BC222" s="754"/>
      <c r="BD222" s="754"/>
      <c r="BE222" s="754"/>
      <c r="BF222" s="754"/>
      <c r="BG222" s="754"/>
    </row>
    <row r="223" spans="1:59" s="755" customFormat="1" ht="30" x14ac:dyDescent="0.2">
      <c r="A223" s="735">
        <v>981</v>
      </c>
      <c r="B223" s="735">
        <v>989</v>
      </c>
      <c r="C223" s="736">
        <v>242</v>
      </c>
      <c r="D223" s="736">
        <v>216</v>
      </c>
      <c r="E223" s="737" t="s">
        <v>2753</v>
      </c>
      <c r="F223" s="738" t="s">
        <v>5992</v>
      </c>
      <c r="G223" s="738" t="s">
        <v>5745</v>
      </c>
      <c r="H223" s="739" t="s">
        <v>106</v>
      </c>
      <c r="I223" s="740">
        <v>20000</v>
      </c>
      <c r="J223" s="748">
        <v>14990</v>
      </c>
      <c r="K223" s="742">
        <v>42650</v>
      </c>
      <c r="L223" s="743">
        <v>1</v>
      </c>
      <c r="M223" s="743">
        <v>0</v>
      </c>
      <c r="N223" s="744">
        <v>14990</v>
      </c>
      <c r="O223" s="744">
        <v>0</v>
      </c>
      <c r="P223" s="744">
        <f t="shared" si="3"/>
        <v>14990</v>
      </c>
      <c r="Q223" s="60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c r="AU223" s="754"/>
      <c r="AV223" s="754"/>
      <c r="AW223" s="754"/>
      <c r="AX223" s="754"/>
      <c r="AY223" s="754"/>
      <c r="AZ223" s="754"/>
      <c r="BA223" s="754"/>
      <c r="BB223" s="754"/>
      <c r="BC223" s="754"/>
      <c r="BD223" s="754"/>
      <c r="BE223" s="754"/>
      <c r="BF223" s="754"/>
      <c r="BG223" s="754"/>
    </row>
    <row r="224" spans="1:59" s="755" customFormat="1" ht="30" x14ac:dyDescent="0.2">
      <c r="A224" s="735">
        <v>990</v>
      </c>
      <c r="B224" s="735">
        <v>998</v>
      </c>
      <c r="C224" s="736">
        <v>280</v>
      </c>
      <c r="D224" s="736">
        <v>217</v>
      </c>
      <c r="E224" s="737" t="s">
        <v>2774</v>
      </c>
      <c r="F224" s="738" t="s">
        <v>5993</v>
      </c>
      <c r="G224" s="738" t="s">
        <v>5747</v>
      </c>
      <c r="H224" s="739" t="s">
        <v>106</v>
      </c>
      <c r="I224" s="740">
        <v>10000</v>
      </c>
      <c r="J224" s="748">
        <v>24948</v>
      </c>
      <c r="K224" s="742">
        <v>42583</v>
      </c>
      <c r="L224" s="743">
        <v>1</v>
      </c>
      <c r="M224" s="743">
        <v>1</v>
      </c>
      <c r="N224" s="744">
        <v>24948</v>
      </c>
      <c r="O224" s="744">
        <v>24948</v>
      </c>
      <c r="P224" s="744">
        <f t="shared" si="3"/>
        <v>0</v>
      </c>
      <c r="Q224" s="60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c r="AU224" s="754"/>
      <c r="AV224" s="754"/>
      <c r="AW224" s="754"/>
      <c r="AX224" s="754"/>
      <c r="AY224" s="754"/>
      <c r="AZ224" s="754"/>
      <c r="BA224" s="754"/>
      <c r="BB224" s="754"/>
      <c r="BC224" s="754"/>
      <c r="BD224" s="754"/>
      <c r="BE224" s="754"/>
      <c r="BF224" s="754"/>
      <c r="BG224" s="754"/>
    </row>
    <row r="225" spans="1:59" s="755" customFormat="1" x14ac:dyDescent="0.2">
      <c r="A225" s="735">
        <v>626</v>
      </c>
      <c r="B225" s="735">
        <v>636</v>
      </c>
      <c r="C225" s="736">
        <v>135</v>
      </c>
      <c r="D225" s="736">
        <v>218</v>
      </c>
      <c r="E225" s="737" t="s">
        <v>1756</v>
      </c>
      <c r="F225" s="738" t="s">
        <v>5994</v>
      </c>
      <c r="G225" s="738" t="s">
        <v>5995</v>
      </c>
      <c r="H225" s="739" t="s">
        <v>106</v>
      </c>
      <c r="I225" s="740">
        <v>15000</v>
      </c>
      <c r="J225" s="748">
        <v>6925</v>
      </c>
      <c r="K225" s="742">
        <v>42593</v>
      </c>
      <c r="L225" s="743">
        <v>1</v>
      </c>
      <c r="M225" s="743">
        <v>1</v>
      </c>
      <c r="N225" s="744">
        <v>6925</v>
      </c>
      <c r="O225" s="744">
        <v>0</v>
      </c>
      <c r="P225" s="744">
        <f t="shared" si="3"/>
        <v>6925</v>
      </c>
      <c r="Q225" s="60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c r="AU225" s="754"/>
      <c r="AV225" s="754"/>
      <c r="AW225" s="754"/>
      <c r="AX225" s="754"/>
      <c r="AY225" s="754"/>
      <c r="AZ225" s="754"/>
      <c r="BA225" s="754"/>
      <c r="BB225" s="754"/>
      <c r="BC225" s="754"/>
      <c r="BD225" s="754"/>
      <c r="BE225" s="754"/>
      <c r="BF225" s="754"/>
      <c r="BG225" s="754"/>
    </row>
    <row r="226" spans="1:59" s="755" customFormat="1" ht="30" x14ac:dyDescent="0.2">
      <c r="A226" s="735" t="e">
        <v>#N/A</v>
      </c>
      <c r="B226" s="735">
        <v>199</v>
      </c>
      <c r="C226" s="736">
        <v>211</v>
      </c>
      <c r="D226" s="736">
        <v>219</v>
      </c>
      <c r="E226" s="737" t="s">
        <v>4638</v>
      </c>
      <c r="F226" s="738" t="s">
        <v>5996</v>
      </c>
      <c r="G226" s="738" t="s">
        <v>5745</v>
      </c>
      <c r="H226" s="739" t="s">
        <v>106</v>
      </c>
      <c r="I226" s="740">
        <v>0</v>
      </c>
      <c r="J226" s="748">
        <v>63227</v>
      </c>
      <c r="K226" s="742">
        <v>42667</v>
      </c>
      <c r="L226" s="743">
        <v>1</v>
      </c>
      <c r="M226" s="743">
        <v>0</v>
      </c>
      <c r="N226" s="744">
        <v>63227</v>
      </c>
      <c r="O226" s="744">
        <v>0</v>
      </c>
      <c r="P226" s="744">
        <f t="shared" si="3"/>
        <v>63227</v>
      </c>
      <c r="Q226" s="604" t="s">
        <v>4640</v>
      </c>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c r="AU226" s="754"/>
      <c r="AV226" s="754"/>
      <c r="AW226" s="754"/>
      <c r="AX226" s="754"/>
      <c r="AY226" s="754"/>
      <c r="AZ226" s="754"/>
      <c r="BA226" s="754"/>
      <c r="BB226" s="754"/>
      <c r="BC226" s="754"/>
      <c r="BD226" s="754"/>
      <c r="BE226" s="754"/>
      <c r="BF226" s="754"/>
      <c r="BG226" s="754"/>
    </row>
    <row r="227" spans="1:59" s="755" customFormat="1" x14ac:dyDescent="0.2">
      <c r="A227" s="735">
        <v>843</v>
      </c>
      <c r="B227" s="735">
        <v>851</v>
      </c>
      <c r="C227" s="736">
        <v>279</v>
      </c>
      <c r="D227" s="736">
        <v>220</v>
      </c>
      <c r="E227" s="737" t="s">
        <v>2373</v>
      </c>
      <c r="F227" s="738" t="s">
        <v>5997</v>
      </c>
      <c r="G227" s="738" t="s">
        <v>5747</v>
      </c>
      <c r="H227" s="739" t="s">
        <v>106</v>
      </c>
      <c r="I227" s="740">
        <v>15000</v>
      </c>
      <c r="J227" s="748">
        <v>24950</v>
      </c>
      <c r="K227" s="742">
        <v>42636</v>
      </c>
      <c r="L227" s="743">
        <v>1</v>
      </c>
      <c r="M227" s="743">
        <v>0.75</v>
      </c>
      <c r="N227" s="744">
        <v>24950</v>
      </c>
      <c r="O227" s="744">
        <v>0</v>
      </c>
      <c r="P227" s="744">
        <f t="shared" si="3"/>
        <v>24950</v>
      </c>
      <c r="Q227" s="60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c r="AU227" s="754"/>
      <c r="AV227" s="754"/>
      <c r="AW227" s="754"/>
      <c r="AX227" s="754"/>
      <c r="AY227" s="754"/>
      <c r="AZ227" s="754"/>
      <c r="BA227" s="754"/>
      <c r="BB227" s="754"/>
      <c r="BC227" s="754"/>
      <c r="BD227" s="754"/>
      <c r="BE227" s="754"/>
      <c r="BF227" s="754"/>
      <c r="BG227" s="754"/>
    </row>
    <row r="228" spans="1:59" s="755" customFormat="1" ht="30" x14ac:dyDescent="0.2">
      <c r="A228" s="735" t="e">
        <v>#N/A</v>
      </c>
      <c r="B228" s="735" t="e">
        <v>#N/A</v>
      </c>
      <c r="C228" s="736" t="e">
        <v>#N/A</v>
      </c>
      <c r="D228" s="736">
        <v>221</v>
      </c>
      <c r="E228" s="737" t="s">
        <v>5998</v>
      </c>
      <c r="F228" s="738" t="s">
        <v>5999</v>
      </c>
      <c r="G228" s="738" t="s">
        <v>3387</v>
      </c>
      <c r="H228" s="739" t="s">
        <v>106</v>
      </c>
      <c r="I228" s="740">
        <v>0</v>
      </c>
      <c r="J228" s="748">
        <v>39777</v>
      </c>
      <c r="K228" s="742">
        <v>42549</v>
      </c>
      <c r="L228" s="743">
        <v>1</v>
      </c>
      <c r="M228" s="743">
        <v>1</v>
      </c>
      <c r="N228" s="744">
        <v>39777</v>
      </c>
      <c r="O228" s="744">
        <v>0</v>
      </c>
      <c r="P228" s="744">
        <f t="shared" si="3"/>
        <v>39777</v>
      </c>
      <c r="Q228" s="60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c r="AU228" s="754"/>
      <c r="AV228" s="754"/>
      <c r="AW228" s="754"/>
      <c r="AX228" s="754"/>
      <c r="AY228" s="754"/>
      <c r="AZ228" s="754"/>
      <c r="BA228" s="754"/>
      <c r="BB228" s="754"/>
      <c r="BC228" s="754"/>
      <c r="BD228" s="754"/>
      <c r="BE228" s="754"/>
      <c r="BF228" s="754"/>
      <c r="BG228" s="754"/>
    </row>
    <row r="229" spans="1:59" s="755" customFormat="1" ht="30" x14ac:dyDescent="0.2">
      <c r="A229" s="735">
        <v>982</v>
      </c>
      <c r="B229" s="735">
        <v>990</v>
      </c>
      <c r="C229" s="736">
        <v>243</v>
      </c>
      <c r="D229" s="736">
        <v>222</v>
      </c>
      <c r="E229" s="737" t="s">
        <v>2756</v>
      </c>
      <c r="F229" s="738" t="s">
        <v>6000</v>
      </c>
      <c r="G229" s="738" t="s">
        <v>5747</v>
      </c>
      <c r="H229" s="739" t="s">
        <v>106</v>
      </c>
      <c r="I229" s="740">
        <v>20000</v>
      </c>
      <c r="J229" s="748">
        <v>24875</v>
      </c>
      <c r="K229" s="742">
        <v>42678</v>
      </c>
      <c r="L229" s="743">
        <v>1</v>
      </c>
      <c r="M229" s="743">
        <v>0</v>
      </c>
      <c r="N229" s="744">
        <v>24875</v>
      </c>
      <c r="O229" s="744">
        <v>0</v>
      </c>
      <c r="P229" s="744">
        <f t="shared" si="3"/>
        <v>24875</v>
      </c>
      <c r="Q229" s="60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c r="AU229" s="754"/>
      <c r="AV229" s="754"/>
      <c r="AW229" s="754"/>
      <c r="AX229" s="754"/>
      <c r="AY229" s="754"/>
      <c r="AZ229" s="754"/>
      <c r="BA229" s="754"/>
      <c r="BB229" s="754"/>
      <c r="BC229" s="754"/>
      <c r="BD229" s="754"/>
      <c r="BE229" s="754"/>
      <c r="BF229" s="754"/>
      <c r="BG229" s="754"/>
    </row>
    <row r="230" spans="1:59" s="755" customFormat="1" ht="30" x14ac:dyDescent="0.2">
      <c r="A230" s="735">
        <v>297</v>
      </c>
      <c r="B230" s="735">
        <v>309</v>
      </c>
      <c r="C230" s="736">
        <v>288</v>
      </c>
      <c r="D230" s="736">
        <v>223</v>
      </c>
      <c r="E230" s="737" t="s">
        <v>776</v>
      </c>
      <c r="F230" s="738" t="s">
        <v>6001</v>
      </c>
      <c r="G230" s="738" t="s">
        <v>5750</v>
      </c>
      <c r="H230" s="739" t="s">
        <v>106</v>
      </c>
      <c r="I230" s="740">
        <v>7000</v>
      </c>
      <c r="J230" s="748">
        <v>14049.13</v>
      </c>
      <c r="K230" s="742">
        <v>42671</v>
      </c>
      <c r="L230" s="743">
        <v>1</v>
      </c>
      <c r="M230" s="743">
        <v>0</v>
      </c>
      <c r="N230" s="744">
        <v>14049.13</v>
      </c>
      <c r="O230" s="744">
        <v>0</v>
      </c>
      <c r="P230" s="744">
        <f t="shared" si="3"/>
        <v>14049.13</v>
      </c>
      <c r="Q230" s="60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c r="AU230" s="754"/>
      <c r="AV230" s="754"/>
      <c r="AW230" s="754"/>
      <c r="AX230" s="754"/>
      <c r="AY230" s="754"/>
      <c r="AZ230" s="754"/>
      <c r="BA230" s="754"/>
      <c r="BB230" s="754"/>
      <c r="BC230" s="754"/>
      <c r="BD230" s="754"/>
      <c r="BE230" s="754"/>
      <c r="BF230" s="754"/>
      <c r="BG230" s="754"/>
    </row>
    <row r="231" spans="1:59" s="755" customFormat="1" ht="30" x14ac:dyDescent="0.2">
      <c r="A231" s="735">
        <v>807</v>
      </c>
      <c r="B231" s="735">
        <v>815</v>
      </c>
      <c r="C231" s="736">
        <v>392</v>
      </c>
      <c r="D231" s="736">
        <v>224</v>
      </c>
      <c r="E231" s="737" t="s">
        <v>2280</v>
      </c>
      <c r="F231" s="738" t="s">
        <v>6002</v>
      </c>
      <c r="G231" s="738" t="s">
        <v>5747</v>
      </c>
      <c r="H231" s="739" t="s">
        <v>106</v>
      </c>
      <c r="I231" s="740">
        <v>20000</v>
      </c>
      <c r="J231" s="748">
        <v>24450</v>
      </c>
      <c r="K231" s="742">
        <v>42657</v>
      </c>
      <c r="L231" s="743">
        <v>1</v>
      </c>
      <c r="M231" s="743">
        <v>0</v>
      </c>
      <c r="N231" s="744">
        <v>24450</v>
      </c>
      <c r="O231" s="744">
        <v>0</v>
      </c>
      <c r="P231" s="744">
        <f t="shared" si="3"/>
        <v>24450</v>
      </c>
      <c r="Q231" s="60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c r="AU231" s="754"/>
      <c r="AV231" s="754"/>
      <c r="AW231" s="754"/>
      <c r="AX231" s="754"/>
      <c r="AY231" s="754"/>
      <c r="AZ231" s="754"/>
      <c r="BA231" s="754"/>
      <c r="BB231" s="754"/>
      <c r="BC231" s="754"/>
      <c r="BD231" s="754"/>
      <c r="BE231" s="754"/>
      <c r="BF231" s="754"/>
      <c r="BG231" s="754"/>
    </row>
    <row r="232" spans="1:59" s="755" customFormat="1" x14ac:dyDescent="0.2">
      <c r="A232" s="735">
        <v>258</v>
      </c>
      <c r="B232" s="735">
        <v>270</v>
      </c>
      <c r="C232" s="736">
        <v>727</v>
      </c>
      <c r="D232" s="736">
        <v>225</v>
      </c>
      <c r="E232" s="737" t="s">
        <v>659</v>
      </c>
      <c r="F232" s="738" t="s">
        <v>6003</v>
      </c>
      <c r="G232" s="738" t="s">
        <v>5750</v>
      </c>
      <c r="H232" s="739" t="s">
        <v>106</v>
      </c>
      <c r="I232" s="740">
        <v>12500</v>
      </c>
      <c r="J232" s="748">
        <v>13100</v>
      </c>
      <c r="K232" s="742">
        <v>42586</v>
      </c>
      <c r="L232" s="743">
        <v>1</v>
      </c>
      <c r="M232" s="743">
        <v>1</v>
      </c>
      <c r="N232" s="744">
        <v>13100</v>
      </c>
      <c r="O232" s="744">
        <v>0</v>
      </c>
      <c r="P232" s="744">
        <f t="shared" si="3"/>
        <v>13100</v>
      </c>
      <c r="Q232" s="60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c r="AU232" s="754"/>
      <c r="AV232" s="754"/>
      <c r="AW232" s="754"/>
      <c r="AX232" s="754"/>
      <c r="AY232" s="754"/>
      <c r="AZ232" s="754"/>
      <c r="BA232" s="754"/>
      <c r="BB232" s="754"/>
      <c r="BC232" s="754"/>
      <c r="BD232" s="754"/>
      <c r="BE232" s="754"/>
      <c r="BF232" s="754"/>
      <c r="BG232" s="754"/>
    </row>
    <row r="233" spans="1:59" s="755" customFormat="1" x14ac:dyDescent="0.2">
      <c r="A233" s="735">
        <v>684</v>
      </c>
      <c r="B233" s="735">
        <v>694</v>
      </c>
      <c r="C233" s="736">
        <v>1021</v>
      </c>
      <c r="D233" s="736">
        <v>226</v>
      </c>
      <c r="E233" s="737" t="s">
        <v>1932</v>
      </c>
      <c r="F233" s="738" t="s">
        <v>6004</v>
      </c>
      <c r="G233" s="738" t="s">
        <v>5750</v>
      </c>
      <c r="H233" s="739" t="s">
        <v>106</v>
      </c>
      <c r="I233" s="740">
        <v>5000</v>
      </c>
      <c r="J233" s="748">
        <v>8460</v>
      </c>
      <c r="K233" s="742">
        <v>42629</v>
      </c>
      <c r="L233" s="743">
        <v>1</v>
      </c>
      <c r="M233" s="743">
        <v>0</v>
      </c>
      <c r="N233" s="744">
        <v>8460</v>
      </c>
      <c r="O233" s="744">
        <v>0</v>
      </c>
      <c r="P233" s="744">
        <f t="shared" si="3"/>
        <v>8460</v>
      </c>
      <c r="Q233" s="60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c r="AU233" s="754"/>
      <c r="AV233" s="754"/>
      <c r="AW233" s="754"/>
      <c r="AX233" s="754"/>
      <c r="AY233" s="754"/>
      <c r="AZ233" s="754"/>
      <c r="BA233" s="754"/>
      <c r="BB233" s="754"/>
      <c r="BC233" s="754"/>
      <c r="BD233" s="754"/>
      <c r="BE233" s="754"/>
      <c r="BF233" s="754"/>
      <c r="BG233" s="754"/>
    </row>
    <row r="234" spans="1:59" s="746" customFormat="1" x14ac:dyDescent="0.2">
      <c r="A234" s="735" t="e">
        <v>#N/A</v>
      </c>
      <c r="B234" s="735" t="e">
        <v>#N/A</v>
      </c>
      <c r="C234" s="736" t="e">
        <v>#N/A</v>
      </c>
      <c r="D234" s="736">
        <v>227</v>
      </c>
      <c r="E234" s="737" t="s">
        <v>6005</v>
      </c>
      <c r="F234" s="738" t="s">
        <v>6006</v>
      </c>
      <c r="G234" s="738" t="s">
        <v>5745</v>
      </c>
      <c r="H234" s="739" t="s">
        <v>106</v>
      </c>
      <c r="I234" s="740">
        <v>0</v>
      </c>
      <c r="J234" s="748">
        <v>8618</v>
      </c>
      <c r="K234" s="742">
        <v>42586</v>
      </c>
      <c r="L234" s="743">
        <v>1</v>
      </c>
      <c r="M234" s="743">
        <v>1</v>
      </c>
      <c r="N234" s="744">
        <v>8618</v>
      </c>
      <c r="O234" s="744">
        <v>8618</v>
      </c>
      <c r="P234" s="744">
        <f t="shared" si="3"/>
        <v>0</v>
      </c>
      <c r="Q234" s="604"/>
      <c r="R234" s="745"/>
      <c r="S234" s="745"/>
      <c r="T234" s="745"/>
      <c r="U234" s="745"/>
      <c r="V234" s="745"/>
      <c r="W234" s="745"/>
      <c r="X234" s="745"/>
      <c r="Y234" s="745"/>
      <c r="Z234" s="745"/>
      <c r="AA234" s="745"/>
      <c r="AB234" s="745"/>
      <c r="AC234" s="745"/>
      <c r="AD234" s="745"/>
      <c r="AE234" s="745"/>
      <c r="AF234" s="745"/>
      <c r="AG234" s="745"/>
      <c r="AH234" s="745"/>
      <c r="AI234" s="745"/>
      <c r="AJ234" s="745"/>
      <c r="AK234" s="745"/>
      <c r="AL234" s="745"/>
      <c r="AM234" s="745"/>
      <c r="AN234" s="745"/>
      <c r="AO234" s="745"/>
      <c r="AP234" s="745"/>
      <c r="AQ234" s="745"/>
      <c r="AR234" s="745"/>
      <c r="AS234" s="745"/>
      <c r="AT234" s="745"/>
      <c r="AU234" s="745"/>
      <c r="AV234" s="745"/>
      <c r="AW234" s="745"/>
      <c r="AX234" s="745"/>
      <c r="AY234" s="745"/>
      <c r="AZ234" s="745"/>
      <c r="BA234" s="745"/>
      <c r="BB234" s="745"/>
      <c r="BC234" s="745"/>
      <c r="BD234" s="745"/>
      <c r="BE234" s="745"/>
      <c r="BF234" s="745"/>
      <c r="BG234" s="745"/>
    </row>
    <row r="235" spans="1:59" s="755" customFormat="1" x14ac:dyDescent="0.2">
      <c r="A235" s="735">
        <v>542</v>
      </c>
      <c r="B235" s="735">
        <v>552</v>
      </c>
      <c r="C235" s="736">
        <v>230</v>
      </c>
      <c r="D235" s="736">
        <v>228</v>
      </c>
      <c r="E235" s="737" t="s">
        <v>1499</v>
      </c>
      <c r="F235" s="738" t="s">
        <v>6007</v>
      </c>
      <c r="G235" s="738" t="s">
        <v>5747</v>
      </c>
      <c r="H235" s="739" t="s">
        <v>106</v>
      </c>
      <c r="I235" s="740">
        <v>8000</v>
      </c>
      <c r="J235" s="748">
        <v>24789</v>
      </c>
      <c r="K235" s="742">
        <v>42643</v>
      </c>
      <c r="L235" s="743">
        <v>1</v>
      </c>
      <c r="M235" s="743">
        <v>0</v>
      </c>
      <c r="N235" s="744">
        <v>24789</v>
      </c>
      <c r="O235" s="744">
        <v>0</v>
      </c>
      <c r="P235" s="744">
        <f t="shared" si="3"/>
        <v>24789</v>
      </c>
      <c r="Q235" s="60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c r="AU235" s="754"/>
      <c r="AV235" s="754"/>
      <c r="AW235" s="754"/>
      <c r="AX235" s="754"/>
      <c r="AY235" s="754"/>
      <c r="AZ235" s="754"/>
      <c r="BA235" s="754"/>
      <c r="BB235" s="754"/>
      <c r="BC235" s="754"/>
      <c r="BD235" s="754"/>
      <c r="BE235" s="754"/>
      <c r="BF235" s="754"/>
      <c r="BG235" s="754"/>
    </row>
    <row r="236" spans="1:59" s="755" customFormat="1" x14ac:dyDescent="0.2">
      <c r="A236" s="735">
        <v>148</v>
      </c>
      <c r="B236" s="735">
        <v>106</v>
      </c>
      <c r="C236" s="736">
        <v>255</v>
      </c>
      <c r="D236" s="736">
        <v>229</v>
      </c>
      <c r="E236" s="737" t="s">
        <v>430</v>
      </c>
      <c r="F236" s="738" t="s">
        <v>6008</v>
      </c>
      <c r="G236" s="738" t="s">
        <v>5759</v>
      </c>
      <c r="H236" s="756" t="s">
        <v>106</v>
      </c>
      <c r="I236" s="740">
        <v>175000</v>
      </c>
      <c r="J236" s="748">
        <v>315000</v>
      </c>
      <c r="K236" s="742">
        <v>42773</v>
      </c>
      <c r="L236" s="743">
        <v>1</v>
      </c>
      <c r="M236" s="749">
        <v>0</v>
      </c>
      <c r="N236" s="744">
        <v>315000</v>
      </c>
      <c r="O236" s="744">
        <v>0</v>
      </c>
      <c r="P236" s="744">
        <f t="shared" si="3"/>
        <v>315000</v>
      </c>
      <c r="Q236" s="60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c r="AU236" s="754"/>
      <c r="AV236" s="754"/>
      <c r="AW236" s="754"/>
      <c r="AX236" s="754"/>
      <c r="AY236" s="754"/>
      <c r="AZ236" s="754"/>
      <c r="BA236" s="754"/>
      <c r="BB236" s="754"/>
      <c r="BC236" s="754"/>
      <c r="BD236" s="754"/>
      <c r="BE236" s="754"/>
      <c r="BF236" s="754"/>
      <c r="BG236" s="754"/>
    </row>
    <row r="237" spans="1:59" s="755" customFormat="1" ht="30" x14ac:dyDescent="0.2">
      <c r="A237" s="735">
        <v>1100</v>
      </c>
      <c r="B237" s="735">
        <v>1108</v>
      </c>
      <c r="C237" s="736">
        <v>282</v>
      </c>
      <c r="D237" s="736">
        <v>230</v>
      </c>
      <c r="E237" s="737" t="s">
        <v>3086</v>
      </c>
      <c r="F237" s="738" t="s">
        <v>6009</v>
      </c>
      <c r="G237" s="738" t="s">
        <v>5747</v>
      </c>
      <c r="H237" s="739" t="s">
        <v>106</v>
      </c>
      <c r="I237" s="740">
        <v>20000</v>
      </c>
      <c r="J237" s="748">
        <v>15887</v>
      </c>
      <c r="K237" s="742">
        <v>42586</v>
      </c>
      <c r="L237" s="743">
        <v>1</v>
      </c>
      <c r="M237" s="743">
        <v>1</v>
      </c>
      <c r="N237" s="744">
        <v>15887</v>
      </c>
      <c r="O237" s="744">
        <v>15887</v>
      </c>
      <c r="P237" s="744">
        <f t="shared" si="3"/>
        <v>0</v>
      </c>
      <c r="Q237" s="60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c r="AU237" s="754"/>
      <c r="AV237" s="754"/>
      <c r="AW237" s="754"/>
      <c r="AX237" s="754"/>
      <c r="AY237" s="754"/>
      <c r="AZ237" s="754"/>
      <c r="BA237" s="754"/>
      <c r="BB237" s="754"/>
      <c r="BC237" s="754"/>
      <c r="BD237" s="754"/>
      <c r="BE237" s="754"/>
      <c r="BF237" s="754"/>
      <c r="BG237" s="754"/>
    </row>
    <row r="238" spans="1:59" s="755" customFormat="1" ht="30" x14ac:dyDescent="0.2">
      <c r="A238" s="735" t="e">
        <v>#N/A</v>
      </c>
      <c r="B238" s="735" t="e">
        <v>#N/A</v>
      </c>
      <c r="C238" s="736" t="e">
        <v>#N/A</v>
      </c>
      <c r="D238" s="736">
        <v>231</v>
      </c>
      <c r="E238" s="737" t="s">
        <v>6010</v>
      </c>
      <c r="F238" s="738" t="s">
        <v>6011</v>
      </c>
      <c r="G238" s="738" t="s">
        <v>5745</v>
      </c>
      <c r="H238" s="739" t="s">
        <v>106</v>
      </c>
      <c r="I238" s="740">
        <v>0</v>
      </c>
      <c r="J238" s="748">
        <v>15500</v>
      </c>
      <c r="K238" s="742">
        <v>42649</v>
      </c>
      <c r="L238" s="743">
        <v>1</v>
      </c>
      <c r="M238" s="743">
        <v>0</v>
      </c>
      <c r="N238" s="744">
        <v>15500</v>
      </c>
      <c r="O238" s="744">
        <v>0</v>
      </c>
      <c r="P238" s="744">
        <f t="shared" si="3"/>
        <v>15500</v>
      </c>
      <c r="Q238" s="60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c r="AU238" s="754"/>
      <c r="AV238" s="754"/>
      <c r="AW238" s="754"/>
      <c r="AX238" s="754"/>
      <c r="AY238" s="754"/>
      <c r="AZ238" s="754"/>
      <c r="BA238" s="754"/>
      <c r="BB238" s="754"/>
      <c r="BC238" s="754"/>
      <c r="BD238" s="754"/>
      <c r="BE238" s="754"/>
      <c r="BF238" s="754"/>
      <c r="BG238" s="754"/>
    </row>
    <row r="239" spans="1:59" s="755" customFormat="1" ht="30" x14ac:dyDescent="0.2">
      <c r="A239" s="735">
        <v>724</v>
      </c>
      <c r="B239" s="735">
        <v>732</v>
      </c>
      <c r="C239" s="736">
        <v>237</v>
      </c>
      <c r="D239" s="736">
        <v>232</v>
      </c>
      <c r="E239" s="737" t="s">
        <v>2044</v>
      </c>
      <c r="F239" s="738" t="s">
        <v>6012</v>
      </c>
      <c r="G239" s="738" t="s">
        <v>5747</v>
      </c>
      <c r="H239" s="739" t="s">
        <v>106</v>
      </c>
      <c r="I239" s="740">
        <v>20000</v>
      </c>
      <c r="J239" s="748">
        <v>22885.200000000001</v>
      </c>
      <c r="K239" s="742">
        <v>42606</v>
      </c>
      <c r="L239" s="743">
        <v>1</v>
      </c>
      <c r="M239" s="743">
        <v>1</v>
      </c>
      <c r="N239" s="744">
        <v>22885.200000000001</v>
      </c>
      <c r="O239" s="744">
        <v>0</v>
      </c>
      <c r="P239" s="744">
        <f t="shared" si="3"/>
        <v>22885.200000000001</v>
      </c>
      <c r="Q239" s="604" t="s">
        <v>4400</v>
      </c>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c r="AU239" s="754"/>
      <c r="AV239" s="754"/>
      <c r="AW239" s="754"/>
      <c r="AX239" s="754"/>
      <c r="AY239" s="754"/>
      <c r="AZ239" s="754"/>
      <c r="BA239" s="754"/>
      <c r="BB239" s="754"/>
      <c r="BC239" s="754"/>
      <c r="BD239" s="754"/>
      <c r="BE239" s="754"/>
      <c r="BF239" s="754"/>
      <c r="BG239" s="754"/>
    </row>
    <row r="240" spans="1:59" s="755" customFormat="1" x14ac:dyDescent="0.2">
      <c r="A240" s="735">
        <v>131</v>
      </c>
      <c r="B240" s="735">
        <v>151</v>
      </c>
      <c r="C240" s="736">
        <v>254</v>
      </c>
      <c r="D240" s="736">
        <v>233</v>
      </c>
      <c r="E240" s="737" t="s">
        <v>399</v>
      </c>
      <c r="F240" s="738" t="s">
        <v>6013</v>
      </c>
      <c r="G240" s="738" t="s">
        <v>5750</v>
      </c>
      <c r="H240" s="739" t="s">
        <v>106</v>
      </c>
      <c r="I240" s="740">
        <v>58000</v>
      </c>
      <c r="J240" s="748">
        <v>44300</v>
      </c>
      <c r="K240" s="742">
        <v>42671</v>
      </c>
      <c r="L240" s="743">
        <v>1</v>
      </c>
      <c r="M240" s="743">
        <v>0</v>
      </c>
      <c r="N240" s="744">
        <v>44300</v>
      </c>
      <c r="O240" s="744">
        <v>0</v>
      </c>
      <c r="P240" s="744">
        <f t="shared" si="3"/>
        <v>44300</v>
      </c>
      <c r="Q240" s="604" t="s">
        <v>4400</v>
      </c>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c r="AU240" s="754"/>
      <c r="AV240" s="754"/>
      <c r="AW240" s="754"/>
      <c r="AX240" s="754"/>
      <c r="AY240" s="754"/>
      <c r="AZ240" s="754"/>
      <c r="BA240" s="754"/>
      <c r="BB240" s="754"/>
      <c r="BC240" s="754"/>
      <c r="BD240" s="754"/>
      <c r="BE240" s="754"/>
      <c r="BF240" s="754"/>
      <c r="BG240" s="754"/>
    </row>
    <row r="241" spans="1:59" s="755" customFormat="1" ht="30" x14ac:dyDescent="0.2">
      <c r="A241" s="735">
        <v>744</v>
      </c>
      <c r="B241" s="735">
        <v>752</v>
      </c>
      <c r="C241" s="736">
        <v>239</v>
      </c>
      <c r="D241" s="736">
        <v>234</v>
      </c>
      <c r="E241" s="737" t="s">
        <v>2099</v>
      </c>
      <c r="F241" s="738" t="s">
        <v>6014</v>
      </c>
      <c r="G241" s="738" t="s">
        <v>5747</v>
      </c>
      <c r="H241" s="739" t="s">
        <v>106</v>
      </c>
      <c r="I241" s="740">
        <v>8000</v>
      </c>
      <c r="J241" s="748">
        <v>2417.35</v>
      </c>
      <c r="K241" s="742">
        <v>42641</v>
      </c>
      <c r="L241" s="743">
        <v>1</v>
      </c>
      <c r="M241" s="743">
        <v>0</v>
      </c>
      <c r="N241" s="744">
        <v>2417.35</v>
      </c>
      <c r="O241" s="744">
        <v>0</v>
      </c>
      <c r="P241" s="744">
        <f t="shared" si="3"/>
        <v>2417.35</v>
      </c>
      <c r="Q241" s="60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c r="AU241" s="754"/>
      <c r="AV241" s="754"/>
      <c r="AW241" s="754"/>
      <c r="AX241" s="754"/>
      <c r="AY241" s="754"/>
      <c r="AZ241" s="754"/>
      <c r="BA241" s="754"/>
      <c r="BB241" s="754"/>
      <c r="BC241" s="754"/>
      <c r="BD241" s="754"/>
      <c r="BE241" s="754"/>
      <c r="BF241" s="754"/>
      <c r="BG241" s="754"/>
    </row>
    <row r="242" spans="1:59" s="755" customFormat="1" ht="30" x14ac:dyDescent="0.2">
      <c r="A242" s="735" t="e">
        <v>#N/A</v>
      </c>
      <c r="B242" s="735" t="e">
        <v>#N/A</v>
      </c>
      <c r="C242" s="736">
        <v>661</v>
      </c>
      <c r="D242" s="736">
        <v>235</v>
      </c>
      <c r="E242" s="737" t="s">
        <v>5287</v>
      </c>
      <c r="F242" s="738" t="s">
        <v>6015</v>
      </c>
      <c r="G242" s="738" t="s">
        <v>5747</v>
      </c>
      <c r="H242" s="739" t="s">
        <v>106</v>
      </c>
      <c r="I242" s="740">
        <v>0</v>
      </c>
      <c r="J242" s="748">
        <v>28350</v>
      </c>
      <c r="K242" s="742">
        <v>42664</v>
      </c>
      <c r="L242" s="743">
        <v>1</v>
      </c>
      <c r="M242" s="743">
        <v>0</v>
      </c>
      <c r="N242" s="744">
        <v>28350</v>
      </c>
      <c r="O242" s="744">
        <v>0</v>
      </c>
      <c r="P242" s="744">
        <f t="shared" si="3"/>
        <v>28350</v>
      </c>
      <c r="Q242" s="60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c r="AU242" s="754"/>
      <c r="AV242" s="754"/>
      <c r="AW242" s="754"/>
      <c r="AX242" s="754"/>
      <c r="AY242" s="754"/>
      <c r="AZ242" s="754"/>
      <c r="BA242" s="754"/>
      <c r="BB242" s="754"/>
      <c r="BC242" s="754"/>
      <c r="BD242" s="754"/>
      <c r="BE242" s="754"/>
      <c r="BF242" s="754"/>
      <c r="BG242" s="754"/>
    </row>
    <row r="243" spans="1:59" s="755" customFormat="1" x14ac:dyDescent="0.2">
      <c r="A243" s="735">
        <v>616</v>
      </c>
      <c r="B243" s="735">
        <v>626</v>
      </c>
      <c r="C243" s="736">
        <v>270</v>
      </c>
      <c r="D243" s="736">
        <v>236</v>
      </c>
      <c r="E243" s="737" t="s">
        <v>1725</v>
      </c>
      <c r="F243" s="738" t="s">
        <v>6016</v>
      </c>
      <c r="G243" s="738" t="s">
        <v>5747</v>
      </c>
      <c r="H243" s="739" t="s">
        <v>106</v>
      </c>
      <c r="I243" s="740">
        <v>10000</v>
      </c>
      <c r="J243" s="748">
        <v>24420.15</v>
      </c>
      <c r="K243" s="742">
        <v>42641</v>
      </c>
      <c r="L243" s="743">
        <v>1</v>
      </c>
      <c r="M243" s="743">
        <v>0.75</v>
      </c>
      <c r="N243" s="744">
        <v>24420.15</v>
      </c>
      <c r="O243" s="744">
        <v>0</v>
      </c>
      <c r="P243" s="744">
        <f t="shared" si="3"/>
        <v>24420.15</v>
      </c>
      <c r="Q243" s="60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c r="AU243" s="754"/>
      <c r="AV243" s="754"/>
      <c r="AW243" s="754"/>
      <c r="AX243" s="754"/>
      <c r="AY243" s="754"/>
      <c r="AZ243" s="754"/>
      <c r="BA243" s="754"/>
      <c r="BB243" s="754"/>
      <c r="BC243" s="754"/>
      <c r="BD243" s="754"/>
      <c r="BE243" s="754"/>
      <c r="BF243" s="754"/>
      <c r="BG243" s="754"/>
    </row>
    <row r="244" spans="1:59" s="755" customFormat="1" ht="30" x14ac:dyDescent="0.2">
      <c r="A244" s="735">
        <v>922</v>
      </c>
      <c r="B244" s="735">
        <v>930</v>
      </c>
      <c r="C244" s="736">
        <v>295</v>
      </c>
      <c r="D244" s="736">
        <v>237</v>
      </c>
      <c r="E244" s="737" t="s">
        <v>2588</v>
      </c>
      <c r="F244" s="738" t="s">
        <v>6017</v>
      </c>
      <c r="G244" s="738" t="s">
        <v>5747</v>
      </c>
      <c r="H244" s="739" t="s">
        <v>106</v>
      </c>
      <c r="I244" s="740">
        <v>10000</v>
      </c>
      <c r="J244" s="748">
        <v>15881.34</v>
      </c>
      <c r="K244" s="742">
        <v>42699</v>
      </c>
      <c r="L244" s="743">
        <v>1</v>
      </c>
      <c r="M244" s="743">
        <v>0</v>
      </c>
      <c r="N244" s="744">
        <v>15881.34</v>
      </c>
      <c r="O244" s="744">
        <v>0</v>
      </c>
      <c r="P244" s="744">
        <f t="shared" si="3"/>
        <v>15881.34</v>
      </c>
      <c r="Q244" s="60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c r="AU244" s="754"/>
      <c r="AV244" s="754"/>
      <c r="AW244" s="754"/>
      <c r="AX244" s="754"/>
      <c r="AY244" s="754"/>
      <c r="AZ244" s="754"/>
      <c r="BA244" s="754"/>
      <c r="BB244" s="754"/>
      <c r="BC244" s="754"/>
      <c r="BD244" s="754"/>
      <c r="BE244" s="754"/>
      <c r="BF244" s="754"/>
      <c r="BG244" s="754"/>
    </row>
    <row r="245" spans="1:59" s="755" customFormat="1" ht="30" x14ac:dyDescent="0.2">
      <c r="A245" s="735">
        <v>615</v>
      </c>
      <c r="B245" s="735">
        <v>625</v>
      </c>
      <c r="C245" s="736">
        <v>300</v>
      </c>
      <c r="D245" s="736">
        <v>238</v>
      </c>
      <c r="E245" s="737" t="s">
        <v>1722</v>
      </c>
      <c r="F245" s="738" t="s">
        <v>6018</v>
      </c>
      <c r="G245" s="738" t="s">
        <v>5747</v>
      </c>
      <c r="H245" s="739" t="s">
        <v>106</v>
      </c>
      <c r="I245" s="740">
        <v>10000</v>
      </c>
      <c r="J245" s="748">
        <v>20727.599999999999</v>
      </c>
      <c r="K245" s="742">
        <v>42660</v>
      </c>
      <c r="L245" s="743">
        <v>1</v>
      </c>
      <c r="M245" s="743">
        <v>0.25</v>
      </c>
      <c r="N245" s="744">
        <v>20727.599999999999</v>
      </c>
      <c r="O245" s="744">
        <v>0</v>
      </c>
      <c r="P245" s="744">
        <f t="shared" si="3"/>
        <v>20727.599999999999</v>
      </c>
      <c r="Q245" s="60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c r="AU245" s="754"/>
      <c r="AV245" s="754"/>
      <c r="AW245" s="754"/>
      <c r="AX245" s="754"/>
      <c r="AY245" s="754"/>
      <c r="AZ245" s="754"/>
      <c r="BA245" s="754"/>
      <c r="BB245" s="754"/>
      <c r="BC245" s="754"/>
      <c r="BD245" s="754"/>
      <c r="BE245" s="754"/>
      <c r="BF245" s="754"/>
      <c r="BG245" s="754"/>
    </row>
    <row r="246" spans="1:59" s="755" customFormat="1" ht="30" x14ac:dyDescent="0.2">
      <c r="A246" s="735">
        <v>1154</v>
      </c>
      <c r="B246" s="735">
        <v>1162</v>
      </c>
      <c r="C246" s="736">
        <v>1355</v>
      </c>
      <c r="D246" s="736">
        <v>239</v>
      </c>
      <c r="E246" s="737" t="s">
        <v>3241</v>
      </c>
      <c r="F246" s="738" t="s">
        <v>6019</v>
      </c>
      <c r="G246" s="738" t="s">
        <v>5747</v>
      </c>
      <c r="H246" s="739" t="s">
        <v>106</v>
      </c>
      <c r="I246" s="740">
        <v>5000</v>
      </c>
      <c r="J246" s="748">
        <v>24064.26</v>
      </c>
      <c r="K246" s="742">
        <v>42647</v>
      </c>
      <c r="L246" s="743">
        <v>1</v>
      </c>
      <c r="M246" s="743">
        <v>0</v>
      </c>
      <c r="N246" s="744">
        <v>24064.26</v>
      </c>
      <c r="O246" s="744">
        <v>17229.259999999998</v>
      </c>
      <c r="P246" s="744">
        <f t="shared" si="3"/>
        <v>6835</v>
      </c>
      <c r="Q246" s="60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c r="AU246" s="754"/>
      <c r="AV246" s="754"/>
      <c r="AW246" s="754"/>
      <c r="AX246" s="754"/>
      <c r="AY246" s="754"/>
      <c r="AZ246" s="754"/>
      <c r="BA246" s="754"/>
      <c r="BB246" s="754"/>
      <c r="BC246" s="754"/>
      <c r="BD246" s="754"/>
      <c r="BE246" s="754"/>
      <c r="BF246" s="754"/>
      <c r="BG246" s="754"/>
    </row>
    <row r="247" spans="1:59" s="755" customFormat="1" ht="30" x14ac:dyDescent="0.2">
      <c r="A247" s="735">
        <v>1099</v>
      </c>
      <c r="B247" s="735">
        <v>1107</v>
      </c>
      <c r="C247" s="736">
        <v>233</v>
      </c>
      <c r="D247" s="736">
        <v>240</v>
      </c>
      <c r="E247" s="737" t="s">
        <v>3084</v>
      </c>
      <c r="F247" s="738" t="s">
        <v>6020</v>
      </c>
      <c r="G247" s="738" t="s">
        <v>5747</v>
      </c>
      <c r="H247" s="739" t="s">
        <v>106</v>
      </c>
      <c r="I247" s="740">
        <v>10000</v>
      </c>
      <c r="J247" s="748">
        <v>24630</v>
      </c>
      <c r="K247" s="742">
        <v>42650</v>
      </c>
      <c r="L247" s="743">
        <v>1</v>
      </c>
      <c r="M247" s="743">
        <v>0</v>
      </c>
      <c r="N247" s="744">
        <v>24630</v>
      </c>
      <c r="O247" s="744">
        <v>0</v>
      </c>
      <c r="P247" s="744">
        <f t="shared" si="3"/>
        <v>24630</v>
      </c>
      <c r="Q247" s="60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c r="AU247" s="754"/>
      <c r="AV247" s="754"/>
      <c r="AW247" s="754"/>
      <c r="AX247" s="754"/>
      <c r="AY247" s="754"/>
      <c r="AZ247" s="754"/>
      <c r="BA247" s="754"/>
      <c r="BB247" s="754"/>
      <c r="BC247" s="754"/>
      <c r="BD247" s="754"/>
      <c r="BE247" s="754"/>
      <c r="BF247" s="754"/>
      <c r="BG247" s="754"/>
    </row>
    <row r="248" spans="1:59" s="755" customFormat="1" x14ac:dyDescent="0.2">
      <c r="A248" s="735">
        <v>844</v>
      </c>
      <c r="B248" s="735">
        <v>852</v>
      </c>
      <c r="C248" s="736">
        <v>240</v>
      </c>
      <c r="D248" s="736">
        <v>241</v>
      </c>
      <c r="E248" s="737" t="s">
        <v>2375</v>
      </c>
      <c r="F248" s="738" t="s">
        <v>6021</v>
      </c>
      <c r="G248" s="738" t="s">
        <v>5747</v>
      </c>
      <c r="H248" s="739" t="s">
        <v>106</v>
      </c>
      <c r="I248" s="740">
        <v>6000</v>
      </c>
      <c r="J248" s="748">
        <v>24860</v>
      </c>
      <c r="K248" s="742">
        <v>42646</v>
      </c>
      <c r="L248" s="743">
        <v>1</v>
      </c>
      <c r="M248" s="743">
        <v>0</v>
      </c>
      <c r="N248" s="744">
        <v>24860</v>
      </c>
      <c r="O248" s="744">
        <v>0</v>
      </c>
      <c r="P248" s="744">
        <f t="shared" si="3"/>
        <v>24860</v>
      </c>
      <c r="Q248" s="60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c r="AU248" s="754"/>
      <c r="AV248" s="754"/>
      <c r="AW248" s="754"/>
      <c r="AX248" s="754"/>
      <c r="AY248" s="754"/>
      <c r="AZ248" s="754"/>
      <c r="BA248" s="754"/>
      <c r="BB248" s="754"/>
      <c r="BC248" s="754"/>
      <c r="BD248" s="754"/>
      <c r="BE248" s="754"/>
      <c r="BF248" s="754"/>
      <c r="BG248" s="754"/>
    </row>
    <row r="249" spans="1:59" s="755" customFormat="1" ht="30" x14ac:dyDescent="0.2">
      <c r="A249" s="735">
        <v>517</v>
      </c>
      <c r="B249" s="735">
        <v>527</v>
      </c>
      <c r="C249" s="736">
        <v>269</v>
      </c>
      <c r="D249" s="736">
        <v>242</v>
      </c>
      <c r="E249" s="737" t="s">
        <v>1418</v>
      </c>
      <c r="F249" s="738" t="s">
        <v>6022</v>
      </c>
      <c r="G249" s="738" t="s">
        <v>5747</v>
      </c>
      <c r="H249" s="739" t="s">
        <v>106</v>
      </c>
      <c r="I249" s="740">
        <v>10000</v>
      </c>
      <c r="J249" s="748">
        <v>24840.25</v>
      </c>
      <c r="K249" s="742">
        <v>42641</v>
      </c>
      <c r="L249" s="743">
        <v>1</v>
      </c>
      <c r="M249" s="743">
        <v>0.75</v>
      </c>
      <c r="N249" s="744">
        <v>24840.25</v>
      </c>
      <c r="O249" s="744">
        <v>0</v>
      </c>
      <c r="P249" s="744">
        <f t="shared" si="3"/>
        <v>24840.25</v>
      </c>
      <c r="Q249" s="60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c r="AU249" s="754"/>
      <c r="AV249" s="754"/>
      <c r="AW249" s="754"/>
      <c r="AX249" s="754"/>
      <c r="AY249" s="754"/>
      <c r="AZ249" s="754"/>
      <c r="BA249" s="754"/>
      <c r="BB249" s="754"/>
      <c r="BC249" s="754"/>
      <c r="BD249" s="754"/>
      <c r="BE249" s="754"/>
      <c r="BF249" s="754"/>
      <c r="BG249" s="754"/>
    </row>
    <row r="250" spans="1:59" s="755" customFormat="1" ht="30" x14ac:dyDescent="0.2">
      <c r="A250" s="735">
        <v>913</v>
      </c>
      <c r="B250" s="735">
        <v>921</v>
      </c>
      <c r="C250" s="736">
        <v>272</v>
      </c>
      <c r="D250" s="736">
        <v>243</v>
      </c>
      <c r="E250" s="737" t="s">
        <v>2565</v>
      </c>
      <c r="F250" s="738" t="s">
        <v>6023</v>
      </c>
      <c r="G250" s="738" t="s">
        <v>5747</v>
      </c>
      <c r="H250" s="739" t="s">
        <v>106</v>
      </c>
      <c r="I250" s="740">
        <v>10000</v>
      </c>
      <c r="J250" s="748">
        <v>19460</v>
      </c>
      <c r="K250" s="742">
        <v>42641</v>
      </c>
      <c r="L250" s="743">
        <v>1</v>
      </c>
      <c r="M250" s="743">
        <v>0</v>
      </c>
      <c r="N250" s="744">
        <v>19460</v>
      </c>
      <c r="O250" s="744">
        <v>0</v>
      </c>
      <c r="P250" s="744">
        <f t="shared" si="3"/>
        <v>19460</v>
      </c>
      <c r="Q250" s="60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c r="AU250" s="754"/>
      <c r="AV250" s="754"/>
      <c r="AW250" s="754"/>
      <c r="AX250" s="754"/>
      <c r="AY250" s="754"/>
      <c r="AZ250" s="754"/>
      <c r="BA250" s="754"/>
      <c r="BB250" s="754"/>
      <c r="BC250" s="754"/>
      <c r="BD250" s="754"/>
      <c r="BE250" s="754"/>
      <c r="BF250" s="754"/>
      <c r="BG250" s="754"/>
    </row>
    <row r="251" spans="1:59" s="755" customFormat="1" x14ac:dyDescent="0.2">
      <c r="A251" s="735">
        <v>848</v>
      </c>
      <c r="B251" s="735">
        <v>856</v>
      </c>
      <c r="C251" s="736">
        <v>299</v>
      </c>
      <c r="D251" s="736">
        <v>244</v>
      </c>
      <c r="E251" s="737" t="s">
        <v>2384</v>
      </c>
      <c r="F251" s="738" t="s">
        <v>6024</v>
      </c>
      <c r="G251" s="738" t="s">
        <v>5747</v>
      </c>
      <c r="H251" s="739" t="s">
        <v>106</v>
      </c>
      <c r="I251" s="740">
        <v>5000</v>
      </c>
      <c r="J251" s="748">
        <v>24958</v>
      </c>
      <c r="K251" s="742">
        <v>42597</v>
      </c>
      <c r="L251" s="743">
        <v>1</v>
      </c>
      <c r="M251" s="743">
        <v>1</v>
      </c>
      <c r="N251" s="744">
        <v>24958</v>
      </c>
      <c r="O251" s="744">
        <v>24958</v>
      </c>
      <c r="P251" s="744">
        <f t="shared" si="3"/>
        <v>0</v>
      </c>
      <c r="Q251" s="60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c r="AU251" s="754"/>
      <c r="AV251" s="754"/>
      <c r="AW251" s="754"/>
      <c r="AX251" s="754"/>
      <c r="AY251" s="754"/>
      <c r="AZ251" s="754"/>
      <c r="BA251" s="754"/>
      <c r="BB251" s="754"/>
      <c r="BC251" s="754"/>
      <c r="BD251" s="754"/>
      <c r="BE251" s="754"/>
      <c r="BF251" s="754"/>
      <c r="BG251" s="754"/>
    </row>
    <row r="252" spans="1:59" s="755" customFormat="1" x14ac:dyDescent="0.2">
      <c r="A252" s="735">
        <v>930</v>
      </c>
      <c r="B252" s="735">
        <v>938</v>
      </c>
      <c r="C252" s="736">
        <v>1206</v>
      </c>
      <c r="D252" s="736">
        <v>245</v>
      </c>
      <c r="E252" s="737" t="s">
        <v>2611</v>
      </c>
      <c r="F252" s="738" t="s">
        <v>6025</v>
      </c>
      <c r="G252" s="738" t="s">
        <v>5747</v>
      </c>
      <c r="H252" s="739" t="s">
        <v>106</v>
      </c>
      <c r="I252" s="740">
        <v>5000</v>
      </c>
      <c r="J252" s="748">
        <v>8043.23</v>
      </c>
      <c r="K252" s="742">
        <v>42650</v>
      </c>
      <c r="L252" s="743">
        <v>1</v>
      </c>
      <c r="M252" s="743">
        <v>1</v>
      </c>
      <c r="N252" s="744">
        <v>8043.23</v>
      </c>
      <c r="O252" s="744">
        <v>8043.23</v>
      </c>
      <c r="P252" s="744">
        <f t="shared" si="3"/>
        <v>0</v>
      </c>
      <c r="Q252" s="60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c r="AU252" s="754"/>
      <c r="AV252" s="754"/>
      <c r="AW252" s="754"/>
      <c r="AX252" s="754"/>
      <c r="AY252" s="754"/>
      <c r="AZ252" s="754"/>
      <c r="BA252" s="754"/>
      <c r="BB252" s="754"/>
      <c r="BC252" s="754"/>
      <c r="BD252" s="754"/>
      <c r="BE252" s="754"/>
      <c r="BF252" s="754"/>
      <c r="BG252" s="754"/>
    </row>
    <row r="253" spans="1:59" s="755" customFormat="1" x14ac:dyDescent="0.2">
      <c r="A253" s="735">
        <v>171</v>
      </c>
      <c r="B253" s="735">
        <v>99</v>
      </c>
      <c r="C253" s="736">
        <v>185</v>
      </c>
      <c r="D253" s="736">
        <v>246</v>
      </c>
      <c r="E253" s="737" t="s">
        <v>473</v>
      </c>
      <c r="F253" s="738" t="s">
        <v>6026</v>
      </c>
      <c r="G253" s="738" t="s">
        <v>5759</v>
      </c>
      <c r="H253" s="739" t="s">
        <v>106</v>
      </c>
      <c r="I253" s="740">
        <v>50000</v>
      </c>
      <c r="J253" s="748">
        <v>190675</v>
      </c>
      <c r="K253" s="742">
        <v>42709</v>
      </c>
      <c r="L253" s="743">
        <v>1</v>
      </c>
      <c r="M253" s="743">
        <v>0</v>
      </c>
      <c r="N253" s="744">
        <v>190675</v>
      </c>
      <c r="O253" s="744">
        <v>0</v>
      </c>
      <c r="P253" s="744">
        <f t="shared" si="3"/>
        <v>190675</v>
      </c>
      <c r="Q253" s="60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c r="AU253" s="754"/>
      <c r="AV253" s="754"/>
      <c r="AW253" s="754"/>
      <c r="AX253" s="754"/>
      <c r="AY253" s="754"/>
      <c r="AZ253" s="754"/>
      <c r="BA253" s="754"/>
      <c r="BB253" s="754"/>
      <c r="BC253" s="754"/>
      <c r="BD253" s="754"/>
      <c r="BE253" s="754"/>
      <c r="BF253" s="754"/>
      <c r="BG253" s="754"/>
    </row>
    <row r="254" spans="1:59" s="755" customFormat="1" x14ac:dyDescent="0.2">
      <c r="A254" s="735">
        <v>842</v>
      </c>
      <c r="B254" s="735">
        <v>850</v>
      </c>
      <c r="C254" s="736">
        <v>219</v>
      </c>
      <c r="D254" s="736">
        <v>247</v>
      </c>
      <c r="E254" s="737" t="s">
        <v>2371</v>
      </c>
      <c r="F254" s="738" t="s">
        <v>6027</v>
      </c>
      <c r="G254" s="738" t="s">
        <v>5745</v>
      </c>
      <c r="H254" s="739" t="s">
        <v>106</v>
      </c>
      <c r="I254" s="740">
        <v>15000</v>
      </c>
      <c r="J254" s="748">
        <v>20878</v>
      </c>
      <c r="K254" s="742">
        <v>42627</v>
      </c>
      <c r="L254" s="743">
        <v>1</v>
      </c>
      <c r="M254" s="743">
        <v>0</v>
      </c>
      <c r="N254" s="744">
        <v>20878</v>
      </c>
      <c r="O254" s="744">
        <v>0</v>
      </c>
      <c r="P254" s="744">
        <f t="shared" si="3"/>
        <v>20878</v>
      </c>
      <c r="Q254" s="60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c r="AU254" s="754"/>
      <c r="AV254" s="754"/>
      <c r="AW254" s="754"/>
      <c r="AX254" s="754"/>
      <c r="AY254" s="754"/>
      <c r="AZ254" s="754"/>
      <c r="BA254" s="754"/>
      <c r="BB254" s="754"/>
      <c r="BC254" s="754"/>
      <c r="BD254" s="754"/>
      <c r="BE254" s="754"/>
      <c r="BF254" s="754"/>
      <c r="BG254" s="754"/>
    </row>
    <row r="255" spans="1:59" s="755" customFormat="1" x14ac:dyDescent="0.2">
      <c r="A255" s="735">
        <v>87</v>
      </c>
      <c r="B255" s="735">
        <v>104</v>
      </c>
      <c r="C255" s="736">
        <v>251</v>
      </c>
      <c r="D255" s="736">
        <v>248</v>
      </c>
      <c r="E255" s="737" t="s">
        <v>316</v>
      </c>
      <c r="F255" s="738" t="s">
        <v>6028</v>
      </c>
      <c r="G255" s="738" t="s">
        <v>5759</v>
      </c>
      <c r="H255" s="739" t="s">
        <v>106</v>
      </c>
      <c r="I255" s="740">
        <v>120000</v>
      </c>
      <c r="J255" s="748">
        <v>259975</v>
      </c>
      <c r="K255" s="742">
        <v>42705</v>
      </c>
      <c r="L255" s="743">
        <v>1</v>
      </c>
      <c r="M255" s="743">
        <v>0</v>
      </c>
      <c r="N255" s="744">
        <v>259975</v>
      </c>
      <c r="O255" s="744">
        <v>0</v>
      </c>
      <c r="P255" s="744">
        <f t="shared" si="3"/>
        <v>259975</v>
      </c>
      <c r="Q255" s="60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c r="AU255" s="754"/>
      <c r="AV255" s="754"/>
      <c r="AW255" s="754"/>
      <c r="AX255" s="754"/>
      <c r="AY255" s="754"/>
      <c r="AZ255" s="754"/>
      <c r="BA255" s="754"/>
      <c r="BB255" s="754"/>
      <c r="BC255" s="754"/>
      <c r="BD255" s="754"/>
      <c r="BE255" s="754"/>
      <c r="BF255" s="754"/>
      <c r="BG255" s="754"/>
    </row>
    <row r="256" spans="1:59" s="755" customFormat="1" x14ac:dyDescent="0.2">
      <c r="A256" s="735">
        <v>784</v>
      </c>
      <c r="B256" s="735">
        <v>792</v>
      </c>
      <c r="C256" s="736">
        <v>257</v>
      </c>
      <c r="D256" s="736">
        <v>249</v>
      </c>
      <c r="E256" s="737" t="s">
        <v>2213</v>
      </c>
      <c r="F256" s="738" t="s">
        <v>6029</v>
      </c>
      <c r="G256" s="738" t="s">
        <v>5747</v>
      </c>
      <c r="H256" s="739" t="s">
        <v>106</v>
      </c>
      <c r="I256" s="740">
        <v>15000</v>
      </c>
      <c r="J256" s="748">
        <v>24625</v>
      </c>
      <c r="K256" s="742">
        <v>42657</v>
      </c>
      <c r="L256" s="743">
        <v>1</v>
      </c>
      <c r="M256" s="743">
        <v>0</v>
      </c>
      <c r="N256" s="744">
        <v>24625</v>
      </c>
      <c r="O256" s="744">
        <v>0</v>
      </c>
      <c r="P256" s="744">
        <f t="shared" si="3"/>
        <v>24625</v>
      </c>
      <c r="Q256" s="60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c r="AU256" s="754"/>
      <c r="AV256" s="754"/>
      <c r="AW256" s="754"/>
      <c r="AX256" s="754"/>
      <c r="AY256" s="754"/>
      <c r="AZ256" s="754"/>
      <c r="BA256" s="754"/>
      <c r="BB256" s="754"/>
      <c r="BC256" s="754"/>
      <c r="BD256" s="754"/>
      <c r="BE256" s="754"/>
      <c r="BF256" s="754"/>
      <c r="BG256" s="754"/>
    </row>
    <row r="257" spans="1:59" s="755" customFormat="1" ht="30" x14ac:dyDescent="0.2">
      <c r="A257" s="735">
        <v>995</v>
      </c>
      <c r="B257" s="735">
        <v>1003</v>
      </c>
      <c r="C257" s="736">
        <v>258</v>
      </c>
      <c r="D257" s="736">
        <v>250</v>
      </c>
      <c r="E257" s="737" t="s">
        <v>2785</v>
      </c>
      <c r="F257" s="738" t="s">
        <v>6030</v>
      </c>
      <c r="G257" s="738" t="s">
        <v>5747</v>
      </c>
      <c r="H257" s="739" t="s">
        <v>106</v>
      </c>
      <c r="I257" s="740">
        <v>15000</v>
      </c>
      <c r="J257" s="748">
        <v>21561.58</v>
      </c>
      <c r="K257" s="742">
        <v>42591</v>
      </c>
      <c r="L257" s="743">
        <v>1</v>
      </c>
      <c r="M257" s="743">
        <v>1</v>
      </c>
      <c r="N257" s="744">
        <v>21561.58</v>
      </c>
      <c r="O257" s="744">
        <v>21561.58</v>
      </c>
      <c r="P257" s="744">
        <f t="shared" si="3"/>
        <v>0</v>
      </c>
      <c r="Q257" s="60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c r="AU257" s="754"/>
      <c r="AV257" s="754"/>
      <c r="AW257" s="754"/>
      <c r="AX257" s="754"/>
      <c r="AY257" s="754"/>
      <c r="AZ257" s="754"/>
      <c r="BA257" s="754"/>
      <c r="BB257" s="754"/>
      <c r="BC257" s="754"/>
      <c r="BD257" s="754"/>
      <c r="BE257" s="754"/>
      <c r="BF257" s="754"/>
      <c r="BG257" s="754"/>
    </row>
    <row r="258" spans="1:59" s="755" customFormat="1" ht="30" x14ac:dyDescent="0.2">
      <c r="A258" s="735">
        <v>1035</v>
      </c>
      <c r="B258" s="735">
        <v>1043</v>
      </c>
      <c r="C258" s="736">
        <v>266</v>
      </c>
      <c r="D258" s="736">
        <v>251</v>
      </c>
      <c r="E258" s="737" t="s">
        <v>2889</v>
      </c>
      <c r="F258" s="738" t="s">
        <v>6031</v>
      </c>
      <c r="G258" s="738" t="s">
        <v>5747</v>
      </c>
      <c r="H258" s="739" t="s">
        <v>106</v>
      </c>
      <c r="I258" s="740">
        <v>15000</v>
      </c>
      <c r="J258" s="748">
        <v>24320</v>
      </c>
      <c r="K258" s="742">
        <v>42671</v>
      </c>
      <c r="L258" s="743">
        <v>1</v>
      </c>
      <c r="M258" s="743">
        <v>0</v>
      </c>
      <c r="N258" s="744">
        <v>24320</v>
      </c>
      <c r="O258" s="744">
        <v>0</v>
      </c>
      <c r="P258" s="744">
        <f t="shared" si="3"/>
        <v>24320</v>
      </c>
      <c r="Q258" s="60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c r="AU258" s="754"/>
      <c r="AV258" s="754"/>
      <c r="AW258" s="754"/>
      <c r="AX258" s="754"/>
      <c r="AY258" s="754"/>
      <c r="AZ258" s="754"/>
      <c r="BA258" s="754"/>
      <c r="BB258" s="754"/>
      <c r="BC258" s="754"/>
      <c r="BD258" s="754"/>
      <c r="BE258" s="754"/>
      <c r="BF258" s="754"/>
      <c r="BG258" s="754"/>
    </row>
    <row r="259" spans="1:59" s="755" customFormat="1" x14ac:dyDescent="0.2">
      <c r="A259" s="735">
        <v>622</v>
      </c>
      <c r="B259" s="735">
        <v>632</v>
      </c>
      <c r="C259" s="736">
        <v>278</v>
      </c>
      <c r="D259" s="736">
        <v>252</v>
      </c>
      <c r="E259" s="737" t="s">
        <v>1744</v>
      </c>
      <c r="F259" s="738" t="s">
        <v>6032</v>
      </c>
      <c r="G259" s="738" t="s">
        <v>5747</v>
      </c>
      <c r="H259" s="739" t="s">
        <v>106</v>
      </c>
      <c r="I259" s="740">
        <v>10000</v>
      </c>
      <c r="J259" s="748">
        <v>24725</v>
      </c>
      <c r="K259" s="742">
        <v>42657</v>
      </c>
      <c r="L259" s="743">
        <v>1</v>
      </c>
      <c r="M259" s="743">
        <v>0</v>
      </c>
      <c r="N259" s="744">
        <v>24725</v>
      </c>
      <c r="O259" s="744">
        <v>0</v>
      </c>
      <c r="P259" s="744">
        <f t="shared" si="3"/>
        <v>24725</v>
      </c>
      <c r="Q259" s="60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c r="AU259" s="754"/>
      <c r="AV259" s="754"/>
      <c r="AW259" s="754"/>
      <c r="AX259" s="754"/>
      <c r="AY259" s="754"/>
      <c r="AZ259" s="754"/>
      <c r="BA259" s="754"/>
      <c r="BB259" s="754"/>
      <c r="BC259" s="754"/>
      <c r="BD259" s="754"/>
      <c r="BE259" s="754"/>
      <c r="BF259" s="754"/>
      <c r="BG259" s="754"/>
    </row>
    <row r="260" spans="1:59" s="755" customFormat="1" x14ac:dyDescent="0.2">
      <c r="A260" s="735">
        <v>543</v>
      </c>
      <c r="B260" s="735">
        <v>553</v>
      </c>
      <c r="C260" s="736">
        <v>289</v>
      </c>
      <c r="D260" s="736">
        <v>253</v>
      </c>
      <c r="E260" s="737" t="s">
        <v>1502</v>
      </c>
      <c r="F260" s="738" t="s">
        <v>5873</v>
      </c>
      <c r="G260" s="738" t="s">
        <v>5747</v>
      </c>
      <c r="H260" s="739" t="s">
        <v>106</v>
      </c>
      <c r="I260" s="740">
        <v>8000</v>
      </c>
      <c r="J260" s="748">
        <v>22849</v>
      </c>
      <c r="K260" s="742">
        <v>42629</v>
      </c>
      <c r="L260" s="743">
        <v>1</v>
      </c>
      <c r="M260" s="743">
        <v>0.8</v>
      </c>
      <c r="N260" s="744">
        <v>22849</v>
      </c>
      <c r="O260" s="744">
        <v>0</v>
      </c>
      <c r="P260" s="744">
        <f t="shared" si="3"/>
        <v>22849</v>
      </c>
      <c r="Q260" s="60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c r="AU260" s="754"/>
      <c r="AV260" s="754"/>
      <c r="AW260" s="754"/>
      <c r="AX260" s="754"/>
      <c r="AY260" s="754"/>
      <c r="AZ260" s="754"/>
      <c r="BA260" s="754"/>
      <c r="BB260" s="754"/>
      <c r="BC260" s="754"/>
      <c r="BD260" s="754"/>
      <c r="BE260" s="754"/>
      <c r="BF260" s="754"/>
      <c r="BG260" s="754"/>
    </row>
    <row r="261" spans="1:59" s="755" customFormat="1" x14ac:dyDescent="0.2">
      <c r="A261" s="735">
        <v>362</v>
      </c>
      <c r="B261" s="735">
        <v>374</v>
      </c>
      <c r="C261" s="736">
        <v>388</v>
      </c>
      <c r="D261" s="736">
        <v>254</v>
      </c>
      <c r="E261" s="737" t="s">
        <v>977</v>
      </c>
      <c r="F261" s="738" t="s">
        <v>6033</v>
      </c>
      <c r="G261" s="738" t="s">
        <v>5745</v>
      </c>
      <c r="H261" s="739" t="s">
        <v>106</v>
      </c>
      <c r="I261" s="740">
        <v>10000</v>
      </c>
      <c r="J261" s="748">
        <v>24100</v>
      </c>
      <c r="K261" s="742">
        <v>42586</v>
      </c>
      <c r="L261" s="743">
        <v>1</v>
      </c>
      <c r="M261" s="743">
        <v>1</v>
      </c>
      <c r="N261" s="744">
        <v>24100</v>
      </c>
      <c r="O261" s="744">
        <v>0</v>
      </c>
      <c r="P261" s="744">
        <f t="shared" si="3"/>
        <v>24100</v>
      </c>
      <c r="Q261" s="60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c r="AU261" s="754"/>
      <c r="AV261" s="754"/>
      <c r="AW261" s="754"/>
      <c r="AX261" s="754"/>
      <c r="AY261" s="754"/>
      <c r="AZ261" s="754"/>
      <c r="BA261" s="754"/>
      <c r="BB261" s="754"/>
      <c r="BC261" s="754"/>
      <c r="BD261" s="754"/>
      <c r="BE261" s="754"/>
      <c r="BF261" s="754"/>
      <c r="BG261" s="754"/>
    </row>
    <row r="262" spans="1:59" s="755" customFormat="1" ht="30" x14ac:dyDescent="0.2">
      <c r="A262" s="735">
        <v>984</v>
      </c>
      <c r="B262" s="735">
        <v>992</v>
      </c>
      <c r="C262" s="736">
        <v>394</v>
      </c>
      <c r="D262" s="736">
        <v>255</v>
      </c>
      <c r="E262" s="737" t="s">
        <v>2760</v>
      </c>
      <c r="F262" s="738" t="s">
        <v>6034</v>
      </c>
      <c r="G262" s="738" t="s">
        <v>5747</v>
      </c>
      <c r="H262" s="739" t="s">
        <v>106</v>
      </c>
      <c r="I262" s="740">
        <v>10000</v>
      </c>
      <c r="J262" s="751">
        <v>23750</v>
      </c>
      <c r="K262" s="742">
        <v>42639</v>
      </c>
      <c r="L262" s="743">
        <v>1</v>
      </c>
      <c r="M262" s="743">
        <v>0</v>
      </c>
      <c r="N262" s="744">
        <v>0</v>
      </c>
      <c r="O262" s="753">
        <v>0</v>
      </c>
      <c r="P262" s="744">
        <f t="shared" si="3"/>
        <v>23750</v>
      </c>
      <c r="Q262" s="60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c r="AU262" s="754"/>
      <c r="AV262" s="754"/>
      <c r="AW262" s="754"/>
      <c r="AX262" s="754"/>
      <c r="AY262" s="754"/>
      <c r="AZ262" s="754"/>
      <c r="BA262" s="754"/>
      <c r="BB262" s="754"/>
      <c r="BC262" s="754"/>
      <c r="BD262" s="754"/>
      <c r="BE262" s="754"/>
      <c r="BF262" s="754"/>
      <c r="BG262" s="754"/>
    </row>
    <row r="263" spans="1:59" s="755" customFormat="1" x14ac:dyDescent="0.2">
      <c r="A263" s="735">
        <v>154</v>
      </c>
      <c r="B263" s="735">
        <v>178</v>
      </c>
      <c r="C263" s="736">
        <v>397</v>
      </c>
      <c r="D263" s="736">
        <v>256</v>
      </c>
      <c r="E263" s="737" t="s">
        <v>440</v>
      </c>
      <c r="F263" s="738" t="s">
        <v>6035</v>
      </c>
      <c r="G263" s="738" t="s">
        <v>5759</v>
      </c>
      <c r="H263" s="739" t="s">
        <v>106</v>
      </c>
      <c r="I263" s="740">
        <v>95000</v>
      </c>
      <c r="J263" s="748">
        <v>149643</v>
      </c>
      <c r="K263" s="742">
        <v>42703</v>
      </c>
      <c r="L263" s="743">
        <v>1</v>
      </c>
      <c r="M263" s="743">
        <v>0</v>
      </c>
      <c r="N263" s="744">
        <v>149643</v>
      </c>
      <c r="O263" s="744">
        <v>0</v>
      </c>
      <c r="P263" s="744">
        <f t="shared" si="3"/>
        <v>149643</v>
      </c>
      <c r="Q263" s="60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c r="AU263" s="754"/>
      <c r="AV263" s="754"/>
      <c r="AW263" s="754"/>
      <c r="AX263" s="754"/>
      <c r="AY263" s="754"/>
      <c r="AZ263" s="754"/>
      <c r="BA263" s="754"/>
      <c r="BB263" s="754"/>
      <c r="BC263" s="754"/>
      <c r="BD263" s="754"/>
      <c r="BE263" s="754"/>
      <c r="BF263" s="754"/>
      <c r="BG263" s="754"/>
    </row>
    <row r="264" spans="1:59" s="755" customFormat="1" ht="30" x14ac:dyDescent="0.2">
      <c r="A264" s="735">
        <v>1156</v>
      </c>
      <c r="B264" s="735">
        <v>1164</v>
      </c>
      <c r="C264" s="736">
        <v>1357</v>
      </c>
      <c r="D264" s="736">
        <v>257</v>
      </c>
      <c r="E264" s="737" t="s">
        <v>3246</v>
      </c>
      <c r="F264" s="738" t="s">
        <v>6036</v>
      </c>
      <c r="G264" s="738" t="s">
        <v>5747</v>
      </c>
      <c r="H264" s="739" t="s">
        <v>106</v>
      </c>
      <c r="I264" s="740">
        <v>5000</v>
      </c>
      <c r="J264" s="748">
        <v>15662.84</v>
      </c>
      <c r="K264" s="742">
        <v>42648</v>
      </c>
      <c r="L264" s="743">
        <v>1</v>
      </c>
      <c r="M264" s="743">
        <v>0</v>
      </c>
      <c r="N264" s="744">
        <v>15662.84</v>
      </c>
      <c r="O264" s="744">
        <v>0</v>
      </c>
      <c r="P264" s="744">
        <f t="shared" si="3"/>
        <v>15662.84</v>
      </c>
      <c r="Q264" s="60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c r="AU264" s="754"/>
      <c r="AV264" s="754"/>
      <c r="AW264" s="754"/>
      <c r="AX264" s="754"/>
      <c r="AY264" s="754"/>
      <c r="AZ264" s="754"/>
      <c r="BA264" s="754"/>
      <c r="BB264" s="754"/>
      <c r="BC264" s="754"/>
      <c r="BD264" s="754"/>
      <c r="BE264" s="754"/>
      <c r="BF264" s="754"/>
      <c r="BG264" s="754"/>
    </row>
    <row r="265" spans="1:59" s="755" customFormat="1" ht="30" x14ac:dyDescent="0.2">
      <c r="A265" s="735">
        <v>550</v>
      </c>
      <c r="B265" s="735">
        <v>560</v>
      </c>
      <c r="C265" s="736">
        <v>284</v>
      </c>
      <c r="D265" s="736">
        <v>258</v>
      </c>
      <c r="E265" s="737" t="s">
        <v>1523</v>
      </c>
      <c r="F265" s="738" t="s">
        <v>6037</v>
      </c>
      <c r="G265" s="738" t="s">
        <v>5747</v>
      </c>
      <c r="H265" s="739" t="s">
        <v>106</v>
      </c>
      <c r="I265" s="740">
        <v>15000</v>
      </c>
      <c r="J265" s="748">
        <v>5000</v>
      </c>
      <c r="K265" s="742">
        <v>42585</v>
      </c>
      <c r="L265" s="743">
        <v>1</v>
      </c>
      <c r="M265" s="743">
        <v>1</v>
      </c>
      <c r="N265" s="744">
        <v>5000</v>
      </c>
      <c r="O265" s="744">
        <v>0</v>
      </c>
      <c r="P265" s="744">
        <f t="shared" ref="P265:P328" si="4">IF(N265&gt;0,N265-O265,J265-O265)</f>
        <v>5000</v>
      </c>
      <c r="Q265" s="60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c r="AU265" s="754"/>
      <c r="AV265" s="754"/>
      <c r="AW265" s="754"/>
      <c r="AX265" s="754"/>
      <c r="AY265" s="754"/>
      <c r="AZ265" s="754"/>
      <c r="BA265" s="754"/>
      <c r="BB265" s="754"/>
      <c r="BC265" s="754"/>
      <c r="BD265" s="754"/>
      <c r="BE265" s="754"/>
      <c r="BF265" s="754"/>
      <c r="BG265" s="754"/>
    </row>
    <row r="266" spans="1:59" s="755" customFormat="1" ht="30" x14ac:dyDescent="0.2">
      <c r="A266" s="735">
        <v>157</v>
      </c>
      <c r="B266" s="735">
        <v>168</v>
      </c>
      <c r="C266" s="736">
        <v>353</v>
      </c>
      <c r="D266" s="736">
        <v>259</v>
      </c>
      <c r="E266" s="737" t="s">
        <v>446</v>
      </c>
      <c r="F266" s="738" t="s">
        <v>6038</v>
      </c>
      <c r="G266" s="738" t="s">
        <v>5750</v>
      </c>
      <c r="H266" s="739" t="s">
        <v>106</v>
      </c>
      <c r="I266" s="740">
        <v>350000</v>
      </c>
      <c r="J266" s="748">
        <v>297573.84999999998</v>
      </c>
      <c r="K266" s="742">
        <v>42723</v>
      </c>
      <c r="L266" s="743">
        <v>1</v>
      </c>
      <c r="M266" s="743">
        <v>0</v>
      </c>
      <c r="N266" s="744">
        <v>297573.84999999998</v>
      </c>
      <c r="O266" s="744">
        <v>0</v>
      </c>
      <c r="P266" s="744">
        <f t="shared" si="4"/>
        <v>297573.84999999998</v>
      </c>
      <c r="Q266" s="60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c r="AU266" s="754"/>
      <c r="AV266" s="754"/>
      <c r="AW266" s="754"/>
      <c r="AX266" s="754"/>
      <c r="AY266" s="754"/>
      <c r="AZ266" s="754"/>
      <c r="BA266" s="754"/>
      <c r="BB266" s="754"/>
      <c r="BC266" s="754"/>
      <c r="BD266" s="754"/>
      <c r="BE266" s="754"/>
      <c r="BF266" s="754"/>
      <c r="BG266" s="754"/>
    </row>
    <row r="267" spans="1:59" s="755" customFormat="1" x14ac:dyDescent="0.2">
      <c r="A267" s="735">
        <v>90</v>
      </c>
      <c r="B267" s="735">
        <v>142</v>
      </c>
      <c r="C267" s="736">
        <v>207</v>
      </c>
      <c r="D267" s="736">
        <v>260</v>
      </c>
      <c r="E267" s="737" t="s">
        <v>323</v>
      </c>
      <c r="F267" s="738" t="s">
        <v>6039</v>
      </c>
      <c r="G267" s="738" t="s">
        <v>5759</v>
      </c>
      <c r="H267" s="739" t="s">
        <v>106</v>
      </c>
      <c r="I267" s="740">
        <v>250000</v>
      </c>
      <c r="J267" s="751">
        <v>139013</v>
      </c>
      <c r="K267" s="742">
        <v>42794</v>
      </c>
      <c r="L267" s="743">
        <v>1</v>
      </c>
      <c r="M267" s="743">
        <v>0</v>
      </c>
      <c r="N267" s="744">
        <v>0</v>
      </c>
      <c r="O267" s="744">
        <v>0</v>
      </c>
      <c r="P267" s="744">
        <f t="shared" si="4"/>
        <v>139013</v>
      </c>
      <c r="Q267" s="60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c r="AU267" s="754"/>
      <c r="AV267" s="754"/>
      <c r="AW267" s="754"/>
      <c r="AX267" s="754"/>
      <c r="AY267" s="754"/>
      <c r="AZ267" s="754"/>
      <c r="BA267" s="754"/>
      <c r="BB267" s="754"/>
      <c r="BC267" s="754"/>
      <c r="BD267" s="754"/>
      <c r="BE267" s="754"/>
      <c r="BF267" s="754"/>
      <c r="BG267" s="754"/>
    </row>
    <row r="268" spans="1:59" s="755" customFormat="1" ht="30" x14ac:dyDescent="0.2">
      <c r="A268" s="735">
        <v>1081</v>
      </c>
      <c r="B268" s="735">
        <v>1089</v>
      </c>
      <c r="C268" s="736">
        <v>285</v>
      </c>
      <c r="D268" s="736">
        <v>261</v>
      </c>
      <c r="E268" s="737" t="s">
        <v>3032</v>
      </c>
      <c r="F268" s="738" t="s">
        <v>6040</v>
      </c>
      <c r="G268" s="738" t="s">
        <v>5747</v>
      </c>
      <c r="H268" s="739" t="s">
        <v>106</v>
      </c>
      <c r="I268" s="740">
        <v>20000</v>
      </c>
      <c r="J268" s="748">
        <v>4684</v>
      </c>
      <c r="K268" s="742">
        <v>42618</v>
      </c>
      <c r="L268" s="743">
        <v>1</v>
      </c>
      <c r="M268" s="743">
        <v>0.25</v>
      </c>
      <c r="N268" s="744">
        <v>4684</v>
      </c>
      <c r="O268" s="744">
        <v>0</v>
      </c>
      <c r="P268" s="744">
        <f t="shared" si="4"/>
        <v>4684</v>
      </c>
      <c r="Q268" s="60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c r="AU268" s="754"/>
      <c r="AV268" s="754"/>
      <c r="AW268" s="754"/>
      <c r="AX268" s="754"/>
      <c r="AY268" s="754"/>
      <c r="AZ268" s="754"/>
      <c r="BA268" s="754"/>
      <c r="BB268" s="754"/>
      <c r="BC268" s="754"/>
      <c r="BD268" s="754"/>
      <c r="BE268" s="754"/>
      <c r="BF268" s="754"/>
      <c r="BG268" s="754"/>
    </row>
    <row r="269" spans="1:59" s="755" customFormat="1" x14ac:dyDescent="0.2">
      <c r="A269" s="735">
        <v>979</v>
      </c>
      <c r="B269" s="735">
        <v>987</v>
      </c>
      <c r="C269" s="736">
        <v>241</v>
      </c>
      <c r="D269" s="736">
        <v>262</v>
      </c>
      <c r="E269" s="737" t="s">
        <v>2749</v>
      </c>
      <c r="F269" s="738" t="s">
        <v>6041</v>
      </c>
      <c r="G269" s="738" t="s">
        <v>5747</v>
      </c>
      <c r="H269" s="739" t="s">
        <v>106</v>
      </c>
      <c r="I269" s="740">
        <v>15000</v>
      </c>
      <c r="J269" s="748">
        <v>24325</v>
      </c>
      <c r="K269" s="742">
        <v>42671</v>
      </c>
      <c r="L269" s="743">
        <v>1</v>
      </c>
      <c r="M269" s="743">
        <v>0</v>
      </c>
      <c r="N269" s="744">
        <v>24325</v>
      </c>
      <c r="O269" s="744">
        <v>0</v>
      </c>
      <c r="P269" s="744">
        <f t="shared" si="4"/>
        <v>24325</v>
      </c>
      <c r="Q269" s="60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c r="AU269" s="754"/>
      <c r="AV269" s="754"/>
      <c r="AW269" s="754"/>
      <c r="AX269" s="754"/>
      <c r="AY269" s="754"/>
      <c r="AZ269" s="754"/>
      <c r="BA269" s="754"/>
      <c r="BB269" s="754"/>
      <c r="BC269" s="754"/>
      <c r="BD269" s="754"/>
      <c r="BE269" s="754"/>
      <c r="BF269" s="754"/>
      <c r="BG269" s="754"/>
    </row>
    <row r="270" spans="1:59" s="755" customFormat="1" x14ac:dyDescent="0.2">
      <c r="A270" s="735">
        <v>540</v>
      </c>
      <c r="B270" s="735">
        <v>550</v>
      </c>
      <c r="C270" s="736">
        <v>277</v>
      </c>
      <c r="D270" s="736">
        <v>263</v>
      </c>
      <c r="E270" s="737" t="s">
        <v>1493</v>
      </c>
      <c r="F270" s="738" t="s">
        <v>6024</v>
      </c>
      <c r="G270" s="738" t="s">
        <v>5747</v>
      </c>
      <c r="H270" s="739" t="s">
        <v>106</v>
      </c>
      <c r="I270" s="740">
        <v>8000</v>
      </c>
      <c r="J270" s="748">
        <v>24675</v>
      </c>
      <c r="K270" s="742">
        <v>42629</v>
      </c>
      <c r="L270" s="743">
        <v>1</v>
      </c>
      <c r="M270" s="743">
        <v>0.8</v>
      </c>
      <c r="N270" s="744">
        <v>24675</v>
      </c>
      <c r="O270" s="744">
        <v>0</v>
      </c>
      <c r="P270" s="744">
        <f t="shared" si="4"/>
        <v>24675</v>
      </c>
      <c r="Q270" s="60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c r="AU270" s="754"/>
      <c r="AV270" s="754"/>
      <c r="AW270" s="754"/>
      <c r="AX270" s="754"/>
      <c r="AY270" s="754"/>
      <c r="AZ270" s="754"/>
      <c r="BA270" s="754"/>
      <c r="BB270" s="754"/>
      <c r="BC270" s="754"/>
      <c r="BD270" s="754"/>
      <c r="BE270" s="754"/>
      <c r="BF270" s="754"/>
      <c r="BG270" s="754"/>
    </row>
    <row r="271" spans="1:59" s="755" customFormat="1" ht="30" x14ac:dyDescent="0.2">
      <c r="A271" s="735">
        <v>104</v>
      </c>
      <c r="B271" s="735">
        <v>156</v>
      </c>
      <c r="C271" s="736">
        <v>263</v>
      </c>
      <c r="D271" s="736">
        <v>264</v>
      </c>
      <c r="E271" s="737" t="s">
        <v>354</v>
      </c>
      <c r="F271" s="738" t="s">
        <v>6042</v>
      </c>
      <c r="G271" s="738" t="s">
        <v>3387</v>
      </c>
      <c r="H271" s="739" t="s">
        <v>106</v>
      </c>
      <c r="I271" s="740">
        <v>200000</v>
      </c>
      <c r="J271" s="748">
        <v>111777</v>
      </c>
      <c r="K271" s="742">
        <v>42740</v>
      </c>
      <c r="L271" s="743">
        <v>1</v>
      </c>
      <c r="M271" s="743">
        <v>0</v>
      </c>
      <c r="N271" s="744">
        <v>111777</v>
      </c>
      <c r="O271" s="744">
        <v>0</v>
      </c>
      <c r="P271" s="744">
        <f t="shared" si="4"/>
        <v>111777</v>
      </c>
      <c r="Q271" s="60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c r="AU271" s="754"/>
      <c r="AV271" s="754"/>
      <c r="AW271" s="754"/>
      <c r="AX271" s="754"/>
      <c r="AY271" s="754"/>
      <c r="AZ271" s="754"/>
      <c r="BA271" s="754"/>
      <c r="BB271" s="754"/>
      <c r="BC271" s="754"/>
      <c r="BD271" s="754"/>
      <c r="BE271" s="754"/>
      <c r="BF271" s="754"/>
      <c r="BG271" s="754"/>
    </row>
    <row r="272" spans="1:59" s="755" customFormat="1" x14ac:dyDescent="0.2">
      <c r="A272" s="735">
        <v>1142</v>
      </c>
      <c r="B272" s="735">
        <v>1150</v>
      </c>
      <c r="C272" s="736">
        <v>283</v>
      </c>
      <c r="D272" s="736">
        <v>265</v>
      </c>
      <c r="E272" s="737" t="s">
        <v>3207</v>
      </c>
      <c r="F272" s="738" t="s">
        <v>6043</v>
      </c>
      <c r="G272" s="738" t="s">
        <v>5747</v>
      </c>
      <c r="H272" s="739" t="s">
        <v>106</v>
      </c>
      <c r="I272" s="740">
        <v>15000</v>
      </c>
      <c r="J272" s="748">
        <v>23380</v>
      </c>
      <c r="K272" s="742">
        <v>42629</v>
      </c>
      <c r="L272" s="743">
        <v>1</v>
      </c>
      <c r="M272" s="743">
        <v>0.8</v>
      </c>
      <c r="N272" s="744">
        <v>23380</v>
      </c>
      <c r="O272" s="744">
        <v>0</v>
      </c>
      <c r="P272" s="744">
        <f t="shared" si="4"/>
        <v>23380</v>
      </c>
      <c r="Q272" s="60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c r="AU272" s="754"/>
      <c r="AV272" s="754"/>
      <c r="AW272" s="754"/>
      <c r="AX272" s="754"/>
      <c r="AY272" s="754"/>
      <c r="AZ272" s="754"/>
      <c r="BA272" s="754"/>
      <c r="BB272" s="754"/>
      <c r="BC272" s="754"/>
      <c r="BD272" s="754"/>
      <c r="BE272" s="754"/>
      <c r="BF272" s="754"/>
      <c r="BG272" s="754"/>
    </row>
    <row r="273" spans="1:59" s="755" customFormat="1" ht="30" x14ac:dyDescent="0.2">
      <c r="A273" s="735" t="e">
        <v>#N/A</v>
      </c>
      <c r="B273" s="735" t="e">
        <v>#N/A</v>
      </c>
      <c r="C273" s="736" t="e">
        <v>#N/A</v>
      </c>
      <c r="D273" s="736">
        <v>266</v>
      </c>
      <c r="E273" s="737" t="s">
        <v>6044</v>
      </c>
      <c r="F273" s="738" t="s">
        <v>6045</v>
      </c>
      <c r="G273" s="738" t="s">
        <v>5747</v>
      </c>
      <c r="H273" s="739" t="s">
        <v>106</v>
      </c>
      <c r="I273" s="740">
        <v>0</v>
      </c>
      <c r="J273" s="748">
        <v>98925</v>
      </c>
      <c r="K273" s="742">
        <v>42641</v>
      </c>
      <c r="L273" s="743">
        <v>1</v>
      </c>
      <c r="M273" s="743">
        <v>0</v>
      </c>
      <c r="N273" s="744">
        <v>98925</v>
      </c>
      <c r="O273" s="744">
        <v>0</v>
      </c>
      <c r="P273" s="744">
        <f t="shared" si="4"/>
        <v>98925</v>
      </c>
      <c r="Q273" s="604" t="s">
        <v>6046</v>
      </c>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c r="AU273" s="754"/>
      <c r="AV273" s="754"/>
      <c r="AW273" s="754"/>
      <c r="AX273" s="754"/>
      <c r="AY273" s="754"/>
      <c r="AZ273" s="754"/>
      <c r="BA273" s="754"/>
      <c r="BB273" s="754"/>
      <c r="BC273" s="754"/>
      <c r="BD273" s="754"/>
      <c r="BE273" s="754"/>
      <c r="BF273" s="754"/>
      <c r="BG273" s="754"/>
    </row>
    <row r="274" spans="1:59" s="755" customFormat="1" x14ac:dyDescent="0.2">
      <c r="A274" s="735" t="e">
        <v>#N/A</v>
      </c>
      <c r="B274" s="735" t="e">
        <v>#N/A</v>
      </c>
      <c r="C274" s="736" t="e">
        <v>#N/A</v>
      </c>
      <c r="D274" s="736">
        <v>267</v>
      </c>
      <c r="E274" s="737" t="s">
        <v>6047</v>
      </c>
      <c r="F274" s="738" t="s">
        <v>6048</v>
      </c>
      <c r="G274" s="738" t="s">
        <v>3387</v>
      </c>
      <c r="H274" s="739" t="s">
        <v>106</v>
      </c>
      <c r="I274" s="740">
        <v>0</v>
      </c>
      <c r="J274" s="748">
        <v>12483</v>
      </c>
      <c r="K274" s="742">
        <v>42591</v>
      </c>
      <c r="L274" s="743">
        <v>1</v>
      </c>
      <c r="M274" s="743">
        <v>1</v>
      </c>
      <c r="N274" s="744">
        <v>12483</v>
      </c>
      <c r="O274" s="744">
        <v>0</v>
      </c>
      <c r="P274" s="744">
        <f t="shared" si="4"/>
        <v>12483</v>
      </c>
      <c r="Q274" s="60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c r="AU274" s="754"/>
      <c r="AV274" s="754"/>
      <c r="AW274" s="754"/>
      <c r="AX274" s="754"/>
      <c r="AY274" s="754"/>
      <c r="AZ274" s="754"/>
      <c r="BA274" s="754"/>
      <c r="BB274" s="754"/>
      <c r="BC274" s="754"/>
      <c r="BD274" s="754"/>
      <c r="BE274" s="754"/>
      <c r="BF274" s="754"/>
      <c r="BG274" s="754"/>
    </row>
    <row r="275" spans="1:59" s="755" customFormat="1" x14ac:dyDescent="0.2">
      <c r="A275" s="735" t="e">
        <v>#N/A</v>
      </c>
      <c r="B275" s="735" t="e">
        <v>#N/A</v>
      </c>
      <c r="C275" s="736" t="e">
        <v>#N/A</v>
      </c>
      <c r="D275" s="736">
        <v>268</v>
      </c>
      <c r="E275" s="757" t="s">
        <v>1305</v>
      </c>
      <c r="F275" s="738" t="s">
        <v>6049</v>
      </c>
      <c r="G275" s="738" t="s">
        <v>5745</v>
      </c>
      <c r="H275" s="739" t="s">
        <v>106</v>
      </c>
      <c r="I275" s="740">
        <v>20000</v>
      </c>
      <c r="J275" s="751">
        <v>40000</v>
      </c>
      <c r="K275" s="742">
        <v>42697</v>
      </c>
      <c r="L275" s="743">
        <v>1</v>
      </c>
      <c r="M275" s="743"/>
      <c r="N275" s="744">
        <v>0</v>
      </c>
      <c r="O275" s="753">
        <v>0</v>
      </c>
      <c r="P275" s="744">
        <f t="shared" si="4"/>
        <v>40000</v>
      </c>
      <c r="Q275" s="604" t="s">
        <v>6050</v>
      </c>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c r="AU275" s="754"/>
      <c r="AV275" s="754"/>
      <c r="AW275" s="754"/>
      <c r="AX275" s="754"/>
      <c r="AY275" s="754"/>
      <c r="AZ275" s="754"/>
      <c r="BA275" s="754"/>
      <c r="BB275" s="754"/>
      <c r="BC275" s="754"/>
      <c r="BD275" s="754"/>
      <c r="BE275" s="754"/>
      <c r="BF275" s="754"/>
      <c r="BG275" s="754"/>
    </row>
    <row r="276" spans="1:59" s="755" customFormat="1" ht="30" x14ac:dyDescent="0.2">
      <c r="A276" s="735">
        <v>16</v>
      </c>
      <c r="B276" s="735">
        <v>65</v>
      </c>
      <c r="C276" s="736">
        <v>226</v>
      </c>
      <c r="D276" s="736">
        <v>269</v>
      </c>
      <c r="E276" s="737" t="s">
        <v>166</v>
      </c>
      <c r="F276" s="738" t="s">
        <v>6051</v>
      </c>
      <c r="G276" s="738" t="s">
        <v>5750</v>
      </c>
      <c r="H276" s="739" t="s">
        <v>106</v>
      </c>
      <c r="I276" s="740">
        <v>517000</v>
      </c>
      <c r="J276" s="751">
        <v>475000</v>
      </c>
      <c r="K276" s="742">
        <v>42893</v>
      </c>
      <c r="L276" s="743">
        <v>1</v>
      </c>
      <c r="M276" s="743">
        <v>0</v>
      </c>
      <c r="N276" s="744">
        <v>0</v>
      </c>
      <c r="O276" s="744">
        <v>0</v>
      </c>
      <c r="P276" s="744">
        <f t="shared" si="4"/>
        <v>475000</v>
      </c>
      <c r="Q276" s="60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c r="AU276" s="754"/>
      <c r="AV276" s="754"/>
      <c r="AW276" s="754"/>
      <c r="AX276" s="754"/>
      <c r="AY276" s="754"/>
      <c r="AZ276" s="754"/>
      <c r="BA276" s="754"/>
      <c r="BB276" s="754"/>
      <c r="BC276" s="754"/>
      <c r="BD276" s="754"/>
      <c r="BE276" s="754"/>
      <c r="BF276" s="754"/>
      <c r="BG276" s="754"/>
    </row>
    <row r="277" spans="1:59" s="755" customFormat="1" ht="30" x14ac:dyDescent="0.2">
      <c r="A277" s="735">
        <v>725</v>
      </c>
      <c r="B277" s="735">
        <v>733</v>
      </c>
      <c r="C277" s="736">
        <v>1052</v>
      </c>
      <c r="D277" s="736">
        <v>270</v>
      </c>
      <c r="E277" s="737" t="s">
        <v>2046</v>
      </c>
      <c r="F277" s="738" t="s">
        <v>6052</v>
      </c>
      <c r="G277" s="738" t="s">
        <v>5747</v>
      </c>
      <c r="H277" s="739" t="s">
        <v>106</v>
      </c>
      <c r="I277" s="740">
        <v>3000</v>
      </c>
      <c r="J277" s="748">
        <v>6050</v>
      </c>
      <c r="K277" s="742">
        <v>42599</v>
      </c>
      <c r="L277" s="743">
        <v>1</v>
      </c>
      <c r="M277" s="743">
        <v>1</v>
      </c>
      <c r="N277" s="744">
        <v>6050</v>
      </c>
      <c r="O277" s="744">
        <v>0</v>
      </c>
      <c r="P277" s="744">
        <f t="shared" si="4"/>
        <v>6050</v>
      </c>
      <c r="Q277" s="60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c r="AU277" s="754"/>
      <c r="AV277" s="754"/>
      <c r="AW277" s="754"/>
      <c r="AX277" s="754"/>
      <c r="AY277" s="754"/>
      <c r="AZ277" s="754"/>
      <c r="BA277" s="754"/>
      <c r="BB277" s="754"/>
      <c r="BC277" s="754"/>
      <c r="BD277" s="754"/>
      <c r="BE277" s="754"/>
      <c r="BF277" s="754"/>
      <c r="BG277" s="754"/>
    </row>
    <row r="278" spans="1:59" s="755" customFormat="1" ht="30" x14ac:dyDescent="0.2">
      <c r="A278" s="735">
        <v>815</v>
      </c>
      <c r="B278" s="735">
        <v>823</v>
      </c>
      <c r="C278" s="736">
        <v>1124</v>
      </c>
      <c r="D278" s="736">
        <v>271</v>
      </c>
      <c r="E278" s="737" t="s">
        <v>2304</v>
      </c>
      <c r="F278" s="738" t="s">
        <v>6053</v>
      </c>
      <c r="G278" s="738" t="s">
        <v>5747</v>
      </c>
      <c r="H278" s="739" t="s">
        <v>106</v>
      </c>
      <c r="I278" s="740">
        <v>3000</v>
      </c>
      <c r="J278" s="748">
        <v>5500</v>
      </c>
      <c r="K278" s="742">
        <v>42594</v>
      </c>
      <c r="L278" s="743">
        <v>1</v>
      </c>
      <c r="M278" s="743">
        <v>1</v>
      </c>
      <c r="N278" s="744">
        <v>5500</v>
      </c>
      <c r="O278" s="744">
        <v>0</v>
      </c>
      <c r="P278" s="744">
        <f t="shared" si="4"/>
        <v>5500</v>
      </c>
      <c r="Q278" s="60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c r="AU278" s="754"/>
      <c r="AV278" s="754"/>
      <c r="AW278" s="754"/>
      <c r="AX278" s="754"/>
      <c r="AY278" s="754"/>
      <c r="AZ278" s="754"/>
      <c r="BA278" s="754"/>
      <c r="BB278" s="754"/>
      <c r="BC278" s="754"/>
      <c r="BD278" s="754"/>
      <c r="BE278" s="754"/>
      <c r="BF278" s="754"/>
      <c r="BG278" s="754"/>
    </row>
    <row r="279" spans="1:59" s="755" customFormat="1" ht="30" x14ac:dyDescent="0.2">
      <c r="A279" s="735">
        <v>837</v>
      </c>
      <c r="B279" s="735">
        <v>845</v>
      </c>
      <c r="C279" s="736">
        <v>1141</v>
      </c>
      <c r="D279" s="736">
        <v>272</v>
      </c>
      <c r="E279" s="737" t="s">
        <v>2360</v>
      </c>
      <c r="F279" s="738" t="s">
        <v>6054</v>
      </c>
      <c r="G279" s="738" t="s">
        <v>5747</v>
      </c>
      <c r="H279" s="739" t="s">
        <v>106</v>
      </c>
      <c r="I279" s="740">
        <v>3000</v>
      </c>
      <c r="J279" s="748">
        <v>4600</v>
      </c>
      <c r="K279" s="742">
        <v>42597</v>
      </c>
      <c r="L279" s="743">
        <v>1</v>
      </c>
      <c r="M279" s="743">
        <v>1</v>
      </c>
      <c r="N279" s="744">
        <v>4600</v>
      </c>
      <c r="O279" s="744">
        <v>0</v>
      </c>
      <c r="P279" s="744">
        <f t="shared" si="4"/>
        <v>4600</v>
      </c>
      <c r="Q279" s="60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c r="AU279" s="754"/>
      <c r="AV279" s="754"/>
      <c r="AW279" s="754"/>
      <c r="AX279" s="754"/>
      <c r="AY279" s="754"/>
      <c r="AZ279" s="754"/>
      <c r="BA279" s="754"/>
      <c r="BB279" s="754"/>
      <c r="BC279" s="754"/>
      <c r="BD279" s="754"/>
      <c r="BE279" s="754"/>
      <c r="BF279" s="754"/>
      <c r="BG279" s="754"/>
    </row>
    <row r="280" spans="1:59" s="755" customFormat="1" ht="30" x14ac:dyDescent="0.2">
      <c r="A280" s="735">
        <v>869</v>
      </c>
      <c r="B280" s="735">
        <v>877</v>
      </c>
      <c r="C280" s="736">
        <v>1162</v>
      </c>
      <c r="D280" s="736">
        <v>273</v>
      </c>
      <c r="E280" s="737" t="s">
        <v>2444</v>
      </c>
      <c r="F280" s="738" t="s">
        <v>6055</v>
      </c>
      <c r="G280" s="738" t="s">
        <v>5747</v>
      </c>
      <c r="H280" s="739" t="s">
        <v>106</v>
      </c>
      <c r="I280" s="740">
        <v>3000</v>
      </c>
      <c r="J280" s="748">
        <v>5600</v>
      </c>
      <c r="K280" s="742">
        <v>42601</v>
      </c>
      <c r="L280" s="743">
        <v>1</v>
      </c>
      <c r="M280" s="743">
        <v>1</v>
      </c>
      <c r="N280" s="744">
        <v>5600</v>
      </c>
      <c r="O280" s="744">
        <v>0</v>
      </c>
      <c r="P280" s="744">
        <f t="shared" si="4"/>
        <v>5600</v>
      </c>
      <c r="Q280" s="60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c r="AU280" s="754"/>
      <c r="AV280" s="754"/>
      <c r="AW280" s="754"/>
      <c r="AX280" s="754"/>
      <c r="AY280" s="754"/>
      <c r="AZ280" s="754"/>
      <c r="BA280" s="754"/>
      <c r="BB280" s="754"/>
      <c r="BC280" s="754"/>
      <c r="BD280" s="754"/>
      <c r="BE280" s="754"/>
      <c r="BF280" s="754"/>
      <c r="BG280" s="754"/>
    </row>
    <row r="281" spans="1:59" s="755" customFormat="1" ht="45" x14ac:dyDescent="0.2">
      <c r="A281" s="735">
        <v>99</v>
      </c>
      <c r="B281" s="735">
        <v>46</v>
      </c>
      <c r="C281" s="736">
        <v>75</v>
      </c>
      <c r="D281" s="736">
        <v>274</v>
      </c>
      <c r="E281" s="737" t="s">
        <v>342</v>
      </c>
      <c r="F281" s="738" t="s">
        <v>6056</v>
      </c>
      <c r="G281" s="738" t="s">
        <v>5750</v>
      </c>
      <c r="H281" s="739" t="s">
        <v>106</v>
      </c>
      <c r="I281" s="740">
        <v>300000</v>
      </c>
      <c r="J281" s="751">
        <v>474700</v>
      </c>
      <c r="K281" s="742">
        <v>42907</v>
      </c>
      <c r="L281" s="743">
        <v>1</v>
      </c>
      <c r="M281" s="743">
        <v>0</v>
      </c>
      <c r="N281" s="744">
        <v>0</v>
      </c>
      <c r="O281" s="744">
        <v>0</v>
      </c>
      <c r="P281" s="744">
        <f t="shared" si="4"/>
        <v>474700</v>
      </c>
      <c r="Q281" s="604" t="s">
        <v>6057</v>
      </c>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c r="AU281" s="754"/>
      <c r="AV281" s="754"/>
      <c r="AW281" s="754"/>
      <c r="AX281" s="754"/>
      <c r="AY281" s="754"/>
      <c r="AZ281" s="754"/>
      <c r="BA281" s="754"/>
      <c r="BB281" s="754"/>
      <c r="BC281" s="754"/>
      <c r="BD281" s="754"/>
      <c r="BE281" s="754"/>
      <c r="BF281" s="754"/>
      <c r="BG281" s="754"/>
    </row>
    <row r="282" spans="1:59" s="755" customFormat="1" ht="30" x14ac:dyDescent="0.2">
      <c r="A282" s="735">
        <v>192</v>
      </c>
      <c r="B282" s="735">
        <v>115</v>
      </c>
      <c r="C282" s="736">
        <v>165</v>
      </c>
      <c r="D282" s="736">
        <v>275</v>
      </c>
      <c r="E282" s="737" t="s">
        <v>514</v>
      </c>
      <c r="F282" s="738" t="s">
        <v>6058</v>
      </c>
      <c r="G282" s="738" t="s">
        <v>5759</v>
      </c>
      <c r="H282" s="739" t="s">
        <v>106</v>
      </c>
      <c r="I282" s="740">
        <v>125000</v>
      </c>
      <c r="J282" s="748">
        <v>384800</v>
      </c>
      <c r="K282" s="742">
        <v>42774</v>
      </c>
      <c r="L282" s="743">
        <v>1</v>
      </c>
      <c r="M282" s="743">
        <v>0</v>
      </c>
      <c r="N282" s="744">
        <v>0</v>
      </c>
      <c r="O282" s="744">
        <v>0</v>
      </c>
      <c r="P282" s="744">
        <f t="shared" si="4"/>
        <v>384800</v>
      </c>
      <c r="Q282" s="604" t="s">
        <v>5931</v>
      </c>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c r="AU282" s="754"/>
      <c r="AV282" s="754"/>
      <c r="AW282" s="754"/>
      <c r="AX282" s="754"/>
      <c r="AY282" s="754"/>
      <c r="AZ282" s="754"/>
      <c r="BA282" s="754"/>
      <c r="BB282" s="754"/>
      <c r="BC282" s="754"/>
      <c r="BD282" s="754"/>
      <c r="BE282" s="754"/>
      <c r="BF282" s="754"/>
      <c r="BG282" s="754"/>
    </row>
    <row r="283" spans="1:59" s="755" customFormat="1" ht="30" x14ac:dyDescent="0.2">
      <c r="A283" s="735">
        <v>722</v>
      </c>
      <c r="B283" s="735">
        <v>730</v>
      </c>
      <c r="C283" s="736">
        <v>236</v>
      </c>
      <c r="D283" s="736">
        <v>276</v>
      </c>
      <c r="E283" s="737" t="s">
        <v>2038</v>
      </c>
      <c r="F283" s="738" t="s">
        <v>6059</v>
      </c>
      <c r="G283" s="738" t="s">
        <v>5747</v>
      </c>
      <c r="H283" s="739" t="s">
        <v>106</v>
      </c>
      <c r="I283" s="740">
        <v>25000</v>
      </c>
      <c r="J283" s="748">
        <v>23703.5</v>
      </c>
      <c r="K283" s="742">
        <v>42628</v>
      </c>
      <c r="L283" s="743">
        <v>1</v>
      </c>
      <c r="M283" s="743">
        <v>0</v>
      </c>
      <c r="N283" s="744">
        <v>23703.5</v>
      </c>
      <c r="O283" s="744">
        <v>0</v>
      </c>
      <c r="P283" s="744">
        <f t="shared" si="4"/>
        <v>23703.5</v>
      </c>
      <c r="Q283" s="60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c r="AU283" s="754"/>
      <c r="AV283" s="754"/>
      <c r="AW283" s="754"/>
      <c r="AX283" s="754"/>
      <c r="AY283" s="754"/>
      <c r="AZ283" s="754"/>
      <c r="BA283" s="754"/>
      <c r="BB283" s="754"/>
      <c r="BC283" s="754"/>
      <c r="BD283" s="754"/>
      <c r="BE283" s="754"/>
      <c r="BF283" s="754"/>
      <c r="BG283" s="754"/>
    </row>
    <row r="284" spans="1:59" s="755" customFormat="1" x14ac:dyDescent="0.2">
      <c r="A284" s="735">
        <v>742</v>
      </c>
      <c r="B284" s="735">
        <v>750</v>
      </c>
      <c r="C284" s="736">
        <v>238</v>
      </c>
      <c r="D284" s="736">
        <v>277</v>
      </c>
      <c r="E284" s="737" t="s">
        <v>2095</v>
      </c>
      <c r="F284" s="738" t="s">
        <v>6060</v>
      </c>
      <c r="G284" s="738" t="s">
        <v>5747</v>
      </c>
      <c r="H284" s="739" t="s">
        <v>106</v>
      </c>
      <c r="I284" s="740">
        <v>20000</v>
      </c>
      <c r="J284" s="748">
        <v>14962.05</v>
      </c>
      <c r="K284" s="742">
        <v>42627</v>
      </c>
      <c r="L284" s="743">
        <v>1</v>
      </c>
      <c r="M284" s="743">
        <v>0</v>
      </c>
      <c r="N284" s="744">
        <v>14962.05</v>
      </c>
      <c r="O284" s="744">
        <v>0</v>
      </c>
      <c r="P284" s="744">
        <f t="shared" si="4"/>
        <v>14962.05</v>
      </c>
      <c r="Q284" s="60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c r="AU284" s="754"/>
      <c r="AV284" s="754"/>
      <c r="AW284" s="754"/>
      <c r="AX284" s="754"/>
      <c r="AY284" s="754"/>
      <c r="AZ284" s="754"/>
      <c r="BA284" s="754"/>
      <c r="BB284" s="754"/>
      <c r="BC284" s="754"/>
      <c r="BD284" s="754"/>
      <c r="BE284" s="754"/>
      <c r="BF284" s="754"/>
      <c r="BG284" s="754"/>
    </row>
    <row r="285" spans="1:59" s="755" customFormat="1" ht="21" customHeight="1" x14ac:dyDescent="0.2">
      <c r="A285" s="735" t="e">
        <v>#N/A</v>
      </c>
      <c r="B285" s="735" t="e">
        <v>#N/A</v>
      </c>
      <c r="C285" s="736" t="e">
        <v>#N/A</v>
      </c>
      <c r="D285" s="736">
        <v>278</v>
      </c>
      <c r="E285" s="737" t="s">
        <v>6061</v>
      </c>
      <c r="F285" s="738" t="s">
        <v>6062</v>
      </c>
      <c r="G285" s="738" t="s">
        <v>5750</v>
      </c>
      <c r="H285" s="739" t="s">
        <v>106</v>
      </c>
      <c r="I285" s="740">
        <v>0</v>
      </c>
      <c r="J285" s="748">
        <v>12500</v>
      </c>
      <c r="K285" s="742">
        <v>42621</v>
      </c>
      <c r="L285" s="743">
        <v>1</v>
      </c>
      <c r="M285" s="743">
        <v>0</v>
      </c>
      <c r="N285" s="744">
        <v>12500</v>
      </c>
      <c r="O285" s="744">
        <v>0</v>
      </c>
      <c r="P285" s="744">
        <f t="shared" si="4"/>
        <v>12500</v>
      </c>
      <c r="Q285" s="60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c r="AU285" s="754"/>
      <c r="AV285" s="754"/>
      <c r="AW285" s="754"/>
      <c r="AX285" s="754"/>
      <c r="AY285" s="754"/>
      <c r="AZ285" s="754"/>
      <c r="BA285" s="754"/>
      <c r="BB285" s="754"/>
      <c r="BC285" s="754"/>
      <c r="BD285" s="754"/>
      <c r="BE285" s="754"/>
      <c r="BF285" s="754"/>
      <c r="BG285" s="754"/>
    </row>
    <row r="286" spans="1:59" s="755" customFormat="1" ht="30" x14ac:dyDescent="0.2">
      <c r="A286" s="735">
        <v>138</v>
      </c>
      <c r="B286" s="735">
        <v>143</v>
      </c>
      <c r="C286" s="736">
        <v>343</v>
      </c>
      <c r="D286" s="736">
        <v>279</v>
      </c>
      <c r="E286" s="737" t="s">
        <v>412</v>
      </c>
      <c r="F286" s="738" t="s">
        <v>6063</v>
      </c>
      <c r="G286" s="738" t="s">
        <v>3387</v>
      </c>
      <c r="H286" s="739" t="s">
        <v>106</v>
      </c>
      <c r="I286" s="740">
        <v>160000</v>
      </c>
      <c r="J286" s="751">
        <v>240000</v>
      </c>
      <c r="K286" s="742">
        <v>42745</v>
      </c>
      <c r="L286" s="743">
        <v>1</v>
      </c>
      <c r="M286" s="743">
        <v>0</v>
      </c>
      <c r="N286" s="744">
        <v>0</v>
      </c>
      <c r="O286" s="744">
        <v>0</v>
      </c>
      <c r="P286" s="744">
        <f t="shared" si="4"/>
        <v>240000</v>
      </c>
      <c r="Q286" s="60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c r="AU286" s="754"/>
      <c r="AV286" s="754"/>
      <c r="AW286" s="754"/>
      <c r="AX286" s="754"/>
      <c r="AY286" s="754"/>
      <c r="AZ286" s="754"/>
      <c r="BA286" s="754"/>
      <c r="BB286" s="754"/>
      <c r="BC286" s="754"/>
      <c r="BD286" s="754"/>
      <c r="BE286" s="754"/>
      <c r="BF286" s="754"/>
      <c r="BG286" s="754"/>
    </row>
    <row r="287" spans="1:59" s="755" customFormat="1" x14ac:dyDescent="0.2">
      <c r="A287" s="735">
        <v>757</v>
      </c>
      <c r="B287" s="735">
        <v>765</v>
      </c>
      <c r="C287" s="736">
        <v>303</v>
      </c>
      <c r="D287" s="736">
        <v>280</v>
      </c>
      <c r="E287" s="737" t="s">
        <v>2138</v>
      </c>
      <c r="F287" s="738" t="s">
        <v>6064</v>
      </c>
      <c r="G287" s="738" t="s">
        <v>5747</v>
      </c>
      <c r="H287" s="739" t="s">
        <v>106</v>
      </c>
      <c r="I287" s="740">
        <v>15000</v>
      </c>
      <c r="J287" s="748">
        <v>15765</v>
      </c>
      <c r="K287" s="742">
        <v>42653</v>
      </c>
      <c r="L287" s="743">
        <v>1</v>
      </c>
      <c r="M287" s="743">
        <v>0.25</v>
      </c>
      <c r="N287" s="744">
        <v>15765</v>
      </c>
      <c r="O287" s="744">
        <v>0</v>
      </c>
      <c r="P287" s="744">
        <f t="shared" si="4"/>
        <v>15765</v>
      </c>
      <c r="Q287" s="60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c r="AU287" s="754"/>
      <c r="AV287" s="754"/>
      <c r="AW287" s="754"/>
      <c r="AX287" s="754"/>
      <c r="AY287" s="754"/>
      <c r="AZ287" s="754"/>
      <c r="BA287" s="754"/>
      <c r="BB287" s="754"/>
      <c r="BC287" s="754"/>
      <c r="BD287" s="754"/>
      <c r="BE287" s="754"/>
      <c r="BF287" s="754"/>
      <c r="BG287" s="754"/>
    </row>
    <row r="288" spans="1:59" s="755" customFormat="1" x14ac:dyDescent="0.2">
      <c r="A288" s="735">
        <v>1097</v>
      </c>
      <c r="B288" s="735">
        <v>1105</v>
      </c>
      <c r="C288" s="736">
        <v>320</v>
      </c>
      <c r="D288" s="736">
        <v>281</v>
      </c>
      <c r="E288" s="737" t="s">
        <v>3078</v>
      </c>
      <c r="F288" s="738" t="s">
        <v>6065</v>
      </c>
      <c r="G288" s="738" t="s">
        <v>5747</v>
      </c>
      <c r="H288" s="739" t="s">
        <v>106</v>
      </c>
      <c r="I288" s="740">
        <v>3000</v>
      </c>
      <c r="J288" s="748">
        <v>11407.14</v>
      </c>
      <c r="K288" s="742">
        <v>42636</v>
      </c>
      <c r="L288" s="743">
        <v>1</v>
      </c>
      <c r="M288" s="743">
        <v>0</v>
      </c>
      <c r="N288" s="744">
        <v>11407.14</v>
      </c>
      <c r="O288" s="744">
        <v>0</v>
      </c>
      <c r="P288" s="744">
        <f t="shared" si="4"/>
        <v>11407.14</v>
      </c>
      <c r="Q288" s="60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c r="AU288" s="754"/>
      <c r="AV288" s="754"/>
      <c r="AW288" s="754"/>
      <c r="AX288" s="754"/>
      <c r="AY288" s="754"/>
      <c r="AZ288" s="754"/>
      <c r="BA288" s="754"/>
      <c r="BB288" s="754"/>
      <c r="BC288" s="754"/>
      <c r="BD288" s="754"/>
      <c r="BE288" s="754"/>
      <c r="BF288" s="754"/>
      <c r="BG288" s="754"/>
    </row>
    <row r="289" spans="1:59" s="755" customFormat="1" x14ac:dyDescent="0.2">
      <c r="A289" s="735">
        <v>841</v>
      </c>
      <c r="B289" s="735">
        <v>849</v>
      </c>
      <c r="C289" s="736">
        <v>360</v>
      </c>
      <c r="D289" s="736">
        <v>282</v>
      </c>
      <c r="E289" s="737" t="s">
        <v>2369</v>
      </c>
      <c r="F289" s="738" t="s">
        <v>6066</v>
      </c>
      <c r="G289" s="738" t="s">
        <v>5747</v>
      </c>
      <c r="H289" s="739" t="s">
        <v>106</v>
      </c>
      <c r="I289" s="740">
        <v>12000</v>
      </c>
      <c r="J289" s="748">
        <v>24875</v>
      </c>
      <c r="K289" s="742">
        <v>42702</v>
      </c>
      <c r="L289" s="743">
        <v>1</v>
      </c>
      <c r="M289" s="743">
        <v>0</v>
      </c>
      <c r="N289" s="744">
        <v>24875</v>
      </c>
      <c r="O289" s="744">
        <v>0</v>
      </c>
      <c r="P289" s="744">
        <f t="shared" si="4"/>
        <v>24875</v>
      </c>
      <c r="Q289" s="60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c r="AU289" s="754"/>
      <c r="AV289" s="754"/>
      <c r="AW289" s="754"/>
      <c r="AX289" s="754"/>
      <c r="AY289" s="754"/>
      <c r="AZ289" s="754"/>
      <c r="BA289" s="754"/>
      <c r="BB289" s="754"/>
      <c r="BC289" s="754"/>
      <c r="BD289" s="754"/>
      <c r="BE289" s="754"/>
      <c r="BF289" s="754"/>
      <c r="BG289" s="754"/>
    </row>
    <row r="290" spans="1:59" s="755" customFormat="1" x14ac:dyDescent="0.2">
      <c r="A290" s="735">
        <v>978</v>
      </c>
      <c r="B290" s="735">
        <v>986</v>
      </c>
      <c r="C290" s="736">
        <v>389</v>
      </c>
      <c r="D290" s="736">
        <v>283</v>
      </c>
      <c r="E290" s="737" t="s">
        <v>2747</v>
      </c>
      <c r="F290" s="738" t="s">
        <v>6067</v>
      </c>
      <c r="G290" s="738" t="s">
        <v>5747</v>
      </c>
      <c r="H290" s="739" t="s">
        <v>106</v>
      </c>
      <c r="I290" s="740">
        <v>20000</v>
      </c>
      <c r="J290" s="748">
        <v>23475</v>
      </c>
      <c r="K290" s="742">
        <v>42636</v>
      </c>
      <c r="L290" s="743">
        <v>1</v>
      </c>
      <c r="M290" s="743">
        <v>0</v>
      </c>
      <c r="N290" s="744">
        <v>23475</v>
      </c>
      <c r="O290" s="744">
        <v>0</v>
      </c>
      <c r="P290" s="744">
        <f t="shared" si="4"/>
        <v>23475</v>
      </c>
      <c r="Q290" s="60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c r="AU290" s="754"/>
      <c r="AV290" s="754"/>
      <c r="AW290" s="754"/>
      <c r="AX290" s="754"/>
      <c r="AY290" s="754"/>
      <c r="AZ290" s="754"/>
      <c r="BA290" s="754"/>
      <c r="BB290" s="754"/>
      <c r="BC290" s="754"/>
      <c r="BD290" s="754"/>
      <c r="BE290" s="754"/>
      <c r="BF290" s="754"/>
      <c r="BG290" s="754"/>
    </row>
    <row r="291" spans="1:59" s="755" customFormat="1" x14ac:dyDescent="0.2">
      <c r="A291" s="735">
        <v>586</v>
      </c>
      <c r="B291" s="735">
        <v>596</v>
      </c>
      <c r="C291" s="736">
        <v>301</v>
      </c>
      <c r="D291" s="736">
        <v>284</v>
      </c>
      <c r="E291" s="737" t="s">
        <v>1633</v>
      </c>
      <c r="F291" s="738" t="s">
        <v>6068</v>
      </c>
      <c r="G291" s="738" t="s">
        <v>5747</v>
      </c>
      <c r="H291" s="739" t="s">
        <v>106</v>
      </c>
      <c r="I291" s="740">
        <v>10000</v>
      </c>
      <c r="J291" s="748">
        <v>21364</v>
      </c>
      <c r="K291" s="742">
        <v>42653</v>
      </c>
      <c r="L291" s="743">
        <v>1</v>
      </c>
      <c r="M291" s="743">
        <v>0.25</v>
      </c>
      <c r="N291" s="744">
        <v>21364</v>
      </c>
      <c r="O291" s="744">
        <v>0</v>
      </c>
      <c r="P291" s="744">
        <f t="shared" si="4"/>
        <v>21364</v>
      </c>
      <c r="Q291" s="604" t="s">
        <v>4400</v>
      </c>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c r="AU291" s="754"/>
      <c r="AV291" s="754"/>
      <c r="AW291" s="754"/>
      <c r="AX291" s="754"/>
      <c r="AY291" s="754"/>
      <c r="AZ291" s="754"/>
      <c r="BA291" s="754"/>
      <c r="BB291" s="754"/>
      <c r="BC291" s="754"/>
      <c r="BD291" s="754"/>
      <c r="BE291" s="754"/>
      <c r="BF291" s="754"/>
      <c r="BG291" s="754"/>
    </row>
    <row r="292" spans="1:59" s="755" customFormat="1" ht="30" x14ac:dyDescent="0.2">
      <c r="A292" s="735">
        <v>887</v>
      </c>
      <c r="B292" s="735">
        <v>895</v>
      </c>
      <c r="C292" s="736">
        <v>315</v>
      </c>
      <c r="D292" s="736">
        <v>285</v>
      </c>
      <c r="E292" s="737" t="s">
        <v>2494</v>
      </c>
      <c r="F292" s="738" t="s">
        <v>6069</v>
      </c>
      <c r="G292" s="738" t="s">
        <v>5747</v>
      </c>
      <c r="H292" s="739" t="s">
        <v>106</v>
      </c>
      <c r="I292" s="740">
        <v>10000</v>
      </c>
      <c r="J292" s="748">
        <v>5700</v>
      </c>
      <c r="K292" s="742">
        <v>42697</v>
      </c>
      <c r="L292" s="743">
        <v>1</v>
      </c>
      <c r="M292" s="743">
        <v>0</v>
      </c>
      <c r="N292" s="744">
        <v>5700</v>
      </c>
      <c r="O292" s="744">
        <v>0</v>
      </c>
      <c r="P292" s="744">
        <f t="shared" si="4"/>
        <v>5700</v>
      </c>
      <c r="Q292" s="60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c r="AU292" s="754"/>
      <c r="AV292" s="754"/>
      <c r="AW292" s="754"/>
      <c r="AX292" s="754"/>
      <c r="AY292" s="754"/>
      <c r="AZ292" s="754"/>
      <c r="BA292" s="754"/>
      <c r="BB292" s="754"/>
      <c r="BC292" s="754"/>
      <c r="BD292" s="754"/>
      <c r="BE292" s="754"/>
      <c r="BF292" s="754"/>
      <c r="BG292" s="754"/>
    </row>
    <row r="293" spans="1:59" s="755" customFormat="1" ht="30" x14ac:dyDescent="0.2">
      <c r="A293" s="735">
        <v>1080</v>
      </c>
      <c r="B293" s="735">
        <v>1088</v>
      </c>
      <c r="C293" s="736">
        <v>319</v>
      </c>
      <c r="D293" s="736">
        <v>286</v>
      </c>
      <c r="E293" s="737" t="s">
        <v>3029</v>
      </c>
      <c r="F293" s="738" t="s">
        <v>6070</v>
      </c>
      <c r="G293" s="738" t="s">
        <v>5747</v>
      </c>
      <c r="H293" s="739" t="s">
        <v>106</v>
      </c>
      <c r="I293" s="740">
        <v>30000</v>
      </c>
      <c r="J293" s="748">
        <v>24201</v>
      </c>
      <c r="K293" s="742">
        <v>42646</v>
      </c>
      <c r="L293" s="743">
        <v>1</v>
      </c>
      <c r="M293" s="743">
        <v>0</v>
      </c>
      <c r="N293" s="744">
        <v>24201</v>
      </c>
      <c r="O293" s="744">
        <v>0</v>
      </c>
      <c r="P293" s="744">
        <f t="shared" si="4"/>
        <v>24201</v>
      </c>
      <c r="Q293" s="60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c r="AU293" s="754"/>
      <c r="AV293" s="754"/>
      <c r="AW293" s="754"/>
      <c r="AX293" s="754"/>
      <c r="AY293" s="754"/>
      <c r="AZ293" s="754"/>
      <c r="BA293" s="754"/>
      <c r="BB293" s="754"/>
      <c r="BC293" s="754"/>
      <c r="BD293" s="754"/>
      <c r="BE293" s="754"/>
      <c r="BF293" s="754"/>
      <c r="BG293" s="754"/>
    </row>
    <row r="294" spans="1:59" s="755" customFormat="1" ht="30" x14ac:dyDescent="0.2">
      <c r="A294" s="735">
        <v>1090</v>
      </c>
      <c r="B294" s="735">
        <v>1098</v>
      </c>
      <c r="C294" s="736">
        <v>339</v>
      </c>
      <c r="D294" s="736">
        <v>287</v>
      </c>
      <c r="E294" s="737" t="s">
        <v>3058</v>
      </c>
      <c r="F294" s="738" t="s">
        <v>6071</v>
      </c>
      <c r="G294" s="738" t="s">
        <v>5747</v>
      </c>
      <c r="H294" s="739" t="s">
        <v>106</v>
      </c>
      <c r="I294" s="740">
        <v>5000</v>
      </c>
      <c r="J294" s="748">
        <v>23425</v>
      </c>
      <c r="K294" s="742">
        <v>42657</v>
      </c>
      <c r="L294" s="743">
        <v>1</v>
      </c>
      <c r="M294" s="743">
        <v>0</v>
      </c>
      <c r="N294" s="744">
        <v>23425</v>
      </c>
      <c r="O294" s="744">
        <v>0</v>
      </c>
      <c r="P294" s="744">
        <f t="shared" si="4"/>
        <v>23425</v>
      </c>
      <c r="Q294" s="60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c r="AU294" s="754"/>
      <c r="AV294" s="754"/>
      <c r="AW294" s="754"/>
      <c r="AX294" s="754"/>
      <c r="AY294" s="754"/>
      <c r="AZ294" s="754"/>
      <c r="BA294" s="754"/>
      <c r="BB294" s="754"/>
      <c r="BC294" s="754"/>
      <c r="BD294" s="754"/>
      <c r="BE294" s="754"/>
      <c r="BF294" s="754"/>
      <c r="BG294" s="754"/>
    </row>
    <row r="295" spans="1:59" s="755" customFormat="1" x14ac:dyDescent="0.2">
      <c r="A295" s="735">
        <v>627</v>
      </c>
      <c r="B295" s="735">
        <v>637</v>
      </c>
      <c r="C295" s="736">
        <v>980</v>
      </c>
      <c r="D295" s="736">
        <v>288</v>
      </c>
      <c r="E295" s="737" t="s">
        <v>1760</v>
      </c>
      <c r="F295" s="738" t="s">
        <v>6072</v>
      </c>
      <c r="G295" s="738" t="s">
        <v>5747</v>
      </c>
      <c r="H295" s="739" t="s">
        <v>106</v>
      </c>
      <c r="I295" s="740">
        <v>10000</v>
      </c>
      <c r="J295" s="751">
        <v>12400</v>
      </c>
      <c r="K295" s="742">
        <v>42674</v>
      </c>
      <c r="L295" s="743">
        <v>1</v>
      </c>
      <c r="M295" s="743">
        <v>0</v>
      </c>
      <c r="N295" s="744">
        <v>0</v>
      </c>
      <c r="O295" s="753">
        <v>0</v>
      </c>
      <c r="P295" s="744">
        <f t="shared" si="4"/>
        <v>12400</v>
      </c>
      <c r="Q295" s="60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c r="AU295" s="754"/>
      <c r="AV295" s="754"/>
      <c r="AW295" s="754"/>
      <c r="AX295" s="754"/>
      <c r="AY295" s="754"/>
      <c r="AZ295" s="754"/>
      <c r="BA295" s="754"/>
      <c r="BB295" s="754"/>
      <c r="BC295" s="754"/>
      <c r="BD295" s="754"/>
      <c r="BE295" s="754"/>
      <c r="BF295" s="754"/>
      <c r="BG295" s="754"/>
    </row>
    <row r="296" spans="1:59" s="755" customFormat="1" ht="30" x14ac:dyDescent="0.2">
      <c r="A296" s="735">
        <v>1106</v>
      </c>
      <c r="B296" s="735">
        <v>1114</v>
      </c>
      <c r="C296" s="736">
        <v>1323</v>
      </c>
      <c r="D296" s="736">
        <v>289</v>
      </c>
      <c r="E296" s="737" t="s">
        <v>3102</v>
      </c>
      <c r="F296" s="738" t="s">
        <v>6073</v>
      </c>
      <c r="G296" s="738" t="s">
        <v>5747</v>
      </c>
      <c r="H296" s="739" t="s">
        <v>106</v>
      </c>
      <c r="I296" s="740">
        <v>10000</v>
      </c>
      <c r="J296" s="748">
        <v>11850</v>
      </c>
      <c r="K296" s="742">
        <v>42692</v>
      </c>
      <c r="L296" s="743">
        <v>1</v>
      </c>
      <c r="M296" s="743">
        <v>0</v>
      </c>
      <c r="N296" s="753">
        <v>11850</v>
      </c>
      <c r="O296" s="753">
        <v>0</v>
      </c>
      <c r="P296" s="744">
        <f t="shared" si="4"/>
        <v>11850</v>
      </c>
      <c r="Q296" s="60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c r="AU296" s="754"/>
      <c r="AV296" s="754"/>
      <c r="AW296" s="754"/>
      <c r="AX296" s="754"/>
      <c r="AY296" s="754"/>
      <c r="AZ296" s="754"/>
      <c r="BA296" s="754"/>
      <c r="BB296" s="754"/>
      <c r="BC296" s="754"/>
      <c r="BD296" s="754"/>
      <c r="BE296" s="754"/>
      <c r="BF296" s="754"/>
      <c r="BG296" s="754"/>
    </row>
    <row r="297" spans="1:59" s="755" customFormat="1" ht="30" x14ac:dyDescent="0.2">
      <c r="A297" s="735">
        <v>587</v>
      </c>
      <c r="B297" s="735">
        <v>597</v>
      </c>
      <c r="C297" s="736">
        <v>302</v>
      </c>
      <c r="D297" s="736">
        <v>290</v>
      </c>
      <c r="E297" s="737" t="s">
        <v>1636</v>
      </c>
      <c r="F297" s="738" t="s">
        <v>6074</v>
      </c>
      <c r="G297" s="738" t="s">
        <v>5747</v>
      </c>
      <c r="H297" s="739" t="s">
        <v>106</v>
      </c>
      <c r="I297" s="740">
        <v>15000</v>
      </c>
      <c r="J297" s="748">
        <v>13963.75</v>
      </c>
      <c r="K297" s="742">
        <v>42649</v>
      </c>
      <c r="L297" s="743">
        <v>1</v>
      </c>
      <c r="M297" s="743">
        <v>0.25</v>
      </c>
      <c r="N297" s="744">
        <v>13963.75</v>
      </c>
      <c r="O297" s="744">
        <v>0</v>
      </c>
      <c r="P297" s="744">
        <f t="shared" si="4"/>
        <v>13963.75</v>
      </c>
      <c r="Q297" s="60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c r="AU297" s="754"/>
      <c r="AV297" s="754"/>
      <c r="AW297" s="754"/>
      <c r="AX297" s="754"/>
      <c r="AY297" s="754"/>
      <c r="AZ297" s="754"/>
      <c r="BA297" s="754"/>
      <c r="BB297" s="754"/>
      <c r="BC297" s="754"/>
      <c r="BD297" s="754"/>
      <c r="BE297" s="754"/>
      <c r="BF297" s="754"/>
      <c r="BG297" s="754"/>
    </row>
    <row r="298" spans="1:59" s="755" customFormat="1" ht="30" x14ac:dyDescent="0.2">
      <c r="A298" s="735" t="e">
        <v>#N/A</v>
      </c>
      <c r="B298" s="735" t="e">
        <v>#N/A</v>
      </c>
      <c r="C298" s="736" t="e">
        <v>#N/A</v>
      </c>
      <c r="D298" s="736">
        <v>291</v>
      </c>
      <c r="E298" s="737" t="s">
        <v>6075</v>
      </c>
      <c r="F298" s="738" t="s">
        <v>6076</v>
      </c>
      <c r="G298" s="738" t="s">
        <v>3387</v>
      </c>
      <c r="H298" s="739" t="s">
        <v>106</v>
      </c>
      <c r="I298" s="740">
        <v>0</v>
      </c>
      <c r="J298" s="748">
        <v>23295</v>
      </c>
      <c r="K298" s="742">
        <v>42629</v>
      </c>
      <c r="L298" s="743">
        <v>1</v>
      </c>
      <c r="M298" s="743">
        <v>0</v>
      </c>
      <c r="N298" s="744">
        <v>23295</v>
      </c>
      <c r="O298" s="744">
        <v>0</v>
      </c>
      <c r="P298" s="744">
        <f t="shared" si="4"/>
        <v>23295</v>
      </c>
      <c r="Q298" s="60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c r="AU298" s="754"/>
      <c r="AV298" s="754"/>
      <c r="AW298" s="754"/>
      <c r="AX298" s="754"/>
      <c r="AY298" s="754"/>
      <c r="AZ298" s="754"/>
      <c r="BA298" s="754"/>
      <c r="BB298" s="754"/>
      <c r="BC298" s="754"/>
      <c r="BD298" s="754"/>
      <c r="BE298" s="754"/>
      <c r="BF298" s="754"/>
      <c r="BG298" s="754"/>
    </row>
    <row r="299" spans="1:59" s="755" customFormat="1" x14ac:dyDescent="0.2">
      <c r="A299" s="735">
        <v>159</v>
      </c>
      <c r="B299" s="735">
        <v>101</v>
      </c>
      <c r="C299" s="736">
        <v>222</v>
      </c>
      <c r="D299" s="736">
        <v>292</v>
      </c>
      <c r="E299" s="737" t="s">
        <v>450</v>
      </c>
      <c r="F299" s="738" t="s">
        <v>6077</v>
      </c>
      <c r="G299" s="738" t="s">
        <v>5750</v>
      </c>
      <c r="H299" s="739" t="s">
        <v>106</v>
      </c>
      <c r="I299" s="740">
        <v>400000</v>
      </c>
      <c r="J299" s="751">
        <v>825000</v>
      </c>
      <c r="K299" s="742">
        <v>42928</v>
      </c>
      <c r="L299" s="743">
        <v>1</v>
      </c>
      <c r="M299" s="743">
        <v>0</v>
      </c>
      <c r="N299" s="744">
        <v>0</v>
      </c>
      <c r="O299" s="744">
        <v>0</v>
      </c>
      <c r="P299" s="744">
        <f t="shared" si="4"/>
        <v>825000</v>
      </c>
      <c r="Q299" s="60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c r="AU299" s="754"/>
      <c r="AV299" s="754"/>
      <c r="AW299" s="754"/>
      <c r="AX299" s="754"/>
      <c r="AY299" s="754"/>
      <c r="AZ299" s="754"/>
      <c r="BA299" s="754"/>
      <c r="BB299" s="754"/>
      <c r="BC299" s="754"/>
      <c r="BD299" s="754"/>
      <c r="BE299" s="754"/>
      <c r="BF299" s="754"/>
      <c r="BG299" s="754"/>
    </row>
    <row r="300" spans="1:59" s="755" customFormat="1" x14ac:dyDescent="0.2">
      <c r="A300" s="735">
        <v>787</v>
      </c>
      <c r="B300" s="735">
        <v>795</v>
      </c>
      <c r="C300" s="736">
        <v>290</v>
      </c>
      <c r="D300" s="736">
        <v>293</v>
      </c>
      <c r="E300" s="737" t="s">
        <v>2221</v>
      </c>
      <c r="F300" s="738" t="s">
        <v>5873</v>
      </c>
      <c r="G300" s="738" t="s">
        <v>5747</v>
      </c>
      <c r="H300" s="739" t="s">
        <v>106</v>
      </c>
      <c r="I300" s="740">
        <v>8000</v>
      </c>
      <c r="J300" s="751">
        <v>23000</v>
      </c>
      <c r="K300" s="742">
        <v>42632</v>
      </c>
      <c r="L300" s="743">
        <v>1</v>
      </c>
      <c r="M300" s="743">
        <v>0</v>
      </c>
      <c r="N300" s="744">
        <v>0</v>
      </c>
      <c r="O300" s="753">
        <v>0</v>
      </c>
      <c r="P300" s="744">
        <f t="shared" si="4"/>
        <v>23000</v>
      </c>
      <c r="Q300" s="604">
        <v>0</v>
      </c>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c r="AU300" s="754"/>
      <c r="AV300" s="754"/>
      <c r="AW300" s="754"/>
      <c r="AX300" s="754"/>
      <c r="AY300" s="754"/>
      <c r="AZ300" s="754"/>
      <c r="BA300" s="754"/>
      <c r="BB300" s="754"/>
      <c r="BC300" s="754"/>
      <c r="BD300" s="754"/>
      <c r="BE300" s="754"/>
      <c r="BF300" s="754"/>
      <c r="BG300" s="754"/>
    </row>
    <row r="301" spans="1:59" s="755" customFormat="1" ht="30" x14ac:dyDescent="0.2">
      <c r="A301" s="735">
        <v>387</v>
      </c>
      <c r="B301" s="735">
        <v>399</v>
      </c>
      <c r="C301" s="736">
        <v>322</v>
      </c>
      <c r="D301" s="736">
        <v>294</v>
      </c>
      <c r="E301" s="737" t="s">
        <v>1050</v>
      </c>
      <c r="F301" s="738" t="s">
        <v>6078</v>
      </c>
      <c r="G301" s="738" t="s">
        <v>5745</v>
      </c>
      <c r="H301" s="739" t="s">
        <v>106</v>
      </c>
      <c r="I301" s="740">
        <v>8500</v>
      </c>
      <c r="J301" s="748">
        <v>5326.5</v>
      </c>
      <c r="K301" s="742">
        <v>42705</v>
      </c>
      <c r="L301" s="743">
        <v>1</v>
      </c>
      <c r="M301" s="743">
        <v>0</v>
      </c>
      <c r="N301" s="744">
        <v>5326.5</v>
      </c>
      <c r="O301" s="744">
        <v>0</v>
      </c>
      <c r="P301" s="744">
        <f t="shared" si="4"/>
        <v>5326.5</v>
      </c>
      <c r="Q301" s="60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c r="AU301" s="754"/>
      <c r="AV301" s="754"/>
      <c r="AW301" s="754"/>
      <c r="AX301" s="754"/>
      <c r="AY301" s="754"/>
      <c r="AZ301" s="754"/>
      <c r="BA301" s="754"/>
      <c r="BB301" s="754"/>
      <c r="BC301" s="754"/>
      <c r="BD301" s="754"/>
      <c r="BE301" s="754"/>
      <c r="BF301" s="754"/>
      <c r="BG301" s="754"/>
    </row>
    <row r="302" spans="1:59" s="755" customFormat="1" ht="30" x14ac:dyDescent="0.2">
      <c r="A302" s="735">
        <v>987</v>
      </c>
      <c r="B302" s="735">
        <v>995</v>
      </c>
      <c r="C302" s="736">
        <v>329</v>
      </c>
      <c r="D302" s="736">
        <v>295</v>
      </c>
      <c r="E302" s="737" t="s">
        <v>2768</v>
      </c>
      <c r="F302" s="738" t="s">
        <v>6079</v>
      </c>
      <c r="G302" s="738" t="s">
        <v>5747</v>
      </c>
      <c r="H302" s="739" t="s">
        <v>106</v>
      </c>
      <c r="I302" s="740">
        <v>20000</v>
      </c>
      <c r="J302" s="748">
        <v>24968</v>
      </c>
      <c r="K302" s="742">
        <v>42653</v>
      </c>
      <c r="L302" s="743">
        <v>1</v>
      </c>
      <c r="M302" s="743">
        <v>0</v>
      </c>
      <c r="N302" s="744">
        <v>24968</v>
      </c>
      <c r="O302" s="744">
        <v>0</v>
      </c>
      <c r="P302" s="744">
        <f t="shared" si="4"/>
        <v>24968</v>
      </c>
      <c r="Q302" s="60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c r="AU302" s="754"/>
      <c r="AV302" s="754"/>
      <c r="AW302" s="754"/>
      <c r="AX302" s="754"/>
      <c r="AY302" s="754"/>
      <c r="AZ302" s="754"/>
      <c r="BA302" s="754"/>
      <c r="BB302" s="754"/>
      <c r="BC302" s="754"/>
      <c r="BD302" s="754"/>
      <c r="BE302" s="754"/>
      <c r="BF302" s="754"/>
      <c r="BG302" s="754"/>
    </row>
    <row r="303" spans="1:59" s="755" customFormat="1" ht="30" x14ac:dyDescent="0.2">
      <c r="A303" s="735">
        <v>1101</v>
      </c>
      <c r="B303" s="735">
        <v>1109</v>
      </c>
      <c r="C303" s="736">
        <v>330</v>
      </c>
      <c r="D303" s="736">
        <v>296</v>
      </c>
      <c r="E303" s="737" t="s">
        <v>3088</v>
      </c>
      <c r="F303" s="738" t="s">
        <v>6080</v>
      </c>
      <c r="G303" s="738" t="s">
        <v>5747</v>
      </c>
      <c r="H303" s="739" t="s">
        <v>106</v>
      </c>
      <c r="I303" s="740">
        <v>15000</v>
      </c>
      <c r="J303" s="751">
        <v>23780</v>
      </c>
      <c r="K303" s="742">
        <v>42653</v>
      </c>
      <c r="L303" s="743">
        <v>1</v>
      </c>
      <c r="M303" s="743">
        <v>0</v>
      </c>
      <c r="N303" s="744">
        <v>0</v>
      </c>
      <c r="O303" s="753">
        <v>0</v>
      </c>
      <c r="P303" s="744">
        <f t="shared" si="4"/>
        <v>23780</v>
      </c>
      <c r="Q303" s="60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c r="AU303" s="754"/>
      <c r="AV303" s="754"/>
      <c r="AW303" s="754"/>
      <c r="AX303" s="754"/>
      <c r="AY303" s="754"/>
      <c r="AZ303" s="754"/>
      <c r="BA303" s="754"/>
      <c r="BB303" s="754"/>
      <c r="BC303" s="754"/>
      <c r="BD303" s="754"/>
      <c r="BE303" s="754"/>
      <c r="BF303" s="754"/>
      <c r="BG303" s="754"/>
    </row>
    <row r="304" spans="1:59" s="755" customFormat="1" ht="30" x14ac:dyDescent="0.2">
      <c r="A304" s="735">
        <v>983</v>
      </c>
      <c r="B304" s="735">
        <v>991</v>
      </c>
      <c r="C304" s="736">
        <v>390</v>
      </c>
      <c r="D304" s="736">
        <v>297</v>
      </c>
      <c r="E304" s="737" t="s">
        <v>2758</v>
      </c>
      <c r="F304" s="738" t="s">
        <v>6081</v>
      </c>
      <c r="G304" s="738" t="s">
        <v>5747</v>
      </c>
      <c r="H304" s="739" t="s">
        <v>106</v>
      </c>
      <c r="I304" s="740">
        <v>15000</v>
      </c>
      <c r="J304" s="748">
        <v>23500</v>
      </c>
      <c r="K304" s="742">
        <v>42657</v>
      </c>
      <c r="L304" s="743">
        <v>1</v>
      </c>
      <c r="M304" s="743">
        <v>0.25</v>
      </c>
      <c r="N304" s="753">
        <v>23500</v>
      </c>
      <c r="O304" s="753">
        <v>0</v>
      </c>
      <c r="P304" s="744">
        <f t="shared" si="4"/>
        <v>23500</v>
      </c>
      <c r="Q304" s="60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c r="AU304" s="754"/>
      <c r="AV304" s="754"/>
      <c r="AW304" s="754"/>
      <c r="AX304" s="754"/>
      <c r="AY304" s="754"/>
      <c r="AZ304" s="754"/>
      <c r="BA304" s="754"/>
      <c r="BB304" s="754"/>
      <c r="BC304" s="754"/>
      <c r="BD304" s="754"/>
      <c r="BE304" s="754"/>
      <c r="BF304" s="754"/>
      <c r="BG304" s="754"/>
    </row>
    <row r="305" spans="1:59" s="755" customFormat="1" ht="30" x14ac:dyDescent="0.2">
      <c r="A305" s="735">
        <v>15</v>
      </c>
      <c r="B305" s="735">
        <v>80</v>
      </c>
      <c r="C305" s="736">
        <v>260</v>
      </c>
      <c r="D305" s="736">
        <v>298</v>
      </c>
      <c r="E305" s="737" t="s">
        <v>164</v>
      </c>
      <c r="F305" s="738" t="s">
        <v>6082</v>
      </c>
      <c r="G305" s="738" t="s">
        <v>5745</v>
      </c>
      <c r="H305" s="739" t="s">
        <v>106</v>
      </c>
      <c r="I305" s="740">
        <v>200000</v>
      </c>
      <c r="J305" s="748">
        <v>175000</v>
      </c>
      <c r="K305" s="742">
        <v>42766</v>
      </c>
      <c r="L305" s="743">
        <v>1</v>
      </c>
      <c r="M305" s="743">
        <v>0</v>
      </c>
      <c r="N305" s="744">
        <v>175000</v>
      </c>
      <c r="O305" s="744">
        <v>0</v>
      </c>
      <c r="P305" s="744">
        <f t="shared" si="4"/>
        <v>175000</v>
      </c>
      <c r="Q305" s="604" t="s">
        <v>6083</v>
      </c>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c r="AU305" s="754"/>
      <c r="AV305" s="754"/>
      <c r="AW305" s="754"/>
      <c r="AX305" s="754"/>
      <c r="AY305" s="754"/>
      <c r="AZ305" s="754"/>
      <c r="BA305" s="754"/>
      <c r="BB305" s="754"/>
      <c r="BC305" s="754"/>
      <c r="BD305" s="754"/>
      <c r="BE305" s="754"/>
      <c r="BF305" s="754"/>
      <c r="BG305" s="754"/>
    </row>
    <row r="306" spans="1:59" s="755" customFormat="1" ht="30" x14ac:dyDescent="0.2">
      <c r="A306" s="735" t="e">
        <v>#N/A</v>
      </c>
      <c r="B306" s="735" t="e">
        <v>#N/A</v>
      </c>
      <c r="C306" s="736" t="e">
        <v>#N/A</v>
      </c>
      <c r="D306" s="736">
        <v>299</v>
      </c>
      <c r="E306" s="737" t="s">
        <v>6084</v>
      </c>
      <c r="F306" s="738" t="s">
        <v>6085</v>
      </c>
      <c r="G306" s="738" t="s">
        <v>5747</v>
      </c>
      <c r="H306" s="739" t="s">
        <v>106</v>
      </c>
      <c r="I306" s="740">
        <v>0</v>
      </c>
      <c r="J306" s="751">
        <v>35000</v>
      </c>
      <c r="K306" s="742">
        <v>42704</v>
      </c>
      <c r="L306" s="743">
        <v>1</v>
      </c>
      <c r="M306" s="743">
        <v>0</v>
      </c>
      <c r="N306" s="744">
        <v>0</v>
      </c>
      <c r="O306" s="744">
        <v>0</v>
      </c>
      <c r="P306" s="744">
        <f t="shared" si="4"/>
        <v>35000</v>
      </c>
      <c r="Q306" s="60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c r="AU306" s="754"/>
      <c r="AV306" s="754"/>
      <c r="AW306" s="754"/>
      <c r="AX306" s="754"/>
      <c r="AY306" s="754"/>
      <c r="AZ306" s="754"/>
      <c r="BA306" s="754"/>
      <c r="BB306" s="754"/>
      <c r="BC306" s="754"/>
      <c r="BD306" s="754"/>
      <c r="BE306" s="754"/>
      <c r="BF306" s="754"/>
      <c r="BG306" s="754"/>
    </row>
    <row r="307" spans="1:59" s="755" customFormat="1" ht="30" x14ac:dyDescent="0.2">
      <c r="A307" s="735">
        <v>900</v>
      </c>
      <c r="B307" s="735">
        <v>908</v>
      </c>
      <c r="C307" s="736">
        <v>337</v>
      </c>
      <c r="D307" s="736">
        <v>300</v>
      </c>
      <c r="E307" s="737" t="s">
        <v>2529</v>
      </c>
      <c r="F307" s="738" t="s">
        <v>6086</v>
      </c>
      <c r="G307" s="738" t="s">
        <v>5747</v>
      </c>
      <c r="H307" s="739" t="s">
        <v>106</v>
      </c>
      <c r="I307" s="740">
        <v>15000</v>
      </c>
      <c r="J307" s="748">
        <v>47113</v>
      </c>
      <c r="K307" s="742">
        <v>42662</v>
      </c>
      <c r="L307" s="743">
        <v>1</v>
      </c>
      <c r="M307" s="743">
        <v>0</v>
      </c>
      <c r="N307" s="744">
        <v>47113</v>
      </c>
      <c r="O307" s="744">
        <v>0</v>
      </c>
      <c r="P307" s="744">
        <f t="shared" si="4"/>
        <v>47113</v>
      </c>
      <c r="Q307" s="60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c r="AU307" s="754"/>
      <c r="AV307" s="754"/>
      <c r="AW307" s="754"/>
      <c r="AX307" s="754"/>
      <c r="AY307" s="754"/>
      <c r="AZ307" s="754"/>
      <c r="BA307" s="754"/>
      <c r="BB307" s="754"/>
      <c r="BC307" s="754"/>
      <c r="BD307" s="754"/>
      <c r="BE307" s="754"/>
      <c r="BF307" s="754"/>
      <c r="BG307" s="754"/>
    </row>
    <row r="308" spans="1:59" s="755" customFormat="1" ht="30" x14ac:dyDescent="0.2">
      <c r="A308" s="735">
        <v>544</v>
      </c>
      <c r="B308" s="735">
        <v>554</v>
      </c>
      <c r="C308" s="736">
        <v>305</v>
      </c>
      <c r="D308" s="736">
        <v>301</v>
      </c>
      <c r="E308" s="737" t="s">
        <v>1504</v>
      </c>
      <c r="F308" s="738" t="s">
        <v>6087</v>
      </c>
      <c r="G308" s="738" t="s">
        <v>5745</v>
      </c>
      <c r="H308" s="739" t="s">
        <v>106</v>
      </c>
      <c r="I308" s="740">
        <v>12000</v>
      </c>
      <c r="J308" s="748">
        <v>15714.65</v>
      </c>
      <c r="K308" s="742">
        <v>42711</v>
      </c>
      <c r="L308" s="743">
        <v>1</v>
      </c>
      <c r="M308" s="743">
        <v>0</v>
      </c>
      <c r="N308" s="744">
        <v>15714.65</v>
      </c>
      <c r="O308" s="744">
        <v>0</v>
      </c>
      <c r="P308" s="744">
        <f t="shared" si="4"/>
        <v>15714.65</v>
      </c>
      <c r="Q308" s="604" t="s">
        <v>6088</v>
      </c>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c r="AU308" s="754"/>
      <c r="AV308" s="754"/>
      <c r="AW308" s="754"/>
      <c r="AX308" s="754"/>
      <c r="AY308" s="754"/>
      <c r="AZ308" s="754"/>
      <c r="BA308" s="754"/>
      <c r="BB308" s="754"/>
      <c r="BC308" s="754"/>
      <c r="BD308" s="754"/>
      <c r="BE308" s="754"/>
      <c r="BF308" s="754"/>
      <c r="BG308" s="754"/>
    </row>
    <row r="309" spans="1:59" s="755" customFormat="1" ht="30" x14ac:dyDescent="0.2">
      <c r="A309" s="735">
        <v>637</v>
      </c>
      <c r="B309" s="735">
        <v>647</v>
      </c>
      <c r="C309" s="736">
        <v>323</v>
      </c>
      <c r="D309" s="736">
        <v>302</v>
      </c>
      <c r="E309" s="737" t="s">
        <v>1790</v>
      </c>
      <c r="F309" s="738" t="s">
        <v>6089</v>
      </c>
      <c r="G309" s="738" t="s">
        <v>5745</v>
      </c>
      <c r="H309" s="739" t="s">
        <v>106</v>
      </c>
      <c r="I309" s="740">
        <v>12000</v>
      </c>
      <c r="J309" s="748">
        <v>15714.65</v>
      </c>
      <c r="K309" s="742">
        <v>42711</v>
      </c>
      <c r="L309" s="743">
        <v>1</v>
      </c>
      <c r="M309" s="743">
        <v>0</v>
      </c>
      <c r="N309" s="753">
        <v>15714.65</v>
      </c>
      <c r="O309" s="753">
        <v>0</v>
      </c>
      <c r="P309" s="744">
        <f t="shared" si="4"/>
        <v>15714.65</v>
      </c>
      <c r="Q309" s="604" t="s">
        <v>6088</v>
      </c>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c r="AU309" s="754"/>
      <c r="AV309" s="754"/>
      <c r="AW309" s="754"/>
      <c r="AX309" s="754"/>
      <c r="AY309" s="754"/>
      <c r="AZ309" s="754"/>
      <c r="BA309" s="754"/>
      <c r="BB309" s="754"/>
      <c r="BC309" s="754"/>
      <c r="BD309" s="754"/>
      <c r="BE309" s="754"/>
      <c r="BF309" s="754"/>
      <c r="BG309" s="754"/>
    </row>
    <row r="310" spans="1:59" s="755" customFormat="1" ht="30" x14ac:dyDescent="0.2">
      <c r="A310" s="735">
        <v>775</v>
      </c>
      <c r="B310" s="735">
        <v>783</v>
      </c>
      <c r="C310" s="736">
        <v>336</v>
      </c>
      <c r="D310" s="736">
        <v>303</v>
      </c>
      <c r="E310" s="737" t="s">
        <v>2192</v>
      </c>
      <c r="F310" s="738" t="s">
        <v>6090</v>
      </c>
      <c r="G310" s="738" t="s">
        <v>5745</v>
      </c>
      <c r="H310" s="739" t="s">
        <v>106</v>
      </c>
      <c r="I310" s="740">
        <v>12000</v>
      </c>
      <c r="J310" s="748">
        <v>15714.65</v>
      </c>
      <c r="K310" s="742">
        <v>42711</v>
      </c>
      <c r="L310" s="743">
        <v>1</v>
      </c>
      <c r="M310" s="743">
        <v>0</v>
      </c>
      <c r="N310" s="753">
        <v>15714.65</v>
      </c>
      <c r="O310" s="753">
        <v>0</v>
      </c>
      <c r="P310" s="744">
        <f t="shared" si="4"/>
        <v>15714.65</v>
      </c>
      <c r="Q310" s="604" t="s">
        <v>6088</v>
      </c>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c r="AU310" s="754"/>
      <c r="AV310" s="754"/>
      <c r="AW310" s="754"/>
      <c r="AX310" s="754"/>
      <c r="AY310" s="754"/>
      <c r="AZ310" s="754"/>
      <c r="BA310" s="754"/>
      <c r="BB310" s="754"/>
      <c r="BC310" s="754"/>
      <c r="BD310" s="754"/>
      <c r="BE310" s="754"/>
      <c r="BF310" s="754"/>
      <c r="BG310" s="754"/>
    </row>
    <row r="311" spans="1:59" s="755" customFormat="1" ht="25.5" customHeight="1" x14ac:dyDescent="0.2">
      <c r="A311" s="735" t="e">
        <v>#N/A</v>
      </c>
      <c r="B311" s="735" t="e">
        <v>#N/A</v>
      </c>
      <c r="C311" s="736">
        <v>309</v>
      </c>
      <c r="D311" s="736">
        <v>304</v>
      </c>
      <c r="E311" s="737" t="s">
        <v>5279</v>
      </c>
      <c r="F311" s="738" t="s">
        <v>6091</v>
      </c>
      <c r="G311" s="738" t="s">
        <v>5747</v>
      </c>
      <c r="H311" s="739" t="s">
        <v>106</v>
      </c>
      <c r="I311" s="740">
        <v>0</v>
      </c>
      <c r="J311" s="751">
        <v>52000</v>
      </c>
      <c r="K311" s="742">
        <v>42752</v>
      </c>
      <c r="L311" s="743">
        <v>1</v>
      </c>
      <c r="M311" s="743">
        <v>0</v>
      </c>
      <c r="N311" s="744">
        <v>0</v>
      </c>
      <c r="O311" s="744">
        <v>0</v>
      </c>
      <c r="P311" s="744">
        <f t="shared" si="4"/>
        <v>52000</v>
      </c>
      <c r="Q311" s="604">
        <v>0</v>
      </c>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c r="AU311" s="754"/>
      <c r="AV311" s="754"/>
      <c r="AW311" s="754"/>
      <c r="AX311" s="754"/>
      <c r="AY311" s="754"/>
      <c r="AZ311" s="754"/>
      <c r="BA311" s="754"/>
      <c r="BB311" s="754"/>
      <c r="BC311" s="754"/>
      <c r="BD311" s="754"/>
      <c r="BE311" s="754"/>
      <c r="BF311" s="754"/>
      <c r="BG311" s="754"/>
    </row>
    <row r="312" spans="1:59" s="755" customFormat="1" ht="30" x14ac:dyDescent="0.2">
      <c r="A312" s="735" t="e">
        <v>#N/A</v>
      </c>
      <c r="B312" s="735" t="e">
        <v>#N/A</v>
      </c>
      <c r="C312" s="736">
        <v>663</v>
      </c>
      <c r="D312" s="736">
        <v>305</v>
      </c>
      <c r="E312" s="737" t="s">
        <v>5293</v>
      </c>
      <c r="F312" s="738" t="s">
        <v>6092</v>
      </c>
      <c r="G312" s="738" t="s">
        <v>5747</v>
      </c>
      <c r="H312" s="739" t="s">
        <v>106</v>
      </c>
      <c r="I312" s="740">
        <v>0</v>
      </c>
      <c r="J312" s="748">
        <v>84997</v>
      </c>
      <c r="K312" s="742">
        <v>42709</v>
      </c>
      <c r="L312" s="743">
        <v>1</v>
      </c>
      <c r="M312" s="743">
        <v>0</v>
      </c>
      <c r="N312" s="744">
        <v>84997</v>
      </c>
      <c r="O312" s="744">
        <v>0</v>
      </c>
      <c r="P312" s="744">
        <f t="shared" si="4"/>
        <v>84997</v>
      </c>
      <c r="Q312" s="60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c r="AU312" s="754"/>
      <c r="AV312" s="754"/>
      <c r="AW312" s="754"/>
      <c r="AX312" s="754"/>
      <c r="AY312" s="754"/>
      <c r="AZ312" s="754"/>
      <c r="BA312" s="754"/>
      <c r="BB312" s="754"/>
      <c r="BC312" s="754"/>
      <c r="BD312" s="754"/>
      <c r="BE312" s="754"/>
      <c r="BF312" s="754"/>
      <c r="BG312" s="754"/>
    </row>
    <row r="313" spans="1:59" s="755" customFormat="1" ht="30" x14ac:dyDescent="0.2">
      <c r="A313" s="735">
        <v>853</v>
      </c>
      <c r="B313" s="735">
        <v>861</v>
      </c>
      <c r="C313" s="736">
        <v>1150</v>
      </c>
      <c r="D313" s="736">
        <v>306</v>
      </c>
      <c r="E313" s="737" t="s">
        <v>2399</v>
      </c>
      <c r="F313" s="738" t="s">
        <v>6093</v>
      </c>
      <c r="G313" s="738" t="s">
        <v>5747</v>
      </c>
      <c r="H313" s="739" t="s">
        <v>106</v>
      </c>
      <c r="I313" s="740">
        <v>12000</v>
      </c>
      <c r="J313" s="751">
        <v>24900</v>
      </c>
      <c r="K313" s="742">
        <v>42688</v>
      </c>
      <c r="L313" s="743">
        <v>1</v>
      </c>
      <c r="M313" s="743">
        <v>0</v>
      </c>
      <c r="N313" s="744">
        <v>0</v>
      </c>
      <c r="O313" s="753">
        <v>0</v>
      </c>
      <c r="P313" s="744">
        <f t="shared" si="4"/>
        <v>24900</v>
      </c>
      <c r="Q313" s="60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c r="AU313" s="754"/>
      <c r="AV313" s="754"/>
      <c r="AW313" s="754"/>
      <c r="AX313" s="754"/>
      <c r="AY313" s="754"/>
      <c r="AZ313" s="754"/>
      <c r="BA313" s="754"/>
      <c r="BB313" s="754"/>
      <c r="BC313" s="754"/>
      <c r="BD313" s="754"/>
      <c r="BE313" s="754"/>
      <c r="BF313" s="754"/>
      <c r="BG313" s="754"/>
    </row>
    <row r="314" spans="1:59" s="755" customFormat="1" x14ac:dyDescent="0.2">
      <c r="A314" s="735">
        <v>845</v>
      </c>
      <c r="B314" s="735">
        <v>853</v>
      </c>
      <c r="C314" s="736">
        <v>314</v>
      </c>
      <c r="D314" s="736">
        <v>307</v>
      </c>
      <c r="E314" s="737" t="s">
        <v>2378</v>
      </c>
      <c r="F314" s="738" t="s">
        <v>6094</v>
      </c>
      <c r="G314" s="738" t="s">
        <v>5747</v>
      </c>
      <c r="H314" s="739" t="s">
        <v>106</v>
      </c>
      <c r="I314" s="740">
        <v>15000</v>
      </c>
      <c r="J314" s="748">
        <v>24842</v>
      </c>
      <c r="K314" s="742">
        <v>42660</v>
      </c>
      <c r="L314" s="743">
        <v>1</v>
      </c>
      <c r="M314" s="743">
        <v>0</v>
      </c>
      <c r="N314" s="744">
        <v>24842</v>
      </c>
      <c r="O314" s="744">
        <v>0</v>
      </c>
      <c r="P314" s="744">
        <f t="shared" si="4"/>
        <v>24842</v>
      </c>
      <c r="Q314" s="60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c r="AU314" s="754"/>
      <c r="AV314" s="754"/>
      <c r="AW314" s="754"/>
      <c r="AX314" s="754"/>
      <c r="AY314" s="754"/>
      <c r="AZ314" s="754"/>
      <c r="BA314" s="754"/>
      <c r="BB314" s="754"/>
      <c r="BC314" s="754"/>
      <c r="BD314" s="754"/>
      <c r="BE314" s="754"/>
      <c r="BF314" s="754"/>
      <c r="BG314" s="754"/>
    </row>
    <row r="315" spans="1:59" s="755" customFormat="1" x14ac:dyDescent="0.2">
      <c r="A315" s="735">
        <v>980</v>
      </c>
      <c r="B315" s="735">
        <v>988</v>
      </c>
      <c r="C315" s="736">
        <v>317</v>
      </c>
      <c r="D315" s="736">
        <v>308</v>
      </c>
      <c r="E315" s="737" t="s">
        <v>2751</v>
      </c>
      <c r="F315" s="738" t="s">
        <v>6095</v>
      </c>
      <c r="G315" s="738" t="s">
        <v>5747</v>
      </c>
      <c r="H315" s="739" t="s">
        <v>106</v>
      </c>
      <c r="I315" s="740">
        <v>15000</v>
      </c>
      <c r="J315" s="748">
        <v>21138.23</v>
      </c>
      <c r="K315" s="742">
        <v>42627</v>
      </c>
      <c r="L315" s="743">
        <v>1</v>
      </c>
      <c r="M315" s="743">
        <v>0</v>
      </c>
      <c r="N315" s="744">
        <v>21138.23</v>
      </c>
      <c r="O315" s="744">
        <v>0</v>
      </c>
      <c r="P315" s="744">
        <f t="shared" si="4"/>
        <v>21138.23</v>
      </c>
      <c r="Q315" s="60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c r="AU315" s="754"/>
      <c r="AV315" s="754"/>
      <c r="AW315" s="754"/>
      <c r="AX315" s="754"/>
      <c r="AY315" s="754"/>
      <c r="AZ315" s="754"/>
      <c r="BA315" s="754"/>
      <c r="BB315" s="754"/>
      <c r="BC315" s="754"/>
      <c r="BD315" s="754"/>
      <c r="BE315" s="754"/>
      <c r="BF315" s="754"/>
      <c r="BG315" s="754"/>
    </row>
    <row r="316" spans="1:59" s="755" customFormat="1" ht="30" x14ac:dyDescent="0.2">
      <c r="A316" s="735">
        <v>888</v>
      </c>
      <c r="B316" s="735">
        <v>896</v>
      </c>
      <c r="C316" s="736">
        <v>1176</v>
      </c>
      <c r="D316" s="736">
        <v>309</v>
      </c>
      <c r="E316" s="737" t="s">
        <v>2497</v>
      </c>
      <c r="F316" s="738" t="s">
        <v>6096</v>
      </c>
      <c r="G316" s="738" t="s">
        <v>5747</v>
      </c>
      <c r="H316" s="739" t="s">
        <v>106</v>
      </c>
      <c r="I316" s="740">
        <v>10000</v>
      </c>
      <c r="J316" s="748">
        <v>16824</v>
      </c>
      <c r="K316" s="742">
        <v>42675</v>
      </c>
      <c r="L316" s="743">
        <v>1</v>
      </c>
      <c r="M316" s="743">
        <v>0</v>
      </c>
      <c r="N316" s="753">
        <v>16824</v>
      </c>
      <c r="O316" s="753">
        <v>0</v>
      </c>
      <c r="P316" s="744">
        <f t="shared" si="4"/>
        <v>16824</v>
      </c>
      <c r="Q316" s="60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c r="AU316" s="754"/>
      <c r="AV316" s="754"/>
      <c r="AW316" s="754"/>
      <c r="AX316" s="754"/>
      <c r="AY316" s="754"/>
      <c r="AZ316" s="754"/>
      <c r="BA316" s="754"/>
      <c r="BB316" s="754"/>
      <c r="BC316" s="754"/>
      <c r="BD316" s="754"/>
      <c r="BE316" s="754"/>
      <c r="BF316" s="754"/>
      <c r="BG316" s="754"/>
    </row>
    <row r="317" spans="1:59" s="755" customFormat="1" ht="30" x14ac:dyDescent="0.2">
      <c r="A317" s="735">
        <v>993</v>
      </c>
      <c r="B317" s="735">
        <v>1001</v>
      </c>
      <c r="C317" s="736">
        <v>395</v>
      </c>
      <c r="D317" s="736">
        <v>310</v>
      </c>
      <c r="E317" s="737" t="s">
        <v>2781</v>
      </c>
      <c r="F317" s="738" t="s">
        <v>6097</v>
      </c>
      <c r="G317" s="738" t="s">
        <v>5747</v>
      </c>
      <c r="H317" s="739" t="s">
        <v>106</v>
      </c>
      <c r="I317" s="740">
        <v>20000</v>
      </c>
      <c r="J317" s="748">
        <v>24325</v>
      </c>
      <c r="K317" s="742">
        <v>42692</v>
      </c>
      <c r="L317" s="743">
        <v>1</v>
      </c>
      <c r="M317" s="743">
        <v>0</v>
      </c>
      <c r="N317" s="744">
        <v>24325</v>
      </c>
      <c r="O317" s="744">
        <v>0</v>
      </c>
      <c r="P317" s="744">
        <f t="shared" si="4"/>
        <v>24325</v>
      </c>
      <c r="Q317" s="60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c r="AU317" s="754"/>
      <c r="AV317" s="754"/>
      <c r="AW317" s="754"/>
      <c r="AX317" s="754"/>
      <c r="AY317" s="754"/>
      <c r="AZ317" s="754"/>
      <c r="BA317" s="754"/>
      <c r="BB317" s="754"/>
      <c r="BC317" s="754"/>
      <c r="BD317" s="754"/>
      <c r="BE317" s="754"/>
      <c r="BF317" s="754"/>
      <c r="BG317" s="754"/>
    </row>
    <row r="318" spans="1:59" s="755" customFormat="1" x14ac:dyDescent="0.2">
      <c r="A318" s="735">
        <v>361</v>
      </c>
      <c r="B318" s="735">
        <v>373</v>
      </c>
      <c r="C318" s="736">
        <v>775</v>
      </c>
      <c r="D318" s="736">
        <v>311</v>
      </c>
      <c r="E318" s="737" t="s">
        <v>974</v>
      </c>
      <c r="F318" s="738" t="s">
        <v>6098</v>
      </c>
      <c r="G318" s="738" t="s">
        <v>5745</v>
      </c>
      <c r="H318" s="739" t="s">
        <v>106</v>
      </c>
      <c r="I318" s="740">
        <v>20000</v>
      </c>
      <c r="J318" s="748">
        <v>17600</v>
      </c>
      <c r="K318" s="742">
        <v>42682</v>
      </c>
      <c r="L318" s="743">
        <v>1</v>
      </c>
      <c r="M318" s="743">
        <v>0</v>
      </c>
      <c r="N318" s="744">
        <v>17600</v>
      </c>
      <c r="O318" s="744">
        <v>0</v>
      </c>
      <c r="P318" s="744">
        <f t="shared" si="4"/>
        <v>17600</v>
      </c>
      <c r="Q318" s="60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c r="AU318" s="754"/>
      <c r="AV318" s="754"/>
      <c r="AW318" s="754"/>
      <c r="AX318" s="754"/>
      <c r="AY318" s="754"/>
      <c r="AZ318" s="754"/>
      <c r="BA318" s="754"/>
      <c r="BB318" s="754"/>
      <c r="BC318" s="754"/>
      <c r="BD318" s="754"/>
      <c r="BE318" s="754"/>
      <c r="BF318" s="754"/>
      <c r="BG318" s="754"/>
    </row>
    <row r="319" spans="1:59" s="755" customFormat="1" x14ac:dyDescent="0.2">
      <c r="A319" s="735">
        <v>541</v>
      </c>
      <c r="B319" s="735">
        <v>551</v>
      </c>
      <c r="C319" s="736">
        <v>915</v>
      </c>
      <c r="D319" s="736">
        <v>312</v>
      </c>
      <c r="E319" s="737" t="s">
        <v>1496</v>
      </c>
      <c r="F319" s="738" t="s">
        <v>6099</v>
      </c>
      <c r="G319" s="738" t="s">
        <v>5747</v>
      </c>
      <c r="H319" s="739" t="s">
        <v>106</v>
      </c>
      <c r="I319" s="740">
        <v>10000</v>
      </c>
      <c r="J319" s="748">
        <v>24827</v>
      </c>
      <c r="K319" s="742">
        <v>42678</v>
      </c>
      <c r="L319" s="743">
        <v>1</v>
      </c>
      <c r="M319" s="743">
        <v>0</v>
      </c>
      <c r="N319" s="744">
        <v>24827</v>
      </c>
      <c r="O319" s="744">
        <v>0</v>
      </c>
      <c r="P319" s="744">
        <f t="shared" si="4"/>
        <v>24827</v>
      </c>
      <c r="Q319" s="60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4"/>
      <c r="AV319" s="754"/>
      <c r="AW319" s="754"/>
      <c r="AX319" s="754"/>
      <c r="AY319" s="754"/>
      <c r="AZ319" s="754"/>
      <c r="BA319" s="754"/>
      <c r="BB319" s="754"/>
      <c r="BC319" s="754"/>
      <c r="BD319" s="754"/>
      <c r="BE319" s="754"/>
      <c r="BF319" s="754"/>
      <c r="BG319" s="754"/>
    </row>
    <row r="320" spans="1:59" s="755" customFormat="1" x14ac:dyDescent="0.2">
      <c r="A320" s="735" t="e">
        <v>#N/A</v>
      </c>
      <c r="B320" s="735" t="e">
        <v>#N/A</v>
      </c>
      <c r="C320" s="736" t="e">
        <v>#N/A</v>
      </c>
      <c r="D320" s="736">
        <v>313</v>
      </c>
      <c r="E320" s="737" t="s">
        <v>6100</v>
      </c>
      <c r="F320" s="738" t="s">
        <v>6101</v>
      </c>
      <c r="G320" s="738" t="s">
        <v>5750</v>
      </c>
      <c r="H320" s="739" t="s">
        <v>106</v>
      </c>
      <c r="I320" s="740">
        <v>0</v>
      </c>
      <c r="J320" s="751">
        <v>70000</v>
      </c>
      <c r="K320" s="742">
        <v>42731</v>
      </c>
      <c r="L320" s="743">
        <v>1</v>
      </c>
      <c r="M320" s="743">
        <v>0</v>
      </c>
      <c r="N320" s="744">
        <v>0</v>
      </c>
      <c r="O320" s="744">
        <v>0</v>
      </c>
      <c r="P320" s="744">
        <f t="shared" si="4"/>
        <v>70000</v>
      </c>
      <c r="Q320" s="60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row>
    <row r="321" spans="1:59" s="755" customFormat="1" x14ac:dyDescent="0.2">
      <c r="A321" s="735">
        <v>339</v>
      </c>
      <c r="B321" s="735">
        <v>351</v>
      </c>
      <c r="C321" s="736">
        <v>293</v>
      </c>
      <c r="D321" s="736">
        <v>314</v>
      </c>
      <c r="E321" s="737" t="s">
        <v>907</v>
      </c>
      <c r="F321" s="738" t="s">
        <v>6102</v>
      </c>
      <c r="G321" s="738" t="s">
        <v>5745</v>
      </c>
      <c r="H321" s="739" t="s">
        <v>106</v>
      </c>
      <c r="I321" s="740">
        <v>35000</v>
      </c>
      <c r="J321" s="748">
        <v>24895</v>
      </c>
      <c r="K321" s="742">
        <v>42643</v>
      </c>
      <c r="L321" s="743">
        <v>1</v>
      </c>
      <c r="M321" s="743">
        <v>0</v>
      </c>
      <c r="N321" s="753">
        <v>24895</v>
      </c>
      <c r="O321" s="753">
        <v>0</v>
      </c>
      <c r="P321" s="744">
        <f t="shared" si="4"/>
        <v>24895</v>
      </c>
      <c r="Q321" s="604"/>
      <c r="R321" s="754"/>
      <c r="S321" s="754"/>
      <c r="T321" s="754"/>
      <c r="U321" s="754"/>
      <c r="V321" s="754"/>
      <c r="W321" s="754"/>
      <c r="X321" s="754"/>
      <c r="Y321" s="754"/>
      <c r="Z321" s="754"/>
      <c r="AA321" s="754"/>
      <c r="AB321" s="754"/>
      <c r="AC321" s="754"/>
      <c r="AD321" s="754"/>
      <c r="AE321" s="754"/>
      <c r="AF321" s="754"/>
      <c r="AG321" s="754"/>
      <c r="AH321" s="754"/>
      <c r="AI321" s="754"/>
      <c r="AJ321" s="754"/>
      <c r="AK321" s="754"/>
      <c r="AL321" s="754"/>
      <c r="AM321" s="754"/>
      <c r="AN321" s="754"/>
      <c r="AO321" s="754"/>
      <c r="AP321" s="754"/>
      <c r="AQ321" s="754"/>
      <c r="AR321" s="754"/>
      <c r="AS321" s="754"/>
      <c r="AT321" s="754"/>
      <c r="AU321" s="754"/>
      <c r="AV321" s="754"/>
      <c r="AW321" s="754"/>
      <c r="AX321" s="754"/>
      <c r="AY321" s="754"/>
      <c r="AZ321" s="754"/>
      <c r="BA321" s="754"/>
      <c r="BB321" s="754"/>
      <c r="BC321" s="754"/>
      <c r="BD321" s="754"/>
      <c r="BE321" s="754"/>
      <c r="BF321" s="754"/>
      <c r="BG321" s="754"/>
    </row>
    <row r="322" spans="1:59" s="755" customFormat="1" x14ac:dyDescent="0.2">
      <c r="A322" s="735" t="e">
        <v>#N/A</v>
      </c>
      <c r="B322" s="735" t="e">
        <v>#N/A</v>
      </c>
      <c r="C322" s="736" t="e">
        <v>#N/A</v>
      </c>
      <c r="D322" s="736">
        <v>315</v>
      </c>
      <c r="E322" s="737" t="s">
        <v>6103</v>
      </c>
      <c r="F322" s="738" t="s">
        <v>6104</v>
      </c>
      <c r="G322" s="738" t="s">
        <v>5747</v>
      </c>
      <c r="H322" s="739" t="s">
        <v>106</v>
      </c>
      <c r="I322" s="740">
        <v>0</v>
      </c>
      <c r="J322" s="748">
        <v>18796</v>
      </c>
      <c r="K322" s="742">
        <v>42650</v>
      </c>
      <c r="L322" s="743">
        <v>1</v>
      </c>
      <c r="M322" s="743">
        <v>0</v>
      </c>
      <c r="N322" s="753">
        <v>18796</v>
      </c>
      <c r="O322" s="753">
        <v>0</v>
      </c>
      <c r="P322" s="744">
        <f t="shared" si="4"/>
        <v>18796</v>
      </c>
      <c r="Q322" s="604"/>
      <c r="R322" s="754"/>
      <c r="S322" s="754"/>
      <c r="T322" s="754"/>
      <c r="U322" s="754"/>
      <c r="V322" s="754"/>
      <c r="W322" s="754"/>
      <c r="X322" s="754"/>
      <c r="Y322" s="754"/>
      <c r="Z322" s="754"/>
      <c r="AA322" s="754"/>
      <c r="AB322" s="754"/>
      <c r="AC322" s="754"/>
      <c r="AD322" s="754"/>
      <c r="AE322" s="754"/>
      <c r="AF322" s="754"/>
      <c r="AG322" s="754"/>
      <c r="AH322" s="754"/>
      <c r="AI322" s="754"/>
      <c r="AJ322" s="754"/>
      <c r="AK322" s="754"/>
      <c r="AL322" s="754"/>
      <c r="AM322" s="754"/>
      <c r="AN322" s="754"/>
      <c r="AO322" s="754"/>
      <c r="AP322" s="754"/>
      <c r="AQ322" s="754"/>
      <c r="AR322" s="754"/>
      <c r="AS322" s="754"/>
      <c r="AT322" s="754"/>
      <c r="AU322" s="754"/>
      <c r="AV322" s="754"/>
      <c r="AW322" s="754"/>
      <c r="AX322" s="754"/>
      <c r="AY322" s="754"/>
      <c r="AZ322" s="754"/>
      <c r="BA322" s="754"/>
      <c r="BB322" s="754"/>
      <c r="BC322" s="754"/>
      <c r="BD322" s="754"/>
      <c r="BE322" s="754"/>
      <c r="BF322" s="754"/>
      <c r="BG322" s="754"/>
    </row>
    <row r="323" spans="1:59" s="755" customFormat="1" ht="30" x14ac:dyDescent="0.2">
      <c r="A323" s="735">
        <v>67</v>
      </c>
      <c r="B323" s="735">
        <v>160</v>
      </c>
      <c r="C323" s="736">
        <v>146</v>
      </c>
      <c r="D323" s="736">
        <v>316</v>
      </c>
      <c r="E323" s="737" t="s">
        <v>276</v>
      </c>
      <c r="F323" s="738" t="s">
        <v>6105</v>
      </c>
      <c r="G323" s="738" t="s">
        <v>3387</v>
      </c>
      <c r="H323" s="739" t="s">
        <v>106</v>
      </c>
      <c r="I323" s="740">
        <v>300000</v>
      </c>
      <c r="J323" s="751">
        <v>150000</v>
      </c>
      <c r="K323" s="742">
        <v>42731</v>
      </c>
      <c r="L323" s="743">
        <v>1</v>
      </c>
      <c r="M323" s="743">
        <v>0</v>
      </c>
      <c r="N323" s="744">
        <v>0</v>
      </c>
      <c r="O323" s="753">
        <v>0</v>
      </c>
      <c r="P323" s="744">
        <f t="shared" si="4"/>
        <v>150000</v>
      </c>
      <c r="Q323" s="604" t="s">
        <v>6106</v>
      </c>
      <c r="R323" s="754"/>
      <c r="S323" s="754"/>
      <c r="T323" s="754"/>
      <c r="U323" s="754"/>
      <c r="V323" s="754"/>
      <c r="W323" s="754"/>
      <c r="X323" s="754"/>
      <c r="Y323" s="754"/>
      <c r="Z323" s="754"/>
      <c r="AA323" s="754"/>
      <c r="AB323" s="754"/>
      <c r="AC323" s="754"/>
      <c r="AD323" s="754"/>
      <c r="AE323" s="754"/>
      <c r="AF323" s="754"/>
      <c r="AG323" s="754"/>
      <c r="AH323" s="754"/>
      <c r="AI323" s="754"/>
      <c r="AJ323" s="754"/>
      <c r="AK323" s="754"/>
      <c r="AL323" s="754"/>
      <c r="AM323" s="754"/>
      <c r="AN323" s="754"/>
      <c r="AO323" s="754"/>
      <c r="AP323" s="754"/>
      <c r="AQ323" s="754"/>
      <c r="AR323" s="754"/>
      <c r="AS323" s="754"/>
      <c r="AT323" s="754"/>
      <c r="AU323" s="754"/>
      <c r="AV323" s="754"/>
      <c r="AW323" s="754"/>
      <c r="AX323" s="754"/>
      <c r="AY323" s="754"/>
      <c r="AZ323" s="754"/>
      <c r="BA323" s="754"/>
      <c r="BB323" s="754"/>
      <c r="BC323" s="754"/>
      <c r="BD323" s="754"/>
      <c r="BE323" s="754"/>
      <c r="BF323" s="754"/>
      <c r="BG323" s="754"/>
    </row>
    <row r="324" spans="1:59" s="755" customFormat="1" ht="30" x14ac:dyDescent="0.2">
      <c r="A324" s="735">
        <v>49</v>
      </c>
      <c r="B324" s="735">
        <v>132</v>
      </c>
      <c r="C324" s="736">
        <v>227</v>
      </c>
      <c r="D324" s="736">
        <v>317</v>
      </c>
      <c r="E324" s="737" t="s">
        <v>242</v>
      </c>
      <c r="F324" s="738" t="s">
        <v>6107</v>
      </c>
      <c r="G324" s="738" t="s">
        <v>5750</v>
      </c>
      <c r="H324" s="739" t="s">
        <v>106</v>
      </c>
      <c r="I324" s="740">
        <v>350000</v>
      </c>
      <c r="J324" s="751">
        <v>775000</v>
      </c>
      <c r="K324" s="742">
        <v>42865</v>
      </c>
      <c r="L324" s="743">
        <v>1</v>
      </c>
      <c r="M324" s="743">
        <v>0</v>
      </c>
      <c r="N324" s="744">
        <v>0</v>
      </c>
      <c r="O324" s="744">
        <v>0</v>
      </c>
      <c r="P324" s="744">
        <f t="shared" si="4"/>
        <v>775000</v>
      </c>
      <c r="Q324" s="60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c r="AT324" s="754"/>
      <c r="AU324" s="754"/>
      <c r="AV324" s="754"/>
      <c r="AW324" s="754"/>
      <c r="AX324" s="754"/>
      <c r="AY324" s="754"/>
      <c r="AZ324" s="754"/>
      <c r="BA324" s="754"/>
      <c r="BB324" s="754"/>
      <c r="BC324" s="754"/>
      <c r="BD324" s="754"/>
      <c r="BE324" s="754"/>
      <c r="BF324" s="754"/>
      <c r="BG324" s="754"/>
    </row>
    <row r="325" spans="1:59" s="755" customFormat="1" x14ac:dyDescent="0.2">
      <c r="A325" s="735">
        <v>877</v>
      </c>
      <c r="B325" s="735">
        <v>885</v>
      </c>
      <c r="C325" s="736">
        <v>294</v>
      </c>
      <c r="D325" s="736">
        <v>318</v>
      </c>
      <c r="E325" s="737" t="s">
        <v>2466</v>
      </c>
      <c r="F325" s="738" t="s">
        <v>6108</v>
      </c>
      <c r="G325" s="738" t="s">
        <v>5747</v>
      </c>
      <c r="H325" s="739" t="s">
        <v>106</v>
      </c>
      <c r="I325" s="740">
        <v>20000</v>
      </c>
      <c r="J325" s="751">
        <v>40000</v>
      </c>
      <c r="K325" s="742">
        <v>42676</v>
      </c>
      <c r="L325" s="743">
        <v>1</v>
      </c>
      <c r="M325" s="743">
        <v>0</v>
      </c>
      <c r="N325" s="744">
        <v>0</v>
      </c>
      <c r="O325" s="744">
        <v>0</v>
      </c>
      <c r="P325" s="744">
        <f t="shared" si="4"/>
        <v>40000</v>
      </c>
      <c r="Q325" s="604"/>
      <c r="R325" s="754"/>
      <c r="S325" s="754"/>
      <c r="T325" s="754"/>
      <c r="U325" s="754"/>
      <c r="V325" s="754"/>
      <c r="W325" s="754"/>
      <c r="X325" s="754"/>
      <c r="Y325" s="754"/>
      <c r="Z325" s="754"/>
      <c r="AA325" s="754"/>
      <c r="AB325" s="754"/>
      <c r="AC325" s="754"/>
      <c r="AD325" s="754"/>
      <c r="AE325" s="754"/>
      <c r="AF325" s="754"/>
      <c r="AG325" s="754"/>
      <c r="AH325" s="754"/>
      <c r="AI325" s="754"/>
      <c r="AJ325" s="754"/>
      <c r="AK325" s="754"/>
      <c r="AL325" s="754"/>
      <c r="AM325" s="754"/>
      <c r="AN325" s="754"/>
      <c r="AO325" s="754"/>
      <c r="AP325" s="754"/>
      <c r="AQ325" s="754"/>
      <c r="AR325" s="754"/>
      <c r="AS325" s="754"/>
      <c r="AT325" s="754"/>
      <c r="AU325" s="754"/>
      <c r="AV325" s="754"/>
      <c r="AW325" s="754"/>
      <c r="AX325" s="754"/>
      <c r="AY325" s="754"/>
      <c r="AZ325" s="754"/>
      <c r="BA325" s="754"/>
      <c r="BB325" s="754"/>
      <c r="BC325" s="754"/>
      <c r="BD325" s="754"/>
      <c r="BE325" s="754"/>
      <c r="BF325" s="754"/>
      <c r="BG325" s="754"/>
    </row>
    <row r="326" spans="1:59" s="755" customFormat="1" ht="30" x14ac:dyDescent="0.2">
      <c r="A326" s="735">
        <v>1126</v>
      </c>
      <c r="B326" s="735">
        <v>1134</v>
      </c>
      <c r="C326" s="736">
        <v>1340</v>
      </c>
      <c r="D326" s="736">
        <v>319</v>
      </c>
      <c r="E326" s="737" t="s">
        <v>3162</v>
      </c>
      <c r="F326" s="738" t="s">
        <v>6109</v>
      </c>
      <c r="G326" s="738" t="s">
        <v>5747</v>
      </c>
      <c r="H326" s="739" t="s">
        <v>106</v>
      </c>
      <c r="I326" s="740">
        <v>8000</v>
      </c>
      <c r="J326" s="748">
        <v>23400</v>
      </c>
      <c r="K326" s="742">
        <v>42650</v>
      </c>
      <c r="L326" s="743">
        <v>1</v>
      </c>
      <c r="M326" s="743">
        <v>0</v>
      </c>
      <c r="N326" s="744">
        <v>23400</v>
      </c>
      <c r="O326" s="744">
        <v>0</v>
      </c>
      <c r="P326" s="744">
        <f t="shared" si="4"/>
        <v>23400</v>
      </c>
      <c r="Q326" s="604"/>
      <c r="R326" s="754"/>
      <c r="S326" s="754"/>
      <c r="T326" s="754"/>
      <c r="U326" s="754"/>
      <c r="V326" s="754"/>
      <c r="W326" s="754"/>
      <c r="X326" s="754"/>
      <c r="Y326" s="754"/>
      <c r="Z326" s="754"/>
      <c r="AA326" s="754"/>
      <c r="AB326" s="754"/>
      <c r="AC326" s="754"/>
      <c r="AD326" s="754"/>
      <c r="AE326" s="754"/>
      <c r="AF326" s="754"/>
      <c r="AG326" s="754"/>
      <c r="AH326" s="754"/>
      <c r="AI326" s="754"/>
      <c r="AJ326" s="754"/>
      <c r="AK326" s="754"/>
      <c r="AL326" s="754"/>
      <c r="AM326" s="754"/>
      <c r="AN326" s="754"/>
      <c r="AO326" s="754"/>
      <c r="AP326" s="754"/>
      <c r="AQ326" s="754"/>
      <c r="AR326" s="754"/>
      <c r="AS326" s="754"/>
      <c r="AT326" s="754"/>
      <c r="AU326" s="754"/>
      <c r="AV326" s="754"/>
      <c r="AW326" s="754"/>
      <c r="AX326" s="754"/>
      <c r="AY326" s="754"/>
      <c r="AZ326" s="754"/>
      <c r="BA326" s="754"/>
      <c r="BB326" s="754"/>
      <c r="BC326" s="754"/>
      <c r="BD326" s="754"/>
      <c r="BE326" s="754"/>
      <c r="BF326" s="754"/>
      <c r="BG326" s="754"/>
    </row>
    <row r="327" spans="1:59" s="755" customFormat="1" ht="30" x14ac:dyDescent="0.2">
      <c r="A327" s="735">
        <v>833</v>
      </c>
      <c r="B327" s="735">
        <v>841</v>
      </c>
      <c r="C327" s="736">
        <v>1137</v>
      </c>
      <c r="D327" s="736">
        <v>320</v>
      </c>
      <c r="E327" s="737" t="s">
        <v>2349</v>
      </c>
      <c r="F327" s="738" t="s">
        <v>6110</v>
      </c>
      <c r="G327" s="738" t="s">
        <v>5747</v>
      </c>
      <c r="H327" s="739" t="s">
        <v>106</v>
      </c>
      <c r="I327" s="740">
        <v>5000</v>
      </c>
      <c r="J327" s="751">
        <v>24950</v>
      </c>
      <c r="K327" s="742">
        <v>42676</v>
      </c>
      <c r="L327" s="743">
        <v>1</v>
      </c>
      <c r="M327" s="743">
        <v>0</v>
      </c>
      <c r="N327" s="744">
        <v>0</v>
      </c>
      <c r="O327" s="753">
        <v>0</v>
      </c>
      <c r="P327" s="744">
        <f t="shared" si="4"/>
        <v>24950</v>
      </c>
      <c r="Q327" s="604"/>
      <c r="R327" s="754"/>
      <c r="S327" s="754"/>
      <c r="T327" s="754"/>
      <c r="U327" s="754"/>
      <c r="V327" s="754"/>
      <c r="W327" s="754"/>
      <c r="X327" s="754"/>
      <c r="Y327" s="754"/>
      <c r="Z327" s="754"/>
      <c r="AA327" s="754"/>
      <c r="AB327" s="754"/>
      <c r="AC327" s="754"/>
      <c r="AD327" s="754"/>
      <c r="AE327" s="754"/>
      <c r="AF327" s="754"/>
      <c r="AG327" s="754"/>
      <c r="AH327" s="754"/>
      <c r="AI327" s="754"/>
      <c r="AJ327" s="754"/>
      <c r="AK327" s="754"/>
      <c r="AL327" s="754"/>
      <c r="AM327" s="754"/>
      <c r="AN327" s="754"/>
      <c r="AO327" s="754"/>
      <c r="AP327" s="754"/>
      <c r="AQ327" s="754"/>
      <c r="AR327" s="754"/>
      <c r="AS327" s="754"/>
      <c r="AT327" s="754"/>
      <c r="AU327" s="754"/>
      <c r="AV327" s="754"/>
      <c r="AW327" s="754"/>
      <c r="AX327" s="754"/>
      <c r="AY327" s="754"/>
      <c r="AZ327" s="754"/>
      <c r="BA327" s="754"/>
      <c r="BB327" s="754"/>
      <c r="BC327" s="754"/>
      <c r="BD327" s="754"/>
      <c r="BE327" s="754"/>
      <c r="BF327" s="754"/>
      <c r="BG327" s="754"/>
    </row>
    <row r="328" spans="1:59" s="755" customFormat="1" x14ac:dyDescent="0.2">
      <c r="A328" s="735">
        <v>312</v>
      </c>
      <c r="B328" s="735">
        <v>324</v>
      </c>
      <c r="C328" s="736">
        <v>223</v>
      </c>
      <c r="D328" s="736">
        <v>321</v>
      </c>
      <c r="E328" s="737" t="s">
        <v>825</v>
      </c>
      <c r="F328" s="738" t="s">
        <v>6111</v>
      </c>
      <c r="G328" s="738" t="s">
        <v>3387</v>
      </c>
      <c r="H328" s="739" t="s">
        <v>106</v>
      </c>
      <c r="I328" s="740">
        <v>35000</v>
      </c>
      <c r="J328" s="751">
        <v>90000</v>
      </c>
      <c r="K328" s="742">
        <v>42690</v>
      </c>
      <c r="L328" s="743">
        <v>1</v>
      </c>
      <c r="M328" s="743">
        <v>0</v>
      </c>
      <c r="N328" s="744">
        <v>0</v>
      </c>
      <c r="O328" s="744">
        <v>0</v>
      </c>
      <c r="P328" s="744">
        <f t="shared" si="4"/>
        <v>90000</v>
      </c>
      <c r="Q328" s="604" t="s">
        <v>4400</v>
      </c>
      <c r="R328" s="754"/>
      <c r="S328" s="754"/>
      <c r="T328" s="754"/>
      <c r="U328" s="754"/>
      <c r="V328" s="754"/>
      <c r="W328" s="754"/>
      <c r="X328" s="754"/>
      <c r="Y328" s="754"/>
      <c r="Z328" s="754"/>
      <c r="AA328" s="754"/>
      <c r="AB328" s="754"/>
      <c r="AC328" s="754"/>
      <c r="AD328" s="754"/>
      <c r="AE328" s="754"/>
      <c r="AF328" s="754"/>
      <c r="AG328" s="754"/>
      <c r="AH328" s="754"/>
      <c r="AI328" s="754"/>
      <c r="AJ328" s="754"/>
      <c r="AK328" s="754"/>
      <c r="AL328" s="754"/>
      <c r="AM328" s="754"/>
      <c r="AN328" s="754"/>
      <c r="AO328" s="754"/>
      <c r="AP328" s="754"/>
      <c r="AQ328" s="754"/>
      <c r="AR328" s="754"/>
      <c r="AS328" s="754"/>
      <c r="AT328" s="754"/>
      <c r="AU328" s="754"/>
      <c r="AV328" s="754"/>
      <c r="AW328" s="754"/>
      <c r="AX328" s="754"/>
      <c r="AY328" s="754"/>
      <c r="AZ328" s="754"/>
      <c r="BA328" s="754"/>
      <c r="BB328" s="754"/>
      <c r="BC328" s="754"/>
      <c r="BD328" s="754"/>
      <c r="BE328" s="754"/>
      <c r="BF328" s="754"/>
      <c r="BG328" s="754"/>
    </row>
    <row r="329" spans="1:59" s="755" customFormat="1" x14ac:dyDescent="0.2">
      <c r="A329" s="735">
        <v>583</v>
      </c>
      <c r="B329" s="735">
        <v>593</v>
      </c>
      <c r="C329" s="736">
        <v>407</v>
      </c>
      <c r="D329" s="736">
        <v>322</v>
      </c>
      <c r="E329" s="737" t="s">
        <v>1624</v>
      </c>
      <c r="F329" s="738" t="s">
        <v>6112</v>
      </c>
      <c r="G329" s="738" t="s">
        <v>5747</v>
      </c>
      <c r="H329" s="739" t="s">
        <v>106</v>
      </c>
      <c r="I329" s="740">
        <v>10000</v>
      </c>
      <c r="J329" s="751">
        <v>15000</v>
      </c>
      <c r="K329" s="742">
        <v>42712</v>
      </c>
      <c r="L329" s="743">
        <v>1</v>
      </c>
      <c r="M329" s="743">
        <v>0</v>
      </c>
      <c r="N329" s="744">
        <v>0</v>
      </c>
      <c r="O329" s="753">
        <v>0</v>
      </c>
      <c r="P329" s="744">
        <f t="shared" ref="P329:P392" si="5">IF(N329&gt;0,N329-O329,J329-O329)</f>
        <v>15000</v>
      </c>
      <c r="Q329" s="604" t="s">
        <v>4400</v>
      </c>
      <c r="R329" s="754"/>
      <c r="S329" s="754"/>
      <c r="T329" s="754"/>
      <c r="U329" s="754"/>
      <c r="V329" s="754"/>
      <c r="W329" s="754"/>
      <c r="X329" s="754"/>
      <c r="Y329" s="754"/>
      <c r="Z329" s="754"/>
      <c r="AA329" s="754"/>
      <c r="AB329" s="754"/>
      <c r="AC329" s="754"/>
      <c r="AD329" s="754"/>
      <c r="AE329" s="754"/>
      <c r="AF329" s="754"/>
      <c r="AG329" s="754"/>
      <c r="AH329" s="754"/>
      <c r="AI329" s="754"/>
      <c r="AJ329" s="754"/>
      <c r="AK329" s="754"/>
      <c r="AL329" s="754"/>
      <c r="AM329" s="754"/>
      <c r="AN329" s="754"/>
      <c r="AO329" s="754"/>
      <c r="AP329" s="754"/>
      <c r="AQ329" s="754"/>
      <c r="AR329" s="754"/>
      <c r="AS329" s="754"/>
      <c r="AT329" s="754"/>
      <c r="AU329" s="754"/>
      <c r="AV329" s="754"/>
      <c r="AW329" s="754"/>
      <c r="AX329" s="754"/>
      <c r="AY329" s="754"/>
      <c r="AZ329" s="754"/>
      <c r="BA329" s="754"/>
      <c r="BB329" s="754"/>
      <c r="BC329" s="754"/>
      <c r="BD329" s="754"/>
      <c r="BE329" s="754"/>
      <c r="BF329" s="754"/>
      <c r="BG329" s="754"/>
    </row>
    <row r="330" spans="1:59" s="755" customFormat="1" ht="30" x14ac:dyDescent="0.2">
      <c r="A330" s="735" t="e">
        <v>#N/A</v>
      </c>
      <c r="B330" s="735">
        <v>44</v>
      </c>
      <c r="C330" s="736">
        <v>18</v>
      </c>
      <c r="D330" s="736">
        <v>323</v>
      </c>
      <c r="E330" s="737" t="s">
        <v>4585</v>
      </c>
      <c r="F330" s="738" t="s">
        <v>6113</v>
      </c>
      <c r="G330" s="738" t="s">
        <v>5745</v>
      </c>
      <c r="H330" s="739" t="s">
        <v>106</v>
      </c>
      <c r="I330" s="740">
        <v>0</v>
      </c>
      <c r="J330" s="751">
        <v>951815</v>
      </c>
      <c r="K330" s="742">
        <v>42858</v>
      </c>
      <c r="L330" s="743">
        <v>1</v>
      </c>
      <c r="M330" s="743"/>
      <c r="N330" s="744">
        <v>0</v>
      </c>
      <c r="O330" s="744">
        <v>0</v>
      </c>
      <c r="P330" s="744">
        <f t="shared" si="5"/>
        <v>951815</v>
      </c>
      <c r="Q330" s="604" t="s">
        <v>6114</v>
      </c>
      <c r="R330" s="754"/>
      <c r="S330" s="754"/>
      <c r="T330" s="754"/>
      <c r="U330" s="754"/>
      <c r="V330" s="754"/>
      <c r="W330" s="754"/>
      <c r="X330" s="754"/>
      <c r="Y330" s="754"/>
      <c r="Z330" s="754"/>
      <c r="AA330" s="754"/>
      <c r="AB330" s="754"/>
      <c r="AC330" s="754"/>
      <c r="AD330" s="754"/>
      <c r="AE330" s="754"/>
      <c r="AF330" s="754"/>
      <c r="AG330" s="754"/>
      <c r="AH330" s="754"/>
      <c r="AI330" s="754"/>
      <c r="AJ330" s="754"/>
      <c r="AK330" s="754"/>
      <c r="AL330" s="754"/>
      <c r="AM330" s="754"/>
      <c r="AN330" s="754"/>
      <c r="AO330" s="754"/>
      <c r="AP330" s="754"/>
      <c r="AQ330" s="754"/>
      <c r="AR330" s="754"/>
      <c r="AS330" s="754"/>
      <c r="AT330" s="754"/>
      <c r="AU330" s="754"/>
      <c r="AV330" s="754"/>
      <c r="AW330" s="754"/>
      <c r="AX330" s="754"/>
      <c r="AY330" s="754"/>
      <c r="AZ330" s="754"/>
      <c r="BA330" s="754"/>
      <c r="BB330" s="754"/>
      <c r="BC330" s="754"/>
      <c r="BD330" s="754"/>
      <c r="BE330" s="754"/>
      <c r="BF330" s="754"/>
      <c r="BG330" s="754"/>
    </row>
    <row r="331" spans="1:59" s="755" customFormat="1" x14ac:dyDescent="0.2">
      <c r="A331" s="735">
        <v>1161</v>
      </c>
      <c r="B331" s="735">
        <v>1169</v>
      </c>
      <c r="C331" s="736">
        <v>246</v>
      </c>
      <c r="D331" s="736">
        <v>324</v>
      </c>
      <c r="E331" s="737" t="s">
        <v>3260</v>
      </c>
      <c r="F331" s="738" t="s">
        <v>6115</v>
      </c>
      <c r="G331" s="738" t="s">
        <v>5747</v>
      </c>
      <c r="H331" s="739" t="s">
        <v>106</v>
      </c>
      <c r="I331" s="740">
        <v>8000</v>
      </c>
      <c r="J331" s="751">
        <v>23628</v>
      </c>
      <c r="K331" s="742">
        <v>42674</v>
      </c>
      <c r="L331" s="743">
        <v>1</v>
      </c>
      <c r="M331" s="743">
        <v>0</v>
      </c>
      <c r="N331" s="744">
        <v>0</v>
      </c>
      <c r="O331" s="753">
        <v>0</v>
      </c>
      <c r="P331" s="744">
        <f t="shared" si="5"/>
        <v>23628</v>
      </c>
      <c r="Q331" s="604"/>
      <c r="R331" s="754"/>
      <c r="S331" s="754"/>
      <c r="T331" s="754"/>
      <c r="U331" s="754"/>
      <c r="V331" s="754"/>
      <c r="W331" s="754"/>
      <c r="X331" s="754"/>
      <c r="Y331" s="754"/>
      <c r="Z331" s="754"/>
      <c r="AA331" s="754"/>
      <c r="AB331" s="754"/>
      <c r="AC331" s="754"/>
      <c r="AD331" s="754"/>
      <c r="AE331" s="754"/>
      <c r="AF331" s="754"/>
      <c r="AG331" s="754"/>
      <c r="AH331" s="754"/>
      <c r="AI331" s="754"/>
      <c r="AJ331" s="754"/>
      <c r="AK331" s="754"/>
      <c r="AL331" s="754"/>
      <c r="AM331" s="754"/>
      <c r="AN331" s="754"/>
      <c r="AO331" s="754"/>
      <c r="AP331" s="754"/>
      <c r="AQ331" s="754"/>
      <c r="AR331" s="754"/>
      <c r="AS331" s="754"/>
      <c r="AT331" s="754"/>
      <c r="AU331" s="754"/>
      <c r="AV331" s="754"/>
      <c r="AW331" s="754"/>
      <c r="AX331" s="754"/>
      <c r="AY331" s="754"/>
      <c r="AZ331" s="754"/>
      <c r="BA331" s="754"/>
      <c r="BB331" s="754"/>
      <c r="BC331" s="754"/>
      <c r="BD331" s="754"/>
      <c r="BE331" s="754"/>
      <c r="BF331" s="754"/>
      <c r="BG331" s="754"/>
    </row>
    <row r="332" spans="1:59" s="755" customFormat="1" x14ac:dyDescent="0.2">
      <c r="A332" s="735">
        <v>752</v>
      </c>
      <c r="B332" s="735">
        <v>760</v>
      </c>
      <c r="C332" s="736">
        <v>298</v>
      </c>
      <c r="D332" s="736">
        <v>325</v>
      </c>
      <c r="E332" s="737" t="s">
        <v>2122</v>
      </c>
      <c r="F332" s="738" t="s">
        <v>6116</v>
      </c>
      <c r="G332" s="738" t="s">
        <v>5747</v>
      </c>
      <c r="H332" s="739" t="s">
        <v>106</v>
      </c>
      <c r="I332" s="740">
        <v>12000</v>
      </c>
      <c r="J332" s="751">
        <v>19000</v>
      </c>
      <c r="K332" s="742">
        <v>42674</v>
      </c>
      <c r="L332" s="743">
        <v>1</v>
      </c>
      <c r="M332" s="743">
        <v>0</v>
      </c>
      <c r="N332" s="744">
        <v>0</v>
      </c>
      <c r="O332" s="753">
        <v>0</v>
      </c>
      <c r="P332" s="744">
        <f t="shared" si="5"/>
        <v>19000</v>
      </c>
      <c r="Q332" s="604"/>
      <c r="R332" s="754"/>
      <c r="S332" s="754"/>
      <c r="T332" s="754"/>
      <c r="U332" s="754"/>
      <c r="V332" s="754"/>
      <c r="W332" s="754"/>
      <c r="X332" s="754"/>
      <c r="Y332" s="754"/>
      <c r="Z332" s="754"/>
      <c r="AA332" s="754"/>
      <c r="AB332" s="754"/>
      <c r="AC332" s="754"/>
      <c r="AD332" s="754"/>
      <c r="AE332" s="754"/>
      <c r="AF332" s="754"/>
      <c r="AG332" s="754"/>
      <c r="AH332" s="754"/>
      <c r="AI332" s="754"/>
      <c r="AJ332" s="754"/>
      <c r="AK332" s="754"/>
      <c r="AL332" s="754"/>
      <c r="AM332" s="754"/>
      <c r="AN332" s="754"/>
      <c r="AO332" s="754"/>
      <c r="AP332" s="754"/>
      <c r="AQ332" s="754"/>
      <c r="AR332" s="754"/>
      <c r="AS332" s="754"/>
      <c r="AT332" s="754"/>
      <c r="AU332" s="754"/>
      <c r="AV332" s="754"/>
      <c r="AW332" s="754"/>
      <c r="AX332" s="754"/>
      <c r="AY332" s="754"/>
      <c r="AZ332" s="754"/>
      <c r="BA332" s="754"/>
      <c r="BB332" s="754"/>
      <c r="BC332" s="754"/>
      <c r="BD332" s="754"/>
      <c r="BE332" s="754"/>
      <c r="BF332" s="754"/>
      <c r="BG332" s="754"/>
    </row>
    <row r="333" spans="1:59" s="755" customFormat="1" x14ac:dyDescent="0.2">
      <c r="A333" s="735">
        <v>621</v>
      </c>
      <c r="B333" s="735">
        <v>631</v>
      </c>
      <c r="C333" s="736">
        <v>313</v>
      </c>
      <c r="D333" s="736">
        <v>326</v>
      </c>
      <c r="E333" s="737" t="s">
        <v>1741</v>
      </c>
      <c r="F333" s="738" t="s">
        <v>6117</v>
      </c>
      <c r="G333" s="738" t="s">
        <v>5747</v>
      </c>
      <c r="H333" s="739" t="s">
        <v>106</v>
      </c>
      <c r="I333" s="740">
        <v>14000</v>
      </c>
      <c r="J333" s="751">
        <v>23000</v>
      </c>
      <c r="K333" s="742">
        <v>42674</v>
      </c>
      <c r="L333" s="743">
        <v>1</v>
      </c>
      <c r="M333" s="743">
        <v>0</v>
      </c>
      <c r="N333" s="744">
        <v>0</v>
      </c>
      <c r="O333" s="753">
        <v>0</v>
      </c>
      <c r="P333" s="744">
        <f t="shared" si="5"/>
        <v>23000</v>
      </c>
      <c r="Q333" s="604"/>
      <c r="R333" s="754"/>
      <c r="S333" s="754"/>
      <c r="T333" s="754"/>
      <c r="U333" s="754"/>
      <c r="V333" s="754"/>
      <c r="W333" s="754"/>
      <c r="X333" s="754"/>
      <c r="Y333" s="754"/>
      <c r="Z333" s="754"/>
      <c r="AA333" s="754"/>
      <c r="AB333" s="754"/>
      <c r="AC333" s="754"/>
      <c r="AD333" s="754"/>
      <c r="AE333" s="754"/>
      <c r="AF333" s="754"/>
      <c r="AG333" s="754"/>
      <c r="AH333" s="754"/>
      <c r="AI333" s="754"/>
      <c r="AJ333" s="754"/>
      <c r="AK333" s="754"/>
      <c r="AL333" s="754"/>
      <c r="AM333" s="754"/>
      <c r="AN333" s="754"/>
      <c r="AO333" s="754"/>
      <c r="AP333" s="754"/>
      <c r="AQ333" s="754"/>
      <c r="AR333" s="754"/>
      <c r="AS333" s="754"/>
      <c r="AT333" s="754"/>
      <c r="AU333" s="754"/>
      <c r="AV333" s="754"/>
      <c r="AW333" s="754"/>
      <c r="AX333" s="754"/>
      <c r="AY333" s="754"/>
      <c r="AZ333" s="754"/>
      <c r="BA333" s="754"/>
      <c r="BB333" s="754"/>
      <c r="BC333" s="754"/>
      <c r="BD333" s="754"/>
      <c r="BE333" s="754"/>
      <c r="BF333" s="754"/>
      <c r="BG333" s="754"/>
    </row>
    <row r="334" spans="1:59" s="755" customFormat="1" x14ac:dyDescent="0.2">
      <c r="A334" s="735">
        <v>143</v>
      </c>
      <c r="B334" s="735">
        <v>177</v>
      </c>
      <c r="C334" s="736">
        <v>345</v>
      </c>
      <c r="D334" s="736">
        <v>327</v>
      </c>
      <c r="E334" s="737" t="s">
        <v>422</v>
      </c>
      <c r="F334" s="738" t="s">
        <v>6118</v>
      </c>
      <c r="G334" s="738" t="s">
        <v>5759</v>
      </c>
      <c r="H334" s="739" t="s">
        <v>106</v>
      </c>
      <c r="I334" s="740">
        <v>60000</v>
      </c>
      <c r="J334" s="751">
        <v>420000</v>
      </c>
      <c r="K334" s="742">
        <v>42830</v>
      </c>
      <c r="L334" s="743">
        <v>1</v>
      </c>
      <c r="M334" s="743">
        <v>0</v>
      </c>
      <c r="N334" s="744">
        <v>0</v>
      </c>
      <c r="O334" s="744">
        <v>0</v>
      </c>
      <c r="P334" s="744">
        <f t="shared" si="5"/>
        <v>420000</v>
      </c>
      <c r="Q334" s="60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c r="AT334" s="754"/>
      <c r="AU334" s="754"/>
      <c r="AV334" s="754"/>
      <c r="AW334" s="754"/>
      <c r="AX334" s="754"/>
      <c r="AY334" s="754"/>
      <c r="AZ334" s="754"/>
      <c r="BA334" s="754"/>
      <c r="BB334" s="754"/>
      <c r="BC334" s="754"/>
      <c r="BD334" s="754"/>
      <c r="BE334" s="754"/>
      <c r="BF334" s="754"/>
      <c r="BG334" s="754"/>
    </row>
    <row r="335" spans="1:59" s="755" customFormat="1" x14ac:dyDescent="0.2">
      <c r="A335" s="735">
        <v>286</v>
      </c>
      <c r="B335" s="735">
        <v>298</v>
      </c>
      <c r="C335" s="736">
        <v>357</v>
      </c>
      <c r="D335" s="736">
        <v>328</v>
      </c>
      <c r="E335" s="737" t="s">
        <v>747</v>
      </c>
      <c r="F335" s="738" t="s">
        <v>6119</v>
      </c>
      <c r="G335" s="738" t="s">
        <v>5759</v>
      </c>
      <c r="H335" s="739" t="s">
        <v>106</v>
      </c>
      <c r="I335" s="740">
        <v>45000</v>
      </c>
      <c r="J335" s="751">
        <v>550000</v>
      </c>
      <c r="K335" s="742">
        <v>42888</v>
      </c>
      <c r="L335" s="743">
        <v>1</v>
      </c>
      <c r="M335" s="743">
        <v>0</v>
      </c>
      <c r="N335" s="744">
        <v>0</v>
      </c>
      <c r="O335" s="744">
        <v>0</v>
      </c>
      <c r="P335" s="744">
        <f t="shared" si="5"/>
        <v>550000</v>
      </c>
      <c r="Q335" s="60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c r="AT335" s="754"/>
      <c r="AU335" s="754"/>
      <c r="AV335" s="754"/>
      <c r="AW335" s="754"/>
      <c r="AX335" s="754"/>
      <c r="AY335" s="754"/>
      <c r="AZ335" s="754"/>
      <c r="BA335" s="754"/>
      <c r="BB335" s="754"/>
      <c r="BC335" s="754"/>
      <c r="BD335" s="754"/>
      <c r="BE335" s="754"/>
      <c r="BF335" s="754"/>
      <c r="BG335" s="754"/>
    </row>
    <row r="336" spans="1:59" s="755" customFormat="1" x14ac:dyDescent="0.2">
      <c r="A336" s="735">
        <v>110</v>
      </c>
      <c r="B336" s="735">
        <v>165</v>
      </c>
      <c r="C336" s="736">
        <v>408</v>
      </c>
      <c r="D336" s="736">
        <v>329</v>
      </c>
      <c r="E336" s="737" t="s">
        <v>363</v>
      </c>
      <c r="F336" s="738" t="s">
        <v>6120</v>
      </c>
      <c r="G336" s="738" t="s">
        <v>5750</v>
      </c>
      <c r="H336" s="739" t="s">
        <v>106</v>
      </c>
      <c r="I336" s="740">
        <v>350000</v>
      </c>
      <c r="J336" s="751">
        <v>1150000</v>
      </c>
      <c r="K336" s="742">
        <v>42865</v>
      </c>
      <c r="L336" s="743">
        <v>1</v>
      </c>
      <c r="M336" s="743">
        <v>0</v>
      </c>
      <c r="N336" s="744">
        <v>0</v>
      </c>
      <c r="O336" s="744">
        <v>0</v>
      </c>
      <c r="P336" s="744">
        <f t="shared" si="5"/>
        <v>1150000</v>
      </c>
      <c r="Q336" s="604"/>
      <c r="R336" s="754"/>
      <c r="S336" s="754"/>
      <c r="T336" s="754"/>
      <c r="U336" s="754"/>
      <c r="V336" s="754"/>
      <c r="W336" s="754"/>
      <c r="X336" s="754"/>
      <c r="Y336" s="754"/>
      <c r="Z336" s="754"/>
      <c r="AA336" s="754"/>
      <c r="AB336" s="754"/>
      <c r="AC336" s="754"/>
      <c r="AD336" s="754"/>
      <c r="AE336" s="754"/>
      <c r="AF336" s="754"/>
      <c r="AG336" s="754"/>
      <c r="AH336" s="754"/>
      <c r="AI336" s="754"/>
      <c r="AJ336" s="754"/>
      <c r="AK336" s="754"/>
      <c r="AL336" s="754"/>
      <c r="AM336" s="754"/>
      <c r="AN336" s="754"/>
      <c r="AO336" s="754"/>
      <c r="AP336" s="754"/>
      <c r="AQ336" s="754"/>
      <c r="AR336" s="754"/>
      <c r="AS336" s="754"/>
      <c r="AT336" s="754"/>
      <c r="AU336" s="754"/>
      <c r="AV336" s="754"/>
      <c r="AW336" s="754"/>
      <c r="AX336" s="754"/>
      <c r="AY336" s="754"/>
      <c r="AZ336" s="754"/>
      <c r="BA336" s="754"/>
      <c r="BB336" s="754"/>
      <c r="BC336" s="754"/>
      <c r="BD336" s="754"/>
      <c r="BE336" s="754"/>
      <c r="BF336" s="754"/>
      <c r="BG336" s="754"/>
    </row>
    <row r="337" spans="1:59" s="755" customFormat="1" ht="30" x14ac:dyDescent="0.2">
      <c r="A337" s="735">
        <v>572</v>
      </c>
      <c r="B337" s="735">
        <v>582</v>
      </c>
      <c r="C337" s="736">
        <v>940</v>
      </c>
      <c r="D337" s="736">
        <v>330</v>
      </c>
      <c r="E337" s="737" t="s">
        <v>1590</v>
      </c>
      <c r="F337" s="738" t="s">
        <v>6121</v>
      </c>
      <c r="G337" s="738" t="s">
        <v>5747</v>
      </c>
      <c r="H337" s="739" t="s">
        <v>106</v>
      </c>
      <c r="I337" s="740">
        <v>3000</v>
      </c>
      <c r="J337" s="751">
        <v>5937.5</v>
      </c>
      <c r="K337" s="742">
        <v>42654</v>
      </c>
      <c r="L337" s="743">
        <v>1</v>
      </c>
      <c r="M337" s="743">
        <v>0</v>
      </c>
      <c r="N337" s="744">
        <v>0</v>
      </c>
      <c r="O337" s="753">
        <v>0</v>
      </c>
      <c r="P337" s="744">
        <f t="shared" si="5"/>
        <v>5937.5</v>
      </c>
      <c r="Q337" s="604"/>
      <c r="R337" s="754"/>
      <c r="S337" s="754"/>
      <c r="T337" s="754"/>
      <c r="U337" s="754"/>
      <c r="V337" s="754"/>
      <c r="W337" s="754"/>
      <c r="X337" s="754"/>
      <c r="Y337" s="754"/>
      <c r="Z337" s="754"/>
      <c r="AA337" s="754"/>
      <c r="AB337" s="754"/>
      <c r="AC337" s="754"/>
      <c r="AD337" s="754"/>
      <c r="AE337" s="754"/>
      <c r="AF337" s="754"/>
      <c r="AG337" s="754"/>
      <c r="AH337" s="754"/>
      <c r="AI337" s="754"/>
      <c r="AJ337" s="754"/>
      <c r="AK337" s="754"/>
      <c r="AL337" s="754"/>
      <c r="AM337" s="754"/>
      <c r="AN337" s="754"/>
      <c r="AO337" s="754"/>
      <c r="AP337" s="754"/>
      <c r="AQ337" s="754"/>
      <c r="AR337" s="754"/>
      <c r="AS337" s="754"/>
      <c r="AT337" s="754"/>
      <c r="AU337" s="754"/>
      <c r="AV337" s="754"/>
      <c r="AW337" s="754"/>
      <c r="AX337" s="754"/>
      <c r="AY337" s="754"/>
      <c r="AZ337" s="754"/>
      <c r="BA337" s="754"/>
      <c r="BB337" s="754"/>
      <c r="BC337" s="754"/>
      <c r="BD337" s="754"/>
      <c r="BE337" s="754"/>
      <c r="BF337" s="754"/>
      <c r="BG337" s="754"/>
    </row>
    <row r="338" spans="1:59" s="755" customFormat="1" ht="30" x14ac:dyDescent="0.2">
      <c r="A338" s="735">
        <v>721</v>
      </c>
      <c r="B338" s="735">
        <v>729</v>
      </c>
      <c r="C338" s="736">
        <v>1050</v>
      </c>
      <c r="D338" s="736">
        <v>331</v>
      </c>
      <c r="E338" s="737" t="s">
        <v>2036</v>
      </c>
      <c r="F338" s="738" t="s">
        <v>6122</v>
      </c>
      <c r="G338" s="738" t="s">
        <v>5747</v>
      </c>
      <c r="H338" s="739" t="s">
        <v>106</v>
      </c>
      <c r="I338" s="740">
        <v>3000</v>
      </c>
      <c r="J338" s="751">
        <v>5937.5</v>
      </c>
      <c r="K338" s="742">
        <v>42654</v>
      </c>
      <c r="L338" s="743">
        <v>1</v>
      </c>
      <c r="M338" s="743">
        <v>0</v>
      </c>
      <c r="N338" s="744">
        <v>0</v>
      </c>
      <c r="O338" s="753">
        <v>0</v>
      </c>
      <c r="P338" s="744">
        <f t="shared" si="5"/>
        <v>5937.5</v>
      </c>
      <c r="Q338" s="604"/>
      <c r="R338" s="754"/>
      <c r="S338" s="754"/>
      <c r="T338" s="754"/>
      <c r="U338" s="754"/>
      <c r="V338" s="754"/>
      <c r="W338" s="754"/>
      <c r="X338" s="754"/>
      <c r="Y338" s="754"/>
      <c r="Z338" s="754"/>
      <c r="AA338" s="754"/>
      <c r="AB338" s="754"/>
      <c r="AC338" s="754"/>
      <c r="AD338" s="754"/>
      <c r="AE338" s="754"/>
      <c r="AF338" s="754"/>
      <c r="AG338" s="754"/>
      <c r="AH338" s="754"/>
      <c r="AI338" s="754"/>
      <c r="AJ338" s="754"/>
      <c r="AK338" s="754"/>
      <c r="AL338" s="754"/>
      <c r="AM338" s="754"/>
      <c r="AN338" s="754"/>
      <c r="AO338" s="754"/>
      <c r="AP338" s="754"/>
      <c r="AQ338" s="754"/>
      <c r="AR338" s="754"/>
      <c r="AS338" s="754"/>
      <c r="AT338" s="754"/>
      <c r="AU338" s="754"/>
      <c r="AV338" s="754"/>
      <c r="AW338" s="754"/>
      <c r="AX338" s="754"/>
      <c r="AY338" s="754"/>
      <c r="AZ338" s="754"/>
      <c r="BA338" s="754"/>
      <c r="BB338" s="754"/>
      <c r="BC338" s="754"/>
      <c r="BD338" s="754"/>
      <c r="BE338" s="754"/>
      <c r="BF338" s="754"/>
      <c r="BG338" s="754"/>
    </row>
    <row r="339" spans="1:59" s="755" customFormat="1" ht="30" x14ac:dyDescent="0.2">
      <c r="A339" s="735">
        <v>728</v>
      </c>
      <c r="B339" s="735">
        <v>736</v>
      </c>
      <c r="C339" s="736">
        <v>1054</v>
      </c>
      <c r="D339" s="736">
        <v>332</v>
      </c>
      <c r="E339" s="737" t="s">
        <v>2053</v>
      </c>
      <c r="F339" s="738" t="s">
        <v>6123</v>
      </c>
      <c r="G339" s="738" t="s">
        <v>5747</v>
      </c>
      <c r="H339" s="739" t="s">
        <v>106</v>
      </c>
      <c r="I339" s="740">
        <v>3000</v>
      </c>
      <c r="J339" s="751">
        <v>5937.5</v>
      </c>
      <c r="K339" s="742">
        <v>42654</v>
      </c>
      <c r="L339" s="743">
        <v>1</v>
      </c>
      <c r="M339" s="743">
        <v>0</v>
      </c>
      <c r="N339" s="744">
        <v>0</v>
      </c>
      <c r="O339" s="753">
        <v>0</v>
      </c>
      <c r="P339" s="744">
        <f t="shared" si="5"/>
        <v>5937.5</v>
      </c>
      <c r="Q339" s="604"/>
      <c r="R339" s="754"/>
      <c r="S339" s="754"/>
      <c r="T339" s="754"/>
      <c r="U339" s="754"/>
      <c r="V339" s="754"/>
      <c r="W339" s="754"/>
      <c r="X339" s="754"/>
      <c r="Y339" s="754"/>
      <c r="Z339" s="754"/>
      <c r="AA339" s="754"/>
      <c r="AB339" s="754"/>
      <c r="AC339" s="754"/>
      <c r="AD339" s="754"/>
      <c r="AE339" s="754"/>
      <c r="AF339" s="754"/>
      <c r="AG339" s="754"/>
      <c r="AH339" s="754"/>
      <c r="AI339" s="754"/>
      <c r="AJ339" s="754"/>
      <c r="AK339" s="754"/>
      <c r="AL339" s="754"/>
      <c r="AM339" s="754"/>
      <c r="AN339" s="754"/>
      <c r="AO339" s="754"/>
      <c r="AP339" s="754"/>
      <c r="AQ339" s="754"/>
      <c r="AR339" s="754"/>
      <c r="AS339" s="754"/>
      <c r="AT339" s="754"/>
      <c r="AU339" s="754"/>
      <c r="AV339" s="754"/>
      <c r="AW339" s="754"/>
      <c r="AX339" s="754"/>
      <c r="AY339" s="754"/>
      <c r="AZ339" s="754"/>
      <c r="BA339" s="754"/>
      <c r="BB339" s="754"/>
      <c r="BC339" s="754"/>
      <c r="BD339" s="754"/>
      <c r="BE339" s="754"/>
      <c r="BF339" s="754"/>
      <c r="BG339" s="754"/>
    </row>
    <row r="340" spans="1:59" s="755" customFormat="1" ht="30" x14ac:dyDescent="0.2">
      <c r="A340" s="735">
        <v>778</v>
      </c>
      <c r="B340" s="735">
        <v>786</v>
      </c>
      <c r="C340" s="736">
        <v>1094</v>
      </c>
      <c r="D340" s="736">
        <v>333</v>
      </c>
      <c r="E340" s="737" t="s">
        <v>2199</v>
      </c>
      <c r="F340" s="738" t="s">
        <v>6124</v>
      </c>
      <c r="G340" s="738" t="s">
        <v>5747</v>
      </c>
      <c r="H340" s="739" t="s">
        <v>106</v>
      </c>
      <c r="I340" s="740">
        <v>3000</v>
      </c>
      <c r="J340" s="751">
        <v>5937.5</v>
      </c>
      <c r="K340" s="742">
        <v>42654</v>
      </c>
      <c r="L340" s="743">
        <v>1</v>
      </c>
      <c r="M340" s="743">
        <v>0</v>
      </c>
      <c r="N340" s="744">
        <v>0</v>
      </c>
      <c r="O340" s="753">
        <v>0</v>
      </c>
      <c r="P340" s="744">
        <f t="shared" si="5"/>
        <v>5937.5</v>
      </c>
      <c r="Q340" s="604"/>
      <c r="R340" s="754"/>
      <c r="S340" s="754"/>
      <c r="T340" s="754"/>
      <c r="U340" s="754"/>
      <c r="V340" s="754"/>
      <c r="W340" s="754"/>
      <c r="X340" s="754"/>
      <c r="Y340" s="754"/>
      <c r="Z340" s="754"/>
      <c r="AA340" s="754"/>
      <c r="AB340" s="754"/>
      <c r="AC340" s="754"/>
      <c r="AD340" s="754"/>
      <c r="AE340" s="754"/>
      <c r="AF340" s="754"/>
      <c r="AG340" s="754"/>
      <c r="AH340" s="754"/>
      <c r="AI340" s="754"/>
      <c r="AJ340" s="754"/>
      <c r="AK340" s="754"/>
      <c r="AL340" s="754"/>
      <c r="AM340" s="754"/>
      <c r="AN340" s="754"/>
      <c r="AO340" s="754"/>
      <c r="AP340" s="754"/>
      <c r="AQ340" s="754"/>
      <c r="AR340" s="754"/>
      <c r="AS340" s="754"/>
      <c r="AT340" s="754"/>
      <c r="AU340" s="754"/>
      <c r="AV340" s="754"/>
      <c r="AW340" s="754"/>
      <c r="AX340" s="754"/>
      <c r="AY340" s="754"/>
      <c r="AZ340" s="754"/>
      <c r="BA340" s="754"/>
      <c r="BB340" s="754"/>
      <c r="BC340" s="754"/>
      <c r="BD340" s="754"/>
      <c r="BE340" s="754"/>
      <c r="BF340" s="754"/>
      <c r="BG340" s="754"/>
    </row>
    <row r="341" spans="1:59" s="755" customFormat="1" x14ac:dyDescent="0.2">
      <c r="A341" s="735" t="e">
        <v>#N/A</v>
      </c>
      <c r="B341" s="735" t="e">
        <v>#N/A</v>
      </c>
      <c r="C341" s="736" t="e">
        <v>#N/A</v>
      </c>
      <c r="D341" s="736">
        <v>334</v>
      </c>
      <c r="E341" s="737" t="s">
        <v>6125</v>
      </c>
      <c r="F341" s="738" t="s">
        <v>6126</v>
      </c>
      <c r="G341" s="738" t="s">
        <v>5750</v>
      </c>
      <c r="H341" s="739" t="s">
        <v>106</v>
      </c>
      <c r="I341" s="740">
        <v>0</v>
      </c>
      <c r="J341" s="751">
        <v>15000</v>
      </c>
      <c r="K341" s="742">
        <v>42674</v>
      </c>
      <c r="L341" s="743">
        <v>1</v>
      </c>
      <c r="M341" s="743">
        <v>0</v>
      </c>
      <c r="N341" s="744">
        <v>0</v>
      </c>
      <c r="O341" s="753">
        <v>0</v>
      </c>
      <c r="P341" s="744">
        <f t="shared" si="5"/>
        <v>15000</v>
      </c>
      <c r="Q341" s="604"/>
      <c r="R341" s="754"/>
      <c r="S341" s="754"/>
      <c r="T341" s="754"/>
      <c r="U341" s="754"/>
      <c r="V341" s="754"/>
      <c r="W341" s="754"/>
      <c r="X341" s="754"/>
      <c r="Y341" s="754"/>
      <c r="Z341" s="754"/>
      <c r="AA341" s="754"/>
      <c r="AB341" s="754"/>
      <c r="AC341" s="754"/>
      <c r="AD341" s="754"/>
      <c r="AE341" s="754"/>
      <c r="AF341" s="754"/>
      <c r="AG341" s="754"/>
      <c r="AH341" s="754"/>
      <c r="AI341" s="754"/>
      <c r="AJ341" s="754"/>
      <c r="AK341" s="754"/>
      <c r="AL341" s="754"/>
      <c r="AM341" s="754"/>
      <c r="AN341" s="754"/>
      <c r="AO341" s="754"/>
      <c r="AP341" s="754"/>
      <c r="AQ341" s="754"/>
      <c r="AR341" s="754"/>
      <c r="AS341" s="754"/>
      <c r="AT341" s="754"/>
      <c r="AU341" s="754"/>
      <c r="AV341" s="754"/>
      <c r="AW341" s="754"/>
      <c r="AX341" s="754"/>
      <c r="AY341" s="754"/>
      <c r="AZ341" s="754"/>
      <c r="BA341" s="754"/>
      <c r="BB341" s="754"/>
      <c r="BC341" s="754"/>
      <c r="BD341" s="754"/>
      <c r="BE341" s="754"/>
      <c r="BF341" s="754"/>
      <c r="BG341" s="754"/>
    </row>
    <row r="342" spans="1:59" s="755" customFormat="1" ht="30" x14ac:dyDescent="0.2">
      <c r="A342" s="735">
        <v>164</v>
      </c>
      <c r="B342" s="735">
        <v>170</v>
      </c>
      <c r="C342" s="736">
        <v>291</v>
      </c>
      <c r="D342" s="736">
        <v>335</v>
      </c>
      <c r="E342" s="758" t="s">
        <v>459</v>
      </c>
      <c r="F342" s="738" t="s">
        <v>6127</v>
      </c>
      <c r="G342" s="738" t="s">
        <v>5750</v>
      </c>
      <c r="H342" s="739"/>
      <c r="I342" s="740">
        <v>250000</v>
      </c>
      <c r="J342" s="751">
        <v>385000</v>
      </c>
      <c r="K342" s="742">
        <v>42978</v>
      </c>
      <c r="L342" s="743">
        <v>1</v>
      </c>
      <c r="M342" s="743"/>
      <c r="N342" s="744">
        <v>0</v>
      </c>
      <c r="O342" s="744">
        <v>0</v>
      </c>
      <c r="P342" s="744">
        <f t="shared" si="5"/>
        <v>385000</v>
      </c>
      <c r="Q342" s="604"/>
      <c r="R342" s="754"/>
      <c r="S342" s="754"/>
      <c r="T342" s="754"/>
      <c r="U342" s="754"/>
      <c r="V342" s="754"/>
      <c r="W342" s="754"/>
      <c r="X342" s="754"/>
      <c r="Y342" s="754"/>
      <c r="Z342" s="754"/>
      <c r="AA342" s="754"/>
      <c r="AB342" s="754"/>
      <c r="AC342" s="754"/>
      <c r="AD342" s="754"/>
      <c r="AE342" s="754"/>
      <c r="AF342" s="754"/>
      <c r="AG342" s="754"/>
      <c r="AH342" s="754"/>
      <c r="AI342" s="754"/>
      <c r="AJ342" s="754"/>
      <c r="AK342" s="754"/>
      <c r="AL342" s="754"/>
      <c r="AM342" s="754"/>
      <c r="AN342" s="754"/>
      <c r="AO342" s="754"/>
      <c r="AP342" s="754"/>
      <c r="AQ342" s="754"/>
      <c r="AR342" s="754"/>
      <c r="AS342" s="754"/>
      <c r="AT342" s="754"/>
      <c r="AU342" s="754"/>
      <c r="AV342" s="754"/>
      <c r="AW342" s="754"/>
      <c r="AX342" s="754"/>
      <c r="AY342" s="754"/>
      <c r="AZ342" s="754"/>
      <c r="BA342" s="754"/>
      <c r="BB342" s="754"/>
      <c r="BC342" s="754"/>
      <c r="BD342" s="754"/>
      <c r="BE342" s="754"/>
      <c r="BF342" s="754"/>
      <c r="BG342" s="754"/>
    </row>
    <row r="343" spans="1:59" s="759" customFormat="1" x14ac:dyDescent="0.2">
      <c r="A343" s="735">
        <v>818</v>
      </c>
      <c r="B343" s="735">
        <v>826</v>
      </c>
      <c r="C343" s="736">
        <v>331</v>
      </c>
      <c r="D343" s="736">
        <v>336</v>
      </c>
      <c r="E343" s="737" t="s">
        <v>2312</v>
      </c>
      <c r="F343" s="738" t="s">
        <v>6024</v>
      </c>
      <c r="G343" s="738" t="s">
        <v>5747</v>
      </c>
      <c r="H343" s="739" t="s">
        <v>106</v>
      </c>
      <c r="I343" s="740">
        <v>8000</v>
      </c>
      <c r="J343" s="751">
        <v>23500</v>
      </c>
      <c r="K343" s="742">
        <v>42675</v>
      </c>
      <c r="L343" s="743">
        <v>1</v>
      </c>
      <c r="M343" s="743">
        <v>0</v>
      </c>
      <c r="N343" s="744">
        <v>0</v>
      </c>
      <c r="O343" s="753">
        <v>0</v>
      </c>
      <c r="P343" s="744">
        <f t="shared" si="5"/>
        <v>23500</v>
      </c>
      <c r="Q343" s="604"/>
      <c r="R343" s="754"/>
      <c r="S343" s="754"/>
      <c r="T343" s="754"/>
      <c r="U343" s="754"/>
      <c r="V343" s="754"/>
      <c r="W343" s="754"/>
      <c r="X343" s="754"/>
      <c r="Y343" s="754"/>
      <c r="Z343" s="754"/>
      <c r="AA343" s="754"/>
      <c r="AB343" s="754"/>
      <c r="AC343" s="754"/>
      <c r="AD343" s="754"/>
      <c r="AE343" s="754"/>
      <c r="AF343" s="754"/>
      <c r="AG343" s="754"/>
      <c r="AH343" s="754"/>
      <c r="AI343" s="754"/>
      <c r="AJ343" s="754"/>
      <c r="AK343" s="754"/>
      <c r="AL343" s="754"/>
      <c r="AM343" s="754"/>
      <c r="AN343" s="754"/>
      <c r="AO343" s="754"/>
      <c r="AP343" s="754"/>
      <c r="AQ343" s="754"/>
      <c r="AR343" s="754"/>
      <c r="AS343" s="754"/>
      <c r="AT343" s="754"/>
      <c r="AU343" s="754"/>
      <c r="AV343" s="754"/>
      <c r="AW343" s="754"/>
      <c r="AX343" s="754"/>
      <c r="AY343" s="754"/>
      <c r="AZ343" s="754"/>
      <c r="BA343" s="754"/>
      <c r="BB343" s="754"/>
      <c r="BC343" s="754"/>
      <c r="BD343" s="754"/>
      <c r="BE343" s="754"/>
      <c r="BF343" s="754"/>
      <c r="BG343" s="754"/>
    </row>
    <row r="344" spans="1:59" s="755" customFormat="1" x14ac:dyDescent="0.2">
      <c r="A344" s="735">
        <v>132</v>
      </c>
      <c r="B344" s="735">
        <v>172</v>
      </c>
      <c r="C344" s="736">
        <v>350</v>
      </c>
      <c r="D344" s="736">
        <v>337</v>
      </c>
      <c r="E344" s="737" t="s">
        <v>400</v>
      </c>
      <c r="F344" s="738" t="s">
        <v>6128</v>
      </c>
      <c r="G344" s="738" t="s">
        <v>5759</v>
      </c>
      <c r="H344" s="739" t="s">
        <v>106</v>
      </c>
      <c r="I344" s="740">
        <v>65000</v>
      </c>
      <c r="J344" s="751">
        <v>425000</v>
      </c>
      <c r="K344" s="742">
        <v>42830</v>
      </c>
      <c r="L344" s="743">
        <v>1</v>
      </c>
      <c r="M344" s="743">
        <v>0</v>
      </c>
      <c r="N344" s="744">
        <v>0</v>
      </c>
      <c r="O344" s="744">
        <v>0</v>
      </c>
      <c r="P344" s="744">
        <f t="shared" si="5"/>
        <v>425000</v>
      </c>
      <c r="Q344" s="604" t="s">
        <v>6129</v>
      </c>
      <c r="R344" s="754"/>
      <c r="S344" s="754"/>
      <c r="T344" s="754"/>
      <c r="U344" s="754"/>
      <c r="V344" s="754"/>
      <c r="W344" s="754"/>
      <c r="X344" s="754"/>
      <c r="Y344" s="754"/>
      <c r="Z344" s="754"/>
      <c r="AA344" s="754"/>
      <c r="AB344" s="754"/>
      <c r="AC344" s="754"/>
      <c r="AD344" s="754"/>
      <c r="AE344" s="754"/>
      <c r="AF344" s="754"/>
      <c r="AG344" s="754"/>
      <c r="AH344" s="754"/>
      <c r="AI344" s="754"/>
      <c r="AJ344" s="754"/>
      <c r="AK344" s="754"/>
      <c r="AL344" s="754"/>
      <c r="AM344" s="754"/>
      <c r="AN344" s="754"/>
      <c r="AO344" s="754"/>
      <c r="AP344" s="754"/>
      <c r="AQ344" s="754"/>
      <c r="AR344" s="754"/>
      <c r="AS344" s="754"/>
      <c r="AT344" s="754"/>
      <c r="AU344" s="754"/>
      <c r="AV344" s="754"/>
      <c r="AW344" s="754"/>
      <c r="AX344" s="754"/>
      <c r="AY344" s="754"/>
      <c r="AZ344" s="754"/>
      <c r="BA344" s="754"/>
      <c r="BB344" s="754"/>
      <c r="BC344" s="754"/>
      <c r="BD344" s="754"/>
      <c r="BE344" s="754"/>
      <c r="BF344" s="754"/>
      <c r="BG344" s="754"/>
    </row>
    <row r="345" spans="1:59" s="755" customFormat="1" x14ac:dyDescent="0.2">
      <c r="A345" s="735">
        <v>133</v>
      </c>
      <c r="B345" s="735">
        <v>173</v>
      </c>
      <c r="C345" s="736">
        <v>351</v>
      </c>
      <c r="D345" s="736">
        <v>338</v>
      </c>
      <c r="E345" s="737" t="s">
        <v>401</v>
      </c>
      <c r="F345" s="738" t="s">
        <v>6130</v>
      </c>
      <c r="G345" s="738" t="s">
        <v>5759</v>
      </c>
      <c r="H345" s="739" t="s">
        <v>106</v>
      </c>
      <c r="I345" s="740">
        <v>130000</v>
      </c>
      <c r="J345" s="751">
        <v>425000</v>
      </c>
      <c r="K345" s="742">
        <v>42830</v>
      </c>
      <c r="L345" s="743">
        <v>1</v>
      </c>
      <c r="M345" s="743">
        <v>0</v>
      </c>
      <c r="N345" s="744">
        <v>0</v>
      </c>
      <c r="O345" s="753">
        <v>0</v>
      </c>
      <c r="P345" s="744">
        <f t="shared" si="5"/>
        <v>425000</v>
      </c>
      <c r="Q345" s="604" t="s">
        <v>6129</v>
      </c>
      <c r="R345" s="754"/>
      <c r="S345" s="754"/>
      <c r="T345" s="754"/>
      <c r="U345" s="754"/>
      <c r="V345" s="754"/>
      <c r="W345" s="754"/>
      <c r="X345" s="754"/>
      <c r="Y345" s="754"/>
      <c r="Z345" s="754"/>
      <c r="AA345" s="754"/>
      <c r="AB345" s="754"/>
      <c r="AC345" s="754"/>
      <c r="AD345" s="754"/>
      <c r="AE345" s="754"/>
      <c r="AF345" s="754"/>
      <c r="AG345" s="754"/>
      <c r="AH345" s="754"/>
      <c r="AI345" s="754"/>
      <c r="AJ345" s="754"/>
      <c r="AK345" s="754"/>
      <c r="AL345" s="754"/>
      <c r="AM345" s="754"/>
      <c r="AN345" s="754"/>
      <c r="AO345" s="754"/>
      <c r="AP345" s="754"/>
      <c r="AQ345" s="754"/>
      <c r="AR345" s="754"/>
      <c r="AS345" s="754"/>
      <c r="AT345" s="754"/>
      <c r="AU345" s="754"/>
      <c r="AV345" s="754"/>
      <c r="AW345" s="754"/>
      <c r="AX345" s="754"/>
      <c r="AY345" s="754"/>
      <c r="AZ345" s="754"/>
      <c r="BA345" s="754"/>
      <c r="BB345" s="754"/>
      <c r="BC345" s="754"/>
      <c r="BD345" s="754"/>
      <c r="BE345" s="754"/>
      <c r="BF345" s="754"/>
      <c r="BG345" s="754"/>
    </row>
    <row r="346" spans="1:59" s="755" customFormat="1" ht="30" x14ac:dyDescent="0.2">
      <c r="A346" s="735">
        <v>134</v>
      </c>
      <c r="B346" s="735">
        <v>174</v>
      </c>
      <c r="C346" s="736">
        <v>352</v>
      </c>
      <c r="D346" s="736">
        <v>339</v>
      </c>
      <c r="E346" s="737" t="s">
        <v>403</v>
      </c>
      <c r="F346" s="738" t="s">
        <v>6131</v>
      </c>
      <c r="G346" s="738" t="s">
        <v>5759</v>
      </c>
      <c r="H346" s="739" t="s">
        <v>106</v>
      </c>
      <c r="I346" s="740">
        <v>10000</v>
      </c>
      <c r="J346" s="751">
        <v>425000</v>
      </c>
      <c r="K346" s="742">
        <v>42830</v>
      </c>
      <c r="L346" s="743">
        <v>1</v>
      </c>
      <c r="M346" s="743">
        <v>0</v>
      </c>
      <c r="N346" s="744">
        <v>0</v>
      </c>
      <c r="O346" s="753">
        <v>0</v>
      </c>
      <c r="P346" s="744">
        <f t="shared" si="5"/>
        <v>425000</v>
      </c>
      <c r="Q346" s="604" t="s">
        <v>6129</v>
      </c>
      <c r="R346" s="754"/>
      <c r="S346" s="754"/>
      <c r="T346" s="754"/>
      <c r="U346" s="754"/>
      <c r="V346" s="754"/>
      <c r="W346" s="754"/>
      <c r="X346" s="754"/>
      <c r="Y346" s="754"/>
      <c r="Z346" s="754"/>
      <c r="AA346" s="754"/>
      <c r="AB346" s="754"/>
      <c r="AC346" s="754"/>
      <c r="AD346" s="754"/>
      <c r="AE346" s="754"/>
      <c r="AF346" s="754"/>
      <c r="AG346" s="754"/>
      <c r="AH346" s="754"/>
      <c r="AI346" s="754"/>
      <c r="AJ346" s="754"/>
      <c r="AK346" s="754"/>
      <c r="AL346" s="754"/>
      <c r="AM346" s="754"/>
      <c r="AN346" s="754"/>
      <c r="AO346" s="754"/>
      <c r="AP346" s="754"/>
      <c r="AQ346" s="754"/>
      <c r="AR346" s="754"/>
      <c r="AS346" s="754"/>
      <c r="AT346" s="754"/>
      <c r="AU346" s="754"/>
      <c r="AV346" s="754"/>
      <c r="AW346" s="754"/>
      <c r="AX346" s="754"/>
      <c r="AY346" s="754"/>
      <c r="AZ346" s="754"/>
      <c r="BA346" s="754"/>
      <c r="BB346" s="754"/>
      <c r="BC346" s="754"/>
      <c r="BD346" s="754"/>
      <c r="BE346" s="754"/>
      <c r="BF346" s="754"/>
      <c r="BG346" s="754"/>
    </row>
    <row r="347" spans="1:59" s="755" customFormat="1" x14ac:dyDescent="0.2">
      <c r="A347" s="735">
        <v>124</v>
      </c>
      <c r="B347" s="735">
        <v>189</v>
      </c>
      <c r="C347" s="736">
        <v>368</v>
      </c>
      <c r="D347" s="736">
        <v>340</v>
      </c>
      <c r="E347" s="737" t="s">
        <v>389</v>
      </c>
      <c r="F347" s="738" t="s">
        <v>6132</v>
      </c>
      <c r="G347" s="738" t="s">
        <v>5759</v>
      </c>
      <c r="H347" s="739" t="s">
        <v>106</v>
      </c>
      <c r="I347" s="740">
        <v>75000</v>
      </c>
      <c r="J347" s="751">
        <v>198614</v>
      </c>
      <c r="K347" s="742">
        <v>43012</v>
      </c>
      <c r="L347" s="743">
        <v>1</v>
      </c>
      <c r="M347" s="743">
        <v>0</v>
      </c>
      <c r="N347" s="744">
        <v>0</v>
      </c>
      <c r="O347" s="744">
        <v>0</v>
      </c>
      <c r="P347" s="744">
        <f t="shared" si="5"/>
        <v>198614</v>
      </c>
      <c r="Q347" s="604" t="s">
        <v>6133</v>
      </c>
      <c r="R347" s="754"/>
      <c r="S347" s="754"/>
      <c r="T347" s="754"/>
      <c r="U347" s="754"/>
      <c r="V347" s="754"/>
      <c r="W347" s="754"/>
      <c r="X347" s="754"/>
      <c r="Y347" s="754"/>
      <c r="Z347" s="754"/>
      <c r="AA347" s="754"/>
      <c r="AB347" s="754"/>
      <c r="AC347" s="754"/>
      <c r="AD347" s="754"/>
      <c r="AE347" s="754"/>
      <c r="AF347" s="754"/>
      <c r="AG347" s="754"/>
      <c r="AH347" s="754"/>
      <c r="AI347" s="754"/>
      <c r="AJ347" s="754"/>
      <c r="AK347" s="754"/>
      <c r="AL347" s="754"/>
      <c r="AM347" s="754"/>
      <c r="AN347" s="754"/>
      <c r="AO347" s="754"/>
      <c r="AP347" s="754"/>
      <c r="AQ347" s="754"/>
      <c r="AR347" s="754"/>
      <c r="AS347" s="754"/>
      <c r="AT347" s="754"/>
      <c r="AU347" s="754"/>
      <c r="AV347" s="754"/>
      <c r="AW347" s="754"/>
      <c r="AX347" s="754"/>
      <c r="AY347" s="754"/>
      <c r="AZ347" s="754"/>
      <c r="BA347" s="754"/>
      <c r="BB347" s="754"/>
      <c r="BC347" s="754"/>
      <c r="BD347" s="754"/>
      <c r="BE347" s="754"/>
      <c r="BF347" s="754"/>
      <c r="BG347" s="754"/>
    </row>
    <row r="348" spans="1:59" s="755" customFormat="1" x14ac:dyDescent="0.2">
      <c r="A348" s="735">
        <v>125</v>
      </c>
      <c r="B348" s="735">
        <v>190</v>
      </c>
      <c r="C348" s="736">
        <v>369</v>
      </c>
      <c r="D348" s="736">
        <v>341</v>
      </c>
      <c r="E348" s="737" t="s">
        <v>390</v>
      </c>
      <c r="F348" s="738" t="s">
        <v>6132</v>
      </c>
      <c r="G348" s="738" t="s">
        <v>5759</v>
      </c>
      <c r="H348" s="739" t="s">
        <v>532</v>
      </c>
      <c r="I348" s="740">
        <v>100000</v>
      </c>
      <c r="J348" s="751">
        <v>331024</v>
      </c>
      <c r="K348" s="742">
        <v>43012</v>
      </c>
      <c r="L348" s="743">
        <v>1</v>
      </c>
      <c r="M348" s="743">
        <v>0</v>
      </c>
      <c r="N348" s="744">
        <v>0</v>
      </c>
      <c r="O348" s="744">
        <v>0</v>
      </c>
      <c r="P348" s="744">
        <f t="shared" si="5"/>
        <v>331024</v>
      </c>
      <c r="Q348" s="604" t="s">
        <v>6133</v>
      </c>
      <c r="R348" s="754"/>
      <c r="S348" s="754"/>
      <c r="T348" s="754"/>
      <c r="U348" s="754"/>
      <c r="V348" s="754"/>
      <c r="W348" s="754"/>
      <c r="X348" s="754"/>
      <c r="Y348" s="754"/>
      <c r="Z348" s="754"/>
      <c r="AA348" s="754"/>
      <c r="AB348" s="754"/>
      <c r="AC348" s="754"/>
      <c r="AD348" s="754"/>
      <c r="AE348" s="754"/>
      <c r="AF348" s="754"/>
      <c r="AG348" s="754"/>
      <c r="AH348" s="754"/>
      <c r="AI348" s="754"/>
      <c r="AJ348" s="754"/>
      <c r="AK348" s="754"/>
      <c r="AL348" s="754"/>
      <c r="AM348" s="754"/>
      <c r="AN348" s="754"/>
      <c r="AO348" s="754"/>
      <c r="AP348" s="754"/>
      <c r="AQ348" s="754"/>
      <c r="AR348" s="754"/>
      <c r="AS348" s="754"/>
      <c r="AT348" s="754"/>
      <c r="AU348" s="754"/>
      <c r="AV348" s="754"/>
      <c r="AW348" s="754"/>
      <c r="AX348" s="754"/>
      <c r="AY348" s="754"/>
      <c r="AZ348" s="754"/>
      <c r="BA348" s="754"/>
      <c r="BB348" s="754"/>
      <c r="BC348" s="754"/>
      <c r="BD348" s="754"/>
      <c r="BE348" s="754"/>
      <c r="BF348" s="754"/>
      <c r="BG348" s="754"/>
    </row>
    <row r="349" spans="1:59" s="755" customFormat="1" x14ac:dyDescent="0.2">
      <c r="A349" s="735">
        <v>126</v>
      </c>
      <c r="B349" s="735">
        <v>191</v>
      </c>
      <c r="C349" s="736">
        <v>370</v>
      </c>
      <c r="D349" s="736">
        <v>342</v>
      </c>
      <c r="E349" s="737" t="s">
        <v>391</v>
      </c>
      <c r="F349" s="738" t="s">
        <v>6132</v>
      </c>
      <c r="G349" s="738" t="s">
        <v>5759</v>
      </c>
      <c r="H349" s="739" t="s">
        <v>106</v>
      </c>
      <c r="I349" s="740">
        <v>100000</v>
      </c>
      <c r="J349" s="751">
        <v>264819</v>
      </c>
      <c r="K349" s="742">
        <v>43012</v>
      </c>
      <c r="L349" s="743">
        <v>1</v>
      </c>
      <c r="M349" s="743">
        <v>0</v>
      </c>
      <c r="N349" s="744">
        <v>0</v>
      </c>
      <c r="O349" s="744">
        <v>0</v>
      </c>
      <c r="P349" s="744">
        <f t="shared" si="5"/>
        <v>264819</v>
      </c>
      <c r="Q349" s="604" t="s">
        <v>6133</v>
      </c>
      <c r="R349" s="754"/>
      <c r="S349" s="754"/>
      <c r="T349" s="754"/>
      <c r="U349" s="754"/>
      <c r="V349" s="754"/>
      <c r="W349" s="754"/>
      <c r="X349" s="754"/>
      <c r="Y349" s="754"/>
      <c r="Z349" s="754"/>
      <c r="AA349" s="754"/>
      <c r="AB349" s="754"/>
      <c r="AC349" s="754"/>
      <c r="AD349" s="754"/>
      <c r="AE349" s="754"/>
      <c r="AF349" s="754"/>
      <c r="AG349" s="754"/>
      <c r="AH349" s="754"/>
      <c r="AI349" s="754"/>
      <c r="AJ349" s="754"/>
      <c r="AK349" s="754"/>
      <c r="AL349" s="754"/>
      <c r="AM349" s="754"/>
      <c r="AN349" s="754"/>
      <c r="AO349" s="754"/>
      <c r="AP349" s="754"/>
      <c r="AQ349" s="754"/>
      <c r="AR349" s="754"/>
      <c r="AS349" s="754"/>
      <c r="AT349" s="754"/>
      <c r="AU349" s="754"/>
      <c r="AV349" s="754"/>
      <c r="AW349" s="754"/>
      <c r="AX349" s="754"/>
      <c r="AY349" s="754"/>
      <c r="AZ349" s="754"/>
      <c r="BA349" s="754"/>
      <c r="BB349" s="754"/>
      <c r="BC349" s="754"/>
      <c r="BD349" s="754"/>
      <c r="BE349" s="754"/>
      <c r="BF349" s="754"/>
      <c r="BG349" s="754"/>
    </row>
    <row r="350" spans="1:59" s="755" customFormat="1" x14ac:dyDescent="0.2">
      <c r="A350" s="735">
        <v>127</v>
      </c>
      <c r="B350" s="735">
        <v>192</v>
      </c>
      <c r="C350" s="736">
        <v>371</v>
      </c>
      <c r="D350" s="736">
        <v>343</v>
      </c>
      <c r="E350" s="737" t="s">
        <v>392</v>
      </c>
      <c r="F350" s="738" t="s">
        <v>6132</v>
      </c>
      <c r="G350" s="738" t="s">
        <v>5759</v>
      </c>
      <c r="H350" s="739" t="s">
        <v>106</v>
      </c>
      <c r="I350" s="740">
        <v>125000</v>
      </c>
      <c r="J350" s="751">
        <v>331024</v>
      </c>
      <c r="K350" s="742">
        <v>43012</v>
      </c>
      <c r="L350" s="743">
        <v>1</v>
      </c>
      <c r="M350" s="743">
        <v>0</v>
      </c>
      <c r="N350" s="744">
        <v>0</v>
      </c>
      <c r="O350" s="744">
        <v>0</v>
      </c>
      <c r="P350" s="744">
        <f t="shared" si="5"/>
        <v>331024</v>
      </c>
      <c r="Q350" s="604" t="s">
        <v>6133</v>
      </c>
      <c r="R350" s="754"/>
      <c r="S350" s="754"/>
      <c r="T350" s="754"/>
      <c r="U350" s="754"/>
      <c r="V350" s="754"/>
      <c r="W350" s="754"/>
      <c r="X350" s="754"/>
      <c r="Y350" s="754"/>
      <c r="Z350" s="754"/>
      <c r="AA350" s="754"/>
      <c r="AB350" s="754"/>
      <c r="AC350" s="754"/>
      <c r="AD350" s="754"/>
      <c r="AE350" s="754"/>
      <c r="AF350" s="754"/>
      <c r="AG350" s="754"/>
      <c r="AH350" s="754"/>
      <c r="AI350" s="754"/>
      <c r="AJ350" s="754"/>
      <c r="AK350" s="754"/>
      <c r="AL350" s="754"/>
      <c r="AM350" s="754"/>
      <c r="AN350" s="754"/>
      <c r="AO350" s="754"/>
      <c r="AP350" s="754"/>
      <c r="AQ350" s="754"/>
      <c r="AR350" s="754"/>
      <c r="AS350" s="754"/>
      <c r="AT350" s="754"/>
      <c r="AU350" s="754"/>
      <c r="AV350" s="754"/>
      <c r="AW350" s="754"/>
      <c r="AX350" s="754"/>
      <c r="AY350" s="754"/>
      <c r="AZ350" s="754"/>
      <c r="BA350" s="754"/>
      <c r="BB350" s="754"/>
      <c r="BC350" s="754"/>
      <c r="BD350" s="754"/>
      <c r="BE350" s="754"/>
      <c r="BF350" s="754"/>
      <c r="BG350" s="754"/>
    </row>
    <row r="351" spans="1:59" s="755" customFormat="1" ht="30" x14ac:dyDescent="0.2">
      <c r="A351" s="735">
        <v>128</v>
      </c>
      <c r="B351" s="735">
        <v>193</v>
      </c>
      <c r="C351" s="736">
        <v>372</v>
      </c>
      <c r="D351" s="736">
        <v>344</v>
      </c>
      <c r="E351" s="737" t="s">
        <v>393</v>
      </c>
      <c r="F351" s="738" t="s">
        <v>6134</v>
      </c>
      <c r="G351" s="738" t="s">
        <v>5759</v>
      </c>
      <c r="H351" s="739" t="s">
        <v>106</v>
      </c>
      <c r="I351" s="740">
        <v>250000</v>
      </c>
      <c r="J351" s="751">
        <v>662048</v>
      </c>
      <c r="K351" s="742">
        <v>43012</v>
      </c>
      <c r="L351" s="743">
        <v>1</v>
      </c>
      <c r="M351" s="743">
        <v>0</v>
      </c>
      <c r="N351" s="744">
        <v>0</v>
      </c>
      <c r="O351" s="744">
        <v>0</v>
      </c>
      <c r="P351" s="744">
        <f t="shared" si="5"/>
        <v>662048</v>
      </c>
      <c r="Q351" s="604" t="s">
        <v>6133</v>
      </c>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c r="AT351" s="754"/>
      <c r="AU351" s="754"/>
      <c r="AV351" s="754"/>
      <c r="AW351" s="754"/>
      <c r="AX351" s="754"/>
      <c r="AY351" s="754"/>
      <c r="AZ351" s="754"/>
      <c r="BA351" s="754"/>
      <c r="BB351" s="754"/>
      <c r="BC351" s="754"/>
      <c r="BD351" s="754"/>
      <c r="BE351" s="754"/>
      <c r="BF351" s="754"/>
      <c r="BG351" s="754"/>
    </row>
    <row r="352" spans="1:59" s="755" customFormat="1" ht="30" x14ac:dyDescent="0.2">
      <c r="A352" s="735">
        <v>129</v>
      </c>
      <c r="B352" s="735">
        <v>194</v>
      </c>
      <c r="C352" s="736">
        <v>373</v>
      </c>
      <c r="D352" s="736">
        <v>345</v>
      </c>
      <c r="E352" s="737" t="s">
        <v>395</v>
      </c>
      <c r="F352" s="738" t="s">
        <v>6135</v>
      </c>
      <c r="G352" s="738" t="s">
        <v>5759</v>
      </c>
      <c r="H352" s="739" t="s">
        <v>106</v>
      </c>
      <c r="I352" s="740">
        <v>150000</v>
      </c>
      <c r="J352" s="751">
        <v>397228</v>
      </c>
      <c r="K352" s="742">
        <v>43012</v>
      </c>
      <c r="L352" s="743">
        <v>1</v>
      </c>
      <c r="M352" s="743">
        <v>0</v>
      </c>
      <c r="N352" s="744">
        <v>0</v>
      </c>
      <c r="O352" s="744">
        <v>0</v>
      </c>
      <c r="P352" s="744">
        <f t="shared" si="5"/>
        <v>397228</v>
      </c>
      <c r="Q352" s="604" t="s">
        <v>6133</v>
      </c>
      <c r="R352" s="754"/>
      <c r="S352" s="754"/>
      <c r="T352" s="754"/>
      <c r="U352" s="754"/>
      <c r="V352" s="754"/>
      <c r="W352" s="754"/>
      <c r="X352" s="754"/>
      <c r="Y352" s="754"/>
      <c r="Z352" s="754"/>
      <c r="AA352" s="754"/>
      <c r="AB352" s="754"/>
      <c r="AC352" s="754"/>
      <c r="AD352" s="754"/>
      <c r="AE352" s="754"/>
      <c r="AF352" s="754"/>
      <c r="AG352" s="754"/>
      <c r="AH352" s="754"/>
      <c r="AI352" s="754"/>
      <c r="AJ352" s="754"/>
      <c r="AK352" s="754"/>
      <c r="AL352" s="754"/>
      <c r="AM352" s="754"/>
      <c r="AN352" s="754"/>
      <c r="AO352" s="754"/>
      <c r="AP352" s="754"/>
      <c r="AQ352" s="754"/>
      <c r="AR352" s="754"/>
      <c r="AS352" s="754"/>
      <c r="AT352" s="754"/>
      <c r="AU352" s="754"/>
      <c r="AV352" s="754"/>
      <c r="AW352" s="754"/>
      <c r="AX352" s="754"/>
      <c r="AY352" s="754"/>
      <c r="AZ352" s="754"/>
      <c r="BA352" s="754"/>
      <c r="BB352" s="754"/>
      <c r="BC352" s="754"/>
      <c r="BD352" s="754"/>
      <c r="BE352" s="754"/>
      <c r="BF352" s="754"/>
      <c r="BG352" s="754"/>
    </row>
    <row r="353" spans="1:59" s="755" customFormat="1" x14ac:dyDescent="0.2">
      <c r="A353" s="735">
        <v>854</v>
      </c>
      <c r="B353" s="735">
        <v>862</v>
      </c>
      <c r="C353" s="736">
        <v>393</v>
      </c>
      <c r="D353" s="736">
        <v>346</v>
      </c>
      <c r="E353" s="737" t="s">
        <v>2402</v>
      </c>
      <c r="F353" s="738" t="s">
        <v>5873</v>
      </c>
      <c r="G353" s="738" t="s">
        <v>5747</v>
      </c>
      <c r="H353" s="739" t="s">
        <v>106</v>
      </c>
      <c r="I353" s="740">
        <v>8000</v>
      </c>
      <c r="J353" s="751">
        <v>23854</v>
      </c>
      <c r="K353" s="742">
        <v>42674</v>
      </c>
      <c r="L353" s="743">
        <v>1</v>
      </c>
      <c r="M353" s="743">
        <v>0</v>
      </c>
      <c r="N353" s="744">
        <v>0</v>
      </c>
      <c r="O353" s="753">
        <v>0</v>
      </c>
      <c r="P353" s="744">
        <f t="shared" si="5"/>
        <v>23854</v>
      </c>
      <c r="Q353" s="604"/>
      <c r="R353" s="754"/>
      <c r="S353" s="754"/>
      <c r="T353" s="754"/>
      <c r="U353" s="754"/>
      <c r="V353" s="754"/>
      <c r="W353" s="754"/>
      <c r="X353" s="754"/>
      <c r="Y353" s="754"/>
      <c r="Z353" s="754"/>
      <c r="AA353" s="754"/>
      <c r="AB353" s="754"/>
      <c r="AC353" s="754"/>
      <c r="AD353" s="754"/>
      <c r="AE353" s="754"/>
      <c r="AF353" s="754"/>
      <c r="AG353" s="754"/>
      <c r="AH353" s="754"/>
      <c r="AI353" s="754"/>
      <c r="AJ353" s="754"/>
      <c r="AK353" s="754"/>
      <c r="AL353" s="754"/>
      <c r="AM353" s="754"/>
      <c r="AN353" s="754"/>
      <c r="AO353" s="754"/>
      <c r="AP353" s="754"/>
      <c r="AQ353" s="754"/>
      <c r="AR353" s="754"/>
      <c r="AS353" s="754"/>
      <c r="AT353" s="754"/>
      <c r="AU353" s="754"/>
      <c r="AV353" s="754"/>
      <c r="AW353" s="754"/>
      <c r="AX353" s="754"/>
      <c r="AY353" s="754"/>
      <c r="AZ353" s="754"/>
      <c r="BA353" s="754"/>
      <c r="BB353" s="754"/>
      <c r="BC353" s="754"/>
      <c r="BD353" s="754"/>
      <c r="BE353" s="754"/>
      <c r="BF353" s="754"/>
      <c r="BG353" s="754"/>
    </row>
    <row r="354" spans="1:59" s="755" customFormat="1" x14ac:dyDescent="0.2">
      <c r="A354" s="735">
        <v>882</v>
      </c>
      <c r="B354" s="735">
        <v>890</v>
      </c>
      <c r="C354" s="736">
        <v>412</v>
      </c>
      <c r="D354" s="736">
        <v>347</v>
      </c>
      <c r="E354" s="737" t="s">
        <v>2481</v>
      </c>
      <c r="F354" s="738" t="s">
        <v>6136</v>
      </c>
      <c r="G354" s="738" t="s">
        <v>5747</v>
      </c>
      <c r="H354" s="739" t="s">
        <v>106</v>
      </c>
      <c r="I354" s="740">
        <v>17500</v>
      </c>
      <c r="J354" s="751">
        <v>17500</v>
      </c>
      <c r="K354" s="742">
        <v>42689</v>
      </c>
      <c r="L354" s="743">
        <v>1</v>
      </c>
      <c r="M354" s="743">
        <v>0</v>
      </c>
      <c r="N354" s="744">
        <v>0</v>
      </c>
      <c r="O354" s="753">
        <v>0</v>
      </c>
      <c r="P354" s="744">
        <f t="shared" si="5"/>
        <v>17500</v>
      </c>
      <c r="Q354" s="60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754"/>
      <c r="AV354" s="754"/>
      <c r="AW354" s="754"/>
      <c r="AX354" s="754"/>
      <c r="AY354" s="754"/>
      <c r="AZ354" s="754"/>
      <c r="BA354" s="754"/>
      <c r="BB354" s="754"/>
      <c r="BC354" s="754"/>
      <c r="BD354" s="754"/>
      <c r="BE354" s="754"/>
      <c r="BF354" s="754"/>
      <c r="BG354" s="754"/>
    </row>
    <row r="355" spans="1:59" s="755" customFormat="1" ht="30" x14ac:dyDescent="0.2">
      <c r="A355" s="735">
        <v>561</v>
      </c>
      <c r="B355" s="735">
        <v>571</v>
      </c>
      <c r="C355" s="736">
        <v>929</v>
      </c>
      <c r="D355" s="736">
        <v>348</v>
      </c>
      <c r="E355" s="737" t="s">
        <v>1556</v>
      </c>
      <c r="F355" s="738" t="s">
        <v>6137</v>
      </c>
      <c r="G355" s="738" t="s">
        <v>5747</v>
      </c>
      <c r="H355" s="739" t="s">
        <v>106</v>
      </c>
      <c r="I355" s="740">
        <v>6000</v>
      </c>
      <c r="J355" s="751">
        <v>6000</v>
      </c>
      <c r="K355" s="742">
        <v>42682</v>
      </c>
      <c r="L355" s="743">
        <v>1</v>
      </c>
      <c r="M355" s="743">
        <v>0</v>
      </c>
      <c r="N355" s="744">
        <v>0</v>
      </c>
      <c r="O355" s="753">
        <v>0</v>
      </c>
      <c r="P355" s="744">
        <f t="shared" si="5"/>
        <v>6000</v>
      </c>
      <c r="Q355" s="604"/>
      <c r="R355" s="754"/>
      <c r="S355" s="754"/>
      <c r="T355" s="754"/>
      <c r="U355" s="754"/>
      <c r="V355" s="754"/>
      <c r="W355" s="754"/>
      <c r="X355" s="754"/>
      <c r="Y355" s="754"/>
      <c r="Z355" s="754"/>
      <c r="AA355" s="754"/>
      <c r="AB355" s="754"/>
      <c r="AC355" s="754"/>
      <c r="AD355" s="754"/>
      <c r="AE355" s="754"/>
      <c r="AF355" s="754"/>
      <c r="AG355" s="754"/>
      <c r="AH355" s="754"/>
      <c r="AI355" s="754"/>
      <c r="AJ355" s="754"/>
      <c r="AK355" s="754"/>
      <c r="AL355" s="754"/>
      <c r="AM355" s="754"/>
      <c r="AN355" s="754"/>
      <c r="AO355" s="754"/>
      <c r="AP355" s="754"/>
      <c r="AQ355" s="754"/>
      <c r="AR355" s="754"/>
      <c r="AS355" s="754"/>
      <c r="AT355" s="754"/>
      <c r="AU355" s="754"/>
      <c r="AV355" s="754"/>
      <c r="AW355" s="754"/>
      <c r="AX355" s="754"/>
      <c r="AY355" s="754"/>
      <c r="AZ355" s="754"/>
      <c r="BA355" s="754"/>
      <c r="BB355" s="754"/>
      <c r="BC355" s="754"/>
      <c r="BD355" s="754"/>
      <c r="BE355" s="754"/>
      <c r="BF355" s="754"/>
      <c r="BG355" s="754"/>
    </row>
    <row r="356" spans="1:59" s="755" customFormat="1" x14ac:dyDescent="0.2">
      <c r="A356" s="735">
        <v>581</v>
      </c>
      <c r="B356" s="735">
        <v>591</v>
      </c>
      <c r="C356" s="736">
        <v>949</v>
      </c>
      <c r="D356" s="736">
        <v>349</v>
      </c>
      <c r="E356" s="737" t="s">
        <v>1618</v>
      </c>
      <c r="F356" s="738" t="s">
        <v>6138</v>
      </c>
      <c r="G356" s="738" t="s">
        <v>5747</v>
      </c>
      <c r="H356" s="739" t="s">
        <v>106</v>
      </c>
      <c r="I356" s="740">
        <v>8000</v>
      </c>
      <c r="J356" s="751">
        <v>23248.91</v>
      </c>
      <c r="K356" s="742">
        <v>42692</v>
      </c>
      <c r="L356" s="743">
        <v>1</v>
      </c>
      <c r="M356" s="743">
        <v>0</v>
      </c>
      <c r="N356" s="744">
        <v>0</v>
      </c>
      <c r="O356" s="753">
        <v>0</v>
      </c>
      <c r="P356" s="744">
        <f t="shared" si="5"/>
        <v>23248.91</v>
      </c>
      <c r="Q356" s="604"/>
      <c r="R356" s="754"/>
      <c r="S356" s="754"/>
      <c r="T356" s="754"/>
      <c r="U356" s="754"/>
      <c r="V356" s="754"/>
      <c r="W356" s="754"/>
      <c r="X356" s="754"/>
      <c r="Y356" s="754"/>
      <c r="Z356" s="754"/>
      <c r="AA356" s="754"/>
      <c r="AB356" s="754"/>
      <c r="AC356" s="754"/>
      <c r="AD356" s="754"/>
      <c r="AE356" s="754"/>
      <c r="AF356" s="754"/>
      <c r="AG356" s="754"/>
      <c r="AH356" s="754"/>
      <c r="AI356" s="754"/>
      <c r="AJ356" s="754"/>
      <c r="AK356" s="754"/>
      <c r="AL356" s="754"/>
      <c r="AM356" s="754"/>
      <c r="AN356" s="754"/>
      <c r="AO356" s="754"/>
      <c r="AP356" s="754"/>
      <c r="AQ356" s="754"/>
      <c r="AR356" s="754"/>
      <c r="AS356" s="754"/>
      <c r="AT356" s="754"/>
      <c r="AU356" s="754"/>
      <c r="AV356" s="754"/>
      <c r="AW356" s="754"/>
      <c r="AX356" s="754"/>
      <c r="AY356" s="754"/>
      <c r="AZ356" s="754"/>
      <c r="BA356" s="754"/>
      <c r="BB356" s="754"/>
      <c r="BC356" s="754"/>
      <c r="BD356" s="754"/>
      <c r="BE356" s="754"/>
      <c r="BF356" s="754"/>
      <c r="BG356" s="754"/>
    </row>
    <row r="357" spans="1:59" s="755" customFormat="1" x14ac:dyDescent="0.2">
      <c r="A357" s="735" t="e">
        <v>#N/A</v>
      </c>
      <c r="B357" s="735" t="e">
        <v>#N/A</v>
      </c>
      <c r="C357" s="736">
        <v>405</v>
      </c>
      <c r="D357" s="736">
        <v>350</v>
      </c>
      <c r="E357" s="737" t="s">
        <v>5282</v>
      </c>
      <c r="F357" s="738" t="s">
        <v>6139</v>
      </c>
      <c r="G357" s="738" t="s">
        <v>5745</v>
      </c>
      <c r="H357" s="739" t="s">
        <v>106</v>
      </c>
      <c r="I357" s="740">
        <v>0</v>
      </c>
      <c r="J357" s="751">
        <v>66900</v>
      </c>
      <c r="K357" s="742">
        <v>42752</v>
      </c>
      <c r="L357" s="743">
        <v>1</v>
      </c>
      <c r="M357" s="743">
        <v>0</v>
      </c>
      <c r="N357" s="744">
        <v>0</v>
      </c>
      <c r="O357" s="744">
        <v>0</v>
      </c>
      <c r="P357" s="744">
        <f t="shared" si="5"/>
        <v>66900</v>
      </c>
      <c r="Q357" s="604"/>
      <c r="R357" s="754"/>
      <c r="S357" s="754"/>
      <c r="T357" s="754"/>
      <c r="U357" s="754"/>
      <c r="V357" s="754"/>
      <c r="W357" s="754"/>
      <c r="X357" s="754"/>
      <c r="Y357" s="754"/>
      <c r="Z357" s="754"/>
      <c r="AA357" s="754"/>
      <c r="AB357" s="754"/>
      <c r="AC357" s="754"/>
      <c r="AD357" s="754"/>
      <c r="AE357" s="754"/>
      <c r="AF357" s="754"/>
      <c r="AG357" s="754"/>
      <c r="AH357" s="754"/>
      <c r="AI357" s="754"/>
      <c r="AJ357" s="754"/>
      <c r="AK357" s="754"/>
      <c r="AL357" s="754"/>
      <c r="AM357" s="754"/>
      <c r="AN357" s="754"/>
      <c r="AO357" s="754"/>
      <c r="AP357" s="754"/>
      <c r="AQ357" s="754"/>
      <c r="AR357" s="754"/>
      <c r="AS357" s="754"/>
      <c r="AT357" s="754"/>
      <c r="AU357" s="754"/>
      <c r="AV357" s="754"/>
      <c r="AW357" s="754"/>
      <c r="AX357" s="754"/>
      <c r="AY357" s="754"/>
      <c r="AZ357" s="754"/>
      <c r="BA357" s="754"/>
      <c r="BB357" s="754"/>
      <c r="BC357" s="754"/>
      <c r="BD357" s="754"/>
      <c r="BE357" s="754"/>
      <c r="BF357" s="754"/>
      <c r="BG357" s="754"/>
    </row>
    <row r="358" spans="1:59" s="755" customFormat="1" ht="30" x14ac:dyDescent="0.2">
      <c r="A358" s="735" t="e">
        <v>#N/A</v>
      </c>
      <c r="B358" s="735" t="e">
        <v>#N/A</v>
      </c>
      <c r="C358" s="736">
        <v>664</v>
      </c>
      <c r="D358" s="736">
        <v>351</v>
      </c>
      <c r="E358" s="737" t="s">
        <v>5294</v>
      </c>
      <c r="F358" s="738" t="s">
        <v>6140</v>
      </c>
      <c r="G358" s="738" t="s">
        <v>5745</v>
      </c>
      <c r="H358" s="739" t="s">
        <v>532</v>
      </c>
      <c r="I358" s="740">
        <v>0</v>
      </c>
      <c r="J358" s="751">
        <v>78700</v>
      </c>
      <c r="K358" s="742">
        <v>42738</v>
      </c>
      <c r="L358" s="743">
        <v>1</v>
      </c>
      <c r="M358" s="743"/>
      <c r="N358" s="744">
        <v>0</v>
      </c>
      <c r="O358" s="753"/>
      <c r="P358" s="744">
        <f t="shared" si="5"/>
        <v>78700</v>
      </c>
      <c r="Q358" s="604"/>
      <c r="R358" s="754"/>
      <c r="S358" s="754"/>
      <c r="T358" s="754"/>
      <c r="U358" s="754"/>
      <c r="V358" s="754"/>
      <c r="W358" s="754"/>
      <c r="X358" s="754"/>
      <c r="Y358" s="754"/>
      <c r="Z358" s="754"/>
      <c r="AA358" s="754"/>
      <c r="AB358" s="754"/>
      <c r="AC358" s="754"/>
      <c r="AD358" s="754"/>
      <c r="AE358" s="754"/>
      <c r="AF358" s="754"/>
      <c r="AG358" s="754"/>
      <c r="AH358" s="754"/>
      <c r="AI358" s="754"/>
      <c r="AJ358" s="754"/>
      <c r="AK358" s="754"/>
      <c r="AL358" s="754"/>
      <c r="AM358" s="754"/>
      <c r="AN358" s="754"/>
      <c r="AO358" s="754"/>
      <c r="AP358" s="754"/>
      <c r="AQ358" s="754"/>
      <c r="AR358" s="754"/>
      <c r="AS358" s="754"/>
      <c r="AT358" s="754"/>
      <c r="AU358" s="754"/>
      <c r="AV358" s="754"/>
      <c r="AW358" s="754"/>
      <c r="AX358" s="754"/>
      <c r="AY358" s="754"/>
      <c r="AZ358" s="754"/>
      <c r="BA358" s="754"/>
      <c r="BB358" s="754"/>
      <c r="BC358" s="754"/>
      <c r="BD358" s="754"/>
      <c r="BE358" s="754"/>
      <c r="BF358" s="754"/>
      <c r="BG358" s="754"/>
    </row>
    <row r="359" spans="1:59" s="755" customFormat="1" x14ac:dyDescent="0.2">
      <c r="A359" s="735" t="e">
        <v>#N/A</v>
      </c>
      <c r="B359" s="735" t="e">
        <v>#N/A</v>
      </c>
      <c r="C359" s="736" t="e">
        <v>#N/A</v>
      </c>
      <c r="D359" s="736">
        <v>352</v>
      </c>
      <c r="E359" s="737" t="s">
        <v>6141</v>
      </c>
      <c r="F359" s="738" t="s">
        <v>6142</v>
      </c>
      <c r="G359" s="738" t="s">
        <v>5750</v>
      </c>
      <c r="H359" s="739" t="s">
        <v>106</v>
      </c>
      <c r="I359" s="740">
        <v>0</v>
      </c>
      <c r="J359" s="752">
        <v>300000</v>
      </c>
      <c r="K359" s="742">
        <v>42851</v>
      </c>
      <c r="L359" s="743">
        <v>0</v>
      </c>
      <c r="M359" s="743">
        <v>0</v>
      </c>
      <c r="N359" s="753">
        <v>0</v>
      </c>
      <c r="O359" s="753">
        <v>0</v>
      </c>
      <c r="P359" s="744">
        <f t="shared" si="5"/>
        <v>300000</v>
      </c>
      <c r="Q359" s="604"/>
      <c r="R359" s="754"/>
      <c r="S359" s="754"/>
      <c r="T359" s="754"/>
      <c r="U359" s="754"/>
      <c r="V359" s="754"/>
      <c r="W359" s="754"/>
      <c r="X359" s="754"/>
      <c r="Y359" s="754"/>
      <c r="Z359" s="754"/>
      <c r="AA359" s="754"/>
      <c r="AB359" s="754"/>
      <c r="AC359" s="754"/>
      <c r="AD359" s="754"/>
      <c r="AE359" s="754"/>
      <c r="AF359" s="754"/>
      <c r="AG359" s="754"/>
      <c r="AH359" s="754"/>
      <c r="AI359" s="754"/>
      <c r="AJ359" s="754"/>
      <c r="AK359" s="754"/>
      <c r="AL359" s="754"/>
      <c r="AM359" s="754"/>
      <c r="AN359" s="754"/>
      <c r="AO359" s="754"/>
      <c r="AP359" s="754"/>
      <c r="AQ359" s="754"/>
      <c r="AR359" s="754"/>
      <c r="AS359" s="754"/>
      <c r="AT359" s="754"/>
      <c r="AU359" s="754"/>
      <c r="AV359" s="754"/>
      <c r="AW359" s="754"/>
      <c r="AX359" s="754"/>
      <c r="AY359" s="754"/>
      <c r="AZ359" s="754"/>
      <c r="BA359" s="754"/>
      <c r="BB359" s="754"/>
      <c r="BC359" s="754"/>
      <c r="BD359" s="754"/>
      <c r="BE359" s="754"/>
      <c r="BF359" s="754"/>
      <c r="BG359" s="754"/>
    </row>
    <row r="360" spans="1:59" s="755" customFormat="1" ht="30" x14ac:dyDescent="0.2">
      <c r="A360" s="735">
        <v>307</v>
      </c>
      <c r="B360" s="735">
        <v>319</v>
      </c>
      <c r="C360" s="736">
        <v>256</v>
      </c>
      <c r="D360" s="736">
        <v>353</v>
      </c>
      <c r="E360" s="737" t="s">
        <v>808</v>
      </c>
      <c r="F360" s="738" t="s">
        <v>6143</v>
      </c>
      <c r="G360" s="738" t="s">
        <v>3387</v>
      </c>
      <c r="H360" s="739" t="s">
        <v>106</v>
      </c>
      <c r="I360" s="740">
        <v>150000</v>
      </c>
      <c r="J360" s="752">
        <v>150000</v>
      </c>
      <c r="K360" s="742">
        <v>42704</v>
      </c>
      <c r="L360" s="743">
        <v>0</v>
      </c>
      <c r="M360" s="743">
        <v>0</v>
      </c>
      <c r="N360" s="753">
        <v>0</v>
      </c>
      <c r="O360" s="753">
        <v>0</v>
      </c>
      <c r="P360" s="744">
        <f t="shared" si="5"/>
        <v>150000</v>
      </c>
      <c r="Q360" s="604"/>
      <c r="R360" s="754"/>
      <c r="S360" s="754"/>
      <c r="T360" s="754"/>
      <c r="U360" s="754"/>
      <c r="V360" s="754"/>
      <c r="W360" s="754"/>
      <c r="X360" s="754"/>
      <c r="Y360" s="754"/>
      <c r="Z360" s="754"/>
      <c r="AA360" s="754"/>
      <c r="AB360" s="754"/>
      <c r="AC360" s="754"/>
      <c r="AD360" s="754"/>
      <c r="AE360" s="754"/>
      <c r="AF360" s="754"/>
      <c r="AG360" s="754"/>
      <c r="AH360" s="754"/>
      <c r="AI360" s="754"/>
      <c r="AJ360" s="754"/>
      <c r="AK360" s="754"/>
      <c r="AL360" s="754"/>
      <c r="AM360" s="754"/>
      <c r="AN360" s="754"/>
      <c r="AO360" s="754"/>
      <c r="AP360" s="754"/>
      <c r="AQ360" s="754"/>
      <c r="AR360" s="754"/>
      <c r="AS360" s="754"/>
      <c r="AT360" s="754"/>
      <c r="AU360" s="754"/>
      <c r="AV360" s="754"/>
      <c r="AW360" s="754"/>
      <c r="AX360" s="754"/>
      <c r="AY360" s="754"/>
      <c r="AZ360" s="754"/>
      <c r="BA360" s="754"/>
      <c r="BB360" s="754"/>
      <c r="BC360" s="754"/>
      <c r="BD360" s="754"/>
      <c r="BE360" s="754"/>
      <c r="BF360" s="754"/>
      <c r="BG360" s="754"/>
    </row>
    <row r="361" spans="1:59" s="755" customFormat="1" ht="30" x14ac:dyDescent="0.2">
      <c r="A361" s="735">
        <v>56</v>
      </c>
      <c r="B361" s="735">
        <v>158</v>
      </c>
      <c r="C361" s="736">
        <v>262</v>
      </c>
      <c r="D361" s="736">
        <v>354</v>
      </c>
      <c r="E361" s="737" t="s">
        <v>254</v>
      </c>
      <c r="F361" s="738" t="s">
        <v>6144</v>
      </c>
      <c r="G361" s="738" t="s">
        <v>5759</v>
      </c>
      <c r="H361" s="739" t="s">
        <v>106</v>
      </c>
      <c r="I361" s="740">
        <v>250000</v>
      </c>
      <c r="J361" s="752">
        <v>250000</v>
      </c>
      <c r="K361" s="742">
        <v>42794</v>
      </c>
      <c r="L361" s="743">
        <v>0</v>
      </c>
      <c r="M361" s="743">
        <v>0</v>
      </c>
      <c r="N361" s="753">
        <v>0</v>
      </c>
      <c r="O361" s="753">
        <v>0</v>
      </c>
      <c r="P361" s="744">
        <f t="shared" si="5"/>
        <v>250000</v>
      </c>
      <c r="Q361" s="604"/>
      <c r="R361" s="754"/>
      <c r="S361" s="754"/>
      <c r="T361" s="754"/>
      <c r="U361" s="754"/>
      <c r="V361" s="754"/>
      <c r="W361" s="754"/>
      <c r="X361" s="754"/>
      <c r="Y361" s="754"/>
      <c r="Z361" s="754"/>
      <c r="AA361" s="754"/>
      <c r="AB361" s="754"/>
      <c r="AC361" s="754"/>
      <c r="AD361" s="754"/>
      <c r="AE361" s="754"/>
      <c r="AF361" s="754"/>
      <c r="AG361" s="754"/>
      <c r="AH361" s="754"/>
      <c r="AI361" s="754"/>
      <c r="AJ361" s="754"/>
      <c r="AK361" s="754"/>
      <c r="AL361" s="754"/>
      <c r="AM361" s="754"/>
      <c r="AN361" s="754"/>
      <c r="AO361" s="754"/>
      <c r="AP361" s="754"/>
      <c r="AQ361" s="754"/>
      <c r="AR361" s="754"/>
      <c r="AS361" s="754"/>
      <c r="AT361" s="754"/>
      <c r="AU361" s="754"/>
      <c r="AV361" s="754"/>
      <c r="AW361" s="754"/>
      <c r="AX361" s="754"/>
      <c r="AY361" s="754"/>
      <c r="AZ361" s="754"/>
      <c r="BA361" s="754"/>
      <c r="BB361" s="754"/>
      <c r="BC361" s="754"/>
      <c r="BD361" s="754"/>
      <c r="BE361" s="754"/>
      <c r="BF361" s="754"/>
      <c r="BG361" s="754"/>
    </row>
    <row r="362" spans="1:59" s="755" customFormat="1" x14ac:dyDescent="0.2">
      <c r="A362" s="735">
        <v>3</v>
      </c>
      <c r="B362" s="735">
        <v>198</v>
      </c>
      <c r="C362" s="736">
        <v>341</v>
      </c>
      <c r="D362" s="736">
        <v>355</v>
      </c>
      <c r="E362" s="737" t="s">
        <v>132</v>
      </c>
      <c r="F362" s="738" t="s">
        <v>6145</v>
      </c>
      <c r="G362" s="738" t="s">
        <v>5759</v>
      </c>
      <c r="H362" s="739" t="s">
        <v>106</v>
      </c>
      <c r="I362" s="740">
        <v>50000</v>
      </c>
      <c r="J362" s="752">
        <v>50000</v>
      </c>
      <c r="K362" s="742">
        <v>42766</v>
      </c>
      <c r="L362" s="743">
        <v>0</v>
      </c>
      <c r="M362" s="743">
        <v>0</v>
      </c>
      <c r="N362" s="753">
        <v>0</v>
      </c>
      <c r="O362" s="753">
        <v>0</v>
      </c>
      <c r="P362" s="744">
        <f t="shared" si="5"/>
        <v>50000</v>
      </c>
      <c r="Q362" s="604"/>
      <c r="R362" s="754"/>
      <c r="S362" s="754"/>
      <c r="T362" s="754"/>
      <c r="U362" s="754"/>
      <c r="V362" s="754"/>
      <c r="W362" s="754"/>
      <c r="X362" s="754"/>
      <c r="Y362" s="754"/>
      <c r="Z362" s="754"/>
      <c r="AA362" s="754"/>
      <c r="AB362" s="754"/>
      <c r="AC362" s="754"/>
      <c r="AD362" s="754"/>
      <c r="AE362" s="754"/>
      <c r="AF362" s="754"/>
      <c r="AG362" s="754"/>
      <c r="AH362" s="754"/>
      <c r="AI362" s="754"/>
      <c r="AJ362" s="754"/>
      <c r="AK362" s="754"/>
      <c r="AL362" s="754"/>
      <c r="AM362" s="754"/>
      <c r="AN362" s="754"/>
      <c r="AO362" s="754"/>
      <c r="AP362" s="754"/>
      <c r="AQ362" s="754"/>
      <c r="AR362" s="754"/>
      <c r="AS362" s="754"/>
      <c r="AT362" s="754"/>
      <c r="AU362" s="754"/>
      <c r="AV362" s="754"/>
      <c r="AW362" s="754"/>
      <c r="AX362" s="754"/>
      <c r="AY362" s="754"/>
      <c r="AZ362" s="754"/>
      <c r="BA362" s="754"/>
      <c r="BB362" s="754"/>
      <c r="BC362" s="754"/>
      <c r="BD362" s="754"/>
      <c r="BE362" s="754"/>
      <c r="BF362" s="754"/>
      <c r="BG362" s="754"/>
    </row>
    <row r="363" spans="1:59" s="755" customFormat="1" x14ac:dyDescent="0.2">
      <c r="A363" s="735">
        <v>69</v>
      </c>
      <c r="B363" s="735">
        <v>120</v>
      </c>
      <c r="C363" s="736">
        <v>342</v>
      </c>
      <c r="D363" s="736">
        <v>356</v>
      </c>
      <c r="E363" s="737" t="s">
        <v>279</v>
      </c>
      <c r="F363" s="738" t="s">
        <v>6146</v>
      </c>
      <c r="G363" s="738" t="s">
        <v>5759</v>
      </c>
      <c r="H363" s="739" t="s">
        <v>106</v>
      </c>
      <c r="I363" s="740">
        <v>65000</v>
      </c>
      <c r="J363" s="752">
        <v>65000</v>
      </c>
      <c r="K363" s="742">
        <v>42822</v>
      </c>
      <c r="L363" s="743">
        <v>0</v>
      </c>
      <c r="M363" s="743">
        <v>0</v>
      </c>
      <c r="N363" s="753">
        <v>0</v>
      </c>
      <c r="O363" s="753">
        <v>0</v>
      </c>
      <c r="P363" s="744">
        <f t="shared" si="5"/>
        <v>65000</v>
      </c>
      <c r="Q363" s="604"/>
      <c r="R363" s="754"/>
      <c r="S363" s="754"/>
      <c r="T363" s="754"/>
      <c r="U363" s="754"/>
      <c r="V363" s="754"/>
      <c r="W363" s="754"/>
      <c r="X363" s="754"/>
      <c r="Y363" s="754"/>
      <c r="Z363" s="754"/>
      <c r="AA363" s="754"/>
      <c r="AB363" s="754"/>
      <c r="AC363" s="754"/>
      <c r="AD363" s="754"/>
      <c r="AE363" s="754"/>
      <c r="AF363" s="754"/>
      <c r="AG363" s="754"/>
      <c r="AH363" s="754"/>
      <c r="AI363" s="754"/>
      <c r="AJ363" s="754"/>
      <c r="AK363" s="754"/>
      <c r="AL363" s="754"/>
      <c r="AM363" s="754"/>
      <c r="AN363" s="754"/>
      <c r="AO363" s="754"/>
      <c r="AP363" s="754"/>
      <c r="AQ363" s="754"/>
      <c r="AR363" s="754"/>
      <c r="AS363" s="754"/>
      <c r="AT363" s="754"/>
      <c r="AU363" s="754"/>
      <c r="AV363" s="754"/>
      <c r="AW363" s="754"/>
      <c r="AX363" s="754"/>
      <c r="AY363" s="754"/>
      <c r="AZ363" s="754"/>
      <c r="BA363" s="754"/>
      <c r="BB363" s="754"/>
      <c r="BC363" s="754"/>
      <c r="BD363" s="754"/>
      <c r="BE363" s="754"/>
      <c r="BF363" s="754"/>
      <c r="BG363" s="754"/>
    </row>
    <row r="364" spans="1:59" s="755" customFormat="1" x14ac:dyDescent="0.2">
      <c r="A364" s="735">
        <v>140</v>
      </c>
      <c r="B364" s="735">
        <v>176</v>
      </c>
      <c r="C364" s="736">
        <v>344</v>
      </c>
      <c r="D364" s="736">
        <v>357</v>
      </c>
      <c r="E364" s="737" t="s">
        <v>416</v>
      </c>
      <c r="F364" s="738" t="s">
        <v>6147</v>
      </c>
      <c r="G364" s="738" t="s">
        <v>5759</v>
      </c>
      <c r="H364" s="739" t="s">
        <v>106</v>
      </c>
      <c r="I364" s="740">
        <v>100000</v>
      </c>
      <c r="J364" s="752">
        <v>100000</v>
      </c>
      <c r="K364" s="742">
        <v>42822</v>
      </c>
      <c r="L364" s="743">
        <v>0</v>
      </c>
      <c r="M364" s="743">
        <v>0</v>
      </c>
      <c r="N364" s="753">
        <v>0</v>
      </c>
      <c r="O364" s="753">
        <v>0</v>
      </c>
      <c r="P364" s="744">
        <f t="shared" si="5"/>
        <v>100000</v>
      </c>
      <c r="Q364" s="604"/>
      <c r="R364" s="754"/>
      <c r="S364" s="754"/>
      <c r="T364" s="754"/>
      <c r="U364" s="754"/>
      <c r="V364" s="754"/>
      <c r="W364" s="754"/>
      <c r="X364" s="754"/>
      <c r="Y364" s="754"/>
      <c r="Z364" s="754"/>
      <c r="AA364" s="754"/>
      <c r="AB364" s="754"/>
      <c r="AC364" s="754"/>
      <c r="AD364" s="754"/>
      <c r="AE364" s="754"/>
      <c r="AF364" s="754"/>
      <c r="AG364" s="754"/>
      <c r="AH364" s="754"/>
      <c r="AI364" s="754"/>
      <c r="AJ364" s="754"/>
      <c r="AK364" s="754"/>
      <c r="AL364" s="754"/>
      <c r="AM364" s="754"/>
      <c r="AN364" s="754"/>
      <c r="AO364" s="754"/>
      <c r="AP364" s="754"/>
      <c r="AQ364" s="754"/>
      <c r="AR364" s="754"/>
      <c r="AS364" s="754"/>
      <c r="AT364" s="754"/>
      <c r="AU364" s="754"/>
      <c r="AV364" s="754"/>
      <c r="AW364" s="754"/>
      <c r="AX364" s="754"/>
      <c r="AY364" s="754"/>
      <c r="AZ364" s="754"/>
      <c r="BA364" s="754"/>
      <c r="BB364" s="754"/>
      <c r="BC364" s="754"/>
      <c r="BD364" s="754"/>
      <c r="BE364" s="754"/>
      <c r="BF364" s="754"/>
      <c r="BG364" s="754"/>
    </row>
    <row r="365" spans="1:59" s="755" customFormat="1" x14ac:dyDescent="0.2">
      <c r="A365" s="735">
        <v>281</v>
      </c>
      <c r="B365" s="735">
        <v>293</v>
      </c>
      <c r="C365" s="736">
        <v>356</v>
      </c>
      <c r="D365" s="736">
        <v>358</v>
      </c>
      <c r="E365" s="737" t="s">
        <v>732</v>
      </c>
      <c r="F365" s="738" t="s">
        <v>6148</v>
      </c>
      <c r="G365" s="738" t="s">
        <v>5759</v>
      </c>
      <c r="H365" s="739" t="s">
        <v>106</v>
      </c>
      <c r="I365" s="740">
        <v>40000</v>
      </c>
      <c r="J365" s="752">
        <v>40000</v>
      </c>
      <c r="K365" s="742">
        <v>42836</v>
      </c>
      <c r="L365" s="743">
        <v>0</v>
      </c>
      <c r="M365" s="743">
        <v>0</v>
      </c>
      <c r="N365" s="753">
        <v>0</v>
      </c>
      <c r="O365" s="753">
        <v>0</v>
      </c>
      <c r="P365" s="744">
        <f t="shared" si="5"/>
        <v>40000</v>
      </c>
      <c r="Q365" s="604"/>
      <c r="R365" s="754"/>
      <c r="S365" s="754"/>
      <c r="T365" s="754"/>
      <c r="U365" s="754"/>
      <c r="V365" s="754"/>
      <c r="W365" s="754"/>
      <c r="X365" s="754"/>
      <c r="Y365" s="754"/>
      <c r="Z365" s="754"/>
      <c r="AA365" s="754"/>
      <c r="AB365" s="754"/>
      <c r="AC365" s="754"/>
      <c r="AD365" s="754"/>
      <c r="AE365" s="754"/>
      <c r="AF365" s="754"/>
      <c r="AG365" s="754"/>
      <c r="AH365" s="754"/>
      <c r="AI365" s="754"/>
      <c r="AJ365" s="754"/>
      <c r="AK365" s="754"/>
      <c r="AL365" s="754"/>
      <c r="AM365" s="754"/>
      <c r="AN365" s="754"/>
      <c r="AO365" s="754"/>
      <c r="AP365" s="754"/>
      <c r="AQ365" s="754"/>
      <c r="AR365" s="754"/>
      <c r="AS365" s="754"/>
      <c r="AT365" s="754"/>
      <c r="AU365" s="754"/>
      <c r="AV365" s="754"/>
      <c r="AW365" s="754"/>
      <c r="AX365" s="754"/>
      <c r="AY365" s="754"/>
      <c r="AZ365" s="754"/>
      <c r="BA365" s="754"/>
      <c r="BB365" s="754"/>
      <c r="BC365" s="754"/>
      <c r="BD365" s="754"/>
      <c r="BE365" s="754"/>
      <c r="BF365" s="754"/>
      <c r="BG365" s="754"/>
    </row>
    <row r="366" spans="1:59" s="755" customFormat="1" x14ac:dyDescent="0.2">
      <c r="A366" s="735">
        <v>108</v>
      </c>
      <c r="B366" s="735">
        <v>195</v>
      </c>
      <c r="C366" s="736">
        <v>365</v>
      </c>
      <c r="D366" s="736">
        <v>359</v>
      </c>
      <c r="E366" s="737" t="s">
        <v>359</v>
      </c>
      <c r="F366" s="738" t="s">
        <v>6149</v>
      </c>
      <c r="G366" s="738" t="s">
        <v>5759</v>
      </c>
      <c r="H366" s="739" t="s">
        <v>106</v>
      </c>
      <c r="I366" s="740">
        <v>100000</v>
      </c>
      <c r="J366" s="752">
        <v>100000</v>
      </c>
      <c r="K366" s="742">
        <v>42878</v>
      </c>
      <c r="L366" s="743">
        <v>0</v>
      </c>
      <c r="M366" s="743">
        <v>0</v>
      </c>
      <c r="N366" s="753">
        <v>0</v>
      </c>
      <c r="O366" s="753">
        <v>0</v>
      </c>
      <c r="P366" s="744">
        <f t="shared" si="5"/>
        <v>100000</v>
      </c>
      <c r="Q366" s="604"/>
      <c r="R366" s="754"/>
      <c r="S366" s="754"/>
      <c r="T366" s="754"/>
      <c r="U366" s="754"/>
      <c r="V366" s="754"/>
      <c r="W366" s="754"/>
      <c r="X366" s="754"/>
      <c r="Y366" s="754"/>
      <c r="Z366" s="754"/>
      <c r="AA366" s="754"/>
      <c r="AB366" s="754"/>
      <c r="AC366" s="754"/>
      <c r="AD366" s="754"/>
      <c r="AE366" s="754"/>
      <c r="AF366" s="754"/>
      <c r="AG366" s="754"/>
      <c r="AH366" s="754"/>
      <c r="AI366" s="754"/>
      <c r="AJ366" s="754"/>
      <c r="AK366" s="754"/>
      <c r="AL366" s="754"/>
      <c r="AM366" s="754"/>
      <c r="AN366" s="754"/>
      <c r="AO366" s="754"/>
      <c r="AP366" s="754"/>
      <c r="AQ366" s="754"/>
      <c r="AR366" s="754"/>
      <c r="AS366" s="754"/>
      <c r="AT366" s="754"/>
      <c r="AU366" s="754"/>
      <c r="AV366" s="754"/>
      <c r="AW366" s="754"/>
      <c r="AX366" s="754"/>
      <c r="AY366" s="754"/>
      <c r="AZ366" s="754"/>
      <c r="BA366" s="754"/>
      <c r="BB366" s="754"/>
      <c r="BC366" s="754"/>
      <c r="BD366" s="754"/>
      <c r="BE366" s="754"/>
      <c r="BF366" s="754"/>
      <c r="BG366" s="754"/>
    </row>
    <row r="367" spans="1:59" s="755" customFormat="1" x14ac:dyDescent="0.2">
      <c r="A367" s="735">
        <v>256</v>
      </c>
      <c r="B367" s="735">
        <v>268</v>
      </c>
      <c r="C367" s="736">
        <v>399</v>
      </c>
      <c r="D367" s="736">
        <v>360</v>
      </c>
      <c r="E367" s="737" t="s">
        <v>652</v>
      </c>
      <c r="F367" s="738" t="s">
        <v>6150</v>
      </c>
      <c r="G367" s="738" t="s">
        <v>5759</v>
      </c>
      <c r="H367" s="739" t="s">
        <v>106</v>
      </c>
      <c r="I367" s="740">
        <v>200000</v>
      </c>
      <c r="J367" s="752">
        <v>200000</v>
      </c>
      <c r="K367" s="742">
        <v>42836</v>
      </c>
      <c r="L367" s="743">
        <v>0</v>
      </c>
      <c r="M367" s="743">
        <v>0</v>
      </c>
      <c r="N367" s="753">
        <v>0</v>
      </c>
      <c r="O367" s="753">
        <v>0</v>
      </c>
      <c r="P367" s="744">
        <f t="shared" si="5"/>
        <v>200000</v>
      </c>
      <c r="Q367" s="604"/>
      <c r="R367" s="754"/>
      <c r="S367" s="754"/>
      <c r="T367" s="754"/>
      <c r="U367" s="754"/>
      <c r="V367" s="754"/>
      <c r="W367" s="754"/>
      <c r="X367" s="754"/>
      <c r="Y367" s="754"/>
      <c r="Z367" s="754"/>
      <c r="AA367" s="754"/>
      <c r="AB367" s="754"/>
      <c r="AC367" s="754"/>
      <c r="AD367" s="754"/>
      <c r="AE367" s="754"/>
      <c r="AF367" s="754"/>
      <c r="AG367" s="754"/>
      <c r="AH367" s="754"/>
      <c r="AI367" s="754"/>
      <c r="AJ367" s="754"/>
      <c r="AK367" s="754"/>
      <c r="AL367" s="754"/>
      <c r="AM367" s="754"/>
      <c r="AN367" s="754"/>
      <c r="AO367" s="754"/>
      <c r="AP367" s="754"/>
      <c r="AQ367" s="754"/>
      <c r="AR367" s="754"/>
      <c r="AS367" s="754"/>
      <c r="AT367" s="754"/>
      <c r="AU367" s="754"/>
      <c r="AV367" s="754"/>
      <c r="AW367" s="754"/>
      <c r="AX367" s="754"/>
      <c r="AY367" s="754"/>
      <c r="AZ367" s="754"/>
      <c r="BA367" s="754"/>
      <c r="BB367" s="754"/>
      <c r="BC367" s="754"/>
      <c r="BD367" s="754"/>
      <c r="BE367" s="754"/>
      <c r="BF367" s="754"/>
      <c r="BG367" s="754"/>
    </row>
    <row r="368" spans="1:59" s="755" customFormat="1" ht="30" x14ac:dyDescent="0.2">
      <c r="A368" s="735">
        <v>267</v>
      </c>
      <c r="B368" s="735">
        <v>279</v>
      </c>
      <c r="C368" s="736">
        <v>400</v>
      </c>
      <c r="D368" s="736">
        <v>361</v>
      </c>
      <c r="E368" s="737" t="s">
        <v>690</v>
      </c>
      <c r="F368" s="738" t="s">
        <v>6151</v>
      </c>
      <c r="G368" s="738" t="s">
        <v>5759</v>
      </c>
      <c r="H368" s="739" t="s">
        <v>106</v>
      </c>
      <c r="I368" s="740">
        <v>45000</v>
      </c>
      <c r="J368" s="752">
        <v>45000</v>
      </c>
      <c r="K368" s="742">
        <v>42836</v>
      </c>
      <c r="L368" s="743">
        <v>0</v>
      </c>
      <c r="M368" s="743">
        <v>0</v>
      </c>
      <c r="N368" s="753">
        <v>0</v>
      </c>
      <c r="O368" s="753">
        <v>0</v>
      </c>
      <c r="P368" s="744">
        <f t="shared" si="5"/>
        <v>45000</v>
      </c>
      <c r="Q368" s="604"/>
      <c r="R368" s="754"/>
      <c r="S368" s="754"/>
      <c r="T368" s="754"/>
      <c r="U368" s="754"/>
      <c r="V368" s="754"/>
      <c r="W368" s="754"/>
      <c r="X368" s="754"/>
      <c r="Y368" s="754"/>
      <c r="Z368" s="754"/>
      <c r="AA368" s="754"/>
      <c r="AB368" s="754"/>
      <c r="AC368" s="754"/>
      <c r="AD368" s="754"/>
      <c r="AE368" s="754"/>
      <c r="AF368" s="754"/>
      <c r="AG368" s="754"/>
      <c r="AH368" s="754"/>
      <c r="AI368" s="754"/>
      <c r="AJ368" s="754"/>
      <c r="AK368" s="754"/>
      <c r="AL368" s="754"/>
      <c r="AM368" s="754"/>
      <c r="AN368" s="754"/>
      <c r="AO368" s="754"/>
      <c r="AP368" s="754"/>
      <c r="AQ368" s="754"/>
      <c r="AR368" s="754"/>
      <c r="AS368" s="754"/>
      <c r="AT368" s="754"/>
      <c r="AU368" s="754"/>
      <c r="AV368" s="754"/>
      <c r="AW368" s="754"/>
      <c r="AX368" s="754"/>
      <c r="AY368" s="754"/>
      <c r="AZ368" s="754"/>
      <c r="BA368" s="754"/>
      <c r="BB368" s="754"/>
      <c r="BC368" s="754"/>
      <c r="BD368" s="754"/>
      <c r="BE368" s="754"/>
      <c r="BF368" s="754"/>
      <c r="BG368" s="754"/>
    </row>
    <row r="369" spans="1:59" s="755" customFormat="1" x14ac:dyDescent="0.2">
      <c r="A369" s="735">
        <v>139</v>
      </c>
      <c r="B369" s="735">
        <v>175</v>
      </c>
      <c r="C369" s="736">
        <v>403</v>
      </c>
      <c r="D369" s="736">
        <v>362</v>
      </c>
      <c r="E369" s="737" t="s">
        <v>414</v>
      </c>
      <c r="F369" s="738" t="s">
        <v>6152</v>
      </c>
      <c r="G369" s="738" t="s">
        <v>5759</v>
      </c>
      <c r="H369" s="739" t="s">
        <v>106</v>
      </c>
      <c r="I369" s="740">
        <v>87000</v>
      </c>
      <c r="J369" s="752">
        <v>87000</v>
      </c>
      <c r="K369" s="742">
        <v>42794</v>
      </c>
      <c r="L369" s="743">
        <v>0</v>
      </c>
      <c r="M369" s="743">
        <v>0</v>
      </c>
      <c r="N369" s="753">
        <v>0</v>
      </c>
      <c r="O369" s="753">
        <v>0</v>
      </c>
      <c r="P369" s="744">
        <f t="shared" si="5"/>
        <v>87000</v>
      </c>
      <c r="Q369" s="604"/>
      <c r="R369" s="754"/>
      <c r="S369" s="754"/>
      <c r="T369" s="754"/>
      <c r="U369" s="754"/>
      <c r="V369" s="754"/>
      <c r="W369" s="754"/>
      <c r="X369" s="754"/>
      <c r="Y369" s="754"/>
      <c r="Z369" s="754"/>
      <c r="AA369" s="754"/>
      <c r="AB369" s="754"/>
      <c r="AC369" s="754"/>
      <c r="AD369" s="754"/>
      <c r="AE369" s="754"/>
      <c r="AF369" s="754"/>
      <c r="AG369" s="754"/>
      <c r="AH369" s="754"/>
      <c r="AI369" s="754"/>
      <c r="AJ369" s="754"/>
      <c r="AK369" s="754"/>
      <c r="AL369" s="754"/>
      <c r="AM369" s="754"/>
      <c r="AN369" s="754"/>
      <c r="AO369" s="754"/>
      <c r="AP369" s="754"/>
      <c r="AQ369" s="754"/>
      <c r="AR369" s="754"/>
      <c r="AS369" s="754"/>
      <c r="AT369" s="754"/>
      <c r="AU369" s="754"/>
      <c r="AV369" s="754"/>
      <c r="AW369" s="754"/>
      <c r="AX369" s="754"/>
      <c r="AY369" s="754"/>
      <c r="AZ369" s="754"/>
      <c r="BA369" s="754"/>
      <c r="BB369" s="754"/>
      <c r="BC369" s="754"/>
      <c r="BD369" s="754"/>
      <c r="BE369" s="754"/>
      <c r="BF369" s="754"/>
      <c r="BG369" s="754"/>
    </row>
    <row r="370" spans="1:59" s="755" customFormat="1" x14ac:dyDescent="0.2">
      <c r="A370" s="735">
        <v>174</v>
      </c>
      <c r="B370" s="735">
        <v>155</v>
      </c>
      <c r="C370" s="736">
        <v>409</v>
      </c>
      <c r="D370" s="736">
        <v>363</v>
      </c>
      <c r="E370" s="737" t="s">
        <v>479</v>
      </c>
      <c r="F370" s="738" t="s">
        <v>6153</v>
      </c>
      <c r="G370" s="738" t="s">
        <v>5750</v>
      </c>
      <c r="H370" s="739" t="s">
        <v>106</v>
      </c>
      <c r="I370" s="740">
        <v>350000</v>
      </c>
      <c r="J370" s="752">
        <v>350000</v>
      </c>
      <c r="K370" s="742">
        <v>42780</v>
      </c>
      <c r="L370" s="743">
        <v>0</v>
      </c>
      <c r="M370" s="743">
        <v>0</v>
      </c>
      <c r="N370" s="753">
        <v>0</v>
      </c>
      <c r="O370" s="753">
        <v>0</v>
      </c>
      <c r="P370" s="744">
        <f t="shared" si="5"/>
        <v>350000</v>
      </c>
      <c r="Q370" s="604"/>
      <c r="R370" s="754"/>
      <c r="S370" s="754"/>
      <c r="T370" s="754"/>
      <c r="U370" s="754"/>
      <c r="V370" s="754"/>
      <c r="W370" s="754"/>
      <c r="X370" s="754"/>
      <c r="Y370" s="754"/>
      <c r="Z370" s="754"/>
      <c r="AA370" s="754"/>
      <c r="AB370" s="754"/>
      <c r="AC370" s="754"/>
      <c r="AD370" s="754"/>
      <c r="AE370" s="754"/>
      <c r="AF370" s="754"/>
      <c r="AG370" s="754"/>
      <c r="AH370" s="754"/>
      <c r="AI370" s="754"/>
      <c r="AJ370" s="754"/>
      <c r="AK370" s="754"/>
      <c r="AL370" s="754"/>
      <c r="AM370" s="754"/>
      <c r="AN370" s="754"/>
      <c r="AO370" s="754"/>
      <c r="AP370" s="754"/>
      <c r="AQ370" s="754"/>
      <c r="AR370" s="754"/>
      <c r="AS370" s="754"/>
      <c r="AT370" s="754"/>
      <c r="AU370" s="754"/>
      <c r="AV370" s="754"/>
      <c r="AW370" s="754"/>
      <c r="AX370" s="754"/>
      <c r="AY370" s="754"/>
      <c r="AZ370" s="754"/>
      <c r="BA370" s="754"/>
      <c r="BB370" s="754"/>
      <c r="BC370" s="754"/>
      <c r="BD370" s="754"/>
      <c r="BE370" s="754"/>
      <c r="BF370" s="754"/>
      <c r="BG370" s="754"/>
    </row>
    <row r="371" spans="1:59" s="755" customFormat="1" ht="30" x14ac:dyDescent="0.2">
      <c r="A371" s="735" t="e">
        <v>#N/A</v>
      </c>
      <c r="B371" s="735" t="e">
        <v>#N/A</v>
      </c>
      <c r="C371" s="736">
        <v>665</v>
      </c>
      <c r="D371" s="736">
        <v>364</v>
      </c>
      <c r="E371" s="737" t="s">
        <v>5295</v>
      </c>
      <c r="F371" s="738" t="s">
        <v>6154</v>
      </c>
      <c r="G371" s="738" t="s">
        <v>5745</v>
      </c>
      <c r="H371" s="739" t="s">
        <v>106</v>
      </c>
      <c r="I371" s="740">
        <v>0</v>
      </c>
      <c r="J371" s="752">
        <v>25000</v>
      </c>
      <c r="K371" s="742">
        <v>42738</v>
      </c>
      <c r="L371" s="743">
        <v>0</v>
      </c>
      <c r="M371" s="743">
        <v>0</v>
      </c>
      <c r="N371" s="753">
        <v>0</v>
      </c>
      <c r="O371" s="753">
        <v>0</v>
      </c>
      <c r="P371" s="744">
        <f t="shared" si="5"/>
        <v>25000</v>
      </c>
      <c r="Q371" s="604"/>
      <c r="R371" s="754"/>
      <c r="S371" s="754"/>
      <c r="T371" s="754"/>
      <c r="U371" s="754"/>
      <c r="V371" s="754"/>
      <c r="W371" s="754"/>
      <c r="X371" s="754"/>
      <c r="Y371" s="754"/>
      <c r="Z371" s="754"/>
      <c r="AA371" s="754"/>
      <c r="AB371" s="754"/>
      <c r="AC371" s="754"/>
      <c r="AD371" s="754"/>
      <c r="AE371" s="754"/>
      <c r="AF371" s="754"/>
      <c r="AG371" s="754"/>
      <c r="AH371" s="754"/>
      <c r="AI371" s="754"/>
      <c r="AJ371" s="754"/>
      <c r="AK371" s="754"/>
      <c r="AL371" s="754"/>
      <c r="AM371" s="754"/>
      <c r="AN371" s="754"/>
      <c r="AO371" s="754"/>
      <c r="AP371" s="754"/>
      <c r="AQ371" s="754"/>
      <c r="AR371" s="754"/>
      <c r="AS371" s="754"/>
      <c r="AT371" s="754"/>
      <c r="AU371" s="754"/>
      <c r="AV371" s="754"/>
      <c r="AW371" s="754"/>
      <c r="AX371" s="754"/>
      <c r="AY371" s="754"/>
      <c r="AZ371" s="754"/>
      <c r="BA371" s="754"/>
      <c r="BB371" s="754"/>
      <c r="BC371" s="754"/>
      <c r="BD371" s="754"/>
      <c r="BE371" s="754"/>
      <c r="BF371" s="754"/>
      <c r="BG371" s="754"/>
    </row>
    <row r="372" spans="1:59" s="755" customFormat="1" ht="30" x14ac:dyDescent="0.2">
      <c r="A372" s="735">
        <v>315</v>
      </c>
      <c r="B372" s="735">
        <v>327</v>
      </c>
      <c r="C372" s="736">
        <v>749</v>
      </c>
      <c r="D372" s="736">
        <v>365</v>
      </c>
      <c r="E372" s="737" t="s">
        <v>835</v>
      </c>
      <c r="F372" s="738" t="s">
        <v>6155</v>
      </c>
      <c r="G372" s="738" t="s">
        <v>5750</v>
      </c>
      <c r="H372" s="739" t="s">
        <v>106</v>
      </c>
      <c r="I372" s="740">
        <v>25000</v>
      </c>
      <c r="J372" s="752">
        <v>25000</v>
      </c>
      <c r="K372" s="742">
        <v>42732</v>
      </c>
      <c r="L372" s="743">
        <v>0</v>
      </c>
      <c r="M372" s="743">
        <v>0</v>
      </c>
      <c r="N372" s="753">
        <v>0</v>
      </c>
      <c r="O372" s="753">
        <v>0</v>
      </c>
      <c r="P372" s="744">
        <f t="shared" si="5"/>
        <v>25000</v>
      </c>
      <c r="Q372" s="604"/>
      <c r="R372" s="754"/>
      <c r="S372" s="754"/>
      <c r="T372" s="754"/>
      <c r="U372" s="754"/>
      <c r="V372" s="754"/>
      <c r="W372" s="754"/>
      <c r="X372" s="754"/>
      <c r="Y372" s="754"/>
      <c r="Z372" s="754"/>
      <c r="AA372" s="754"/>
      <c r="AB372" s="754"/>
      <c r="AC372" s="754"/>
      <c r="AD372" s="754"/>
      <c r="AE372" s="754"/>
      <c r="AF372" s="754"/>
      <c r="AG372" s="754"/>
      <c r="AH372" s="754"/>
      <c r="AI372" s="754"/>
      <c r="AJ372" s="754"/>
      <c r="AK372" s="754"/>
      <c r="AL372" s="754"/>
      <c r="AM372" s="754"/>
      <c r="AN372" s="754"/>
      <c r="AO372" s="754"/>
      <c r="AP372" s="754"/>
      <c r="AQ372" s="754"/>
      <c r="AR372" s="754"/>
      <c r="AS372" s="754"/>
      <c r="AT372" s="754"/>
      <c r="AU372" s="754"/>
      <c r="AV372" s="754"/>
      <c r="AW372" s="754"/>
      <c r="AX372" s="754"/>
      <c r="AY372" s="754"/>
      <c r="AZ372" s="754"/>
      <c r="BA372" s="754"/>
      <c r="BB372" s="754"/>
      <c r="BC372" s="754"/>
      <c r="BD372" s="754"/>
      <c r="BE372" s="754"/>
      <c r="BF372" s="754"/>
      <c r="BG372" s="754"/>
    </row>
    <row r="373" spans="1:59" s="755" customFormat="1" x14ac:dyDescent="0.2">
      <c r="A373" s="735" t="e">
        <v>#N/A</v>
      </c>
      <c r="B373" s="735" t="e">
        <v>#N/A</v>
      </c>
      <c r="C373" s="736" t="e">
        <v>#N/A</v>
      </c>
      <c r="D373" s="736">
        <v>366</v>
      </c>
      <c r="E373" s="737" t="s">
        <v>6156</v>
      </c>
      <c r="F373" s="738" t="s">
        <v>6157</v>
      </c>
      <c r="G373" s="738" t="s">
        <v>5759</v>
      </c>
      <c r="H373" s="739" t="s">
        <v>106</v>
      </c>
      <c r="I373" s="740">
        <v>0</v>
      </c>
      <c r="J373" s="752">
        <v>120000</v>
      </c>
      <c r="K373" s="742">
        <v>42822</v>
      </c>
      <c r="L373" s="743">
        <v>0</v>
      </c>
      <c r="M373" s="743">
        <v>0</v>
      </c>
      <c r="N373" s="753">
        <v>0</v>
      </c>
      <c r="O373" s="753">
        <v>0</v>
      </c>
      <c r="P373" s="744">
        <f t="shared" si="5"/>
        <v>120000</v>
      </c>
      <c r="Q373" s="60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c r="AT373" s="754"/>
      <c r="AU373" s="754"/>
      <c r="AV373" s="754"/>
      <c r="AW373" s="754"/>
      <c r="AX373" s="754"/>
      <c r="AY373" s="754"/>
      <c r="AZ373" s="754"/>
      <c r="BA373" s="754"/>
      <c r="BB373" s="754"/>
      <c r="BC373" s="754"/>
      <c r="BD373" s="754"/>
      <c r="BE373" s="754"/>
      <c r="BF373" s="754"/>
      <c r="BG373" s="754"/>
    </row>
    <row r="374" spans="1:59" s="755" customFormat="1" ht="30" x14ac:dyDescent="0.2">
      <c r="A374" s="735" t="e">
        <v>#N/A</v>
      </c>
      <c r="B374" s="735" t="e">
        <v>#N/A</v>
      </c>
      <c r="C374" s="736" t="e">
        <v>#N/A</v>
      </c>
      <c r="D374" s="736">
        <v>367</v>
      </c>
      <c r="E374" s="737" t="s">
        <v>3224</v>
      </c>
      <c r="F374" s="738" t="s">
        <v>6158</v>
      </c>
      <c r="G374" s="738" t="s">
        <v>5747</v>
      </c>
      <c r="H374" s="739" t="s">
        <v>6159</v>
      </c>
      <c r="I374" s="740">
        <v>45000</v>
      </c>
      <c r="J374" s="752">
        <v>45000</v>
      </c>
      <c r="K374" s="742">
        <v>42745</v>
      </c>
      <c r="L374" s="743">
        <v>0</v>
      </c>
      <c r="M374" s="743"/>
      <c r="N374" s="753">
        <v>0</v>
      </c>
      <c r="O374" s="753">
        <v>0</v>
      </c>
      <c r="P374" s="744">
        <f t="shared" si="5"/>
        <v>45000</v>
      </c>
      <c r="Q374" s="604"/>
      <c r="R374" s="754"/>
      <c r="S374" s="754"/>
      <c r="T374" s="754"/>
      <c r="U374" s="754"/>
      <c r="V374" s="754"/>
      <c r="W374" s="754"/>
      <c r="X374" s="754"/>
      <c r="Y374" s="754"/>
      <c r="Z374" s="754"/>
      <c r="AA374" s="754"/>
      <c r="AB374" s="754"/>
      <c r="AC374" s="754"/>
      <c r="AD374" s="754"/>
      <c r="AE374" s="754"/>
      <c r="AF374" s="754"/>
      <c r="AG374" s="754"/>
      <c r="AH374" s="754"/>
      <c r="AI374" s="754"/>
      <c r="AJ374" s="754"/>
      <c r="AK374" s="754"/>
      <c r="AL374" s="754"/>
      <c r="AM374" s="754"/>
      <c r="AN374" s="754"/>
      <c r="AO374" s="754"/>
      <c r="AP374" s="754"/>
      <c r="AQ374" s="754"/>
      <c r="AR374" s="754"/>
      <c r="AS374" s="754"/>
      <c r="AT374" s="754"/>
      <c r="AU374" s="754"/>
      <c r="AV374" s="754"/>
      <c r="AW374" s="754"/>
      <c r="AX374" s="754"/>
      <c r="AY374" s="754"/>
      <c r="AZ374" s="754"/>
      <c r="BA374" s="754"/>
      <c r="BB374" s="754"/>
      <c r="BC374" s="754"/>
      <c r="BD374" s="754"/>
      <c r="BE374" s="754"/>
      <c r="BF374" s="754"/>
      <c r="BG374" s="754"/>
    </row>
    <row r="375" spans="1:59" s="755" customFormat="1" ht="30" x14ac:dyDescent="0.2">
      <c r="A375" s="735">
        <v>293</v>
      </c>
      <c r="B375" s="735">
        <v>305</v>
      </c>
      <c r="C375" s="736">
        <v>741</v>
      </c>
      <c r="D375" s="736">
        <v>368</v>
      </c>
      <c r="E375" s="737" t="s">
        <v>765</v>
      </c>
      <c r="F375" s="738" t="s">
        <v>6160</v>
      </c>
      <c r="G375" s="738" t="s">
        <v>5750</v>
      </c>
      <c r="H375" s="739" t="s">
        <v>106</v>
      </c>
      <c r="I375" s="740">
        <v>25000</v>
      </c>
      <c r="J375" s="752">
        <v>25000</v>
      </c>
      <c r="K375" s="742">
        <v>42718</v>
      </c>
      <c r="L375" s="743">
        <v>0</v>
      </c>
      <c r="M375" s="743">
        <v>0</v>
      </c>
      <c r="N375" s="753">
        <v>0</v>
      </c>
      <c r="O375" s="753">
        <v>0</v>
      </c>
      <c r="P375" s="744">
        <f t="shared" si="5"/>
        <v>25000</v>
      </c>
      <c r="Q375" s="604"/>
      <c r="R375" s="754"/>
      <c r="S375" s="754"/>
      <c r="T375" s="754"/>
      <c r="U375" s="754"/>
      <c r="V375" s="754"/>
      <c r="W375" s="754"/>
      <c r="X375" s="754"/>
      <c r="Y375" s="754"/>
      <c r="Z375" s="754"/>
      <c r="AA375" s="754"/>
      <c r="AB375" s="754"/>
      <c r="AC375" s="754"/>
      <c r="AD375" s="754"/>
      <c r="AE375" s="754"/>
      <c r="AF375" s="754"/>
      <c r="AG375" s="754"/>
      <c r="AH375" s="754"/>
      <c r="AI375" s="754"/>
      <c r="AJ375" s="754"/>
      <c r="AK375" s="754"/>
      <c r="AL375" s="754"/>
      <c r="AM375" s="754"/>
      <c r="AN375" s="754"/>
      <c r="AO375" s="754"/>
      <c r="AP375" s="754"/>
      <c r="AQ375" s="754"/>
      <c r="AR375" s="754"/>
      <c r="AS375" s="754"/>
      <c r="AT375" s="754"/>
      <c r="AU375" s="754"/>
      <c r="AV375" s="754"/>
      <c r="AW375" s="754"/>
      <c r="AX375" s="754"/>
      <c r="AY375" s="754"/>
      <c r="AZ375" s="754"/>
      <c r="BA375" s="754"/>
      <c r="BB375" s="754"/>
      <c r="BC375" s="754"/>
      <c r="BD375" s="754"/>
      <c r="BE375" s="754"/>
      <c r="BF375" s="754"/>
      <c r="BG375" s="754"/>
    </row>
    <row r="376" spans="1:59" s="755" customFormat="1" ht="30" x14ac:dyDescent="0.2">
      <c r="A376" s="735">
        <v>817</v>
      </c>
      <c r="B376" s="735">
        <v>825</v>
      </c>
      <c r="C376" s="736">
        <v>63</v>
      </c>
      <c r="D376" s="736">
        <v>369</v>
      </c>
      <c r="E376" s="737" t="s">
        <v>2309</v>
      </c>
      <c r="F376" s="738" t="s">
        <v>6161</v>
      </c>
      <c r="G376" s="738" t="s">
        <v>5747</v>
      </c>
      <c r="H376" s="739" t="s">
        <v>106</v>
      </c>
      <c r="I376" s="740">
        <v>40000</v>
      </c>
      <c r="J376" s="752">
        <v>40000</v>
      </c>
      <c r="K376" s="742">
        <v>42710</v>
      </c>
      <c r="L376" s="743">
        <v>0</v>
      </c>
      <c r="M376" s="743">
        <v>0</v>
      </c>
      <c r="N376" s="753">
        <v>0</v>
      </c>
      <c r="O376" s="753">
        <v>0</v>
      </c>
      <c r="P376" s="744">
        <f t="shared" si="5"/>
        <v>40000</v>
      </c>
      <c r="Q376" s="604"/>
      <c r="R376" s="754"/>
      <c r="S376" s="754"/>
      <c r="T376" s="754"/>
      <c r="U376" s="754"/>
      <c r="V376" s="754"/>
      <c r="W376" s="754"/>
      <c r="X376" s="754"/>
      <c r="Y376" s="754"/>
      <c r="Z376" s="754"/>
      <c r="AA376" s="754"/>
      <c r="AB376" s="754"/>
      <c r="AC376" s="754"/>
      <c r="AD376" s="754"/>
      <c r="AE376" s="754"/>
      <c r="AF376" s="754"/>
      <c r="AG376" s="754"/>
      <c r="AH376" s="754"/>
      <c r="AI376" s="754"/>
      <c r="AJ376" s="754"/>
      <c r="AK376" s="754"/>
      <c r="AL376" s="754"/>
      <c r="AM376" s="754"/>
      <c r="AN376" s="754"/>
      <c r="AO376" s="754"/>
      <c r="AP376" s="754"/>
      <c r="AQ376" s="754"/>
      <c r="AR376" s="754"/>
      <c r="AS376" s="754"/>
      <c r="AT376" s="754"/>
      <c r="AU376" s="754"/>
      <c r="AV376" s="754"/>
      <c r="AW376" s="754"/>
      <c r="AX376" s="754"/>
      <c r="AY376" s="754"/>
      <c r="AZ376" s="754"/>
      <c r="BA376" s="754"/>
      <c r="BB376" s="754"/>
      <c r="BC376" s="754"/>
      <c r="BD376" s="754"/>
      <c r="BE376" s="754"/>
      <c r="BF376" s="754"/>
      <c r="BG376" s="754"/>
    </row>
    <row r="377" spans="1:59" s="755" customFormat="1" ht="30" x14ac:dyDescent="0.2">
      <c r="A377" s="735">
        <v>1129</v>
      </c>
      <c r="B377" s="735">
        <v>1137</v>
      </c>
      <c r="C377" s="736">
        <v>215</v>
      </c>
      <c r="D377" s="736">
        <v>370</v>
      </c>
      <c r="E377" s="737" t="s">
        <v>3169</v>
      </c>
      <c r="F377" s="738" t="s">
        <v>6162</v>
      </c>
      <c r="G377" s="738" t="s">
        <v>5747</v>
      </c>
      <c r="H377" s="739" t="s">
        <v>106</v>
      </c>
      <c r="I377" s="740">
        <v>10000</v>
      </c>
      <c r="J377" s="752">
        <v>10000</v>
      </c>
      <c r="K377" s="742">
        <v>42731</v>
      </c>
      <c r="L377" s="743">
        <v>0</v>
      </c>
      <c r="M377" s="743">
        <v>0</v>
      </c>
      <c r="N377" s="753">
        <v>0</v>
      </c>
      <c r="O377" s="753">
        <v>0</v>
      </c>
      <c r="P377" s="744">
        <f t="shared" si="5"/>
        <v>10000</v>
      </c>
      <c r="Q377" s="604"/>
      <c r="R377" s="754"/>
      <c r="S377" s="754"/>
      <c r="T377" s="754"/>
      <c r="U377" s="754"/>
      <c r="V377" s="754"/>
      <c r="W377" s="754"/>
      <c r="X377" s="754"/>
      <c r="Y377" s="754"/>
      <c r="Z377" s="754"/>
      <c r="AA377" s="754"/>
      <c r="AB377" s="754"/>
      <c r="AC377" s="754"/>
      <c r="AD377" s="754"/>
      <c r="AE377" s="754"/>
      <c r="AF377" s="754"/>
      <c r="AG377" s="754"/>
      <c r="AH377" s="754"/>
      <c r="AI377" s="754"/>
      <c r="AJ377" s="754"/>
      <c r="AK377" s="754"/>
      <c r="AL377" s="754"/>
      <c r="AM377" s="754"/>
      <c r="AN377" s="754"/>
      <c r="AO377" s="754"/>
      <c r="AP377" s="754"/>
      <c r="AQ377" s="754"/>
      <c r="AR377" s="754"/>
      <c r="AS377" s="754"/>
      <c r="AT377" s="754"/>
      <c r="AU377" s="754"/>
      <c r="AV377" s="754"/>
      <c r="AW377" s="754"/>
      <c r="AX377" s="754"/>
      <c r="AY377" s="754"/>
      <c r="AZ377" s="754"/>
      <c r="BA377" s="754"/>
      <c r="BB377" s="754"/>
      <c r="BC377" s="754"/>
      <c r="BD377" s="754"/>
      <c r="BE377" s="754"/>
      <c r="BF377" s="754"/>
      <c r="BG377" s="754"/>
    </row>
    <row r="378" spans="1:59" s="755" customFormat="1" x14ac:dyDescent="0.2">
      <c r="A378" s="735">
        <v>5</v>
      </c>
      <c r="B378" s="735">
        <v>167</v>
      </c>
      <c r="C378" s="736">
        <v>259</v>
      </c>
      <c r="D378" s="736">
        <v>371</v>
      </c>
      <c r="E378" s="737" t="s">
        <v>136</v>
      </c>
      <c r="F378" s="738" t="s">
        <v>6163</v>
      </c>
      <c r="G378" s="738" t="s">
        <v>5750</v>
      </c>
      <c r="H378" s="739" t="s">
        <v>106</v>
      </c>
      <c r="I378" s="740">
        <v>50000</v>
      </c>
      <c r="J378" s="752">
        <v>50000</v>
      </c>
      <c r="K378" s="742">
        <v>42738</v>
      </c>
      <c r="L378" s="743">
        <v>0</v>
      </c>
      <c r="M378" s="743">
        <v>0</v>
      </c>
      <c r="N378" s="753">
        <v>0</v>
      </c>
      <c r="O378" s="753">
        <v>0</v>
      </c>
      <c r="P378" s="744">
        <f t="shared" si="5"/>
        <v>50000</v>
      </c>
      <c r="Q378" s="604"/>
      <c r="R378" s="754"/>
      <c r="S378" s="754"/>
      <c r="T378" s="754"/>
      <c r="U378" s="754"/>
      <c r="V378" s="754"/>
      <c r="W378" s="754"/>
      <c r="X378" s="754"/>
      <c r="Y378" s="754"/>
      <c r="Z378" s="754"/>
      <c r="AA378" s="754"/>
      <c r="AB378" s="754"/>
      <c r="AC378" s="754"/>
      <c r="AD378" s="754"/>
      <c r="AE378" s="754"/>
      <c r="AF378" s="754"/>
      <c r="AG378" s="754"/>
      <c r="AH378" s="754"/>
      <c r="AI378" s="754"/>
      <c r="AJ378" s="754"/>
      <c r="AK378" s="754"/>
      <c r="AL378" s="754"/>
      <c r="AM378" s="754"/>
      <c r="AN378" s="754"/>
      <c r="AO378" s="754"/>
      <c r="AP378" s="754"/>
      <c r="AQ378" s="754"/>
      <c r="AR378" s="754"/>
      <c r="AS378" s="754"/>
      <c r="AT378" s="754"/>
      <c r="AU378" s="754"/>
      <c r="AV378" s="754"/>
      <c r="AW378" s="754"/>
      <c r="AX378" s="754"/>
      <c r="AY378" s="754"/>
      <c r="AZ378" s="754"/>
      <c r="BA378" s="754"/>
      <c r="BB378" s="754"/>
      <c r="BC378" s="754"/>
      <c r="BD378" s="754"/>
      <c r="BE378" s="754"/>
      <c r="BF378" s="754"/>
      <c r="BG378" s="754"/>
    </row>
    <row r="379" spans="1:59" s="755" customFormat="1" ht="30" x14ac:dyDescent="0.2">
      <c r="A379" s="735">
        <v>160</v>
      </c>
      <c r="B379" s="735">
        <v>179</v>
      </c>
      <c r="C379" s="736">
        <v>398</v>
      </c>
      <c r="D379" s="736">
        <v>372</v>
      </c>
      <c r="E379" s="737" t="s">
        <v>452</v>
      </c>
      <c r="F379" s="738" t="s">
        <v>6164</v>
      </c>
      <c r="G379" s="738" t="s">
        <v>5759</v>
      </c>
      <c r="H379" s="739" t="s">
        <v>106</v>
      </c>
      <c r="I379" s="740">
        <v>200000</v>
      </c>
      <c r="J379" s="752">
        <v>200000</v>
      </c>
      <c r="K379" s="742">
        <v>42878</v>
      </c>
      <c r="L379" s="743">
        <v>0</v>
      </c>
      <c r="M379" s="743">
        <v>0</v>
      </c>
      <c r="N379" s="753">
        <v>0</v>
      </c>
      <c r="O379" s="753">
        <v>0</v>
      </c>
      <c r="P379" s="744">
        <f t="shared" si="5"/>
        <v>200000</v>
      </c>
      <c r="Q379" s="604"/>
      <c r="R379" s="754"/>
      <c r="S379" s="754"/>
      <c r="T379" s="754"/>
      <c r="U379" s="754"/>
      <c r="V379" s="754"/>
      <c r="W379" s="754"/>
      <c r="X379" s="754"/>
      <c r="Y379" s="754"/>
      <c r="Z379" s="754"/>
      <c r="AA379" s="754"/>
      <c r="AB379" s="754"/>
      <c r="AC379" s="754"/>
      <c r="AD379" s="754"/>
      <c r="AE379" s="754"/>
      <c r="AF379" s="754"/>
      <c r="AG379" s="754"/>
      <c r="AH379" s="754"/>
      <c r="AI379" s="754"/>
      <c r="AJ379" s="754"/>
      <c r="AK379" s="754"/>
      <c r="AL379" s="754"/>
      <c r="AM379" s="754"/>
      <c r="AN379" s="754"/>
      <c r="AO379" s="754"/>
      <c r="AP379" s="754"/>
      <c r="AQ379" s="754"/>
      <c r="AR379" s="754"/>
      <c r="AS379" s="754"/>
      <c r="AT379" s="754"/>
      <c r="AU379" s="754"/>
      <c r="AV379" s="754"/>
      <c r="AW379" s="754"/>
      <c r="AX379" s="754"/>
      <c r="AY379" s="754"/>
      <c r="AZ379" s="754"/>
      <c r="BA379" s="754"/>
      <c r="BB379" s="754"/>
      <c r="BC379" s="754"/>
      <c r="BD379" s="754"/>
      <c r="BE379" s="754"/>
      <c r="BF379" s="754"/>
      <c r="BG379" s="754"/>
    </row>
    <row r="380" spans="1:59" s="755" customFormat="1" ht="30" x14ac:dyDescent="0.2">
      <c r="A380" s="735">
        <v>269</v>
      </c>
      <c r="B380" s="735">
        <v>281</v>
      </c>
      <c r="C380" s="736">
        <v>401</v>
      </c>
      <c r="D380" s="736">
        <v>373</v>
      </c>
      <c r="E380" s="737" t="s">
        <v>695</v>
      </c>
      <c r="F380" s="738" t="s">
        <v>6165</v>
      </c>
      <c r="G380" s="738" t="s">
        <v>5759</v>
      </c>
      <c r="H380" s="739" t="s">
        <v>106</v>
      </c>
      <c r="I380" s="740">
        <v>10000</v>
      </c>
      <c r="J380" s="752">
        <v>10000</v>
      </c>
      <c r="K380" s="742">
        <v>42864</v>
      </c>
      <c r="L380" s="743">
        <v>0</v>
      </c>
      <c r="M380" s="743">
        <v>0</v>
      </c>
      <c r="N380" s="753">
        <v>0</v>
      </c>
      <c r="O380" s="753">
        <v>0</v>
      </c>
      <c r="P380" s="744">
        <f t="shared" si="5"/>
        <v>10000</v>
      </c>
      <c r="Q380" s="604"/>
      <c r="R380" s="754"/>
      <c r="S380" s="754"/>
      <c r="T380" s="754"/>
      <c r="U380" s="754"/>
      <c r="V380" s="754"/>
      <c r="W380" s="754"/>
      <c r="X380" s="754"/>
      <c r="Y380" s="754"/>
      <c r="Z380" s="754"/>
      <c r="AA380" s="754"/>
      <c r="AB380" s="754"/>
      <c r="AC380" s="754"/>
      <c r="AD380" s="754"/>
      <c r="AE380" s="754"/>
      <c r="AF380" s="754"/>
      <c r="AG380" s="754"/>
      <c r="AH380" s="754"/>
      <c r="AI380" s="754"/>
      <c r="AJ380" s="754"/>
      <c r="AK380" s="754"/>
      <c r="AL380" s="754"/>
      <c r="AM380" s="754"/>
      <c r="AN380" s="754"/>
      <c r="AO380" s="754"/>
      <c r="AP380" s="754"/>
      <c r="AQ380" s="754"/>
      <c r="AR380" s="754"/>
      <c r="AS380" s="754"/>
      <c r="AT380" s="754"/>
      <c r="AU380" s="754"/>
      <c r="AV380" s="754"/>
      <c r="AW380" s="754"/>
      <c r="AX380" s="754"/>
      <c r="AY380" s="754"/>
      <c r="AZ380" s="754"/>
      <c r="BA380" s="754"/>
      <c r="BB380" s="754"/>
      <c r="BC380" s="754"/>
      <c r="BD380" s="754"/>
      <c r="BE380" s="754"/>
      <c r="BF380" s="754"/>
      <c r="BG380" s="754"/>
    </row>
    <row r="381" spans="1:59" s="755" customFormat="1" ht="30" x14ac:dyDescent="0.2">
      <c r="A381" s="735">
        <v>322</v>
      </c>
      <c r="B381" s="735">
        <v>334</v>
      </c>
      <c r="C381" s="736">
        <v>402</v>
      </c>
      <c r="D381" s="736">
        <v>374</v>
      </c>
      <c r="E381" s="737" t="s">
        <v>855</v>
      </c>
      <c r="F381" s="738" t="s">
        <v>6166</v>
      </c>
      <c r="G381" s="738" t="s">
        <v>5759</v>
      </c>
      <c r="H381" s="739" t="s">
        <v>106</v>
      </c>
      <c r="I381" s="740">
        <v>40000</v>
      </c>
      <c r="J381" s="752">
        <v>40000</v>
      </c>
      <c r="K381" s="742">
        <v>42836</v>
      </c>
      <c r="L381" s="743">
        <v>0</v>
      </c>
      <c r="M381" s="743">
        <v>0</v>
      </c>
      <c r="N381" s="753">
        <v>0</v>
      </c>
      <c r="O381" s="753">
        <v>0</v>
      </c>
      <c r="P381" s="744">
        <f t="shared" si="5"/>
        <v>40000</v>
      </c>
      <c r="Q381" s="604"/>
      <c r="R381" s="754"/>
      <c r="S381" s="754"/>
      <c r="T381" s="754"/>
      <c r="U381" s="754"/>
      <c r="V381" s="754"/>
      <c r="W381" s="754"/>
      <c r="X381" s="754"/>
      <c r="Y381" s="754"/>
      <c r="Z381" s="754"/>
      <c r="AA381" s="754"/>
      <c r="AB381" s="754"/>
      <c r="AC381" s="754"/>
      <c r="AD381" s="754"/>
      <c r="AE381" s="754"/>
      <c r="AF381" s="754"/>
      <c r="AG381" s="754"/>
      <c r="AH381" s="754"/>
      <c r="AI381" s="754"/>
      <c r="AJ381" s="754"/>
      <c r="AK381" s="754"/>
      <c r="AL381" s="754"/>
      <c r="AM381" s="754"/>
      <c r="AN381" s="754"/>
      <c r="AO381" s="754"/>
      <c r="AP381" s="754"/>
      <c r="AQ381" s="754"/>
      <c r="AR381" s="754"/>
      <c r="AS381" s="754"/>
      <c r="AT381" s="754"/>
      <c r="AU381" s="754"/>
      <c r="AV381" s="754"/>
      <c r="AW381" s="754"/>
      <c r="AX381" s="754"/>
      <c r="AY381" s="754"/>
      <c r="AZ381" s="754"/>
      <c r="BA381" s="754"/>
      <c r="BB381" s="754"/>
      <c r="BC381" s="754"/>
      <c r="BD381" s="754"/>
      <c r="BE381" s="754"/>
      <c r="BF381" s="754"/>
      <c r="BG381" s="754"/>
    </row>
    <row r="382" spans="1:59" s="746" customFormat="1" ht="30" x14ac:dyDescent="0.2">
      <c r="A382" s="735">
        <v>1089</v>
      </c>
      <c r="B382" s="735">
        <v>1097</v>
      </c>
      <c r="C382" s="736">
        <v>655</v>
      </c>
      <c r="D382" s="736">
        <v>375</v>
      </c>
      <c r="E382" s="737" t="s">
        <v>3055</v>
      </c>
      <c r="F382" s="738" t="s">
        <v>6167</v>
      </c>
      <c r="G382" s="738" t="s">
        <v>5747</v>
      </c>
      <c r="H382" s="739" t="s">
        <v>106</v>
      </c>
      <c r="I382" s="740">
        <v>60000</v>
      </c>
      <c r="J382" s="752">
        <v>125000</v>
      </c>
      <c r="K382" s="742">
        <v>42759</v>
      </c>
      <c r="L382" s="743">
        <v>0</v>
      </c>
      <c r="M382" s="743">
        <v>0</v>
      </c>
      <c r="N382" s="753">
        <v>0</v>
      </c>
      <c r="O382" s="753">
        <v>0</v>
      </c>
      <c r="P382" s="744">
        <f t="shared" si="5"/>
        <v>125000</v>
      </c>
      <c r="Q382" s="604"/>
      <c r="R382" s="754"/>
      <c r="S382" s="754"/>
      <c r="T382" s="754"/>
      <c r="U382" s="754"/>
      <c r="V382" s="754"/>
      <c r="W382" s="754"/>
      <c r="X382" s="754"/>
      <c r="Y382" s="754"/>
      <c r="Z382" s="754"/>
      <c r="AA382" s="754"/>
      <c r="AB382" s="754"/>
      <c r="AC382" s="754"/>
      <c r="AD382" s="754"/>
      <c r="AE382" s="754"/>
      <c r="AF382" s="754"/>
      <c r="AG382" s="754"/>
      <c r="AH382" s="754"/>
      <c r="AI382" s="754"/>
      <c r="AJ382" s="754"/>
      <c r="AK382" s="754"/>
      <c r="AL382" s="754"/>
      <c r="AM382" s="754"/>
      <c r="AN382" s="754"/>
      <c r="AO382" s="754"/>
      <c r="AP382" s="754"/>
      <c r="AQ382" s="754"/>
      <c r="AR382" s="754"/>
      <c r="AS382" s="754"/>
      <c r="AT382" s="754"/>
      <c r="AU382" s="754"/>
      <c r="AV382" s="754"/>
      <c r="AW382" s="754"/>
      <c r="AX382" s="754"/>
      <c r="AY382" s="754"/>
      <c r="AZ382" s="754"/>
      <c r="BA382" s="754"/>
      <c r="BB382" s="745"/>
      <c r="BC382" s="745"/>
      <c r="BD382" s="745"/>
      <c r="BE382" s="745"/>
      <c r="BF382" s="745"/>
      <c r="BG382" s="745"/>
    </row>
    <row r="383" spans="1:59" s="746" customFormat="1" x14ac:dyDescent="0.2">
      <c r="A383" s="735" t="e">
        <v>#N/A</v>
      </c>
      <c r="B383" s="735">
        <v>85</v>
      </c>
      <c r="C383" s="736">
        <v>657</v>
      </c>
      <c r="D383" s="736">
        <v>376</v>
      </c>
      <c r="E383" s="737" t="s">
        <v>4603</v>
      </c>
      <c r="F383" s="738" t="s">
        <v>6168</v>
      </c>
      <c r="G383" s="738" t="s">
        <v>5747</v>
      </c>
      <c r="H383" s="739" t="s">
        <v>106</v>
      </c>
      <c r="I383" s="740">
        <v>0</v>
      </c>
      <c r="J383" s="752">
        <v>50000</v>
      </c>
      <c r="K383" s="742">
        <v>42794</v>
      </c>
      <c r="L383" s="743">
        <v>0</v>
      </c>
      <c r="M383" s="743">
        <v>0</v>
      </c>
      <c r="N383" s="753">
        <v>0</v>
      </c>
      <c r="O383" s="753">
        <v>0</v>
      </c>
      <c r="P383" s="744">
        <f t="shared" si="5"/>
        <v>50000</v>
      </c>
      <c r="Q383" s="60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Q383" s="754"/>
      <c r="AR383" s="754"/>
      <c r="AS383" s="754"/>
      <c r="AT383" s="754"/>
      <c r="AU383" s="754"/>
      <c r="AV383" s="754"/>
      <c r="AW383" s="754"/>
      <c r="AX383" s="754"/>
      <c r="AY383" s="754"/>
      <c r="AZ383" s="754"/>
      <c r="BA383" s="754"/>
      <c r="BB383" s="745"/>
      <c r="BC383" s="745"/>
      <c r="BD383" s="745"/>
      <c r="BE383" s="745"/>
      <c r="BF383" s="745"/>
      <c r="BG383" s="745"/>
    </row>
    <row r="384" spans="1:59" s="755" customFormat="1" x14ac:dyDescent="0.2">
      <c r="A384" s="735" t="e">
        <v>#N/A</v>
      </c>
      <c r="B384" s="735" t="e">
        <v>#N/A</v>
      </c>
      <c r="C384" s="736" t="e">
        <v>#N/A</v>
      </c>
      <c r="D384" s="736">
        <v>377</v>
      </c>
      <c r="E384" s="737" t="s">
        <v>6169</v>
      </c>
      <c r="F384" s="738" t="s">
        <v>6170</v>
      </c>
      <c r="G384" s="738" t="s">
        <v>5747</v>
      </c>
      <c r="H384" s="739" t="s">
        <v>106</v>
      </c>
      <c r="I384" s="740">
        <v>0</v>
      </c>
      <c r="J384" s="752">
        <v>35000</v>
      </c>
      <c r="K384" s="742">
        <v>42690</v>
      </c>
      <c r="L384" s="743">
        <v>0</v>
      </c>
      <c r="M384" s="743">
        <v>0</v>
      </c>
      <c r="N384" s="753">
        <v>0</v>
      </c>
      <c r="O384" s="753">
        <v>0</v>
      </c>
      <c r="P384" s="744">
        <f t="shared" si="5"/>
        <v>35000</v>
      </c>
      <c r="Q384" s="60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Q384" s="754"/>
      <c r="AR384" s="754"/>
      <c r="AS384" s="754"/>
      <c r="AT384" s="754"/>
      <c r="AU384" s="754"/>
      <c r="AV384" s="754"/>
      <c r="AW384" s="754"/>
      <c r="AX384" s="754"/>
      <c r="AY384" s="754"/>
      <c r="AZ384" s="754"/>
      <c r="BA384" s="754"/>
      <c r="BB384" s="754"/>
      <c r="BC384" s="754"/>
      <c r="BD384" s="754"/>
      <c r="BE384" s="754"/>
      <c r="BF384" s="754"/>
      <c r="BG384" s="754"/>
    </row>
    <row r="385" spans="1:59" s="755" customFormat="1" ht="30" x14ac:dyDescent="0.2">
      <c r="A385" s="735">
        <v>871</v>
      </c>
      <c r="B385" s="735">
        <v>879</v>
      </c>
      <c r="C385" s="736">
        <v>186</v>
      </c>
      <c r="D385" s="736">
        <v>378</v>
      </c>
      <c r="E385" s="737" t="s">
        <v>2449</v>
      </c>
      <c r="F385" s="738" t="s">
        <v>6171</v>
      </c>
      <c r="G385" s="738" t="s">
        <v>5747</v>
      </c>
      <c r="H385" s="739" t="s">
        <v>106</v>
      </c>
      <c r="I385" s="740">
        <v>25000</v>
      </c>
      <c r="J385" s="752">
        <v>25000</v>
      </c>
      <c r="K385" s="742">
        <v>42677</v>
      </c>
      <c r="L385" s="743">
        <v>0</v>
      </c>
      <c r="M385" s="743">
        <v>0</v>
      </c>
      <c r="N385" s="753">
        <v>0</v>
      </c>
      <c r="O385" s="753">
        <v>0</v>
      </c>
      <c r="P385" s="744">
        <f t="shared" si="5"/>
        <v>25000</v>
      </c>
      <c r="Q385" s="604"/>
      <c r="R385" s="754"/>
      <c r="S385" s="754"/>
      <c r="T385" s="754"/>
      <c r="U385" s="754"/>
      <c r="V385" s="754"/>
      <c r="W385" s="754"/>
      <c r="X385" s="754"/>
      <c r="Y385" s="754"/>
      <c r="Z385" s="754"/>
      <c r="AA385" s="754"/>
      <c r="AB385" s="754"/>
      <c r="AC385" s="754"/>
      <c r="AD385" s="754"/>
      <c r="AE385" s="754"/>
      <c r="AF385" s="754"/>
      <c r="AG385" s="754"/>
      <c r="AH385" s="754"/>
      <c r="AI385" s="754"/>
      <c r="AJ385" s="754"/>
      <c r="AK385" s="754"/>
      <c r="AL385" s="754"/>
      <c r="AM385" s="754"/>
      <c r="AN385" s="754"/>
      <c r="AO385" s="754"/>
      <c r="AP385" s="754"/>
      <c r="AQ385" s="754"/>
      <c r="AR385" s="754"/>
      <c r="AS385" s="754"/>
      <c r="AT385" s="754"/>
      <c r="AU385" s="754"/>
      <c r="AV385" s="754"/>
      <c r="AW385" s="754"/>
      <c r="AX385" s="754"/>
      <c r="AY385" s="754"/>
      <c r="AZ385" s="754"/>
      <c r="BA385" s="754"/>
      <c r="BB385" s="754"/>
      <c r="BC385" s="754"/>
      <c r="BD385" s="754"/>
      <c r="BE385" s="754"/>
      <c r="BF385" s="754"/>
      <c r="BG385" s="754"/>
    </row>
    <row r="386" spans="1:59" s="755" customFormat="1" ht="45" x14ac:dyDescent="0.2">
      <c r="A386" s="735">
        <v>300</v>
      </c>
      <c r="B386" s="735">
        <v>312</v>
      </c>
      <c r="C386" s="736">
        <v>332</v>
      </c>
      <c r="D386" s="736">
        <v>379</v>
      </c>
      <c r="E386" s="737" t="s">
        <v>786</v>
      </c>
      <c r="F386" s="738" t="s">
        <v>6172</v>
      </c>
      <c r="G386" s="738" t="s">
        <v>3387</v>
      </c>
      <c r="H386" s="739" t="s">
        <v>106</v>
      </c>
      <c r="I386" s="740">
        <v>35000</v>
      </c>
      <c r="J386" s="752">
        <v>35000</v>
      </c>
      <c r="K386" s="742">
        <v>42689</v>
      </c>
      <c r="L386" s="743">
        <v>0</v>
      </c>
      <c r="M386" s="743">
        <v>0</v>
      </c>
      <c r="N386" s="753">
        <v>0</v>
      </c>
      <c r="O386" s="753">
        <v>0</v>
      </c>
      <c r="P386" s="744">
        <f t="shared" si="5"/>
        <v>35000</v>
      </c>
      <c r="Q386" s="604"/>
      <c r="R386" s="754"/>
      <c r="S386" s="754"/>
      <c r="T386" s="754"/>
      <c r="U386" s="754"/>
      <c r="V386" s="754"/>
      <c r="W386" s="754"/>
      <c r="X386" s="754"/>
      <c r="Y386" s="754"/>
      <c r="Z386" s="754"/>
      <c r="AA386" s="754"/>
      <c r="AB386" s="754"/>
      <c r="AC386" s="754"/>
      <c r="AD386" s="754"/>
      <c r="AE386" s="754"/>
      <c r="AF386" s="754"/>
      <c r="AG386" s="754"/>
      <c r="AH386" s="754"/>
      <c r="AI386" s="754"/>
      <c r="AJ386" s="754"/>
      <c r="AK386" s="754"/>
      <c r="AL386" s="754"/>
      <c r="AM386" s="754"/>
      <c r="AN386" s="754"/>
      <c r="AO386" s="754"/>
      <c r="AP386" s="754"/>
      <c r="AQ386" s="754"/>
      <c r="AR386" s="754"/>
      <c r="AS386" s="754"/>
      <c r="AT386" s="754"/>
      <c r="AU386" s="754"/>
      <c r="AV386" s="754"/>
      <c r="AW386" s="754"/>
      <c r="AX386" s="754"/>
      <c r="AY386" s="754"/>
      <c r="AZ386" s="754"/>
      <c r="BA386" s="754"/>
      <c r="BB386" s="754"/>
      <c r="BC386" s="754"/>
      <c r="BD386" s="754"/>
      <c r="BE386" s="754"/>
      <c r="BF386" s="754"/>
      <c r="BG386" s="754"/>
    </row>
    <row r="387" spans="1:59" s="755" customFormat="1" x14ac:dyDescent="0.2">
      <c r="A387" s="735">
        <v>649</v>
      </c>
      <c r="B387" s="735">
        <v>659</v>
      </c>
      <c r="C387" s="736">
        <v>335</v>
      </c>
      <c r="D387" s="736">
        <v>380</v>
      </c>
      <c r="E387" s="737" t="s">
        <v>1825</v>
      </c>
      <c r="F387" s="738" t="s">
        <v>6173</v>
      </c>
      <c r="G387" s="738" t="s">
        <v>5747</v>
      </c>
      <c r="H387" s="739" t="s">
        <v>106</v>
      </c>
      <c r="I387" s="740">
        <v>9500</v>
      </c>
      <c r="J387" s="752">
        <v>9500</v>
      </c>
      <c r="K387" s="742">
        <v>42670</v>
      </c>
      <c r="L387" s="743">
        <v>0</v>
      </c>
      <c r="M387" s="743">
        <v>0</v>
      </c>
      <c r="N387" s="753">
        <v>0</v>
      </c>
      <c r="O387" s="753">
        <v>0</v>
      </c>
      <c r="P387" s="744">
        <f t="shared" si="5"/>
        <v>9500</v>
      </c>
      <c r="Q387" s="604"/>
      <c r="R387" s="754"/>
      <c r="S387" s="754"/>
      <c r="T387" s="754"/>
      <c r="U387" s="754"/>
      <c r="V387" s="754"/>
      <c r="W387" s="754"/>
      <c r="X387" s="754"/>
      <c r="Y387" s="754"/>
      <c r="Z387" s="754"/>
      <c r="AA387" s="754"/>
      <c r="AB387" s="754"/>
      <c r="AC387" s="754"/>
      <c r="AD387" s="754"/>
      <c r="AE387" s="754"/>
      <c r="AF387" s="754"/>
      <c r="AG387" s="754"/>
      <c r="AH387" s="754"/>
      <c r="AI387" s="754"/>
      <c r="AJ387" s="754"/>
      <c r="AK387" s="754"/>
      <c r="AL387" s="754"/>
      <c r="AM387" s="754"/>
      <c r="AN387" s="754"/>
      <c r="AO387" s="754"/>
      <c r="AP387" s="754"/>
      <c r="AQ387" s="754"/>
      <c r="AR387" s="754"/>
      <c r="AS387" s="754"/>
      <c r="AT387" s="754"/>
      <c r="AU387" s="754"/>
      <c r="AV387" s="754"/>
      <c r="AW387" s="754"/>
      <c r="AX387" s="754"/>
      <c r="AY387" s="754"/>
      <c r="AZ387" s="754"/>
      <c r="BA387" s="754"/>
      <c r="BB387" s="754"/>
      <c r="BC387" s="754"/>
      <c r="BD387" s="754"/>
      <c r="BE387" s="754"/>
      <c r="BF387" s="754"/>
      <c r="BG387" s="754"/>
    </row>
    <row r="388" spans="1:59" s="755" customFormat="1" ht="30" x14ac:dyDescent="0.2">
      <c r="A388" s="735">
        <v>659</v>
      </c>
      <c r="B388" s="735">
        <v>669</v>
      </c>
      <c r="C388" s="736">
        <v>362</v>
      </c>
      <c r="D388" s="736">
        <v>381</v>
      </c>
      <c r="E388" s="737" t="s">
        <v>1853</v>
      </c>
      <c r="F388" s="738" t="s">
        <v>6174</v>
      </c>
      <c r="G388" s="738" t="s">
        <v>5747</v>
      </c>
      <c r="H388" s="739" t="s">
        <v>106</v>
      </c>
      <c r="I388" s="740">
        <v>20000</v>
      </c>
      <c r="J388" s="752">
        <v>20000</v>
      </c>
      <c r="K388" s="742">
        <v>42758</v>
      </c>
      <c r="L388" s="743">
        <v>0</v>
      </c>
      <c r="M388" s="743">
        <v>0</v>
      </c>
      <c r="N388" s="753">
        <v>0</v>
      </c>
      <c r="O388" s="753">
        <v>0</v>
      </c>
      <c r="P388" s="744">
        <f t="shared" si="5"/>
        <v>20000</v>
      </c>
      <c r="Q388" s="604"/>
      <c r="R388" s="754"/>
      <c r="S388" s="754"/>
      <c r="T388" s="754"/>
      <c r="U388" s="754"/>
      <c r="V388" s="754"/>
      <c r="W388" s="754"/>
      <c r="X388" s="754"/>
      <c r="Y388" s="754"/>
      <c r="Z388" s="754"/>
      <c r="AA388" s="754"/>
      <c r="AB388" s="754"/>
      <c r="AC388" s="754"/>
      <c r="AD388" s="754"/>
      <c r="AE388" s="754"/>
      <c r="AF388" s="754"/>
      <c r="AG388" s="754"/>
      <c r="AH388" s="754"/>
      <c r="AI388" s="754"/>
      <c r="AJ388" s="754"/>
      <c r="AK388" s="754"/>
      <c r="AL388" s="754"/>
      <c r="AM388" s="754"/>
      <c r="AN388" s="754"/>
      <c r="AO388" s="754"/>
      <c r="AP388" s="754"/>
      <c r="AQ388" s="754"/>
      <c r="AR388" s="754"/>
      <c r="AS388" s="754"/>
      <c r="AT388" s="754"/>
      <c r="AU388" s="754"/>
      <c r="AV388" s="754"/>
      <c r="AW388" s="754"/>
      <c r="AX388" s="754"/>
      <c r="AY388" s="754"/>
      <c r="AZ388" s="754"/>
      <c r="BA388" s="754"/>
      <c r="BB388" s="754"/>
      <c r="BC388" s="754"/>
      <c r="BD388" s="754"/>
      <c r="BE388" s="754"/>
      <c r="BF388" s="754"/>
      <c r="BG388" s="754"/>
    </row>
    <row r="389" spans="1:59" s="755" customFormat="1" ht="30" x14ac:dyDescent="0.2">
      <c r="A389" s="735">
        <v>811</v>
      </c>
      <c r="B389" s="735">
        <v>819</v>
      </c>
      <c r="C389" s="736">
        <v>647</v>
      </c>
      <c r="D389" s="736">
        <v>382</v>
      </c>
      <c r="E389" s="737" t="s">
        <v>2292</v>
      </c>
      <c r="F389" s="738" t="s">
        <v>6175</v>
      </c>
      <c r="G389" s="738" t="s">
        <v>5747</v>
      </c>
      <c r="H389" s="739" t="s">
        <v>106</v>
      </c>
      <c r="I389" s="740">
        <v>5500</v>
      </c>
      <c r="J389" s="752">
        <v>5500</v>
      </c>
      <c r="K389" s="742">
        <v>42719</v>
      </c>
      <c r="L389" s="743">
        <v>0</v>
      </c>
      <c r="M389" s="743">
        <v>0</v>
      </c>
      <c r="N389" s="753">
        <v>0</v>
      </c>
      <c r="O389" s="753">
        <v>0</v>
      </c>
      <c r="P389" s="744">
        <f t="shared" si="5"/>
        <v>5500</v>
      </c>
      <c r="Q389" s="604"/>
      <c r="R389" s="754"/>
      <c r="S389" s="754"/>
      <c r="T389" s="754"/>
      <c r="U389" s="754"/>
      <c r="V389" s="754"/>
      <c r="W389" s="754"/>
      <c r="X389" s="754"/>
      <c r="Y389" s="754"/>
      <c r="Z389" s="754"/>
      <c r="AA389" s="754"/>
      <c r="AB389" s="754"/>
      <c r="AC389" s="754"/>
      <c r="AD389" s="754"/>
      <c r="AE389" s="754"/>
      <c r="AF389" s="754"/>
      <c r="AG389" s="754"/>
      <c r="AH389" s="754"/>
      <c r="AI389" s="754"/>
      <c r="AJ389" s="754"/>
      <c r="AK389" s="754"/>
      <c r="AL389" s="754"/>
      <c r="AM389" s="754"/>
      <c r="AN389" s="754"/>
      <c r="AO389" s="754"/>
      <c r="AP389" s="754"/>
      <c r="AQ389" s="754"/>
      <c r="AR389" s="754"/>
      <c r="AS389" s="754"/>
      <c r="AT389" s="754"/>
      <c r="AU389" s="754"/>
      <c r="AV389" s="754"/>
      <c r="AW389" s="754"/>
      <c r="AX389" s="754"/>
      <c r="AY389" s="754"/>
      <c r="AZ389" s="754"/>
      <c r="BA389" s="754"/>
      <c r="BB389" s="754"/>
      <c r="BC389" s="754"/>
      <c r="BD389" s="754"/>
      <c r="BE389" s="754"/>
      <c r="BF389" s="754"/>
      <c r="BG389" s="754"/>
    </row>
    <row r="390" spans="1:59" s="755" customFormat="1" ht="30" x14ac:dyDescent="0.2">
      <c r="A390" s="735">
        <v>1093</v>
      </c>
      <c r="B390" s="735">
        <v>1101</v>
      </c>
      <c r="C390" s="736">
        <v>1318</v>
      </c>
      <c r="D390" s="736">
        <v>383</v>
      </c>
      <c r="E390" s="737" t="s">
        <v>3066</v>
      </c>
      <c r="F390" s="738" t="s">
        <v>6176</v>
      </c>
      <c r="G390" s="738" t="s">
        <v>5747</v>
      </c>
      <c r="H390" s="739" t="s">
        <v>106</v>
      </c>
      <c r="I390" s="740">
        <v>10000</v>
      </c>
      <c r="J390" s="752">
        <v>10000</v>
      </c>
      <c r="K390" s="742">
        <v>42684</v>
      </c>
      <c r="L390" s="743">
        <v>0</v>
      </c>
      <c r="M390" s="743">
        <v>0</v>
      </c>
      <c r="N390" s="753">
        <v>0</v>
      </c>
      <c r="O390" s="753">
        <v>0</v>
      </c>
      <c r="P390" s="744">
        <f t="shared" si="5"/>
        <v>10000</v>
      </c>
      <c r="Q390" s="604"/>
      <c r="R390" s="754"/>
      <c r="S390" s="754"/>
      <c r="T390" s="754"/>
      <c r="U390" s="754"/>
      <c r="V390" s="754"/>
      <c r="W390" s="754"/>
      <c r="X390" s="754"/>
      <c r="Y390" s="754"/>
      <c r="Z390" s="754"/>
      <c r="AA390" s="754"/>
      <c r="AB390" s="754"/>
      <c r="AC390" s="754"/>
      <c r="AD390" s="754"/>
      <c r="AE390" s="754"/>
      <c r="AF390" s="754"/>
      <c r="AG390" s="754"/>
      <c r="AH390" s="754"/>
      <c r="AI390" s="754"/>
      <c r="AJ390" s="754"/>
      <c r="AK390" s="754"/>
      <c r="AL390" s="754"/>
      <c r="AM390" s="754"/>
      <c r="AN390" s="754"/>
      <c r="AO390" s="754"/>
      <c r="AP390" s="754"/>
      <c r="AQ390" s="754"/>
      <c r="AR390" s="754"/>
      <c r="AS390" s="754"/>
      <c r="AT390" s="754"/>
      <c r="AU390" s="754"/>
      <c r="AV390" s="754"/>
      <c r="AW390" s="754"/>
      <c r="AX390" s="754"/>
      <c r="AY390" s="754"/>
      <c r="AZ390" s="754"/>
      <c r="BA390" s="754"/>
      <c r="BB390" s="754"/>
      <c r="BC390" s="754"/>
      <c r="BD390" s="754"/>
      <c r="BE390" s="754"/>
      <c r="BF390" s="754"/>
      <c r="BG390" s="754"/>
    </row>
    <row r="391" spans="1:59" s="755" customFormat="1" ht="30" x14ac:dyDescent="0.2">
      <c r="A391" s="735" t="e">
        <v>#N/A</v>
      </c>
      <c r="B391" s="735">
        <v>100</v>
      </c>
      <c r="C391" s="736">
        <v>93</v>
      </c>
      <c r="D391" s="736">
        <v>384</v>
      </c>
      <c r="E391" s="737" t="s">
        <v>4609</v>
      </c>
      <c r="F391" s="738" t="s">
        <v>6177</v>
      </c>
      <c r="G391" s="738" t="s">
        <v>5747</v>
      </c>
      <c r="H391" s="739" t="s">
        <v>106</v>
      </c>
      <c r="I391" s="740">
        <v>0</v>
      </c>
      <c r="J391" s="752">
        <v>30000</v>
      </c>
      <c r="K391" s="742">
        <v>42808</v>
      </c>
      <c r="L391" s="743">
        <v>0</v>
      </c>
      <c r="M391" s="743">
        <v>0</v>
      </c>
      <c r="N391" s="753">
        <v>0</v>
      </c>
      <c r="O391" s="753">
        <v>0</v>
      </c>
      <c r="P391" s="744">
        <f t="shared" si="5"/>
        <v>30000</v>
      </c>
      <c r="Q391" s="760" t="s">
        <v>5224</v>
      </c>
      <c r="R391" s="754"/>
      <c r="S391" s="754"/>
      <c r="T391" s="754"/>
      <c r="U391" s="754"/>
      <c r="V391" s="754"/>
      <c r="W391" s="754"/>
      <c r="X391" s="754"/>
      <c r="Y391" s="754"/>
      <c r="Z391" s="754"/>
      <c r="AA391" s="754"/>
      <c r="AB391" s="754"/>
      <c r="AC391" s="754"/>
      <c r="AD391" s="754"/>
      <c r="AE391" s="754"/>
      <c r="AF391" s="754"/>
      <c r="AG391" s="754"/>
      <c r="AH391" s="754"/>
      <c r="AI391" s="754"/>
      <c r="AJ391" s="754"/>
      <c r="AK391" s="754"/>
      <c r="AL391" s="754"/>
      <c r="AM391" s="754"/>
      <c r="AN391" s="754"/>
      <c r="AO391" s="754"/>
      <c r="AP391" s="754"/>
      <c r="AQ391" s="754"/>
      <c r="AR391" s="754"/>
      <c r="AS391" s="754"/>
      <c r="AT391" s="754"/>
      <c r="AU391" s="754"/>
      <c r="AV391" s="754"/>
      <c r="AW391" s="754"/>
      <c r="AX391" s="754"/>
      <c r="AY391" s="754"/>
      <c r="AZ391" s="754"/>
      <c r="BA391" s="754"/>
      <c r="BB391" s="754"/>
      <c r="BC391" s="754"/>
      <c r="BD391" s="754"/>
      <c r="BE391" s="754"/>
      <c r="BF391" s="754"/>
      <c r="BG391" s="754"/>
    </row>
    <row r="392" spans="1:59" s="755" customFormat="1" ht="30" x14ac:dyDescent="0.2">
      <c r="A392" s="735">
        <v>1072</v>
      </c>
      <c r="B392" s="735">
        <v>1080</v>
      </c>
      <c r="C392" s="736">
        <v>244</v>
      </c>
      <c r="D392" s="736">
        <v>385</v>
      </c>
      <c r="E392" s="737" t="s">
        <v>3003</v>
      </c>
      <c r="F392" s="738" t="s">
        <v>6178</v>
      </c>
      <c r="G392" s="738" t="s">
        <v>5747</v>
      </c>
      <c r="H392" s="739" t="s">
        <v>106</v>
      </c>
      <c r="I392" s="740">
        <v>7500</v>
      </c>
      <c r="J392" s="752">
        <v>7500</v>
      </c>
      <c r="K392" s="742">
        <v>42739</v>
      </c>
      <c r="L392" s="743">
        <v>0</v>
      </c>
      <c r="M392" s="743">
        <v>0</v>
      </c>
      <c r="N392" s="753">
        <v>0</v>
      </c>
      <c r="O392" s="753">
        <v>0</v>
      </c>
      <c r="P392" s="744">
        <f t="shared" si="5"/>
        <v>7500</v>
      </c>
      <c r="Q392" s="604"/>
      <c r="R392" s="754"/>
      <c r="S392" s="754"/>
      <c r="T392" s="754"/>
      <c r="U392" s="754"/>
      <c r="V392" s="754"/>
      <c r="W392" s="754"/>
      <c r="X392" s="754"/>
      <c r="Y392" s="754"/>
      <c r="Z392" s="754"/>
      <c r="AA392" s="754"/>
      <c r="AB392" s="754"/>
      <c r="AC392" s="754"/>
      <c r="AD392" s="754"/>
      <c r="AE392" s="754"/>
      <c r="AF392" s="754"/>
      <c r="AG392" s="754"/>
      <c r="AH392" s="754"/>
      <c r="AI392" s="754"/>
      <c r="AJ392" s="754"/>
      <c r="AK392" s="754"/>
      <c r="AL392" s="754"/>
      <c r="AM392" s="754"/>
      <c r="AN392" s="754"/>
      <c r="AO392" s="754"/>
      <c r="AP392" s="754"/>
      <c r="AQ392" s="754"/>
      <c r="AR392" s="754"/>
      <c r="AS392" s="754"/>
      <c r="AT392" s="754"/>
      <c r="AU392" s="754"/>
      <c r="AV392" s="754"/>
      <c r="AW392" s="754"/>
      <c r="AX392" s="754"/>
      <c r="AY392" s="754"/>
      <c r="AZ392" s="754"/>
      <c r="BA392" s="754"/>
      <c r="BB392" s="754"/>
      <c r="BC392" s="754"/>
      <c r="BD392" s="754"/>
      <c r="BE392" s="754"/>
      <c r="BF392" s="754"/>
      <c r="BG392" s="754"/>
    </row>
    <row r="393" spans="1:59" s="755" customFormat="1" ht="30" x14ac:dyDescent="0.2">
      <c r="A393" s="735" t="e">
        <v>#N/A</v>
      </c>
      <c r="B393" s="735" t="e">
        <v>#N/A</v>
      </c>
      <c r="C393" s="736">
        <v>268</v>
      </c>
      <c r="D393" s="736">
        <v>386</v>
      </c>
      <c r="E393" s="737" t="s">
        <v>5273</v>
      </c>
      <c r="F393" s="738" t="s">
        <v>6179</v>
      </c>
      <c r="G393" s="738" t="s">
        <v>5747</v>
      </c>
      <c r="H393" s="739" t="s">
        <v>106</v>
      </c>
      <c r="I393" s="740">
        <v>0</v>
      </c>
      <c r="J393" s="752">
        <v>50000</v>
      </c>
      <c r="K393" s="742">
        <v>42745</v>
      </c>
      <c r="L393" s="743">
        <v>0</v>
      </c>
      <c r="M393" s="743">
        <v>0</v>
      </c>
      <c r="N393" s="753">
        <v>0</v>
      </c>
      <c r="O393" s="753">
        <v>0</v>
      </c>
      <c r="P393" s="744">
        <f t="shared" ref="P393:P456" si="6">IF(N393&gt;0,N393-O393,J393-O393)</f>
        <v>50000</v>
      </c>
      <c r="Q393" s="604"/>
      <c r="R393" s="754"/>
      <c r="S393" s="754"/>
      <c r="T393" s="754"/>
      <c r="U393" s="754"/>
      <c r="V393" s="754"/>
      <c r="W393" s="754"/>
      <c r="X393" s="754"/>
      <c r="Y393" s="754"/>
      <c r="Z393" s="754"/>
      <c r="AA393" s="754"/>
      <c r="AB393" s="754"/>
      <c r="AC393" s="754"/>
      <c r="AD393" s="754"/>
      <c r="AE393" s="754"/>
      <c r="AF393" s="754"/>
      <c r="AG393" s="754"/>
      <c r="AH393" s="754"/>
      <c r="AI393" s="754"/>
      <c r="AJ393" s="754"/>
      <c r="AK393" s="754"/>
      <c r="AL393" s="754"/>
      <c r="AM393" s="754"/>
      <c r="AN393" s="754"/>
      <c r="AO393" s="754"/>
      <c r="AP393" s="754"/>
      <c r="AQ393" s="754"/>
      <c r="AR393" s="754"/>
      <c r="AS393" s="754"/>
      <c r="AT393" s="754"/>
      <c r="AU393" s="754"/>
      <c r="AV393" s="754"/>
      <c r="AW393" s="754"/>
      <c r="AX393" s="754"/>
      <c r="AY393" s="754"/>
      <c r="AZ393" s="754"/>
      <c r="BA393" s="754"/>
      <c r="BB393" s="754"/>
      <c r="BC393" s="754"/>
      <c r="BD393" s="754"/>
      <c r="BE393" s="754"/>
      <c r="BF393" s="754"/>
      <c r="BG393" s="754"/>
    </row>
    <row r="394" spans="1:59" s="755" customFormat="1" ht="30" x14ac:dyDescent="0.2">
      <c r="A394" s="735">
        <v>298</v>
      </c>
      <c r="B394" s="735">
        <v>310</v>
      </c>
      <c r="C394" s="736">
        <v>347</v>
      </c>
      <c r="D394" s="736">
        <v>387</v>
      </c>
      <c r="E394" s="737" t="s">
        <v>779</v>
      </c>
      <c r="F394" s="738" t="s">
        <v>6180</v>
      </c>
      <c r="G394" s="738" t="s">
        <v>5759</v>
      </c>
      <c r="H394" s="739" t="s">
        <v>106</v>
      </c>
      <c r="I394" s="740">
        <v>95000</v>
      </c>
      <c r="J394" s="752">
        <v>95000</v>
      </c>
      <c r="K394" s="742">
        <v>42662</v>
      </c>
      <c r="L394" s="743">
        <v>0</v>
      </c>
      <c r="M394" s="743">
        <v>0</v>
      </c>
      <c r="N394" s="753">
        <v>0</v>
      </c>
      <c r="O394" s="753">
        <v>0</v>
      </c>
      <c r="P394" s="744">
        <f t="shared" si="6"/>
        <v>95000</v>
      </c>
      <c r="Q394" s="604"/>
      <c r="R394" s="754"/>
      <c r="S394" s="754"/>
      <c r="T394" s="754"/>
      <c r="U394" s="754"/>
      <c r="V394" s="754"/>
      <c r="W394" s="754"/>
      <c r="X394" s="754"/>
      <c r="Y394" s="754"/>
      <c r="Z394" s="754"/>
      <c r="AA394" s="754"/>
      <c r="AB394" s="754"/>
      <c r="AC394" s="754"/>
      <c r="AD394" s="754"/>
      <c r="AE394" s="754"/>
      <c r="AF394" s="754"/>
      <c r="AG394" s="754"/>
      <c r="AH394" s="754"/>
      <c r="AI394" s="754"/>
      <c r="AJ394" s="754"/>
      <c r="AK394" s="754"/>
      <c r="AL394" s="754"/>
      <c r="AM394" s="754"/>
      <c r="AN394" s="754"/>
      <c r="AO394" s="754"/>
      <c r="AP394" s="754"/>
      <c r="AQ394" s="754"/>
      <c r="AR394" s="754"/>
      <c r="AS394" s="754"/>
      <c r="AT394" s="754"/>
      <c r="AU394" s="754"/>
      <c r="AV394" s="754"/>
      <c r="AW394" s="754"/>
      <c r="AX394" s="754"/>
      <c r="AY394" s="754"/>
      <c r="AZ394" s="754"/>
      <c r="BA394" s="754"/>
      <c r="BB394" s="754"/>
      <c r="BC394" s="754"/>
      <c r="BD394" s="754"/>
      <c r="BE394" s="754"/>
      <c r="BF394" s="754"/>
      <c r="BG394" s="754"/>
    </row>
    <row r="395" spans="1:59" s="755" customFormat="1" x14ac:dyDescent="0.2">
      <c r="A395" s="735" t="e">
        <v>#N/A</v>
      </c>
      <c r="B395" s="735" t="e">
        <v>#N/A</v>
      </c>
      <c r="C395" s="736">
        <v>396</v>
      </c>
      <c r="D395" s="736">
        <v>388</v>
      </c>
      <c r="E395" s="737" t="s">
        <v>5281</v>
      </c>
      <c r="F395" s="738" t="s">
        <v>6181</v>
      </c>
      <c r="G395" s="738" t="s">
        <v>5747</v>
      </c>
      <c r="H395" s="739" t="s">
        <v>106</v>
      </c>
      <c r="I395" s="740">
        <v>0</v>
      </c>
      <c r="J395" s="752">
        <v>150000</v>
      </c>
      <c r="K395" s="742">
        <v>42745</v>
      </c>
      <c r="L395" s="743">
        <v>0</v>
      </c>
      <c r="M395" s="743">
        <v>0</v>
      </c>
      <c r="N395" s="753">
        <v>0</v>
      </c>
      <c r="O395" s="753">
        <v>0</v>
      </c>
      <c r="P395" s="744">
        <f t="shared" si="6"/>
        <v>150000</v>
      </c>
      <c r="Q395" s="604"/>
      <c r="R395" s="754"/>
      <c r="S395" s="754"/>
      <c r="T395" s="754"/>
      <c r="U395" s="754"/>
      <c r="V395" s="754"/>
      <c r="W395" s="754"/>
      <c r="X395" s="754"/>
      <c r="Y395" s="754"/>
      <c r="Z395" s="754"/>
      <c r="AA395" s="754"/>
      <c r="AB395" s="754"/>
      <c r="AC395" s="754"/>
      <c r="AD395" s="754"/>
      <c r="AE395" s="754"/>
      <c r="AF395" s="754"/>
      <c r="AG395" s="754"/>
      <c r="AH395" s="754"/>
      <c r="AI395" s="754"/>
      <c r="AJ395" s="754"/>
      <c r="AK395" s="754"/>
      <c r="AL395" s="754"/>
      <c r="AM395" s="754"/>
      <c r="AN395" s="754"/>
      <c r="AO395" s="754"/>
      <c r="AP395" s="754"/>
      <c r="AQ395" s="754"/>
      <c r="AR395" s="754"/>
      <c r="AS395" s="754"/>
      <c r="AT395" s="754"/>
      <c r="AU395" s="754"/>
      <c r="AV395" s="754"/>
      <c r="AW395" s="754"/>
      <c r="AX395" s="754"/>
      <c r="AY395" s="754"/>
      <c r="AZ395" s="754"/>
      <c r="BA395" s="754"/>
      <c r="BB395" s="754"/>
      <c r="BC395" s="754"/>
      <c r="BD395" s="754"/>
      <c r="BE395" s="754"/>
      <c r="BF395" s="754"/>
      <c r="BG395" s="754"/>
    </row>
    <row r="396" spans="1:59" s="755" customFormat="1" ht="30" x14ac:dyDescent="0.2">
      <c r="A396" s="735" t="e">
        <v>#N/A</v>
      </c>
      <c r="B396" s="735" t="e">
        <v>#N/A</v>
      </c>
      <c r="C396" s="736" t="e">
        <v>#N/A</v>
      </c>
      <c r="D396" s="736">
        <v>389</v>
      </c>
      <c r="E396" s="737" t="s">
        <v>6182</v>
      </c>
      <c r="F396" s="738" t="s">
        <v>6183</v>
      </c>
      <c r="G396" s="738" t="s">
        <v>5750</v>
      </c>
      <c r="H396" s="739" t="s">
        <v>106</v>
      </c>
      <c r="I396" s="740">
        <v>0</v>
      </c>
      <c r="J396" s="752">
        <v>225000</v>
      </c>
      <c r="K396" s="742">
        <v>42801</v>
      </c>
      <c r="L396" s="743">
        <v>0</v>
      </c>
      <c r="M396" s="743">
        <v>0</v>
      </c>
      <c r="N396" s="753">
        <v>0</v>
      </c>
      <c r="O396" s="753">
        <v>0</v>
      </c>
      <c r="P396" s="744">
        <f t="shared" si="6"/>
        <v>225000</v>
      </c>
      <c r="Q396" s="604"/>
      <c r="R396" s="754"/>
      <c r="S396" s="754"/>
      <c r="T396" s="754"/>
      <c r="U396" s="754"/>
      <c r="V396" s="754"/>
      <c r="W396" s="754"/>
      <c r="X396" s="754"/>
      <c r="Y396" s="754"/>
      <c r="Z396" s="754"/>
      <c r="AA396" s="754"/>
      <c r="AB396" s="754"/>
      <c r="AC396" s="754"/>
      <c r="AD396" s="754"/>
      <c r="AE396" s="754"/>
      <c r="AF396" s="754"/>
      <c r="AG396" s="754"/>
      <c r="AH396" s="754"/>
      <c r="AI396" s="754"/>
      <c r="AJ396" s="754"/>
      <c r="AK396" s="754"/>
      <c r="AL396" s="754"/>
      <c r="AM396" s="754"/>
      <c r="AN396" s="754"/>
      <c r="AO396" s="754"/>
      <c r="AP396" s="754"/>
      <c r="AQ396" s="754"/>
      <c r="AR396" s="754"/>
      <c r="AS396" s="754"/>
      <c r="AT396" s="754"/>
      <c r="AU396" s="754"/>
      <c r="AV396" s="754"/>
      <c r="AW396" s="754"/>
      <c r="AX396" s="754"/>
      <c r="AY396" s="754"/>
      <c r="AZ396" s="754"/>
      <c r="BA396" s="754"/>
      <c r="BB396" s="754"/>
      <c r="BC396" s="754"/>
      <c r="BD396" s="754"/>
      <c r="BE396" s="754"/>
      <c r="BF396" s="754"/>
      <c r="BG396" s="754"/>
    </row>
    <row r="397" spans="1:59" s="755" customFormat="1" ht="30" x14ac:dyDescent="0.2">
      <c r="A397" s="735" t="e">
        <v>#N/A</v>
      </c>
      <c r="B397" s="735" t="e">
        <v>#N/A</v>
      </c>
      <c r="C397" s="736" t="e">
        <v>#N/A</v>
      </c>
      <c r="D397" s="736">
        <v>390</v>
      </c>
      <c r="E397" s="737" t="s">
        <v>6184</v>
      </c>
      <c r="F397" s="738" t="s">
        <v>6185</v>
      </c>
      <c r="G397" s="738" t="s">
        <v>5750</v>
      </c>
      <c r="H397" s="739" t="s">
        <v>106</v>
      </c>
      <c r="I397" s="740">
        <v>0</v>
      </c>
      <c r="J397" s="752">
        <v>148235</v>
      </c>
      <c r="K397" s="742">
        <v>42759</v>
      </c>
      <c r="L397" s="743">
        <v>0</v>
      </c>
      <c r="M397" s="743">
        <v>0</v>
      </c>
      <c r="N397" s="753">
        <v>0</v>
      </c>
      <c r="O397" s="753">
        <v>0</v>
      </c>
      <c r="P397" s="744">
        <f t="shared" si="6"/>
        <v>148235</v>
      </c>
      <c r="Q397" s="604"/>
      <c r="R397" s="754"/>
      <c r="S397" s="754"/>
      <c r="T397" s="754"/>
      <c r="U397" s="754"/>
      <c r="V397" s="754"/>
      <c r="W397" s="754"/>
      <c r="X397" s="754"/>
      <c r="Y397" s="754"/>
      <c r="Z397" s="754"/>
      <c r="AA397" s="754"/>
      <c r="AB397" s="754"/>
      <c r="AC397" s="754"/>
      <c r="AD397" s="754"/>
      <c r="AE397" s="754"/>
      <c r="AF397" s="754"/>
      <c r="AG397" s="754"/>
      <c r="AH397" s="754"/>
      <c r="AI397" s="754"/>
      <c r="AJ397" s="754"/>
      <c r="AK397" s="754"/>
      <c r="AL397" s="754"/>
      <c r="AM397" s="754"/>
      <c r="AN397" s="754"/>
      <c r="AO397" s="754"/>
      <c r="AP397" s="754"/>
      <c r="AQ397" s="754"/>
      <c r="AR397" s="754"/>
      <c r="AS397" s="754"/>
      <c r="AT397" s="754"/>
      <c r="AU397" s="754"/>
      <c r="AV397" s="754"/>
      <c r="AW397" s="754"/>
      <c r="AX397" s="754"/>
      <c r="AY397" s="754"/>
      <c r="AZ397" s="754"/>
      <c r="BA397" s="754"/>
      <c r="BB397" s="754"/>
      <c r="BC397" s="754"/>
      <c r="BD397" s="754"/>
      <c r="BE397" s="754"/>
      <c r="BF397" s="754"/>
      <c r="BG397" s="754"/>
    </row>
    <row r="398" spans="1:59" s="755" customFormat="1" x14ac:dyDescent="0.2">
      <c r="A398" s="735">
        <v>316</v>
      </c>
      <c r="B398" s="735">
        <v>328</v>
      </c>
      <c r="C398" s="736">
        <v>376</v>
      </c>
      <c r="D398" s="736">
        <v>391</v>
      </c>
      <c r="E398" s="737" t="s">
        <v>838</v>
      </c>
      <c r="F398" s="738" t="s">
        <v>6186</v>
      </c>
      <c r="G398" s="738" t="s">
        <v>5750</v>
      </c>
      <c r="H398" s="739" t="s">
        <v>106</v>
      </c>
      <c r="I398" s="740">
        <v>90000</v>
      </c>
      <c r="J398" s="752">
        <v>90000</v>
      </c>
      <c r="K398" s="742">
        <v>42814</v>
      </c>
      <c r="L398" s="743">
        <v>0</v>
      </c>
      <c r="M398" s="743">
        <v>0</v>
      </c>
      <c r="N398" s="753">
        <v>0</v>
      </c>
      <c r="O398" s="753">
        <v>0</v>
      </c>
      <c r="P398" s="744">
        <f t="shared" si="6"/>
        <v>90000</v>
      </c>
      <c r="Q398" s="604"/>
      <c r="R398" s="754"/>
      <c r="S398" s="754"/>
      <c r="T398" s="754"/>
      <c r="U398" s="754"/>
      <c r="V398" s="754"/>
      <c r="W398" s="754"/>
      <c r="X398" s="754"/>
      <c r="Y398" s="754"/>
      <c r="Z398" s="754"/>
      <c r="AA398" s="754"/>
      <c r="AB398" s="754"/>
      <c r="AC398" s="754"/>
      <c r="AD398" s="754"/>
      <c r="AE398" s="754"/>
      <c r="AF398" s="754"/>
      <c r="AG398" s="754"/>
      <c r="AH398" s="754"/>
      <c r="AI398" s="754"/>
      <c r="AJ398" s="754"/>
      <c r="AK398" s="754"/>
      <c r="AL398" s="754"/>
      <c r="AM398" s="754"/>
      <c r="AN398" s="754"/>
      <c r="AO398" s="754"/>
      <c r="AP398" s="754"/>
      <c r="AQ398" s="754"/>
      <c r="AR398" s="754"/>
      <c r="AS398" s="754"/>
      <c r="AT398" s="754"/>
      <c r="AU398" s="754"/>
      <c r="AV398" s="754"/>
      <c r="AW398" s="754"/>
      <c r="AX398" s="754"/>
      <c r="AY398" s="754"/>
      <c r="AZ398" s="754"/>
      <c r="BA398" s="754"/>
      <c r="BB398" s="754"/>
      <c r="BC398" s="754"/>
      <c r="BD398" s="754"/>
      <c r="BE398" s="754"/>
      <c r="BF398" s="754"/>
      <c r="BG398" s="754"/>
    </row>
    <row r="399" spans="1:59" s="755" customFormat="1" ht="30" x14ac:dyDescent="0.2">
      <c r="A399" s="735">
        <v>317</v>
      </c>
      <c r="B399" s="735">
        <v>329</v>
      </c>
      <c r="C399" s="736">
        <v>386</v>
      </c>
      <c r="D399" s="736">
        <v>392</v>
      </c>
      <c r="E399" s="737" t="s">
        <v>841</v>
      </c>
      <c r="F399" s="738" t="s">
        <v>6187</v>
      </c>
      <c r="G399" s="738" t="s">
        <v>3387</v>
      </c>
      <c r="H399" s="739" t="s">
        <v>106</v>
      </c>
      <c r="I399" s="740">
        <v>45000</v>
      </c>
      <c r="J399" s="752">
        <v>45000</v>
      </c>
      <c r="K399" s="742">
        <v>42814</v>
      </c>
      <c r="L399" s="743">
        <v>0</v>
      </c>
      <c r="M399" s="743">
        <v>0</v>
      </c>
      <c r="N399" s="753">
        <v>0</v>
      </c>
      <c r="O399" s="753">
        <v>0</v>
      </c>
      <c r="P399" s="744">
        <f t="shared" si="6"/>
        <v>45000</v>
      </c>
      <c r="Q399" s="604"/>
      <c r="R399" s="754"/>
      <c r="S399" s="754"/>
      <c r="T399" s="754"/>
      <c r="U399" s="754"/>
      <c r="V399" s="754"/>
      <c r="W399" s="754"/>
      <c r="X399" s="754"/>
      <c r="Y399" s="754"/>
      <c r="Z399" s="754"/>
      <c r="AA399" s="754"/>
      <c r="AB399" s="754"/>
      <c r="AC399" s="754"/>
      <c r="AD399" s="754"/>
      <c r="AE399" s="754"/>
      <c r="AF399" s="754"/>
      <c r="AG399" s="754"/>
      <c r="AH399" s="754"/>
      <c r="AI399" s="754"/>
      <c r="AJ399" s="754"/>
      <c r="AK399" s="754"/>
      <c r="AL399" s="754"/>
      <c r="AM399" s="754"/>
      <c r="AN399" s="754"/>
      <c r="AO399" s="754"/>
      <c r="AP399" s="754"/>
      <c r="AQ399" s="754"/>
      <c r="AR399" s="754"/>
      <c r="AS399" s="754"/>
      <c r="AT399" s="754"/>
      <c r="AU399" s="754"/>
      <c r="AV399" s="754"/>
      <c r="AW399" s="754"/>
      <c r="AX399" s="754"/>
      <c r="AY399" s="754"/>
      <c r="AZ399" s="754"/>
      <c r="BA399" s="754"/>
      <c r="BB399" s="754"/>
      <c r="BC399" s="754"/>
      <c r="BD399" s="754"/>
      <c r="BE399" s="754"/>
      <c r="BF399" s="754"/>
      <c r="BG399" s="754"/>
    </row>
    <row r="400" spans="1:59" s="755" customFormat="1" x14ac:dyDescent="0.2">
      <c r="A400" s="735">
        <v>822</v>
      </c>
      <c r="B400" s="735">
        <v>830</v>
      </c>
      <c r="C400" s="736">
        <v>1128</v>
      </c>
      <c r="D400" s="736">
        <v>393</v>
      </c>
      <c r="E400" s="737" t="s">
        <v>2322</v>
      </c>
      <c r="F400" s="738" t="s">
        <v>5873</v>
      </c>
      <c r="G400" s="738" t="s">
        <v>5747</v>
      </c>
      <c r="H400" s="739" t="s">
        <v>106</v>
      </c>
      <c r="I400" s="740">
        <v>8000</v>
      </c>
      <c r="J400" s="752">
        <v>8000</v>
      </c>
      <c r="K400" s="742">
        <v>42708</v>
      </c>
      <c r="L400" s="743">
        <v>0</v>
      </c>
      <c r="M400" s="743">
        <v>0</v>
      </c>
      <c r="N400" s="753">
        <v>0</v>
      </c>
      <c r="O400" s="753">
        <v>0</v>
      </c>
      <c r="P400" s="744">
        <f t="shared" si="6"/>
        <v>8000</v>
      </c>
      <c r="Q400" s="604"/>
      <c r="R400" s="754"/>
      <c r="S400" s="754"/>
      <c r="T400" s="754"/>
      <c r="U400" s="754"/>
      <c r="V400" s="754"/>
      <c r="W400" s="754"/>
      <c r="X400" s="754"/>
      <c r="Y400" s="754"/>
      <c r="Z400" s="754"/>
      <c r="AA400" s="754"/>
      <c r="AB400" s="754"/>
      <c r="AC400" s="754"/>
      <c r="AD400" s="754"/>
      <c r="AE400" s="754"/>
      <c r="AF400" s="754"/>
      <c r="AG400" s="754"/>
      <c r="AH400" s="754"/>
      <c r="AI400" s="754"/>
      <c r="AJ400" s="754"/>
      <c r="AK400" s="754"/>
      <c r="AL400" s="754"/>
      <c r="AM400" s="754"/>
      <c r="AN400" s="754"/>
      <c r="AO400" s="754"/>
      <c r="AP400" s="754"/>
      <c r="AQ400" s="754"/>
      <c r="AR400" s="754"/>
      <c r="AS400" s="754"/>
      <c r="AT400" s="754"/>
      <c r="AU400" s="754"/>
      <c r="AV400" s="754"/>
      <c r="AW400" s="754"/>
      <c r="AX400" s="754"/>
      <c r="AY400" s="754"/>
      <c r="AZ400" s="754"/>
      <c r="BA400" s="754"/>
      <c r="BB400" s="754"/>
      <c r="BC400" s="754"/>
      <c r="BD400" s="754"/>
      <c r="BE400" s="754"/>
      <c r="BF400" s="754"/>
      <c r="BG400" s="754"/>
    </row>
    <row r="401" spans="1:59" s="755" customFormat="1" x14ac:dyDescent="0.2">
      <c r="A401" s="735">
        <v>650</v>
      </c>
      <c r="B401" s="735">
        <v>660</v>
      </c>
      <c r="C401" s="736">
        <v>271</v>
      </c>
      <c r="D401" s="736">
        <v>394</v>
      </c>
      <c r="E401" s="737" t="s">
        <v>1828</v>
      </c>
      <c r="F401" s="738" t="s">
        <v>6188</v>
      </c>
      <c r="G401" s="738" t="s">
        <v>5747</v>
      </c>
      <c r="H401" s="739" t="s">
        <v>106</v>
      </c>
      <c r="I401" s="740">
        <v>20000</v>
      </c>
      <c r="J401" s="752">
        <v>20000</v>
      </c>
      <c r="K401" s="742">
        <v>42726</v>
      </c>
      <c r="L401" s="743">
        <v>0</v>
      </c>
      <c r="M401" s="743">
        <v>0</v>
      </c>
      <c r="N401" s="753">
        <v>0</v>
      </c>
      <c r="O401" s="753">
        <v>0</v>
      </c>
      <c r="P401" s="744">
        <f t="shared" si="6"/>
        <v>20000</v>
      </c>
      <c r="Q401" s="604"/>
      <c r="R401" s="754"/>
      <c r="S401" s="754"/>
      <c r="T401" s="754"/>
      <c r="U401" s="754"/>
      <c r="V401" s="754"/>
      <c r="W401" s="754"/>
      <c r="X401" s="754"/>
      <c r="Y401" s="754"/>
      <c r="Z401" s="754"/>
      <c r="AA401" s="754"/>
      <c r="AB401" s="754"/>
      <c r="AC401" s="754"/>
      <c r="AD401" s="754"/>
      <c r="AE401" s="754"/>
      <c r="AF401" s="754"/>
      <c r="AG401" s="754"/>
      <c r="AH401" s="754"/>
      <c r="AI401" s="754"/>
      <c r="AJ401" s="754"/>
      <c r="AK401" s="754"/>
      <c r="AL401" s="754"/>
      <c r="AM401" s="754"/>
      <c r="AN401" s="754"/>
      <c r="AO401" s="754"/>
      <c r="AP401" s="754"/>
      <c r="AQ401" s="754"/>
      <c r="AR401" s="754"/>
      <c r="AS401" s="754"/>
      <c r="AT401" s="754"/>
      <c r="AU401" s="754"/>
      <c r="AV401" s="754"/>
      <c r="AW401" s="754"/>
      <c r="AX401" s="754"/>
      <c r="AY401" s="754"/>
      <c r="AZ401" s="754"/>
      <c r="BA401" s="754"/>
      <c r="BB401" s="754"/>
      <c r="BC401" s="754"/>
      <c r="BD401" s="754"/>
      <c r="BE401" s="754"/>
      <c r="BF401" s="754"/>
      <c r="BG401" s="754"/>
    </row>
    <row r="402" spans="1:59" s="755" customFormat="1" x14ac:dyDescent="0.2">
      <c r="A402" s="735">
        <v>1094</v>
      </c>
      <c r="B402" s="735">
        <v>1102</v>
      </c>
      <c r="C402" s="736">
        <v>273</v>
      </c>
      <c r="D402" s="736">
        <v>395</v>
      </c>
      <c r="E402" s="737" t="s">
        <v>3069</v>
      </c>
      <c r="F402" s="738" t="s">
        <v>6189</v>
      </c>
      <c r="G402" s="738" t="s">
        <v>5747</v>
      </c>
      <c r="H402" s="739" t="s">
        <v>106</v>
      </c>
      <c r="I402" s="740">
        <v>15000</v>
      </c>
      <c r="J402" s="752">
        <v>15000</v>
      </c>
      <c r="K402" s="742">
        <v>42725</v>
      </c>
      <c r="L402" s="743">
        <v>0</v>
      </c>
      <c r="M402" s="743">
        <v>0</v>
      </c>
      <c r="N402" s="753">
        <v>0</v>
      </c>
      <c r="O402" s="753">
        <v>0</v>
      </c>
      <c r="P402" s="744">
        <f t="shared" si="6"/>
        <v>15000</v>
      </c>
      <c r="Q402" s="604"/>
      <c r="R402" s="754"/>
      <c r="S402" s="754"/>
      <c r="T402" s="754"/>
      <c r="U402" s="754"/>
      <c r="V402" s="754"/>
      <c r="W402" s="754"/>
      <c r="X402" s="754"/>
      <c r="Y402" s="754"/>
      <c r="Z402" s="754"/>
      <c r="AA402" s="754"/>
      <c r="AB402" s="754"/>
      <c r="AC402" s="754"/>
      <c r="AD402" s="754"/>
      <c r="AE402" s="754"/>
      <c r="AF402" s="754"/>
      <c r="AG402" s="754"/>
      <c r="AH402" s="754"/>
      <c r="AI402" s="754"/>
      <c r="AJ402" s="754"/>
      <c r="AK402" s="754"/>
      <c r="AL402" s="754"/>
      <c r="AM402" s="754"/>
      <c r="AN402" s="754"/>
      <c r="AO402" s="754"/>
      <c r="AP402" s="754"/>
      <c r="AQ402" s="754"/>
      <c r="AR402" s="754"/>
      <c r="AS402" s="754"/>
      <c r="AT402" s="754"/>
      <c r="AU402" s="754"/>
      <c r="AV402" s="754"/>
      <c r="AW402" s="754"/>
      <c r="AX402" s="754"/>
      <c r="AY402" s="754"/>
      <c r="AZ402" s="754"/>
      <c r="BA402" s="754"/>
      <c r="BB402" s="754"/>
      <c r="BC402" s="754"/>
      <c r="BD402" s="754"/>
      <c r="BE402" s="754"/>
      <c r="BF402" s="754"/>
      <c r="BG402" s="754"/>
    </row>
    <row r="403" spans="1:59" s="755" customFormat="1" ht="30" x14ac:dyDescent="0.2">
      <c r="A403" s="735">
        <v>285</v>
      </c>
      <c r="B403" s="735">
        <v>297</v>
      </c>
      <c r="C403" s="736">
        <v>275</v>
      </c>
      <c r="D403" s="736">
        <v>396</v>
      </c>
      <c r="E403" s="737" t="s">
        <v>743</v>
      </c>
      <c r="F403" s="738" t="s">
        <v>6190</v>
      </c>
      <c r="G403" s="738" t="s">
        <v>5750</v>
      </c>
      <c r="H403" s="739" t="s">
        <v>106</v>
      </c>
      <c r="I403" s="740">
        <v>20000</v>
      </c>
      <c r="J403" s="752">
        <v>20000</v>
      </c>
      <c r="K403" s="742">
        <v>42726</v>
      </c>
      <c r="L403" s="743">
        <v>0</v>
      </c>
      <c r="M403" s="743">
        <v>0</v>
      </c>
      <c r="N403" s="753">
        <v>0</v>
      </c>
      <c r="O403" s="753">
        <v>0</v>
      </c>
      <c r="P403" s="744">
        <f t="shared" si="6"/>
        <v>20000</v>
      </c>
      <c r="Q403" s="604"/>
      <c r="R403" s="754"/>
      <c r="S403" s="754"/>
      <c r="T403" s="754"/>
      <c r="U403" s="754"/>
      <c r="V403" s="754"/>
      <c r="W403" s="754"/>
      <c r="X403" s="754"/>
      <c r="Y403" s="754"/>
      <c r="Z403" s="754"/>
      <c r="AA403" s="754"/>
      <c r="AB403" s="754"/>
      <c r="AC403" s="754"/>
      <c r="AD403" s="754"/>
      <c r="AE403" s="754"/>
      <c r="AF403" s="754"/>
      <c r="AG403" s="754"/>
      <c r="AH403" s="754"/>
      <c r="AI403" s="754"/>
      <c r="AJ403" s="754"/>
      <c r="AK403" s="754"/>
      <c r="AL403" s="754"/>
      <c r="AM403" s="754"/>
      <c r="AN403" s="754"/>
      <c r="AO403" s="754"/>
      <c r="AP403" s="754"/>
      <c r="AQ403" s="754"/>
      <c r="AR403" s="754"/>
      <c r="AS403" s="754"/>
      <c r="AT403" s="754"/>
      <c r="AU403" s="754"/>
      <c r="AV403" s="754"/>
      <c r="AW403" s="754"/>
      <c r="AX403" s="754"/>
      <c r="AY403" s="754"/>
      <c r="AZ403" s="754"/>
      <c r="BA403" s="754"/>
      <c r="BB403" s="754"/>
      <c r="BC403" s="754"/>
      <c r="BD403" s="754"/>
      <c r="BE403" s="754"/>
      <c r="BF403" s="754"/>
      <c r="BG403" s="754"/>
    </row>
    <row r="404" spans="1:59" s="755" customFormat="1" ht="30" x14ac:dyDescent="0.2">
      <c r="A404" s="735">
        <v>1146</v>
      </c>
      <c r="B404" s="735">
        <v>1154</v>
      </c>
      <c r="C404" s="736">
        <v>296</v>
      </c>
      <c r="D404" s="736">
        <v>397</v>
      </c>
      <c r="E404" s="737" t="s">
        <v>3219</v>
      </c>
      <c r="F404" s="738" t="s">
        <v>6191</v>
      </c>
      <c r="G404" s="738" t="s">
        <v>5747</v>
      </c>
      <c r="H404" s="739" t="s">
        <v>106</v>
      </c>
      <c r="I404" s="740">
        <v>10000</v>
      </c>
      <c r="J404" s="752">
        <v>10000</v>
      </c>
      <c r="K404" s="742">
        <v>42725</v>
      </c>
      <c r="L404" s="743">
        <v>0</v>
      </c>
      <c r="M404" s="743">
        <v>0</v>
      </c>
      <c r="N404" s="753">
        <v>0</v>
      </c>
      <c r="O404" s="753">
        <v>0</v>
      </c>
      <c r="P404" s="744">
        <f t="shared" si="6"/>
        <v>10000</v>
      </c>
      <c r="Q404" s="604"/>
      <c r="R404" s="754"/>
      <c r="S404" s="754"/>
      <c r="T404" s="754"/>
      <c r="U404" s="754"/>
      <c r="V404" s="754"/>
      <c r="W404" s="754"/>
      <c r="X404" s="754"/>
      <c r="Y404" s="754"/>
      <c r="Z404" s="754"/>
      <c r="AA404" s="754"/>
      <c r="AB404" s="754"/>
      <c r="AC404" s="754"/>
      <c r="AD404" s="754"/>
      <c r="AE404" s="754"/>
      <c r="AF404" s="754"/>
      <c r="AG404" s="754"/>
      <c r="AH404" s="754"/>
      <c r="AI404" s="754"/>
      <c r="AJ404" s="754"/>
      <c r="AK404" s="754"/>
      <c r="AL404" s="754"/>
      <c r="AM404" s="754"/>
      <c r="AN404" s="754"/>
      <c r="AO404" s="754"/>
      <c r="AP404" s="754"/>
      <c r="AQ404" s="754"/>
      <c r="AR404" s="754"/>
      <c r="AS404" s="754"/>
      <c r="AT404" s="754"/>
      <c r="AU404" s="754"/>
      <c r="AV404" s="754"/>
      <c r="AW404" s="754"/>
      <c r="AX404" s="754"/>
      <c r="AY404" s="754"/>
      <c r="AZ404" s="754"/>
      <c r="BA404" s="754"/>
      <c r="BB404" s="754"/>
      <c r="BC404" s="754"/>
      <c r="BD404" s="754"/>
      <c r="BE404" s="754"/>
      <c r="BF404" s="754"/>
      <c r="BG404" s="754"/>
    </row>
    <row r="405" spans="1:59" s="755" customFormat="1" ht="30" x14ac:dyDescent="0.2">
      <c r="A405" s="735">
        <v>1147</v>
      </c>
      <c r="B405" s="735">
        <v>1155</v>
      </c>
      <c r="C405" s="736">
        <v>297</v>
      </c>
      <c r="D405" s="736">
        <v>398</v>
      </c>
      <c r="E405" s="737" t="s">
        <v>3222</v>
      </c>
      <c r="F405" s="738" t="s">
        <v>6192</v>
      </c>
      <c r="G405" s="738" t="s">
        <v>5747</v>
      </c>
      <c r="H405" s="739" t="s">
        <v>106</v>
      </c>
      <c r="I405" s="740">
        <v>10000</v>
      </c>
      <c r="J405" s="752">
        <v>10000</v>
      </c>
      <c r="K405" s="742">
        <v>42725</v>
      </c>
      <c r="L405" s="743">
        <v>0</v>
      </c>
      <c r="M405" s="743">
        <v>0</v>
      </c>
      <c r="N405" s="753">
        <v>0</v>
      </c>
      <c r="O405" s="753">
        <v>0</v>
      </c>
      <c r="P405" s="744">
        <f t="shared" si="6"/>
        <v>10000</v>
      </c>
      <c r="Q405" s="604"/>
      <c r="R405" s="754"/>
      <c r="S405" s="754"/>
      <c r="T405" s="754"/>
      <c r="U405" s="754"/>
      <c r="V405" s="754"/>
      <c r="W405" s="754"/>
      <c r="X405" s="754"/>
      <c r="Y405" s="754"/>
      <c r="Z405" s="754"/>
      <c r="AA405" s="754"/>
      <c r="AB405" s="754"/>
      <c r="AC405" s="754"/>
      <c r="AD405" s="754"/>
      <c r="AE405" s="754"/>
      <c r="AF405" s="754"/>
      <c r="AG405" s="754"/>
      <c r="AH405" s="754"/>
      <c r="AI405" s="754"/>
      <c r="AJ405" s="754"/>
      <c r="AK405" s="754"/>
      <c r="AL405" s="754"/>
      <c r="AM405" s="754"/>
      <c r="AN405" s="754"/>
      <c r="AO405" s="754"/>
      <c r="AP405" s="754"/>
      <c r="AQ405" s="754"/>
      <c r="AR405" s="754"/>
      <c r="AS405" s="754"/>
      <c r="AT405" s="754"/>
      <c r="AU405" s="754"/>
      <c r="AV405" s="754"/>
      <c r="AW405" s="754"/>
      <c r="AX405" s="754"/>
      <c r="AY405" s="754"/>
      <c r="AZ405" s="754"/>
      <c r="BA405" s="754"/>
      <c r="BB405" s="754"/>
      <c r="BC405" s="754"/>
      <c r="BD405" s="754"/>
      <c r="BE405" s="754"/>
      <c r="BF405" s="754"/>
      <c r="BG405" s="754"/>
    </row>
    <row r="406" spans="1:59" s="755" customFormat="1" x14ac:dyDescent="0.2">
      <c r="A406" s="735">
        <v>1022</v>
      </c>
      <c r="B406" s="735">
        <v>1030</v>
      </c>
      <c r="C406" s="736">
        <v>318</v>
      </c>
      <c r="D406" s="736">
        <v>399</v>
      </c>
      <c r="E406" s="737" t="s">
        <v>2855</v>
      </c>
      <c r="F406" s="738" t="s">
        <v>6193</v>
      </c>
      <c r="G406" s="738" t="s">
        <v>5747</v>
      </c>
      <c r="H406" s="739" t="s">
        <v>106</v>
      </c>
      <c r="I406" s="740">
        <v>10000</v>
      </c>
      <c r="J406" s="752">
        <v>10000</v>
      </c>
      <c r="K406" s="742">
        <v>42668</v>
      </c>
      <c r="L406" s="743">
        <v>0</v>
      </c>
      <c r="M406" s="743">
        <v>0</v>
      </c>
      <c r="N406" s="753">
        <v>0</v>
      </c>
      <c r="O406" s="753">
        <v>0</v>
      </c>
      <c r="P406" s="744">
        <f t="shared" si="6"/>
        <v>10000</v>
      </c>
      <c r="Q406" s="604"/>
      <c r="R406" s="754"/>
      <c r="S406" s="754"/>
      <c r="T406" s="754"/>
      <c r="U406" s="754"/>
      <c r="V406" s="754"/>
      <c r="W406" s="754"/>
      <c r="X406" s="754"/>
      <c r="Y406" s="754"/>
      <c r="Z406" s="754"/>
      <c r="AA406" s="754"/>
      <c r="AB406" s="754"/>
      <c r="AC406" s="754"/>
      <c r="AD406" s="754"/>
      <c r="AE406" s="754"/>
      <c r="AF406" s="754"/>
      <c r="AG406" s="754"/>
      <c r="AH406" s="754"/>
      <c r="AI406" s="754"/>
      <c r="AJ406" s="754"/>
      <c r="AK406" s="754"/>
      <c r="AL406" s="754"/>
      <c r="AM406" s="754"/>
      <c r="AN406" s="754"/>
      <c r="AO406" s="754"/>
      <c r="AP406" s="754"/>
      <c r="AQ406" s="754"/>
      <c r="AR406" s="754"/>
      <c r="AS406" s="754"/>
      <c r="AT406" s="754"/>
      <c r="AU406" s="754"/>
      <c r="AV406" s="754"/>
      <c r="AW406" s="754"/>
      <c r="AX406" s="754"/>
      <c r="AY406" s="754"/>
      <c r="AZ406" s="754"/>
      <c r="BA406" s="754"/>
      <c r="BB406" s="754"/>
      <c r="BC406" s="754"/>
      <c r="BD406" s="754"/>
      <c r="BE406" s="754"/>
      <c r="BF406" s="754"/>
      <c r="BG406" s="754"/>
    </row>
    <row r="407" spans="1:59" s="755" customFormat="1" x14ac:dyDescent="0.2">
      <c r="A407" s="735">
        <v>1079</v>
      </c>
      <c r="B407" s="735">
        <v>1087</v>
      </c>
      <c r="C407" s="736">
        <v>333</v>
      </c>
      <c r="D407" s="736">
        <v>400</v>
      </c>
      <c r="E407" s="737" t="s">
        <v>3027</v>
      </c>
      <c r="F407" s="738" t="s">
        <v>6194</v>
      </c>
      <c r="G407" s="738" t="s">
        <v>5747</v>
      </c>
      <c r="H407" s="739" t="s">
        <v>106</v>
      </c>
      <c r="I407" s="740">
        <v>10000</v>
      </c>
      <c r="J407" s="752">
        <v>10000</v>
      </c>
      <c r="K407" s="742">
        <v>42725</v>
      </c>
      <c r="L407" s="743">
        <v>0</v>
      </c>
      <c r="M407" s="743">
        <v>0</v>
      </c>
      <c r="N407" s="753">
        <v>0</v>
      </c>
      <c r="O407" s="753">
        <v>0</v>
      </c>
      <c r="P407" s="744">
        <f t="shared" si="6"/>
        <v>10000</v>
      </c>
      <c r="Q407" s="604"/>
      <c r="R407" s="754"/>
      <c r="S407" s="754"/>
      <c r="T407" s="754"/>
      <c r="U407" s="754"/>
      <c r="V407" s="754"/>
      <c r="W407" s="754"/>
      <c r="X407" s="754"/>
      <c r="Y407" s="754"/>
      <c r="Z407" s="754"/>
      <c r="AA407" s="754"/>
      <c r="AB407" s="754"/>
      <c r="AC407" s="754"/>
      <c r="AD407" s="754"/>
      <c r="AE407" s="754"/>
      <c r="AF407" s="754"/>
      <c r="AG407" s="754"/>
      <c r="AH407" s="754"/>
      <c r="AI407" s="754"/>
      <c r="AJ407" s="754"/>
      <c r="AK407" s="754"/>
      <c r="AL407" s="754"/>
      <c r="AM407" s="754"/>
      <c r="AN407" s="754"/>
      <c r="AO407" s="754"/>
      <c r="AP407" s="754"/>
      <c r="AQ407" s="754"/>
      <c r="AR407" s="754"/>
      <c r="AS407" s="754"/>
      <c r="AT407" s="754"/>
      <c r="AU407" s="754"/>
      <c r="AV407" s="754"/>
      <c r="AW407" s="754"/>
      <c r="AX407" s="754"/>
      <c r="AY407" s="754"/>
      <c r="AZ407" s="754"/>
      <c r="BA407" s="754"/>
      <c r="BB407" s="754"/>
      <c r="BC407" s="754"/>
      <c r="BD407" s="754"/>
      <c r="BE407" s="754"/>
      <c r="BF407" s="754"/>
      <c r="BG407" s="754"/>
    </row>
    <row r="408" spans="1:59" s="755" customFormat="1" ht="30" x14ac:dyDescent="0.2">
      <c r="A408" s="735">
        <v>310</v>
      </c>
      <c r="B408" s="735">
        <v>322</v>
      </c>
      <c r="C408" s="736">
        <v>747</v>
      </c>
      <c r="D408" s="736">
        <v>401</v>
      </c>
      <c r="E408" s="737" t="s">
        <v>819</v>
      </c>
      <c r="F408" s="738" t="s">
        <v>6195</v>
      </c>
      <c r="G408" s="738" t="s">
        <v>5750</v>
      </c>
      <c r="H408" s="739" t="s">
        <v>106</v>
      </c>
      <c r="I408" s="740">
        <v>20000</v>
      </c>
      <c r="J408" s="752">
        <v>20000</v>
      </c>
      <c r="K408" s="742">
        <v>42698</v>
      </c>
      <c r="L408" s="743">
        <v>0</v>
      </c>
      <c r="M408" s="743">
        <v>0</v>
      </c>
      <c r="N408" s="753">
        <v>0</v>
      </c>
      <c r="O408" s="753">
        <v>0</v>
      </c>
      <c r="P408" s="744">
        <f t="shared" si="6"/>
        <v>20000</v>
      </c>
      <c r="Q408" s="604"/>
      <c r="R408" s="754"/>
      <c r="S408" s="754"/>
      <c r="T408" s="754"/>
      <c r="U408" s="754"/>
      <c r="V408" s="754"/>
      <c r="W408" s="754"/>
      <c r="X408" s="754"/>
      <c r="Y408" s="754"/>
      <c r="Z408" s="754"/>
      <c r="AA408" s="754"/>
      <c r="AB408" s="754"/>
      <c r="AC408" s="754"/>
      <c r="AD408" s="754"/>
      <c r="AE408" s="754"/>
      <c r="AF408" s="754"/>
      <c r="AG408" s="754"/>
      <c r="AH408" s="754"/>
      <c r="AI408" s="754"/>
      <c r="AJ408" s="754"/>
      <c r="AK408" s="754"/>
      <c r="AL408" s="754"/>
      <c r="AM408" s="754"/>
      <c r="AN408" s="754"/>
      <c r="AO408" s="754"/>
      <c r="AP408" s="754"/>
      <c r="AQ408" s="754"/>
      <c r="AR408" s="754"/>
      <c r="AS408" s="754"/>
      <c r="AT408" s="754"/>
      <c r="AU408" s="754"/>
      <c r="AV408" s="754"/>
      <c r="AW408" s="754"/>
      <c r="AX408" s="754"/>
      <c r="AY408" s="754"/>
      <c r="AZ408" s="754"/>
      <c r="BA408" s="754"/>
      <c r="BB408" s="754"/>
      <c r="BC408" s="754"/>
      <c r="BD408" s="754"/>
      <c r="BE408" s="754"/>
      <c r="BF408" s="754"/>
      <c r="BG408" s="754"/>
    </row>
    <row r="409" spans="1:59" s="755" customFormat="1" x14ac:dyDescent="0.2">
      <c r="A409" s="735">
        <v>827</v>
      </c>
      <c r="B409" s="735">
        <v>835</v>
      </c>
      <c r="C409" s="736">
        <v>1133</v>
      </c>
      <c r="D409" s="736">
        <v>402</v>
      </c>
      <c r="E409" s="737" t="s">
        <v>2334</v>
      </c>
      <c r="F409" s="738" t="s">
        <v>6196</v>
      </c>
      <c r="G409" s="738" t="s">
        <v>5747</v>
      </c>
      <c r="H409" s="739" t="s">
        <v>106</v>
      </c>
      <c r="I409" s="740">
        <v>15000</v>
      </c>
      <c r="J409" s="752">
        <v>15000</v>
      </c>
      <c r="K409" s="742">
        <v>42684</v>
      </c>
      <c r="L409" s="743">
        <v>0</v>
      </c>
      <c r="M409" s="743">
        <v>0</v>
      </c>
      <c r="N409" s="753">
        <v>0</v>
      </c>
      <c r="O409" s="753">
        <v>0</v>
      </c>
      <c r="P409" s="744">
        <f t="shared" si="6"/>
        <v>15000</v>
      </c>
      <c r="Q409" s="604"/>
      <c r="R409" s="754"/>
      <c r="S409" s="754"/>
      <c r="T409" s="754"/>
      <c r="U409" s="754"/>
      <c r="V409" s="754"/>
      <c r="W409" s="754"/>
      <c r="X409" s="754"/>
      <c r="Y409" s="754"/>
      <c r="Z409" s="754"/>
      <c r="AA409" s="754"/>
      <c r="AB409" s="754"/>
      <c r="AC409" s="754"/>
      <c r="AD409" s="754"/>
      <c r="AE409" s="754"/>
      <c r="AF409" s="754"/>
      <c r="AG409" s="754"/>
      <c r="AH409" s="754"/>
      <c r="AI409" s="754"/>
      <c r="AJ409" s="754"/>
      <c r="AK409" s="754"/>
      <c r="AL409" s="754"/>
      <c r="AM409" s="754"/>
      <c r="AN409" s="754"/>
      <c r="AO409" s="754"/>
      <c r="AP409" s="754"/>
      <c r="AQ409" s="754"/>
      <c r="AR409" s="754"/>
      <c r="AS409" s="754"/>
      <c r="AT409" s="754"/>
      <c r="AU409" s="754"/>
      <c r="AV409" s="754"/>
      <c r="AW409" s="754"/>
      <c r="AX409" s="754"/>
      <c r="AY409" s="754"/>
      <c r="AZ409" s="754"/>
      <c r="BA409" s="754"/>
      <c r="BB409" s="754"/>
      <c r="BC409" s="754"/>
      <c r="BD409" s="754"/>
      <c r="BE409" s="754"/>
      <c r="BF409" s="754"/>
      <c r="BG409" s="754"/>
    </row>
    <row r="410" spans="1:59" s="755" customFormat="1" x14ac:dyDescent="0.2">
      <c r="A410" s="735">
        <v>912</v>
      </c>
      <c r="B410" s="735">
        <v>920</v>
      </c>
      <c r="C410" s="736">
        <v>1194</v>
      </c>
      <c r="D410" s="736">
        <v>403</v>
      </c>
      <c r="E410" s="737" t="s">
        <v>2563</v>
      </c>
      <c r="F410" s="738" t="s">
        <v>6197</v>
      </c>
      <c r="G410" s="738" t="s">
        <v>5747</v>
      </c>
      <c r="H410" s="739" t="s">
        <v>106</v>
      </c>
      <c r="I410" s="740">
        <v>25000</v>
      </c>
      <c r="J410" s="752">
        <v>25000</v>
      </c>
      <c r="K410" s="742">
        <v>42684</v>
      </c>
      <c r="L410" s="743">
        <v>0</v>
      </c>
      <c r="M410" s="743">
        <v>0</v>
      </c>
      <c r="N410" s="753">
        <v>0</v>
      </c>
      <c r="O410" s="753">
        <v>0</v>
      </c>
      <c r="P410" s="744">
        <f t="shared" si="6"/>
        <v>25000</v>
      </c>
      <c r="Q410" s="604"/>
      <c r="R410" s="754"/>
      <c r="S410" s="754"/>
      <c r="T410" s="754"/>
      <c r="U410" s="754"/>
      <c r="V410" s="754"/>
      <c r="W410" s="754"/>
      <c r="X410" s="754"/>
      <c r="Y410" s="754"/>
      <c r="Z410" s="754"/>
      <c r="AA410" s="754"/>
      <c r="AB410" s="754"/>
      <c r="AC410" s="754"/>
      <c r="AD410" s="754"/>
      <c r="AE410" s="754"/>
      <c r="AF410" s="754"/>
      <c r="AG410" s="754"/>
      <c r="AH410" s="754"/>
      <c r="AI410" s="754"/>
      <c r="AJ410" s="754"/>
      <c r="AK410" s="754"/>
      <c r="AL410" s="754"/>
      <c r="AM410" s="754"/>
      <c r="AN410" s="754"/>
      <c r="AO410" s="754"/>
      <c r="AP410" s="754"/>
      <c r="AQ410" s="754"/>
      <c r="AR410" s="754"/>
      <c r="AS410" s="754"/>
      <c r="AT410" s="754"/>
      <c r="AU410" s="754"/>
      <c r="AV410" s="754"/>
      <c r="AW410" s="754"/>
      <c r="AX410" s="754"/>
      <c r="AY410" s="754"/>
      <c r="AZ410" s="754"/>
      <c r="BA410" s="754"/>
      <c r="BB410" s="754"/>
      <c r="BC410" s="754"/>
      <c r="BD410" s="754"/>
      <c r="BE410" s="754"/>
      <c r="BF410" s="754"/>
      <c r="BG410" s="754"/>
    </row>
    <row r="411" spans="1:59" s="755" customFormat="1" ht="30" x14ac:dyDescent="0.2">
      <c r="A411" s="735">
        <v>1020</v>
      </c>
      <c r="B411" s="735">
        <v>1028</v>
      </c>
      <c r="C411" s="736">
        <v>1265</v>
      </c>
      <c r="D411" s="736">
        <v>404</v>
      </c>
      <c r="E411" s="737" t="s">
        <v>2850</v>
      </c>
      <c r="F411" s="738" t="s">
        <v>6198</v>
      </c>
      <c r="G411" s="738" t="s">
        <v>5747</v>
      </c>
      <c r="H411" s="739" t="s">
        <v>106</v>
      </c>
      <c r="I411" s="740">
        <v>21500</v>
      </c>
      <c r="J411" s="752">
        <v>21500</v>
      </c>
      <c r="K411" s="742">
        <v>42689</v>
      </c>
      <c r="L411" s="743">
        <v>0</v>
      </c>
      <c r="M411" s="743">
        <v>0</v>
      </c>
      <c r="N411" s="753">
        <v>0</v>
      </c>
      <c r="O411" s="753">
        <v>0</v>
      </c>
      <c r="P411" s="744">
        <f t="shared" si="6"/>
        <v>21500</v>
      </c>
      <c r="Q411" s="604"/>
      <c r="R411" s="754"/>
      <c r="S411" s="754"/>
      <c r="T411" s="754"/>
      <c r="U411" s="754"/>
      <c r="V411" s="754"/>
      <c r="W411" s="754"/>
      <c r="X411" s="754"/>
      <c r="Y411" s="754"/>
      <c r="Z411" s="754"/>
      <c r="AA411" s="754"/>
      <c r="AB411" s="754"/>
      <c r="AC411" s="754"/>
      <c r="AD411" s="754"/>
      <c r="AE411" s="754"/>
      <c r="AF411" s="754"/>
      <c r="AG411" s="754"/>
      <c r="AH411" s="754"/>
      <c r="AI411" s="754"/>
      <c r="AJ411" s="754"/>
      <c r="AK411" s="754"/>
      <c r="AL411" s="754"/>
      <c r="AM411" s="754"/>
      <c r="AN411" s="754"/>
      <c r="AO411" s="754"/>
      <c r="AP411" s="754"/>
      <c r="AQ411" s="754"/>
      <c r="AR411" s="754"/>
      <c r="AS411" s="754"/>
      <c r="AT411" s="754"/>
      <c r="AU411" s="754"/>
      <c r="AV411" s="754"/>
      <c r="AW411" s="754"/>
      <c r="AX411" s="754"/>
      <c r="AY411" s="754"/>
      <c r="AZ411" s="754"/>
      <c r="BA411" s="754"/>
      <c r="BB411" s="754"/>
      <c r="BC411" s="754"/>
      <c r="BD411" s="754"/>
      <c r="BE411" s="754"/>
      <c r="BF411" s="754"/>
      <c r="BG411" s="754"/>
    </row>
    <row r="412" spans="1:59" s="755" customFormat="1" ht="30" x14ac:dyDescent="0.2">
      <c r="A412" s="735">
        <v>864</v>
      </c>
      <c r="B412" s="735">
        <v>872</v>
      </c>
      <c r="C412" s="736">
        <v>325</v>
      </c>
      <c r="D412" s="736">
        <v>405</v>
      </c>
      <c r="E412" s="737" t="s">
        <v>2431</v>
      </c>
      <c r="F412" s="738" t="s">
        <v>6199</v>
      </c>
      <c r="G412" s="738" t="s">
        <v>5747</v>
      </c>
      <c r="H412" s="739" t="s">
        <v>106</v>
      </c>
      <c r="I412" s="740">
        <v>20000</v>
      </c>
      <c r="J412" s="752">
        <v>20000</v>
      </c>
      <c r="K412" s="742">
        <v>42732</v>
      </c>
      <c r="L412" s="743">
        <v>0</v>
      </c>
      <c r="M412" s="743">
        <v>0</v>
      </c>
      <c r="N412" s="753">
        <v>0</v>
      </c>
      <c r="O412" s="753">
        <v>0</v>
      </c>
      <c r="P412" s="744">
        <f t="shared" si="6"/>
        <v>20000</v>
      </c>
      <c r="Q412" s="604"/>
      <c r="R412" s="754"/>
      <c r="S412" s="754"/>
      <c r="T412" s="754"/>
      <c r="U412" s="754"/>
      <c r="V412" s="754"/>
      <c r="W412" s="754"/>
      <c r="X412" s="754"/>
      <c r="Y412" s="754"/>
      <c r="Z412" s="754"/>
      <c r="AA412" s="754"/>
      <c r="AB412" s="754"/>
      <c r="AC412" s="754"/>
      <c r="AD412" s="754"/>
      <c r="AE412" s="754"/>
      <c r="AF412" s="754"/>
      <c r="AG412" s="754"/>
      <c r="AH412" s="754"/>
      <c r="AI412" s="754"/>
      <c r="AJ412" s="754"/>
      <c r="AK412" s="754"/>
      <c r="AL412" s="754"/>
      <c r="AM412" s="754"/>
      <c r="AN412" s="754"/>
      <c r="AO412" s="754"/>
      <c r="AP412" s="754"/>
      <c r="AQ412" s="754"/>
      <c r="AR412" s="754"/>
      <c r="AS412" s="754"/>
      <c r="AT412" s="754"/>
      <c r="AU412" s="754"/>
      <c r="AV412" s="754"/>
      <c r="AW412" s="754"/>
      <c r="AX412" s="754"/>
      <c r="AY412" s="754"/>
      <c r="AZ412" s="754"/>
      <c r="BA412" s="754"/>
      <c r="BB412" s="754"/>
      <c r="BC412" s="754"/>
      <c r="BD412" s="754"/>
      <c r="BE412" s="754"/>
      <c r="BF412" s="754"/>
      <c r="BG412" s="754"/>
    </row>
    <row r="413" spans="1:59" s="755" customFormat="1" ht="45" x14ac:dyDescent="0.2">
      <c r="A413" s="735">
        <v>958</v>
      </c>
      <c r="B413" s="735">
        <v>966</v>
      </c>
      <c r="C413" s="736">
        <v>327</v>
      </c>
      <c r="D413" s="736">
        <v>406</v>
      </c>
      <c r="E413" s="737" t="s">
        <v>2691</v>
      </c>
      <c r="F413" s="738" t="s">
        <v>6200</v>
      </c>
      <c r="G413" s="738" t="s">
        <v>5747</v>
      </c>
      <c r="H413" s="739" t="s">
        <v>106</v>
      </c>
      <c r="I413" s="740">
        <v>20000</v>
      </c>
      <c r="J413" s="752">
        <v>20000</v>
      </c>
      <c r="K413" s="742">
        <v>42699</v>
      </c>
      <c r="L413" s="743">
        <v>0</v>
      </c>
      <c r="M413" s="743">
        <v>0</v>
      </c>
      <c r="N413" s="753">
        <v>0</v>
      </c>
      <c r="O413" s="753">
        <v>0</v>
      </c>
      <c r="P413" s="744">
        <f t="shared" si="6"/>
        <v>20000</v>
      </c>
      <c r="Q413" s="604"/>
      <c r="R413" s="754"/>
      <c r="S413" s="754"/>
      <c r="T413" s="754"/>
      <c r="U413" s="754"/>
      <c r="V413" s="754"/>
      <c r="W413" s="754"/>
      <c r="X413" s="754"/>
      <c r="Y413" s="754"/>
      <c r="Z413" s="754"/>
      <c r="AA413" s="754"/>
      <c r="AB413" s="754"/>
      <c r="AC413" s="754"/>
      <c r="AD413" s="754"/>
      <c r="AE413" s="754"/>
      <c r="AF413" s="754"/>
      <c r="AG413" s="754"/>
      <c r="AH413" s="754"/>
      <c r="AI413" s="754"/>
      <c r="AJ413" s="754"/>
      <c r="AK413" s="754"/>
      <c r="AL413" s="754"/>
      <c r="AM413" s="754"/>
      <c r="AN413" s="754"/>
      <c r="AO413" s="754"/>
      <c r="AP413" s="754"/>
      <c r="AQ413" s="754"/>
      <c r="AR413" s="754"/>
      <c r="AS413" s="754"/>
      <c r="AT413" s="754"/>
      <c r="AU413" s="754"/>
      <c r="AV413" s="754"/>
      <c r="AW413" s="754"/>
      <c r="AX413" s="754"/>
      <c r="AY413" s="754"/>
      <c r="AZ413" s="754"/>
      <c r="BA413" s="754"/>
      <c r="BB413" s="754"/>
      <c r="BC413" s="754"/>
      <c r="BD413" s="754"/>
      <c r="BE413" s="754"/>
      <c r="BF413" s="754"/>
      <c r="BG413" s="754"/>
    </row>
    <row r="414" spans="1:59" s="755" customFormat="1" ht="30" x14ac:dyDescent="0.2">
      <c r="A414" s="735">
        <v>967</v>
      </c>
      <c r="B414" s="735">
        <v>975</v>
      </c>
      <c r="C414" s="736">
        <v>338</v>
      </c>
      <c r="D414" s="736">
        <v>407</v>
      </c>
      <c r="E414" s="737" t="s">
        <v>2715</v>
      </c>
      <c r="F414" s="738" t="s">
        <v>6201</v>
      </c>
      <c r="G414" s="738" t="s">
        <v>5747</v>
      </c>
      <c r="H414" s="739" t="s">
        <v>106</v>
      </c>
      <c r="I414" s="740">
        <v>20000</v>
      </c>
      <c r="J414" s="752">
        <v>20000</v>
      </c>
      <c r="K414" s="742">
        <v>42699</v>
      </c>
      <c r="L414" s="743">
        <v>0</v>
      </c>
      <c r="M414" s="743">
        <v>0</v>
      </c>
      <c r="N414" s="753">
        <v>0</v>
      </c>
      <c r="O414" s="753">
        <v>0</v>
      </c>
      <c r="P414" s="744">
        <f t="shared" si="6"/>
        <v>20000</v>
      </c>
      <c r="Q414" s="604"/>
      <c r="R414" s="754"/>
      <c r="S414" s="754"/>
      <c r="T414" s="754"/>
      <c r="U414" s="754"/>
      <c r="V414" s="754"/>
      <c r="W414" s="754"/>
      <c r="X414" s="754"/>
      <c r="Y414" s="754"/>
      <c r="Z414" s="754"/>
      <c r="AA414" s="754"/>
      <c r="AB414" s="754"/>
      <c r="AC414" s="754"/>
      <c r="AD414" s="754"/>
      <c r="AE414" s="754"/>
      <c r="AF414" s="754"/>
      <c r="AG414" s="754"/>
      <c r="AH414" s="754"/>
      <c r="AI414" s="754"/>
      <c r="AJ414" s="754"/>
      <c r="AK414" s="754"/>
      <c r="AL414" s="754"/>
      <c r="AM414" s="754"/>
      <c r="AN414" s="754"/>
      <c r="AO414" s="754"/>
      <c r="AP414" s="754"/>
      <c r="AQ414" s="754"/>
      <c r="AR414" s="754"/>
      <c r="AS414" s="754"/>
      <c r="AT414" s="754"/>
      <c r="AU414" s="754"/>
      <c r="AV414" s="754"/>
      <c r="AW414" s="754"/>
      <c r="AX414" s="754"/>
      <c r="AY414" s="754"/>
      <c r="AZ414" s="754"/>
      <c r="BA414" s="754"/>
      <c r="BB414" s="754"/>
      <c r="BC414" s="754"/>
      <c r="BD414" s="754"/>
      <c r="BE414" s="754"/>
      <c r="BF414" s="754"/>
      <c r="BG414" s="754"/>
    </row>
    <row r="415" spans="1:59" s="755" customFormat="1" x14ac:dyDescent="0.2">
      <c r="A415" s="735" t="e">
        <v>#N/A</v>
      </c>
      <c r="B415" s="735" t="e">
        <v>#N/A</v>
      </c>
      <c r="C415" s="736" t="e">
        <v>#N/A</v>
      </c>
      <c r="D415" s="736">
        <v>408</v>
      </c>
      <c r="E415" s="737" t="s">
        <v>6202</v>
      </c>
      <c r="F415" s="738" t="s">
        <v>6203</v>
      </c>
      <c r="G415" s="738" t="s">
        <v>6204</v>
      </c>
      <c r="H415" s="739" t="s">
        <v>106</v>
      </c>
      <c r="I415" s="740">
        <v>0</v>
      </c>
      <c r="J415" s="752">
        <v>14000</v>
      </c>
      <c r="K415" s="742">
        <v>42691</v>
      </c>
      <c r="L415" s="743">
        <v>0</v>
      </c>
      <c r="M415" s="743">
        <v>0</v>
      </c>
      <c r="N415" s="753">
        <v>0</v>
      </c>
      <c r="O415" s="753">
        <v>0</v>
      </c>
      <c r="P415" s="744">
        <f t="shared" si="6"/>
        <v>14000</v>
      </c>
      <c r="Q415" s="604"/>
      <c r="R415" s="754"/>
      <c r="S415" s="754"/>
      <c r="T415" s="754"/>
      <c r="U415" s="754"/>
      <c r="V415" s="754"/>
      <c r="W415" s="754"/>
      <c r="X415" s="754"/>
      <c r="Y415" s="754"/>
      <c r="Z415" s="754"/>
      <c r="AA415" s="754"/>
      <c r="AB415" s="754"/>
      <c r="AC415" s="754"/>
      <c r="AD415" s="754"/>
      <c r="AE415" s="754"/>
      <c r="AF415" s="754"/>
      <c r="AG415" s="754"/>
      <c r="AH415" s="754"/>
      <c r="AI415" s="754"/>
      <c r="AJ415" s="754"/>
      <c r="AK415" s="754"/>
      <c r="AL415" s="754"/>
      <c r="AM415" s="754"/>
      <c r="AN415" s="754"/>
      <c r="AO415" s="754"/>
      <c r="AP415" s="754"/>
      <c r="AQ415" s="754"/>
      <c r="AR415" s="754"/>
      <c r="AS415" s="754"/>
      <c r="AT415" s="754"/>
      <c r="AU415" s="754"/>
      <c r="AV415" s="754"/>
      <c r="AW415" s="754"/>
      <c r="AX415" s="754"/>
      <c r="AY415" s="754"/>
      <c r="AZ415" s="754"/>
      <c r="BA415" s="754"/>
      <c r="BB415" s="754"/>
      <c r="BC415" s="754"/>
      <c r="BD415" s="754"/>
      <c r="BE415" s="754"/>
      <c r="BF415" s="754"/>
      <c r="BG415" s="754"/>
    </row>
    <row r="416" spans="1:59" s="755" customFormat="1" ht="30" x14ac:dyDescent="0.2">
      <c r="A416" s="735">
        <v>359</v>
      </c>
      <c r="B416" s="735">
        <v>371</v>
      </c>
      <c r="C416" s="736">
        <v>649</v>
      </c>
      <c r="D416" s="736">
        <v>409</v>
      </c>
      <c r="E416" s="737" t="s">
        <v>968</v>
      </c>
      <c r="F416" s="738" t="s">
        <v>6205</v>
      </c>
      <c r="G416" s="738" t="s">
        <v>5745</v>
      </c>
      <c r="H416" s="739" t="s">
        <v>106</v>
      </c>
      <c r="I416" s="740">
        <v>19780</v>
      </c>
      <c r="J416" s="752">
        <v>19780</v>
      </c>
      <c r="K416" s="742">
        <v>42697</v>
      </c>
      <c r="L416" s="743">
        <v>0</v>
      </c>
      <c r="M416" s="743">
        <v>0</v>
      </c>
      <c r="N416" s="753">
        <v>0</v>
      </c>
      <c r="O416" s="753">
        <v>0</v>
      </c>
      <c r="P416" s="744">
        <f t="shared" si="6"/>
        <v>19780</v>
      </c>
      <c r="Q416" s="604"/>
      <c r="R416" s="754"/>
      <c r="S416" s="754"/>
      <c r="T416" s="754"/>
      <c r="U416" s="754"/>
      <c r="V416" s="754"/>
      <c r="W416" s="754"/>
      <c r="X416" s="754"/>
      <c r="Y416" s="754"/>
      <c r="Z416" s="754"/>
      <c r="AA416" s="754"/>
      <c r="AB416" s="754"/>
      <c r="AC416" s="754"/>
      <c r="AD416" s="754"/>
      <c r="AE416" s="754"/>
      <c r="AF416" s="754"/>
      <c r="AG416" s="754"/>
      <c r="AH416" s="754"/>
      <c r="AI416" s="754"/>
      <c r="AJ416" s="754"/>
      <c r="AK416" s="754"/>
      <c r="AL416" s="754"/>
      <c r="AM416" s="754"/>
      <c r="AN416" s="754"/>
      <c r="AO416" s="754"/>
      <c r="AP416" s="754"/>
      <c r="AQ416" s="754"/>
      <c r="AR416" s="754"/>
      <c r="AS416" s="754"/>
      <c r="AT416" s="754"/>
      <c r="AU416" s="754"/>
      <c r="AV416" s="754"/>
      <c r="AW416" s="754"/>
      <c r="AX416" s="754"/>
      <c r="AY416" s="754"/>
      <c r="AZ416" s="754"/>
      <c r="BA416" s="754"/>
      <c r="BB416" s="754"/>
      <c r="BC416" s="754"/>
      <c r="BD416" s="754"/>
      <c r="BE416" s="754"/>
      <c r="BF416" s="754"/>
      <c r="BG416" s="754"/>
    </row>
    <row r="417" spans="1:59" s="755" customFormat="1" x14ac:dyDescent="0.2">
      <c r="A417" s="735">
        <v>1085</v>
      </c>
      <c r="B417" s="735">
        <v>1093</v>
      </c>
      <c r="C417" s="736">
        <v>650</v>
      </c>
      <c r="D417" s="736">
        <v>410</v>
      </c>
      <c r="E417" s="737" t="s">
        <v>3042</v>
      </c>
      <c r="F417" s="738" t="s">
        <v>6206</v>
      </c>
      <c r="G417" s="738" t="s">
        <v>5747</v>
      </c>
      <c r="H417" s="739" t="s">
        <v>106</v>
      </c>
      <c r="I417" s="740">
        <v>7000</v>
      </c>
      <c r="J417" s="752">
        <v>7000</v>
      </c>
      <c r="K417" s="742">
        <v>42704</v>
      </c>
      <c r="L417" s="743">
        <v>0</v>
      </c>
      <c r="M417" s="743">
        <v>0</v>
      </c>
      <c r="N417" s="753">
        <v>0</v>
      </c>
      <c r="O417" s="753">
        <v>0</v>
      </c>
      <c r="P417" s="744">
        <f t="shared" si="6"/>
        <v>7000</v>
      </c>
      <c r="Q417" s="604"/>
      <c r="R417" s="754"/>
      <c r="S417" s="754"/>
      <c r="T417" s="754"/>
      <c r="U417" s="754"/>
      <c r="V417" s="754"/>
      <c r="W417" s="754"/>
      <c r="X417" s="754"/>
      <c r="Y417" s="754"/>
      <c r="Z417" s="754"/>
      <c r="AA417" s="754"/>
      <c r="AB417" s="754"/>
      <c r="AC417" s="754"/>
      <c r="AD417" s="754"/>
      <c r="AE417" s="754"/>
      <c r="AF417" s="754"/>
      <c r="AG417" s="754"/>
      <c r="AH417" s="754"/>
      <c r="AI417" s="754"/>
      <c r="AJ417" s="754"/>
      <c r="AK417" s="754"/>
      <c r="AL417" s="754"/>
      <c r="AM417" s="754"/>
      <c r="AN417" s="754"/>
      <c r="AO417" s="754"/>
      <c r="AP417" s="754"/>
      <c r="AQ417" s="754"/>
      <c r="AR417" s="754"/>
      <c r="AS417" s="754"/>
      <c r="AT417" s="754"/>
      <c r="AU417" s="754"/>
      <c r="AV417" s="754"/>
      <c r="AW417" s="754"/>
      <c r="AX417" s="754"/>
      <c r="AY417" s="754"/>
      <c r="AZ417" s="754"/>
      <c r="BA417" s="754"/>
      <c r="BB417" s="754"/>
      <c r="BC417" s="754"/>
      <c r="BD417" s="754"/>
      <c r="BE417" s="754"/>
      <c r="BF417" s="754"/>
      <c r="BG417" s="754"/>
    </row>
    <row r="418" spans="1:59" s="755" customFormat="1" ht="30" x14ac:dyDescent="0.2">
      <c r="A418" s="735">
        <v>1053</v>
      </c>
      <c r="B418" s="735">
        <v>1061</v>
      </c>
      <c r="C418" s="736">
        <v>1291</v>
      </c>
      <c r="D418" s="736">
        <v>411</v>
      </c>
      <c r="E418" s="737" t="s">
        <v>2945</v>
      </c>
      <c r="F418" s="738" t="s">
        <v>6198</v>
      </c>
      <c r="G418" s="738" t="s">
        <v>5747</v>
      </c>
      <c r="H418" s="739" t="s">
        <v>106</v>
      </c>
      <c r="I418" s="740">
        <v>21500</v>
      </c>
      <c r="J418" s="752">
        <v>21500</v>
      </c>
      <c r="K418" s="742">
        <v>42717</v>
      </c>
      <c r="L418" s="743">
        <v>0</v>
      </c>
      <c r="M418" s="743">
        <v>0</v>
      </c>
      <c r="N418" s="753">
        <v>0</v>
      </c>
      <c r="O418" s="753">
        <v>0</v>
      </c>
      <c r="P418" s="744">
        <f t="shared" si="6"/>
        <v>21500</v>
      </c>
      <c r="Q418" s="604"/>
      <c r="R418" s="754"/>
      <c r="S418" s="754"/>
      <c r="T418" s="754"/>
      <c r="U418" s="754"/>
      <c r="V418" s="754"/>
      <c r="W418" s="754"/>
      <c r="X418" s="754"/>
      <c r="Y418" s="754"/>
      <c r="Z418" s="754"/>
      <c r="AA418" s="754"/>
      <c r="AB418" s="754"/>
      <c r="AC418" s="754"/>
      <c r="AD418" s="754"/>
      <c r="AE418" s="754"/>
      <c r="AF418" s="754"/>
      <c r="AG418" s="754"/>
      <c r="AH418" s="754"/>
      <c r="AI418" s="754"/>
      <c r="AJ418" s="754"/>
      <c r="AK418" s="754"/>
      <c r="AL418" s="754"/>
      <c r="AM418" s="754"/>
      <c r="AN418" s="754"/>
      <c r="AO418" s="754"/>
      <c r="AP418" s="754"/>
      <c r="AQ418" s="754"/>
      <c r="AR418" s="754"/>
      <c r="AS418" s="754"/>
      <c r="AT418" s="754"/>
      <c r="AU418" s="754"/>
      <c r="AV418" s="754"/>
      <c r="AW418" s="754"/>
      <c r="AX418" s="754"/>
      <c r="AY418" s="754"/>
      <c r="AZ418" s="754"/>
      <c r="BA418" s="754"/>
      <c r="BB418" s="754"/>
      <c r="BC418" s="754"/>
      <c r="BD418" s="754"/>
      <c r="BE418" s="754"/>
      <c r="BF418" s="754"/>
      <c r="BG418" s="754"/>
    </row>
    <row r="419" spans="1:59" s="755" customFormat="1" ht="30" x14ac:dyDescent="0.2">
      <c r="A419" s="735">
        <v>709</v>
      </c>
      <c r="B419" s="735">
        <v>719</v>
      </c>
      <c r="C419" s="736">
        <v>192</v>
      </c>
      <c r="D419" s="736">
        <v>412</v>
      </c>
      <c r="E419" s="737" t="s">
        <v>2006</v>
      </c>
      <c r="F419" s="738" t="s">
        <v>6198</v>
      </c>
      <c r="G419" s="738" t="s">
        <v>5747</v>
      </c>
      <c r="H419" s="739" t="s">
        <v>106</v>
      </c>
      <c r="I419" s="740">
        <v>21500</v>
      </c>
      <c r="J419" s="752">
        <v>21500</v>
      </c>
      <c r="K419" s="742">
        <v>42766</v>
      </c>
      <c r="L419" s="743">
        <v>0</v>
      </c>
      <c r="M419" s="743">
        <v>0</v>
      </c>
      <c r="N419" s="753">
        <v>0</v>
      </c>
      <c r="O419" s="753">
        <v>0</v>
      </c>
      <c r="P419" s="744">
        <f t="shared" si="6"/>
        <v>21500</v>
      </c>
      <c r="Q419" s="604"/>
      <c r="R419" s="754"/>
      <c r="S419" s="754"/>
      <c r="T419" s="754"/>
      <c r="U419" s="754"/>
      <c r="V419" s="754"/>
      <c r="W419" s="754"/>
      <c r="X419" s="754"/>
      <c r="Y419" s="754"/>
      <c r="Z419" s="754"/>
      <c r="AA419" s="754"/>
      <c r="AB419" s="754"/>
      <c r="AC419" s="754"/>
      <c r="AD419" s="754"/>
      <c r="AE419" s="754"/>
      <c r="AF419" s="754"/>
      <c r="AG419" s="754"/>
      <c r="AH419" s="754"/>
      <c r="AI419" s="754"/>
      <c r="AJ419" s="754"/>
      <c r="AK419" s="754"/>
      <c r="AL419" s="754"/>
      <c r="AM419" s="754"/>
      <c r="AN419" s="754"/>
      <c r="AO419" s="754"/>
      <c r="AP419" s="754"/>
      <c r="AQ419" s="754"/>
      <c r="AR419" s="754"/>
      <c r="AS419" s="754"/>
      <c r="AT419" s="754"/>
      <c r="AU419" s="754"/>
      <c r="AV419" s="754"/>
      <c r="AW419" s="754"/>
      <c r="AX419" s="754"/>
      <c r="AY419" s="754"/>
      <c r="AZ419" s="754"/>
      <c r="BA419" s="754"/>
      <c r="BB419" s="754"/>
      <c r="BC419" s="754"/>
      <c r="BD419" s="754"/>
      <c r="BE419" s="754"/>
      <c r="BF419" s="754"/>
      <c r="BG419" s="754"/>
    </row>
    <row r="420" spans="1:59" s="755" customFormat="1" x14ac:dyDescent="0.2">
      <c r="A420" s="735">
        <v>26</v>
      </c>
      <c r="B420" s="735">
        <v>81</v>
      </c>
      <c r="C420" s="736">
        <v>261</v>
      </c>
      <c r="D420" s="736">
        <v>413</v>
      </c>
      <c r="E420" s="737" t="s">
        <v>186</v>
      </c>
      <c r="F420" s="738" t="s">
        <v>6207</v>
      </c>
      <c r="G420" s="738" t="s">
        <v>3387</v>
      </c>
      <c r="H420" s="739" t="s">
        <v>106</v>
      </c>
      <c r="I420" s="740">
        <v>300000</v>
      </c>
      <c r="J420" s="752">
        <v>300000</v>
      </c>
      <c r="K420" s="742">
        <v>42822</v>
      </c>
      <c r="L420" s="743">
        <v>0</v>
      </c>
      <c r="M420" s="743">
        <v>0</v>
      </c>
      <c r="N420" s="753">
        <v>0</v>
      </c>
      <c r="O420" s="753">
        <v>0</v>
      </c>
      <c r="P420" s="744">
        <f t="shared" si="6"/>
        <v>300000</v>
      </c>
      <c r="Q420" s="604"/>
      <c r="R420" s="754"/>
      <c r="S420" s="754"/>
      <c r="T420" s="754"/>
      <c r="U420" s="754"/>
      <c r="V420" s="754"/>
      <c r="W420" s="754"/>
      <c r="X420" s="754"/>
      <c r="Y420" s="754"/>
      <c r="Z420" s="754"/>
      <c r="AA420" s="754"/>
      <c r="AB420" s="754"/>
      <c r="AC420" s="754"/>
      <c r="AD420" s="754"/>
      <c r="AE420" s="754"/>
      <c r="AF420" s="754"/>
      <c r="AG420" s="754"/>
      <c r="AH420" s="754"/>
      <c r="AI420" s="754"/>
      <c r="AJ420" s="754"/>
      <c r="AK420" s="754"/>
      <c r="AL420" s="754"/>
      <c r="AM420" s="754"/>
      <c r="AN420" s="754"/>
      <c r="AO420" s="754"/>
      <c r="AP420" s="754"/>
      <c r="AQ420" s="754"/>
      <c r="AR420" s="754"/>
      <c r="AS420" s="754"/>
      <c r="AT420" s="754"/>
      <c r="AU420" s="754"/>
      <c r="AV420" s="754"/>
      <c r="AW420" s="754"/>
      <c r="AX420" s="754"/>
      <c r="AY420" s="754"/>
      <c r="AZ420" s="754"/>
      <c r="BA420" s="754"/>
      <c r="BB420" s="754"/>
      <c r="BC420" s="754"/>
      <c r="BD420" s="754"/>
      <c r="BE420" s="754"/>
      <c r="BF420" s="754"/>
      <c r="BG420" s="754"/>
    </row>
    <row r="421" spans="1:59" s="755" customFormat="1" x14ac:dyDescent="0.2">
      <c r="A421" s="735">
        <v>103</v>
      </c>
      <c r="B421" s="735">
        <v>153</v>
      </c>
      <c r="C421" s="736">
        <v>287</v>
      </c>
      <c r="D421" s="736">
        <v>414</v>
      </c>
      <c r="E421" s="737" t="s">
        <v>352</v>
      </c>
      <c r="F421" s="738" t="s">
        <v>6208</v>
      </c>
      <c r="G421" s="738" t="s">
        <v>5750</v>
      </c>
      <c r="H421" s="739" t="s">
        <v>106</v>
      </c>
      <c r="I421" s="740">
        <v>75000</v>
      </c>
      <c r="J421" s="752">
        <v>75000</v>
      </c>
      <c r="K421" s="742">
        <v>42808</v>
      </c>
      <c r="L421" s="743">
        <v>0</v>
      </c>
      <c r="M421" s="743">
        <v>0</v>
      </c>
      <c r="N421" s="753">
        <v>0</v>
      </c>
      <c r="O421" s="753">
        <v>0</v>
      </c>
      <c r="P421" s="744">
        <f t="shared" si="6"/>
        <v>75000</v>
      </c>
      <c r="Q421" s="604"/>
      <c r="R421" s="754"/>
      <c r="S421" s="754"/>
      <c r="T421" s="754"/>
      <c r="U421" s="754"/>
      <c r="V421" s="754"/>
      <c r="W421" s="754"/>
      <c r="X421" s="754"/>
      <c r="Y421" s="754"/>
      <c r="Z421" s="754"/>
      <c r="AA421" s="754"/>
      <c r="AB421" s="754"/>
      <c r="AC421" s="754"/>
      <c r="AD421" s="754"/>
      <c r="AE421" s="754"/>
      <c r="AF421" s="754"/>
      <c r="AG421" s="754"/>
      <c r="AH421" s="754"/>
      <c r="AI421" s="754"/>
      <c r="AJ421" s="754"/>
      <c r="AK421" s="754"/>
      <c r="AL421" s="754"/>
      <c r="AM421" s="754"/>
      <c r="AN421" s="754"/>
      <c r="AO421" s="754"/>
      <c r="AP421" s="754"/>
      <c r="AQ421" s="754"/>
      <c r="AR421" s="754"/>
      <c r="AS421" s="754"/>
      <c r="AT421" s="754"/>
      <c r="AU421" s="754"/>
      <c r="AV421" s="754"/>
      <c r="AW421" s="754"/>
      <c r="AX421" s="754"/>
      <c r="AY421" s="754"/>
      <c r="AZ421" s="754"/>
      <c r="BA421" s="754"/>
      <c r="BB421" s="754"/>
      <c r="BC421" s="754"/>
      <c r="BD421" s="754"/>
      <c r="BE421" s="754"/>
      <c r="BF421" s="754"/>
      <c r="BG421" s="754"/>
    </row>
    <row r="422" spans="1:59" s="755" customFormat="1" ht="30" x14ac:dyDescent="0.2">
      <c r="A422" s="735" t="e">
        <v>#N/A</v>
      </c>
      <c r="B422" s="735" t="e">
        <v>#N/A</v>
      </c>
      <c r="C422" s="736">
        <v>308</v>
      </c>
      <c r="D422" s="736">
        <v>415</v>
      </c>
      <c r="E422" s="737" t="s">
        <v>5278</v>
      </c>
      <c r="F422" s="738" t="s">
        <v>6209</v>
      </c>
      <c r="G422" s="738" t="s">
        <v>5745</v>
      </c>
      <c r="H422" s="739" t="s">
        <v>106</v>
      </c>
      <c r="I422" s="740">
        <v>0</v>
      </c>
      <c r="J422" s="752">
        <v>115000</v>
      </c>
      <c r="K422" s="742">
        <v>42822</v>
      </c>
      <c r="L422" s="743">
        <v>0</v>
      </c>
      <c r="M422" s="743">
        <v>0</v>
      </c>
      <c r="N422" s="753">
        <v>0</v>
      </c>
      <c r="O422" s="753">
        <v>0</v>
      </c>
      <c r="P422" s="744">
        <f t="shared" si="6"/>
        <v>115000</v>
      </c>
      <c r="Q422" s="604"/>
      <c r="R422" s="754"/>
      <c r="S422" s="754"/>
      <c r="T422" s="754"/>
      <c r="U422" s="754"/>
      <c r="V422" s="754"/>
      <c r="W422" s="754"/>
      <c r="X422" s="754"/>
      <c r="Y422" s="754"/>
      <c r="Z422" s="754"/>
      <c r="AA422" s="754"/>
      <c r="AB422" s="754"/>
      <c r="AC422" s="754"/>
      <c r="AD422" s="754"/>
      <c r="AE422" s="754"/>
      <c r="AF422" s="754"/>
      <c r="AG422" s="754"/>
      <c r="AH422" s="754"/>
      <c r="AI422" s="754"/>
      <c r="AJ422" s="754"/>
      <c r="AK422" s="754"/>
      <c r="AL422" s="754"/>
      <c r="AM422" s="754"/>
      <c r="AN422" s="754"/>
      <c r="AO422" s="754"/>
      <c r="AP422" s="754"/>
      <c r="AQ422" s="754"/>
      <c r="AR422" s="754"/>
      <c r="AS422" s="754"/>
      <c r="AT422" s="754"/>
      <c r="AU422" s="754"/>
      <c r="AV422" s="754"/>
      <c r="AW422" s="754"/>
      <c r="AX422" s="754"/>
      <c r="AY422" s="754"/>
      <c r="AZ422" s="754"/>
      <c r="BA422" s="754"/>
      <c r="BB422" s="754"/>
      <c r="BC422" s="754"/>
      <c r="BD422" s="754"/>
      <c r="BE422" s="754"/>
      <c r="BF422" s="754"/>
      <c r="BG422" s="754"/>
    </row>
    <row r="423" spans="1:59" s="755" customFormat="1" x14ac:dyDescent="0.2">
      <c r="A423" s="735">
        <v>334</v>
      </c>
      <c r="B423" s="735">
        <v>346</v>
      </c>
      <c r="C423" s="736">
        <v>310</v>
      </c>
      <c r="D423" s="736">
        <v>416</v>
      </c>
      <c r="E423" s="737" t="s">
        <v>890</v>
      </c>
      <c r="F423" s="738" t="s">
        <v>6210</v>
      </c>
      <c r="G423" s="738" t="s">
        <v>5745</v>
      </c>
      <c r="H423" s="739" t="s">
        <v>106</v>
      </c>
      <c r="I423" s="740">
        <v>164000</v>
      </c>
      <c r="J423" s="752">
        <v>164000</v>
      </c>
      <c r="K423" s="742">
        <v>42836</v>
      </c>
      <c r="L423" s="743">
        <v>0</v>
      </c>
      <c r="M423" s="743">
        <v>0</v>
      </c>
      <c r="N423" s="753">
        <v>0</v>
      </c>
      <c r="O423" s="753">
        <v>0</v>
      </c>
      <c r="P423" s="744">
        <f t="shared" si="6"/>
        <v>164000</v>
      </c>
      <c r="Q423" s="604"/>
      <c r="R423" s="754"/>
      <c r="S423" s="754"/>
      <c r="T423" s="754"/>
      <c r="U423" s="754"/>
      <c r="V423" s="754"/>
      <c r="W423" s="754"/>
      <c r="X423" s="754"/>
      <c r="Y423" s="754"/>
      <c r="Z423" s="754"/>
      <c r="AA423" s="754"/>
      <c r="AB423" s="754"/>
      <c r="AC423" s="754"/>
      <c r="AD423" s="754"/>
      <c r="AE423" s="754"/>
      <c r="AF423" s="754"/>
      <c r="AG423" s="754"/>
      <c r="AH423" s="754"/>
      <c r="AI423" s="754"/>
      <c r="AJ423" s="754"/>
      <c r="AK423" s="754"/>
      <c r="AL423" s="754"/>
      <c r="AM423" s="754"/>
      <c r="AN423" s="754"/>
      <c r="AO423" s="754"/>
      <c r="AP423" s="754"/>
      <c r="AQ423" s="754"/>
      <c r="AR423" s="754"/>
      <c r="AS423" s="754"/>
      <c r="AT423" s="754"/>
      <c r="AU423" s="754"/>
      <c r="AV423" s="754"/>
      <c r="AW423" s="754"/>
      <c r="AX423" s="754"/>
      <c r="AY423" s="754"/>
      <c r="AZ423" s="754"/>
      <c r="BA423" s="754"/>
      <c r="BB423" s="754"/>
      <c r="BC423" s="754"/>
      <c r="BD423" s="754"/>
      <c r="BE423" s="754"/>
      <c r="BF423" s="754"/>
      <c r="BG423" s="754"/>
    </row>
    <row r="424" spans="1:59" s="755" customFormat="1" ht="30" x14ac:dyDescent="0.2">
      <c r="A424" s="735">
        <v>299</v>
      </c>
      <c r="B424" s="735">
        <v>311</v>
      </c>
      <c r="C424" s="736">
        <v>348</v>
      </c>
      <c r="D424" s="736">
        <v>417</v>
      </c>
      <c r="E424" s="737" t="s">
        <v>782</v>
      </c>
      <c r="F424" s="738" t="s">
        <v>6211</v>
      </c>
      <c r="G424" s="738" t="s">
        <v>5759</v>
      </c>
      <c r="H424" s="739" t="s">
        <v>106</v>
      </c>
      <c r="I424" s="740">
        <v>100000</v>
      </c>
      <c r="J424" s="752">
        <v>100000</v>
      </c>
      <c r="K424" s="742">
        <v>42858</v>
      </c>
      <c r="L424" s="743">
        <v>0</v>
      </c>
      <c r="M424" s="743">
        <v>0</v>
      </c>
      <c r="N424" s="753">
        <v>0</v>
      </c>
      <c r="O424" s="753">
        <v>0</v>
      </c>
      <c r="P424" s="744">
        <f t="shared" si="6"/>
        <v>100000</v>
      </c>
      <c r="Q424" s="604"/>
      <c r="R424" s="754"/>
      <c r="S424" s="754"/>
      <c r="T424" s="754"/>
      <c r="U424" s="754"/>
      <c r="V424" s="754"/>
      <c r="W424" s="754"/>
      <c r="X424" s="754"/>
      <c r="Y424" s="754"/>
      <c r="Z424" s="754"/>
      <c r="AA424" s="754"/>
      <c r="AB424" s="754"/>
      <c r="AC424" s="754"/>
      <c r="AD424" s="754"/>
      <c r="AE424" s="754"/>
      <c r="AF424" s="754"/>
      <c r="AG424" s="754"/>
      <c r="AH424" s="754"/>
      <c r="AI424" s="754"/>
      <c r="AJ424" s="754"/>
      <c r="AK424" s="754"/>
      <c r="AL424" s="754"/>
      <c r="AM424" s="754"/>
      <c r="AN424" s="754"/>
      <c r="AO424" s="754"/>
      <c r="AP424" s="754"/>
      <c r="AQ424" s="754"/>
      <c r="AR424" s="754"/>
      <c r="AS424" s="754"/>
      <c r="AT424" s="754"/>
      <c r="AU424" s="754"/>
      <c r="AV424" s="754"/>
      <c r="AW424" s="754"/>
      <c r="AX424" s="754"/>
      <c r="AY424" s="754"/>
      <c r="AZ424" s="754"/>
      <c r="BA424" s="754"/>
      <c r="BB424" s="754"/>
      <c r="BC424" s="754"/>
      <c r="BD424" s="754"/>
      <c r="BE424" s="754"/>
      <c r="BF424" s="754"/>
      <c r="BG424" s="754"/>
    </row>
    <row r="425" spans="1:59" s="755" customFormat="1" ht="30" x14ac:dyDescent="0.2">
      <c r="A425" s="735">
        <v>355</v>
      </c>
      <c r="B425" s="735">
        <v>367</v>
      </c>
      <c r="C425" s="736">
        <v>359</v>
      </c>
      <c r="D425" s="736">
        <v>418</v>
      </c>
      <c r="E425" s="737" t="s">
        <v>955</v>
      </c>
      <c r="F425" s="738" t="s">
        <v>6212</v>
      </c>
      <c r="G425" s="738" t="s">
        <v>5745</v>
      </c>
      <c r="H425" s="739" t="s">
        <v>106</v>
      </c>
      <c r="I425" s="740">
        <v>39500</v>
      </c>
      <c r="J425" s="752">
        <v>39500</v>
      </c>
      <c r="K425" s="742">
        <v>42787</v>
      </c>
      <c r="L425" s="743">
        <v>0</v>
      </c>
      <c r="M425" s="743">
        <v>0</v>
      </c>
      <c r="N425" s="753">
        <v>0</v>
      </c>
      <c r="O425" s="753">
        <v>0</v>
      </c>
      <c r="P425" s="744">
        <f t="shared" si="6"/>
        <v>39500</v>
      </c>
      <c r="Q425" s="604"/>
      <c r="R425" s="754"/>
      <c r="S425" s="754"/>
      <c r="T425" s="754"/>
      <c r="U425" s="754"/>
      <c r="V425" s="754"/>
      <c r="W425" s="754"/>
      <c r="X425" s="754"/>
      <c r="Y425" s="754"/>
      <c r="Z425" s="754"/>
      <c r="AA425" s="754"/>
      <c r="AB425" s="754"/>
      <c r="AC425" s="754"/>
      <c r="AD425" s="754"/>
      <c r="AE425" s="754"/>
      <c r="AF425" s="754"/>
      <c r="AG425" s="754"/>
      <c r="AH425" s="754"/>
      <c r="AI425" s="754"/>
      <c r="AJ425" s="754"/>
      <c r="AK425" s="754"/>
      <c r="AL425" s="754"/>
      <c r="AM425" s="754"/>
      <c r="AN425" s="754"/>
      <c r="AO425" s="754"/>
      <c r="AP425" s="754"/>
      <c r="AQ425" s="754"/>
      <c r="AR425" s="754"/>
      <c r="AS425" s="754"/>
      <c r="AT425" s="754"/>
      <c r="AU425" s="754"/>
      <c r="AV425" s="754"/>
      <c r="AW425" s="754"/>
      <c r="AX425" s="754"/>
      <c r="AY425" s="754"/>
      <c r="AZ425" s="754"/>
      <c r="BA425" s="754"/>
      <c r="BB425" s="754"/>
      <c r="BC425" s="754"/>
      <c r="BD425" s="754"/>
      <c r="BE425" s="754"/>
      <c r="BF425" s="754"/>
      <c r="BG425" s="754"/>
    </row>
    <row r="426" spans="1:59" s="755" customFormat="1" ht="30" x14ac:dyDescent="0.2">
      <c r="A426" s="735">
        <v>514</v>
      </c>
      <c r="B426" s="735">
        <v>524</v>
      </c>
      <c r="C426" s="736">
        <v>380</v>
      </c>
      <c r="D426" s="736">
        <v>419</v>
      </c>
      <c r="E426" s="737" t="s">
        <v>1409</v>
      </c>
      <c r="F426" s="738" t="s">
        <v>6213</v>
      </c>
      <c r="G426" s="738" t="s">
        <v>5745</v>
      </c>
      <c r="H426" s="739" t="s">
        <v>106</v>
      </c>
      <c r="I426" s="740">
        <v>25200</v>
      </c>
      <c r="J426" s="752">
        <v>25200</v>
      </c>
      <c r="K426" s="742">
        <v>43181</v>
      </c>
      <c r="L426" s="743">
        <v>0</v>
      </c>
      <c r="M426" s="743">
        <v>0</v>
      </c>
      <c r="N426" s="753">
        <v>0</v>
      </c>
      <c r="O426" s="753">
        <v>0</v>
      </c>
      <c r="P426" s="744">
        <f t="shared" si="6"/>
        <v>25200</v>
      </c>
      <c r="Q426" s="604"/>
      <c r="R426" s="754"/>
      <c r="S426" s="754"/>
      <c r="T426" s="754"/>
      <c r="U426" s="754"/>
      <c r="V426" s="754"/>
      <c r="W426" s="754"/>
      <c r="X426" s="754"/>
      <c r="Y426" s="754"/>
      <c r="Z426" s="754"/>
      <c r="AA426" s="754"/>
      <c r="AB426" s="754"/>
      <c r="AC426" s="754"/>
      <c r="AD426" s="754"/>
      <c r="AE426" s="754"/>
      <c r="AF426" s="754"/>
      <c r="AG426" s="754"/>
      <c r="AH426" s="754"/>
      <c r="AI426" s="754"/>
      <c r="AJ426" s="754"/>
      <c r="AK426" s="754"/>
      <c r="AL426" s="754"/>
      <c r="AM426" s="754"/>
      <c r="AN426" s="754"/>
      <c r="AO426" s="754"/>
      <c r="AP426" s="754"/>
      <c r="AQ426" s="754"/>
      <c r="AR426" s="754"/>
      <c r="AS426" s="754"/>
      <c r="AT426" s="754"/>
      <c r="AU426" s="754"/>
      <c r="AV426" s="754"/>
      <c r="AW426" s="754"/>
      <c r="AX426" s="754"/>
      <c r="AY426" s="754"/>
      <c r="AZ426" s="754"/>
      <c r="BA426" s="754"/>
      <c r="BB426" s="754"/>
      <c r="BC426" s="754"/>
      <c r="BD426" s="754"/>
      <c r="BE426" s="754"/>
      <c r="BF426" s="754"/>
      <c r="BG426" s="754"/>
    </row>
    <row r="427" spans="1:59" s="755" customFormat="1" x14ac:dyDescent="0.2">
      <c r="A427" s="735">
        <v>381</v>
      </c>
      <c r="B427" s="735">
        <v>393</v>
      </c>
      <c r="C427" s="736">
        <v>790</v>
      </c>
      <c r="D427" s="736">
        <v>420</v>
      </c>
      <c r="E427" s="737" t="s">
        <v>1031</v>
      </c>
      <c r="F427" s="738" t="s">
        <v>6214</v>
      </c>
      <c r="G427" s="738" t="s">
        <v>5745</v>
      </c>
      <c r="H427" s="739" t="s">
        <v>106</v>
      </c>
      <c r="I427" s="740">
        <v>50000</v>
      </c>
      <c r="J427" s="752">
        <v>50000</v>
      </c>
      <c r="K427" s="742">
        <v>42766</v>
      </c>
      <c r="L427" s="743">
        <v>0</v>
      </c>
      <c r="M427" s="743">
        <v>0</v>
      </c>
      <c r="N427" s="753">
        <v>0</v>
      </c>
      <c r="O427" s="753">
        <v>0</v>
      </c>
      <c r="P427" s="744">
        <f t="shared" si="6"/>
        <v>50000</v>
      </c>
      <c r="Q427" s="604"/>
      <c r="R427" s="754"/>
      <c r="S427" s="754"/>
      <c r="T427" s="754"/>
      <c r="U427" s="754"/>
      <c r="V427" s="754"/>
      <c r="W427" s="754"/>
      <c r="X427" s="754"/>
      <c r="Y427" s="754"/>
      <c r="Z427" s="754"/>
      <c r="AA427" s="754"/>
      <c r="AB427" s="754"/>
      <c r="AC427" s="754"/>
      <c r="AD427" s="754"/>
      <c r="AE427" s="754"/>
      <c r="AF427" s="754"/>
      <c r="AG427" s="754"/>
      <c r="AH427" s="754"/>
      <c r="AI427" s="754"/>
      <c r="AJ427" s="754"/>
      <c r="AK427" s="754"/>
      <c r="AL427" s="754"/>
      <c r="AM427" s="754"/>
      <c r="AN427" s="754"/>
      <c r="AO427" s="754"/>
      <c r="AP427" s="754"/>
      <c r="AQ427" s="754"/>
      <c r="AR427" s="754"/>
      <c r="AS427" s="754"/>
      <c r="AT427" s="754"/>
      <c r="AU427" s="754"/>
      <c r="AV427" s="754"/>
      <c r="AW427" s="754"/>
      <c r="AX427" s="754"/>
      <c r="AY427" s="754"/>
      <c r="AZ427" s="754"/>
      <c r="BA427" s="754"/>
      <c r="BB427" s="754"/>
      <c r="BC427" s="754"/>
      <c r="BD427" s="754"/>
      <c r="BE427" s="754"/>
      <c r="BF427" s="754"/>
      <c r="BG427" s="754"/>
    </row>
    <row r="428" spans="1:59" s="755" customFormat="1" ht="30" x14ac:dyDescent="0.2">
      <c r="A428" s="735">
        <v>677</v>
      </c>
      <c r="B428" s="735">
        <v>687</v>
      </c>
      <c r="C428" s="736">
        <v>1014</v>
      </c>
      <c r="D428" s="736">
        <v>421</v>
      </c>
      <c r="E428" s="737" t="s">
        <v>1911</v>
      </c>
      <c r="F428" s="738" t="s">
        <v>6215</v>
      </c>
      <c r="G428" s="738" t="s">
        <v>5747</v>
      </c>
      <c r="H428" s="739" t="s">
        <v>106</v>
      </c>
      <c r="I428" s="740">
        <v>6000</v>
      </c>
      <c r="J428" s="761">
        <v>6000</v>
      </c>
      <c r="K428" s="742">
        <v>42748</v>
      </c>
      <c r="L428" s="743">
        <v>0</v>
      </c>
      <c r="M428" s="743">
        <v>0</v>
      </c>
      <c r="N428" s="753">
        <v>0</v>
      </c>
      <c r="O428" s="753">
        <v>0</v>
      </c>
      <c r="P428" s="744">
        <f t="shared" si="6"/>
        <v>6000</v>
      </c>
      <c r="Q428" s="604"/>
      <c r="R428" s="754"/>
      <c r="S428" s="754"/>
      <c r="T428" s="754"/>
      <c r="U428" s="754"/>
      <c r="V428" s="754"/>
      <c r="W428" s="754"/>
      <c r="X428" s="754"/>
      <c r="Y428" s="754"/>
      <c r="Z428" s="754"/>
      <c r="AA428" s="754"/>
      <c r="AB428" s="754"/>
      <c r="AC428" s="754"/>
      <c r="AD428" s="754"/>
      <c r="AE428" s="754"/>
      <c r="AF428" s="754"/>
      <c r="AG428" s="754"/>
      <c r="AH428" s="754"/>
      <c r="AI428" s="754"/>
      <c r="AJ428" s="754"/>
      <c r="AK428" s="754"/>
      <c r="AL428" s="754"/>
      <c r="AM428" s="754"/>
      <c r="AN428" s="754"/>
      <c r="AO428" s="754"/>
      <c r="AP428" s="754"/>
      <c r="AQ428" s="754"/>
      <c r="AR428" s="754"/>
      <c r="AS428" s="754"/>
      <c r="AT428" s="754"/>
      <c r="AU428" s="754"/>
      <c r="AV428" s="754"/>
      <c r="AW428" s="754"/>
      <c r="AX428" s="754"/>
      <c r="AY428" s="754"/>
      <c r="AZ428" s="754"/>
      <c r="BA428" s="754"/>
      <c r="BB428" s="754"/>
      <c r="BC428" s="754"/>
      <c r="BD428" s="754"/>
      <c r="BE428" s="754"/>
      <c r="BF428" s="754"/>
      <c r="BG428" s="754"/>
    </row>
    <row r="429" spans="1:59" s="755" customFormat="1" ht="57" customHeight="1" x14ac:dyDescent="0.2">
      <c r="A429" s="735">
        <v>198</v>
      </c>
      <c r="B429" s="735">
        <v>157</v>
      </c>
      <c r="C429" s="736">
        <v>229</v>
      </c>
      <c r="D429" s="736">
        <v>422</v>
      </c>
      <c r="E429" s="737" t="s">
        <v>525</v>
      </c>
      <c r="F429" s="738" t="s">
        <v>6216</v>
      </c>
      <c r="G429" s="738" t="s">
        <v>6217</v>
      </c>
      <c r="H429" s="739" t="s">
        <v>106</v>
      </c>
      <c r="I429" s="740">
        <v>6000000</v>
      </c>
      <c r="J429" s="762">
        <v>6350000</v>
      </c>
      <c r="K429" s="742">
        <v>43124</v>
      </c>
      <c r="L429" s="743">
        <v>0</v>
      </c>
      <c r="M429" s="743">
        <v>0</v>
      </c>
      <c r="N429" s="753">
        <v>0</v>
      </c>
      <c r="O429" s="753">
        <v>0</v>
      </c>
      <c r="P429" s="744">
        <f t="shared" si="6"/>
        <v>6350000</v>
      </c>
      <c r="Q429" s="604" t="s">
        <v>6218</v>
      </c>
      <c r="R429" s="754"/>
      <c r="S429" s="754"/>
      <c r="T429" s="754"/>
      <c r="U429" s="754"/>
      <c r="V429" s="754"/>
      <c r="W429" s="754"/>
      <c r="X429" s="754"/>
      <c r="Y429" s="754"/>
      <c r="Z429" s="754"/>
      <c r="AA429" s="754"/>
      <c r="AB429" s="754"/>
      <c r="AC429" s="754"/>
      <c r="AD429" s="754"/>
      <c r="AE429" s="754"/>
      <c r="AF429" s="754"/>
      <c r="AG429" s="754"/>
      <c r="AH429" s="754"/>
      <c r="AI429" s="754"/>
      <c r="AJ429" s="754"/>
      <c r="AK429" s="754"/>
      <c r="AL429" s="754"/>
      <c r="AM429" s="754"/>
      <c r="AN429" s="754"/>
      <c r="AO429" s="754"/>
      <c r="AP429" s="754"/>
      <c r="AQ429" s="754"/>
      <c r="AR429" s="754"/>
      <c r="AS429" s="754"/>
      <c r="AT429" s="754"/>
      <c r="AU429" s="754"/>
      <c r="AV429" s="754"/>
      <c r="AW429" s="754"/>
      <c r="AX429" s="754"/>
      <c r="AY429" s="754"/>
      <c r="AZ429" s="754"/>
      <c r="BA429" s="754"/>
      <c r="BB429" s="754"/>
      <c r="BC429" s="754"/>
      <c r="BD429" s="754"/>
      <c r="BE429" s="754"/>
      <c r="BF429" s="754"/>
      <c r="BG429" s="754"/>
    </row>
    <row r="430" spans="1:59" s="755" customFormat="1" ht="30" x14ac:dyDescent="0.2">
      <c r="A430" s="735" t="s">
        <v>120</v>
      </c>
      <c r="B430" s="735">
        <v>84</v>
      </c>
      <c r="C430" s="736">
        <v>387</v>
      </c>
      <c r="D430" s="736">
        <v>423</v>
      </c>
      <c r="E430" s="737" t="s">
        <v>121</v>
      </c>
      <c r="F430" s="738" t="s">
        <v>6219</v>
      </c>
      <c r="G430" s="738" t="s">
        <v>5745</v>
      </c>
      <c r="H430" s="739" t="s">
        <v>106</v>
      </c>
      <c r="I430" s="740">
        <v>0</v>
      </c>
      <c r="J430" s="752">
        <v>200000</v>
      </c>
      <c r="K430" s="742">
        <v>42893</v>
      </c>
      <c r="L430" s="743">
        <v>0</v>
      </c>
      <c r="M430" s="743">
        <v>0</v>
      </c>
      <c r="N430" s="753">
        <v>0</v>
      </c>
      <c r="O430" s="753">
        <v>0</v>
      </c>
      <c r="P430" s="744">
        <f t="shared" si="6"/>
        <v>200000</v>
      </c>
      <c r="Q430" s="604"/>
      <c r="R430" s="754"/>
      <c r="S430" s="754"/>
      <c r="T430" s="754"/>
      <c r="U430" s="754"/>
      <c r="V430" s="754"/>
      <c r="W430" s="754"/>
      <c r="X430" s="754"/>
      <c r="Y430" s="754"/>
      <c r="Z430" s="754"/>
      <c r="AA430" s="754"/>
      <c r="AB430" s="754"/>
      <c r="AC430" s="754"/>
      <c r="AD430" s="754"/>
      <c r="AE430" s="754"/>
      <c r="AF430" s="754"/>
      <c r="AG430" s="754"/>
      <c r="AH430" s="754"/>
      <c r="AI430" s="754"/>
      <c r="AJ430" s="754"/>
      <c r="AK430" s="754"/>
      <c r="AL430" s="754"/>
      <c r="AM430" s="754"/>
      <c r="AN430" s="754"/>
      <c r="AO430" s="754"/>
      <c r="AP430" s="754"/>
      <c r="AQ430" s="754"/>
      <c r="AR430" s="754"/>
      <c r="AS430" s="754"/>
      <c r="AT430" s="754"/>
      <c r="AU430" s="754"/>
      <c r="AV430" s="754"/>
      <c r="AW430" s="754"/>
      <c r="AX430" s="754"/>
      <c r="AY430" s="754"/>
      <c r="AZ430" s="754"/>
      <c r="BA430" s="754"/>
      <c r="BB430" s="754"/>
      <c r="BC430" s="754"/>
      <c r="BD430" s="754"/>
      <c r="BE430" s="754"/>
      <c r="BF430" s="754"/>
      <c r="BG430" s="754"/>
    </row>
    <row r="431" spans="1:59" s="755" customFormat="1" x14ac:dyDescent="0.2">
      <c r="A431" s="735">
        <v>191</v>
      </c>
      <c r="B431" s="735">
        <v>164</v>
      </c>
      <c r="C431" s="736">
        <v>265</v>
      </c>
      <c r="D431" s="736">
        <v>424</v>
      </c>
      <c r="E431" s="758" t="s">
        <v>513</v>
      </c>
      <c r="F431" s="738" t="s">
        <v>6220</v>
      </c>
      <c r="G431" s="738" t="s">
        <v>5759</v>
      </c>
      <c r="H431" s="739" t="s">
        <v>106</v>
      </c>
      <c r="I431" s="740">
        <v>250000</v>
      </c>
      <c r="J431" s="752">
        <v>250000</v>
      </c>
      <c r="K431" s="742">
        <v>42829</v>
      </c>
      <c r="L431" s="743">
        <v>0</v>
      </c>
      <c r="M431" s="743">
        <v>0</v>
      </c>
      <c r="N431" s="753">
        <v>0</v>
      </c>
      <c r="O431" s="753">
        <v>0</v>
      </c>
      <c r="P431" s="744">
        <f t="shared" si="6"/>
        <v>250000</v>
      </c>
      <c r="Q431" s="604"/>
      <c r="R431" s="754"/>
      <c r="S431" s="754"/>
      <c r="T431" s="754"/>
      <c r="U431" s="754"/>
      <c r="V431" s="754"/>
      <c r="W431" s="754"/>
      <c r="X431" s="754"/>
      <c r="Y431" s="754"/>
      <c r="Z431" s="754"/>
      <c r="AA431" s="754"/>
      <c r="AB431" s="754"/>
      <c r="AC431" s="754"/>
      <c r="AD431" s="754"/>
      <c r="AE431" s="754"/>
      <c r="AF431" s="754"/>
      <c r="AG431" s="754"/>
      <c r="AH431" s="754"/>
      <c r="AI431" s="754"/>
      <c r="AJ431" s="754"/>
      <c r="AK431" s="754"/>
      <c r="AL431" s="754"/>
      <c r="AM431" s="754"/>
      <c r="AN431" s="754"/>
      <c r="AO431" s="754"/>
      <c r="AP431" s="754"/>
      <c r="AQ431" s="754"/>
      <c r="AR431" s="754"/>
      <c r="AS431" s="754"/>
      <c r="AT431" s="754"/>
      <c r="AU431" s="754"/>
      <c r="AV431" s="754"/>
      <c r="AW431" s="754"/>
      <c r="AX431" s="754"/>
      <c r="AY431" s="754"/>
      <c r="AZ431" s="754"/>
      <c r="BA431" s="754"/>
      <c r="BB431" s="754"/>
      <c r="BC431" s="754"/>
      <c r="BD431" s="754"/>
      <c r="BE431" s="754"/>
      <c r="BF431" s="754"/>
      <c r="BG431" s="754"/>
    </row>
    <row r="432" spans="1:59" s="755" customFormat="1" x14ac:dyDescent="0.2">
      <c r="A432" s="735">
        <v>78</v>
      </c>
      <c r="B432" s="735">
        <v>114</v>
      </c>
      <c r="C432" s="736">
        <v>304</v>
      </c>
      <c r="D432" s="736">
        <v>425</v>
      </c>
      <c r="E432" s="758" t="s">
        <v>297</v>
      </c>
      <c r="F432" s="738" t="s">
        <v>6221</v>
      </c>
      <c r="G432" s="738" t="s">
        <v>5759</v>
      </c>
      <c r="H432" s="739" t="s">
        <v>106</v>
      </c>
      <c r="I432" s="740">
        <v>300000</v>
      </c>
      <c r="J432" s="752">
        <v>300000</v>
      </c>
      <c r="K432" s="742">
        <v>42829</v>
      </c>
      <c r="L432" s="743">
        <v>0</v>
      </c>
      <c r="M432" s="743">
        <v>0</v>
      </c>
      <c r="N432" s="753">
        <v>0</v>
      </c>
      <c r="O432" s="753">
        <v>0</v>
      </c>
      <c r="P432" s="744">
        <f t="shared" si="6"/>
        <v>300000</v>
      </c>
      <c r="Q432" s="604"/>
      <c r="R432" s="754"/>
      <c r="S432" s="754"/>
      <c r="T432" s="754"/>
      <c r="U432" s="754"/>
      <c r="V432" s="754"/>
      <c r="W432" s="754"/>
      <c r="X432" s="754"/>
      <c r="Y432" s="754"/>
      <c r="Z432" s="754"/>
      <c r="AA432" s="754"/>
      <c r="AB432" s="754"/>
      <c r="AC432" s="754"/>
      <c r="AD432" s="754"/>
      <c r="AE432" s="754"/>
      <c r="AF432" s="754"/>
      <c r="AG432" s="754"/>
      <c r="AH432" s="754"/>
      <c r="AI432" s="754"/>
      <c r="AJ432" s="754"/>
      <c r="AK432" s="754"/>
      <c r="AL432" s="754"/>
      <c r="AM432" s="754"/>
      <c r="AN432" s="754"/>
      <c r="AO432" s="754"/>
      <c r="AP432" s="754"/>
      <c r="AQ432" s="754"/>
      <c r="AR432" s="754"/>
      <c r="AS432" s="754"/>
      <c r="AT432" s="754"/>
      <c r="AU432" s="754"/>
      <c r="AV432" s="754"/>
      <c r="AW432" s="754"/>
      <c r="AX432" s="754"/>
      <c r="AY432" s="754"/>
      <c r="AZ432" s="754"/>
      <c r="BA432" s="754"/>
      <c r="BB432" s="754"/>
      <c r="BC432" s="754"/>
      <c r="BD432" s="754"/>
      <c r="BE432" s="754"/>
      <c r="BF432" s="754"/>
      <c r="BG432" s="754"/>
    </row>
    <row r="433" spans="1:59" s="755" customFormat="1" x14ac:dyDescent="0.2">
      <c r="A433" s="735">
        <v>263</v>
      </c>
      <c r="B433" s="735">
        <v>275</v>
      </c>
      <c r="C433" s="736">
        <v>355</v>
      </c>
      <c r="D433" s="736">
        <v>426</v>
      </c>
      <c r="E433" s="758" t="s">
        <v>676</v>
      </c>
      <c r="F433" s="738" t="s">
        <v>6222</v>
      </c>
      <c r="G433" s="738" t="s">
        <v>5759</v>
      </c>
      <c r="H433" s="739" t="s">
        <v>106</v>
      </c>
      <c r="I433" s="740">
        <v>50000</v>
      </c>
      <c r="J433" s="752">
        <v>50000</v>
      </c>
      <c r="K433" s="742">
        <v>42822</v>
      </c>
      <c r="L433" s="743">
        <v>0</v>
      </c>
      <c r="M433" s="743">
        <v>0</v>
      </c>
      <c r="N433" s="753">
        <v>0</v>
      </c>
      <c r="O433" s="753">
        <v>0</v>
      </c>
      <c r="P433" s="744">
        <f t="shared" si="6"/>
        <v>50000</v>
      </c>
      <c r="Q433" s="604"/>
      <c r="R433" s="754"/>
      <c r="S433" s="754"/>
      <c r="T433" s="754"/>
      <c r="U433" s="754"/>
      <c r="V433" s="754"/>
      <c r="W433" s="754"/>
      <c r="X433" s="754"/>
      <c r="Y433" s="754"/>
      <c r="Z433" s="754"/>
      <c r="AA433" s="754"/>
      <c r="AB433" s="754"/>
      <c r="AC433" s="754"/>
      <c r="AD433" s="754"/>
      <c r="AE433" s="754"/>
      <c r="AF433" s="754"/>
      <c r="AG433" s="754"/>
      <c r="AH433" s="754"/>
      <c r="AI433" s="754"/>
      <c r="AJ433" s="754"/>
      <c r="AK433" s="754"/>
      <c r="AL433" s="754"/>
      <c r="AM433" s="754"/>
      <c r="AN433" s="754"/>
      <c r="AO433" s="754"/>
      <c r="AP433" s="754"/>
      <c r="AQ433" s="754"/>
      <c r="AR433" s="754"/>
      <c r="AS433" s="754"/>
      <c r="AT433" s="754"/>
      <c r="AU433" s="754"/>
      <c r="AV433" s="754"/>
      <c r="AW433" s="754"/>
      <c r="AX433" s="754"/>
      <c r="AY433" s="754"/>
      <c r="AZ433" s="754"/>
      <c r="BA433" s="754"/>
      <c r="BB433" s="754"/>
      <c r="BC433" s="754"/>
      <c r="BD433" s="754"/>
      <c r="BE433" s="754"/>
      <c r="BF433" s="754"/>
      <c r="BG433" s="754"/>
    </row>
    <row r="434" spans="1:59" s="755" customFormat="1" ht="30" x14ac:dyDescent="0.2">
      <c r="A434" s="735">
        <v>289</v>
      </c>
      <c r="B434" s="735">
        <v>301</v>
      </c>
      <c r="C434" s="736">
        <v>358</v>
      </c>
      <c r="D434" s="736">
        <v>427</v>
      </c>
      <c r="E434" s="758" t="s">
        <v>756</v>
      </c>
      <c r="F434" s="738" t="s">
        <v>6223</v>
      </c>
      <c r="G434" s="738" t="s">
        <v>5759</v>
      </c>
      <c r="H434" s="739" t="s">
        <v>106</v>
      </c>
      <c r="I434" s="740">
        <v>300000</v>
      </c>
      <c r="J434" s="752">
        <v>300000</v>
      </c>
      <c r="K434" s="742">
        <v>42822</v>
      </c>
      <c r="L434" s="743">
        <v>0</v>
      </c>
      <c r="M434" s="743">
        <v>0</v>
      </c>
      <c r="N434" s="753">
        <v>0</v>
      </c>
      <c r="O434" s="753">
        <v>0</v>
      </c>
      <c r="P434" s="744">
        <f t="shared" si="6"/>
        <v>300000</v>
      </c>
      <c r="Q434" s="604"/>
      <c r="R434" s="754"/>
      <c r="S434" s="754"/>
      <c r="T434" s="754"/>
      <c r="U434" s="754"/>
      <c r="V434" s="754"/>
      <c r="W434" s="754"/>
      <c r="X434" s="754"/>
      <c r="Y434" s="754"/>
      <c r="Z434" s="754"/>
      <c r="AA434" s="754"/>
      <c r="AB434" s="754"/>
      <c r="AC434" s="754"/>
      <c r="AD434" s="754"/>
      <c r="AE434" s="754"/>
      <c r="AF434" s="754"/>
      <c r="AG434" s="754"/>
      <c r="AH434" s="754"/>
      <c r="AI434" s="754"/>
      <c r="AJ434" s="754"/>
      <c r="AK434" s="754"/>
      <c r="AL434" s="754"/>
      <c r="AM434" s="754"/>
      <c r="AN434" s="754"/>
      <c r="AO434" s="754"/>
      <c r="AP434" s="754"/>
      <c r="AQ434" s="754"/>
      <c r="AR434" s="754"/>
      <c r="AS434" s="754"/>
      <c r="AT434" s="754"/>
      <c r="AU434" s="754"/>
      <c r="AV434" s="754"/>
      <c r="AW434" s="754"/>
      <c r="AX434" s="754"/>
      <c r="AY434" s="754"/>
      <c r="AZ434" s="754"/>
      <c r="BA434" s="754"/>
      <c r="BB434" s="754"/>
      <c r="BC434" s="754"/>
      <c r="BD434" s="754"/>
      <c r="BE434" s="754"/>
      <c r="BF434" s="754"/>
      <c r="BG434" s="754"/>
    </row>
    <row r="435" spans="1:59" s="755" customFormat="1" ht="30" x14ac:dyDescent="0.2">
      <c r="A435" s="735">
        <v>688</v>
      </c>
      <c r="B435" s="735">
        <v>698</v>
      </c>
      <c r="C435" s="736">
        <v>651</v>
      </c>
      <c r="D435" s="736">
        <v>428</v>
      </c>
      <c r="E435" s="758" t="s">
        <v>1944</v>
      </c>
      <c r="F435" s="738" t="s">
        <v>6224</v>
      </c>
      <c r="G435" s="738" t="s">
        <v>5747</v>
      </c>
      <c r="H435" s="739" t="s">
        <v>106</v>
      </c>
      <c r="I435" s="740">
        <v>22500</v>
      </c>
      <c r="J435" s="752">
        <v>22500</v>
      </c>
      <c r="K435" s="742">
        <v>42737</v>
      </c>
      <c r="L435" s="743">
        <v>0</v>
      </c>
      <c r="M435" s="743">
        <v>0</v>
      </c>
      <c r="N435" s="753">
        <v>0</v>
      </c>
      <c r="O435" s="753">
        <v>0</v>
      </c>
      <c r="P435" s="744">
        <f t="shared" si="6"/>
        <v>22500</v>
      </c>
      <c r="Q435" s="604"/>
      <c r="R435" s="754"/>
      <c r="S435" s="754"/>
      <c r="T435" s="754"/>
      <c r="U435" s="754"/>
      <c r="V435" s="754"/>
      <c r="W435" s="754"/>
      <c r="X435" s="754"/>
      <c r="Y435" s="754"/>
      <c r="Z435" s="754"/>
      <c r="AA435" s="754"/>
      <c r="AB435" s="754"/>
      <c r="AC435" s="754"/>
      <c r="AD435" s="754"/>
      <c r="AE435" s="754"/>
      <c r="AF435" s="754"/>
      <c r="AG435" s="754"/>
      <c r="AH435" s="754"/>
      <c r="AI435" s="754"/>
      <c r="AJ435" s="754"/>
      <c r="AK435" s="754"/>
      <c r="AL435" s="754"/>
      <c r="AM435" s="754"/>
      <c r="AN435" s="754"/>
      <c r="AO435" s="754"/>
      <c r="AP435" s="754"/>
      <c r="AQ435" s="754"/>
      <c r="AR435" s="754"/>
      <c r="AS435" s="754"/>
      <c r="AT435" s="754"/>
      <c r="AU435" s="754"/>
      <c r="AV435" s="754"/>
      <c r="AW435" s="754"/>
      <c r="AX435" s="754"/>
      <c r="AY435" s="754"/>
      <c r="AZ435" s="754"/>
      <c r="BA435" s="754"/>
      <c r="BB435" s="754"/>
      <c r="BC435" s="754"/>
      <c r="BD435" s="754"/>
      <c r="BE435" s="754"/>
      <c r="BF435" s="754"/>
      <c r="BG435" s="754"/>
    </row>
    <row r="436" spans="1:59" s="755" customFormat="1" ht="30" x14ac:dyDescent="0.2">
      <c r="A436" s="735">
        <v>380</v>
      </c>
      <c r="B436" s="735">
        <v>392</v>
      </c>
      <c r="C436" s="736">
        <v>235</v>
      </c>
      <c r="D436" s="736">
        <v>429</v>
      </c>
      <c r="E436" s="758" t="s">
        <v>1028</v>
      </c>
      <c r="F436" s="738" t="s">
        <v>6225</v>
      </c>
      <c r="G436" s="738" t="s">
        <v>5745</v>
      </c>
      <c r="H436" s="739" t="s">
        <v>106</v>
      </c>
      <c r="I436" s="740">
        <v>10000</v>
      </c>
      <c r="J436" s="752">
        <v>10000</v>
      </c>
      <c r="K436" s="742">
        <v>42779</v>
      </c>
      <c r="L436" s="743">
        <v>0</v>
      </c>
      <c r="M436" s="743">
        <v>0</v>
      </c>
      <c r="N436" s="753">
        <v>0</v>
      </c>
      <c r="O436" s="753">
        <v>0</v>
      </c>
      <c r="P436" s="744">
        <f t="shared" si="6"/>
        <v>10000</v>
      </c>
      <c r="Q436" s="604"/>
      <c r="R436" s="754"/>
      <c r="S436" s="754"/>
      <c r="T436" s="754"/>
      <c r="U436" s="754"/>
      <c r="V436" s="754"/>
      <c r="W436" s="754"/>
      <c r="X436" s="754"/>
      <c r="Y436" s="754"/>
      <c r="Z436" s="754"/>
      <c r="AA436" s="754"/>
      <c r="AB436" s="754"/>
      <c r="AC436" s="754"/>
      <c r="AD436" s="754"/>
      <c r="AE436" s="754"/>
      <c r="AF436" s="754"/>
      <c r="AG436" s="754"/>
      <c r="AH436" s="754"/>
      <c r="AI436" s="754"/>
      <c r="AJ436" s="754"/>
      <c r="AK436" s="754"/>
      <c r="AL436" s="754"/>
      <c r="AM436" s="754"/>
      <c r="AN436" s="754"/>
      <c r="AO436" s="754"/>
      <c r="AP436" s="754"/>
      <c r="AQ436" s="754"/>
      <c r="AR436" s="754"/>
      <c r="AS436" s="754"/>
      <c r="AT436" s="754"/>
      <c r="AU436" s="754"/>
      <c r="AV436" s="754"/>
      <c r="AW436" s="754"/>
      <c r="AX436" s="754"/>
      <c r="AY436" s="754"/>
      <c r="AZ436" s="754"/>
      <c r="BA436" s="754"/>
      <c r="BB436" s="754"/>
      <c r="BC436" s="754"/>
      <c r="BD436" s="754"/>
      <c r="BE436" s="754"/>
      <c r="BF436" s="754"/>
      <c r="BG436" s="754"/>
    </row>
    <row r="437" spans="1:59" s="755" customFormat="1" ht="30" x14ac:dyDescent="0.2">
      <c r="A437" s="735">
        <v>109</v>
      </c>
      <c r="B437" s="735">
        <v>161</v>
      </c>
      <c r="C437" s="736">
        <v>264</v>
      </c>
      <c r="D437" s="736">
        <v>430</v>
      </c>
      <c r="E437" s="758" t="s">
        <v>360</v>
      </c>
      <c r="F437" s="738" t="s">
        <v>6226</v>
      </c>
      <c r="G437" s="738" t="s">
        <v>5759</v>
      </c>
      <c r="H437" s="739" t="s">
        <v>106</v>
      </c>
      <c r="I437" s="740">
        <v>85000</v>
      </c>
      <c r="J437" s="752">
        <v>85000</v>
      </c>
      <c r="K437" s="742">
        <v>42850</v>
      </c>
      <c r="L437" s="743">
        <v>0</v>
      </c>
      <c r="M437" s="743">
        <v>0</v>
      </c>
      <c r="N437" s="753">
        <v>0</v>
      </c>
      <c r="O437" s="753">
        <v>0</v>
      </c>
      <c r="P437" s="744">
        <f t="shared" si="6"/>
        <v>85000</v>
      </c>
      <c r="Q437" s="604"/>
      <c r="R437" s="754"/>
      <c r="S437" s="754"/>
      <c r="T437" s="754"/>
      <c r="U437" s="754"/>
      <c r="V437" s="754"/>
      <c r="W437" s="754"/>
      <c r="X437" s="754"/>
      <c r="Y437" s="754"/>
      <c r="Z437" s="754"/>
      <c r="AA437" s="754"/>
      <c r="AB437" s="754"/>
      <c r="AC437" s="754"/>
      <c r="AD437" s="754"/>
      <c r="AE437" s="754"/>
      <c r="AF437" s="754"/>
      <c r="AG437" s="754"/>
      <c r="AH437" s="754"/>
      <c r="AI437" s="754"/>
      <c r="AJ437" s="754"/>
      <c r="AK437" s="754"/>
      <c r="AL437" s="754"/>
      <c r="AM437" s="754"/>
      <c r="AN437" s="754"/>
      <c r="AO437" s="754"/>
      <c r="AP437" s="754"/>
      <c r="AQ437" s="754"/>
      <c r="AR437" s="754"/>
      <c r="AS437" s="754"/>
      <c r="AT437" s="754"/>
      <c r="AU437" s="754"/>
      <c r="AV437" s="754"/>
      <c r="AW437" s="754"/>
      <c r="AX437" s="754"/>
      <c r="AY437" s="754"/>
      <c r="AZ437" s="754"/>
      <c r="BA437" s="754"/>
      <c r="BB437" s="754"/>
      <c r="BC437" s="754"/>
      <c r="BD437" s="754"/>
      <c r="BE437" s="754"/>
      <c r="BF437" s="754"/>
      <c r="BG437" s="754"/>
    </row>
    <row r="438" spans="1:59" s="755" customFormat="1" x14ac:dyDescent="0.2">
      <c r="A438" s="735">
        <v>141</v>
      </c>
      <c r="B438" s="735">
        <v>196</v>
      </c>
      <c r="C438" s="736">
        <v>374</v>
      </c>
      <c r="D438" s="736">
        <v>431</v>
      </c>
      <c r="E438" s="758" t="s">
        <v>418</v>
      </c>
      <c r="F438" s="738" t="s">
        <v>6227</v>
      </c>
      <c r="G438" s="738" t="s">
        <v>5759</v>
      </c>
      <c r="H438" s="739" t="s">
        <v>106</v>
      </c>
      <c r="I438" s="740">
        <v>200000</v>
      </c>
      <c r="J438" s="752">
        <v>200000</v>
      </c>
      <c r="K438" s="742">
        <v>42962</v>
      </c>
      <c r="L438" s="743">
        <v>0</v>
      </c>
      <c r="M438" s="743">
        <v>0</v>
      </c>
      <c r="N438" s="753">
        <v>0</v>
      </c>
      <c r="O438" s="753">
        <v>0</v>
      </c>
      <c r="P438" s="744">
        <f t="shared" si="6"/>
        <v>200000</v>
      </c>
      <c r="Q438" s="604"/>
      <c r="R438" s="754"/>
      <c r="S438" s="754"/>
      <c r="T438" s="754"/>
      <c r="U438" s="754"/>
      <c r="V438" s="754"/>
      <c r="W438" s="754"/>
      <c r="X438" s="754"/>
      <c r="Y438" s="754"/>
      <c r="Z438" s="754"/>
      <c r="AA438" s="754"/>
      <c r="AB438" s="754"/>
      <c r="AC438" s="754"/>
      <c r="AD438" s="754"/>
      <c r="AE438" s="754"/>
      <c r="AF438" s="754"/>
      <c r="AG438" s="754"/>
      <c r="AH438" s="754"/>
      <c r="AI438" s="754"/>
      <c r="AJ438" s="754"/>
      <c r="AK438" s="754"/>
      <c r="AL438" s="754"/>
      <c r="AM438" s="754"/>
      <c r="AN438" s="754"/>
      <c r="AO438" s="754"/>
      <c r="AP438" s="754"/>
      <c r="AQ438" s="754"/>
      <c r="AR438" s="754"/>
      <c r="AS438" s="754"/>
      <c r="AT438" s="754"/>
      <c r="AU438" s="754"/>
      <c r="AV438" s="754"/>
      <c r="AW438" s="754"/>
      <c r="AX438" s="754"/>
      <c r="AY438" s="754"/>
      <c r="AZ438" s="754"/>
      <c r="BA438" s="754"/>
      <c r="BB438" s="754"/>
      <c r="BC438" s="754"/>
      <c r="BD438" s="754"/>
      <c r="BE438" s="754"/>
      <c r="BF438" s="754"/>
      <c r="BG438" s="754"/>
    </row>
    <row r="439" spans="1:59" s="755" customFormat="1" x14ac:dyDescent="0.2">
      <c r="A439" s="735">
        <v>135</v>
      </c>
      <c r="B439" s="735">
        <v>63</v>
      </c>
      <c r="C439" s="736">
        <v>228</v>
      </c>
      <c r="D439" s="736">
        <v>432</v>
      </c>
      <c r="E439" s="758" t="s">
        <v>406</v>
      </c>
      <c r="F439" s="738" t="s">
        <v>6228</v>
      </c>
      <c r="G439" s="738" t="s">
        <v>5750</v>
      </c>
      <c r="H439" s="739" t="s">
        <v>106</v>
      </c>
      <c r="I439" s="740">
        <v>250000</v>
      </c>
      <c r="J439" s="752">
        <v>250000</v>
      </c>
      <c r="K439" s="742">
        <v>42886</v>
      </c>
      <c r="L439" s="743">
        <v>0</v>
      </c>
      <c r="M439" s="743">
        <v>0</v>
      </c>
      <c r="N439" s="753">
        <v>0</v>
      </c>
      <c r="O439" s="753">
        <v>0</v>
      </c>
      <c r="P439" s="744">
        <f t="shared" si="6"/>
        <v>250000</v>
      </c>
      <c r="Q439" s="604"/>
      <c r="R439" s="754"/>
      <c r="S439" s="754"/>
      <c r="T439" s="754"/>
      <c r="U439" s="754"/>
      <c r="V439" s="754"/>
      <c r="W439" s="754"/>
      <c r="X439" s="754"/>
      <c r="Y439" s="754"/>
      <c r="Z439" s="754"/>
      <c r="AA439" s="754"/>
      <c r="AB439" s="754"/>
      <c r="AC439" s="754"/>
      <c r="AD439" s="754"/>
      <c r="AE439" s="754"/>
      <c r="AF439" s="754"/>
      <c r="AG439" s="754"/>
      <c r="AH439" s="754"/>
      <c r="AI439" s="754"/>
      <c r="AJ439" s="754"/>
      <c r="AK439" s="754"/>
      <c r="AL439" s="754"/>
      <c r="AM439" s="754"/>
      <c r="AN439" s="754"/>
      <c r="AO439" s="754"/>
      <c r="AP439" s="754"/>
      <c r="AQ439" s="754"/>
      <c r="AR439" s="754"/>
      <c r="AS439" s="754"/>
      <c r="AT439" s="754"/>
      <c r="AU439" s="754"/>
      <c r="AV439" s="754"/>
      <c r="AW439" s="754"/>
      <c r="AX439" s="754"/>
      <c r="AY439" s="754"/>
      <c r="AZ439" s="754"/>
      <c r="BA439" s="754"/>
      <c r="BB439" s="754"/>
      <c r="BC439" s="754"/>
      <c r="BD439" s="754"/>
      <c r="BE439" s="754"/>
      <c r="BF439" s="754"/>
      <c r="BG439" s="754"/>
    </row>
    <row r="440" spans="1:59" s="755" customFormat="1" ht="30" x14ac:dyDescent="0.2">
      <c r="A440" s="735" t="e">
        <v>#N/A</v>
      </c>
      <c r="B440" s="735">
        <v>205</v>
      </c>
      <c r="C440" s="736">
        <v>286</v>
      </c>
      <c r="D440" s="736">
        <v>433</v>
      </c>
      <c r="E440" s="758" t="s">
        <v>4661</v>
      </c>
      <c r="F440" s="738" t="s">
        <v>6229</v>
      </c>
      <c r="G440" s="738" t="s">
        <v>5750</v>
      </c>
      <c r="H440" s="739" t="s">
        <v>106</v>
      </c>
      <c r="I440" s="740">
        <v>0</v>
      </c>
      <c r="J440" s="752">
        <v>115000</v>
      </c>
      <c r="K440" s="742">
        <v>42851</v>
      </c>
      <c r="L440" s="743">
        <v>0</v>
      </c>
      <c r="M440" s="743">
        <v>0</v>
      </c>
      <c r="N440" s="753">
        <v>0</v>
      </c>
      <c r="O440" s="753">
        <v>0</v>
      </c>
      <c r="P440" s="744">
        <f t="shared" si="6"/>
        <v>115000</v>
      </c>
      <c r="Q440" s="604"/>
      <c r="R440" s="754"/>
      <c r="S440" s="754"/>
      <c r="T440" s="754"/>
      <c r="U440" s="754"/>
      <c r="V440" s="754"/>
      <c r="W440" s="754"/>
      <c r="X440" s="754"/>
      <c r="Y440" s="754"/>
      <c r="Z440" s="754"/>
      <c r="AA440" s="754"/>
      <c r="AB440" s="754"/>
      <c r="AC440" s="754"/>
      <c r="AD440" s="754"/>
      <c r="AE440" s="754"/>
      <c r="AF440" s="754"/>
      <c r="AG440" s="754"/>
      <c r="AH440" s="754"/>
      <c r="AI440" s="754"/>
      <c r="AJ440" s="754"/>
      <c r="AK440" s="754"/>
      <c r="AL440" s="754"/>
      <c r="AM440" s="754"/>
      <c r="AN440" s="754"/>
      <c r="AO440" s="754"/>
      <c r="AP440" s="754"/>
      <c r="AQ440" s="754"/>
      <c r="AR440" s="754"/>
      <c r="AS440" s="754"/>
      <c r="AT440" s="754"/>
      <c r="AU440" s="754"/>
      <c r="AV440" s="754"/>
      <c r="AW440" s="754"/>
      <c r="AX440" s="754"/>
      <c r="AY440" s="754"/>
      <c r="AZ440" s="754"/>
      <c r="BA440" s="754"/>
      <c r="BB440" s="754"/>
      <c r="BC440" s="754"/>
      <c r="BD440" s="754"/>
      <c r="BE440" s="754"/>
      <c r="BF440" s="754"/>
      <c r="BG440" s="754"/>
    </row>
    <row r="441" spans="1:59" s="755" customFormat="1" x14ac:dyDescent="0.2">
      <c r="A441" s="735">
        <v>287</v>
      </c>
      <c r="B441" s="735">
        <v>299</v>
      </c>
      <c r="C441" s="736">
        <v>346</v>
      </c>
      <c r="D441" s="736">
        <v>434</v>
      </c>
      <c r="E441" s="758" t="s">
        <v>750</v>
      </c>
      <c r="F441" s="738" t="s">
        <v>6230</v>
      </c>
      <c r="G441" s="738" t="s">
        <v>3387</v>
      </c>
      <c r="H441" s="739" t="s">
        <v>106</v>
      </c>
      <c r="I441" s="740">
        <v>300000</v>
      </c>
      <c r="J441" s="752">
        <v>300000</v>
      </c>
      <c r="K441" s="742">
        <v>42858</v>
      </c>
      <c r="L441" s="743">
        <v>0</v>
      </c>
      <c r="M441" s="743">
        <v>0</v>
      </c>
      <c r="N441" s="753">
        <v>0</v>
      </c>
      <c r="O441" s="753">
        <v>0</v>
      </c>
      <c r="P441" s="744">
        <f t="shared" si="6"/>
        <v>300000</v>
      </c>
      <c r="Q441" s="604"/>
      <c r="R441" s="754"/>
      <c r="S441" s="754"/>
      <c r="T441" s="754"/>
      <c r="U441" s="754"/>
      <c r="V441" s="754"/>
      <c r="W441" s="754"/>
      <c r="X441" s="754"/>
      <c r="Y441" s="754"/>
      <c r="Z441" s="754"/>
      <c r="AA441" s="754"/>
      <c r="AB441" s="754"/>
      <c r="AC441" s="754"/>
      <c r="AD441" s="754"/>
      <c r="AE441" s="754"/>
      <c r="AF441" s="754"/>
      <c r="AG441" s="754"/>
      <c r="AH441" s="754"/>
      <c r="AI441" s="754"/>
      <c r="AJ441" s="754"/>
      <c r="AK441" s="754"/>
      <c r="AL441" s="754"/>
      <c r="AM441" s="754"/>
      <c r="AN441" s="754"/>
      <c r="AO441" s="754"/>
      <c r="AP441" s="754"/>
      <c r="AQ441" s="754"/>
      <c r="AR441" s="754"/>
      <c r="AS441" s="754"/>
      <c r="AT441" s="754"/>
      <c r="AU441" s="754"/>
      <c r="AV441" s="754"/>
      <c r="AW441" s="754"/>
      <c r="AX441" s="754"/>
      <c r="AY441" s="754"/>
      <c r="AZ441" s="754"/>
      <c r="BA441" s="754"/>
      <c r="BB441" s="754"/>
      <c r="BC441" s="754"/>
      <c r="BD441" s="754"/>
      <c r="BE441" s="754"/>
      <c r="BF441" s="754"/>
      <c r="BG441" s="754"/>
    </row>
    <row r="442" spans="1:59" s="755" customFormat="1" ht="30" x14ac:dyDescent="0.2">
      <c r="A442" s="735">
        <v>81</v>
      </c>
      <c r="B442" s="735">
        <v>125</v>
      </c>
      <c r="C442" s="736">
        <v>363</v>
      </c>
      <c r="D442" s="736">
        <v>435</v>
      </c>
      <c r="E442" s="758" t="s">
        <v>303</v>
      </c>
      <c r="F442" s="738" t="s">
        <v>6231</v>
      </c>
      <c r="G442" s="738" t="s">
        <v>3387</v>
      </c>
      <c r="H442" s="739" t="s">
        <v>106</v>
      </c>
      <c r="I442" s="740">
        <v>200000</v>
      </c>
      <c r="J442" s="752">
        <v>200000</v>
      </c>
      <c r="K442" s="742">
        <v>42851</v>
      </c>
      <c r="L442" s="743">
        <v>0</v>
      </c>
      <c r="M442" s="743">
        <v>0</v>
      </c>
      <c r="N442" s="753">
        <v>0</v>
      </c>
      <c r="O442" s="753">
        <v>0</v>
      </c>
      <c r="P442" s="744">
        <f t="shared" si="6"/>
        <v>200000</v>
      </c>
      <c r="Q442" s="604"/>
      <c r="R442" s="754"/>
      <c r="S442" s="754"/>
      <c r="T442" s="754"/>
      <c r="U442" s="754"/>
      <c r="V442" s="754"/>
      <c r="W442" s="754"/>
      <c r="X442" s="754"/>
      <c r="Y442" s="754"/>
      <c r="Z442" s="754"/>
      <c r="AA442" s="754"/>
      <c r="AB442" s="754"/>
      <c r="AC442" s="754"/>
      <c r="AD442" s="754"/>
      <c r="AE442" s="754"/>
      <c r="AF442" s="754"/>
      <c r="AG442" s="754"/>
      <c r="AH442" s="754"/>
      <c r="AI442" s="754"/>
      <c r="AJ442" s="754"/>
      <c r="AK442" s="754"/>
      <c r="AL442" s="754"/>
      <c r="AM442" s="754"/>
      <c r="AN442" s="754"/>
      <c r="AO442" s="754"/>
      <c r="AP442" s="754"/>
      <c r="AQ442" s="754"/>
      <c r="AR442" s="754"/>
      <c r="AS442" s="754"/>
      <c r="AT442" s="754"/>
      <c r="AU442" s="754"/>
      <c r="AV442" s="754"/>
      <c r="AW442" s="754"/>
      <c r="AX442" s="754"/>
      <c r="AY442" s="754"/>
      <c r="AZ442" s="754"/>
      <c r="BA442" s="754"/>
      <c r="BB442" s="754"/>
      <c r="BC442" s="754"/>
      <c r="BD442" s="754"/>
      <c r="BE442" s="754"/>
      <c r="BF442" s="754"/>
      <c r="BG442" s="754"/>
    </row>
    <row r="443" spans="1:59" s="755" customFormat="1" ht="30" x14ac:dyDescent="0.2">
      <c r="A443" s="735">
        <v>326</v>
      </c>
      <c r="B443" s="735">
        <v>338</v>
      </c>
      <c r="C443" s="736">
        <v>378</v>
      </c>
      <c r="D443" s="736">
        <v>436</v>
      </c>
      <c r="E443" s="758" t="s">
        <v>868</v>
      </c>
      <c r="F443" s="738" t="s">
        <v>6232</v>
      </c>
      <c r="G443" s="738" t="s">
        <v>3387</v>
      </c>
      <c r="H443" s="739" t="s">
        <v>106</v>
      </c>
      <c r="I443" s="740">
        <v>200000</v>
      </c>
      <c r="J443" s="752">
        <v>200000</v>
      </c>
      <c r="K443" s="742">
        <v>42893</v>
      </c>
      <c r="L443" s="743">
        <v>0</v>
      </c>
      <c r="M443" s="743">
        <v>0</v>
      </c>
      <c r="N443" s="753">
        <v>0</v>
      </c>
      <c r="O443" s="753">
        <v>0</v>
      </c>
      <c r="P443" s="744">
        <f t="shared" si="6"/>
        <v>200000</v>
      </c>
      <c r="Q443" s="604"/>
      <c r="R443" s="754"/>
      <c r="S443" s="754"/>
      <c r="T443" s="754"/>
      <c r="U443" s="754"/>
      <c r="V443" s="754"/>
      <c r="W443" s="754"/>
      <c r="X443" s="754"/>
      <c r="Y443" s="754"/>
      <c r="Z443" s="754"/>
      <c r="AA443" s="754"/>
      <c r="AB443" s="754"/>
      <c r="AC443" s="754"/>
      <c r="AD443" s="754"/>
      <c r="AE443" s="754"/>
      <c r="AF443" s="754"/>
      <c r="AG443" s="754"/>
      <c r="AH443" s="754"/>
      <c r="AI443" s="754"/>
      <c r="AJ443" s="754"/>
      <c r="AK443" s="754"/>
      <c r="AL443" s="754"/>
      <c r="AM443" s="754"/>
      <c r="AN443" s="754"/>
      <c r="AO443" s="754"/>
      <c r="AP443" s="754"/>
      <c r="AQ443" s="754"/>
      <c r="AR443" s="754"/>
      <c r="AS443" s="754"/>
      <c r="AT443" s="754"/>
      <c r="AU443" s="754"/>
      <c r="AV443" s="754"/>
      <c r="AW443" s="754"/>
      <c r="AX443" s="754"/>
      <c r="AY443" s="754"/>
      <c r="AZ443" s="754"/>
      <c r="BA443" s="754"/>
      <c r="BB443" s="754"/>
      <c r="BC443" s="754"/>
      <c r="BD443" s="754"/>
      <c r="BE443" s="754"/>
      <c r="BF443" s="754"/>
      <c r="BG443" s="754"/>
    </row>
    <row r="444" spans="1:59" s="755" customFormat="1" ht="30" x14ac:dyDescent="0.2">
      <c r="A444" s="735">
        <v>329</v>
      </c>
      <c r="B444" s="735">
        <v>341</v>
      </c>
      <c r="C444" s="736">
        <v>379</v>
      </c>
      <c r="D444" s="736">
        <v>437</v>
      </c>
      <c r="E444" s="758" t="s">
        <v>877</v>
      </c>
      <c r="F444" s="738" t="s">
        <v>6231</v>
      </c>
      <c r="G444" s="738" t="s">
        <v>3387</v>
      </c>
      <c r="H444" s="739" t="s">
        <v>106</v>
      </c>
      <c r="I444" s="740">
        <v>360000</v>
      </c>
      <c r="J444" s="752">
        <v>500000</v>
      </c>
      <c r="K444" s="742">
        <v>42893</v>
      </c>
      <c r="L444" s="743">
        <v>0</v>
      </c>
      <c r="M444" s="743">
        <v>0</v>
      </c>
      <c r="N444" s="753">
        <v>0</v>
      </c>
      <c r="O444" s="753">
        <v>0</v>
      </c>
      <c r="P444" s="744">
        <f t="shared" si="6"/>
        <v>500000</v>
      </c>
      <c r="Q444" s="604" t="s">
        <v>6233</v>
      </c>
      <c r="R444" s="754"/>
      <c r="S444" s="754"/>
      <c r="T444" s="754"/>
      <c r="U444" s="754"/>
      <c r="V444" s="754"/>
      <c r="W444" s="754"/>
      <c r="X444" s="754"/>
      <c r="Y444" s="754"/>
      <c r="Z444" s="754"/>
      <c r="AA444" s="754"/>
      <c r="AB444" s="754"/>
      <c r="AC444" s="754"/>
      <c r="AD444" s="754"/>
      <c r="AE444" s="754"/>
      <c r="AF444" s="754"/>
      <c r="AG444" s="754"/>
      <c r="AH444" s="754"/>
      <c r="AI444" s="754"/>
      <c r="AJ444" s="754"/>
      <c r="AK444" s="754"/>
      <c r="AL444" s="754"/>
      <c r="AM444" s="754"/>
      <c r="AN444" s="754"/>
      <c r="AO444" s="754"/>
      <c r="AP444" s="754"/>
      <c r="AQ444" s="754"/>
      <c r="AR444" s="754"/>
      <c r="AS444" s="754"/>
      <c r="AT444" s="754"/>
      <c r="AU444" s="754"/>
      <c r="AV444" s="754"/>
      <c r="AW444" s="754"/>
      <c r="AX444" s="754"/>
      <c r="AY444" s="754"/>
      <c r="AZ444" s="754"/>
      <c r="BA444" s="754"/>
      <c r="BB444" s="754"/>
      <c r="BC444" s="754"/>
      <c r="BD444" s="754"/>
      <c r="BE444" s="754"/>
      <c r="BF444" s="754"/>
      <c r="BG444" s="754"/>
    </row>
    <row r="445" spans="1:59" s="755" customFormat="1" x14ac:dyDescent="0.2">
      <c r="A445" s="735">
        <v>328</v>
      </c>
      <c r="B445" s="735">
        <v>340</v>
      </c>
      <c r="C445" s="736">
        <v>404</v>
      </c>
      <c r="D445" s="736">
        <v>438</v>
      </c>
      <c r="E445" s="758" t="s">
        <v>874</v>
      </c>
      <c r="F445" s="738" t="s">
        <v>6234</v>
      </c>
      <c r="G445" s="738" t="s">
        <v>5759</v>
      </c>
      <c r="H445" s="739" t="s">
        <v>106</v>
      </c>
      <c r="I445" s="740">
        <v>450000</v>
      </c>
      <c r="J445" s="752">
        <v>450000</v>
      </c>
      <c r="K445" s="742">
        <v>42823</v>
      </c>
      <c r="L445" s="743">
        <v>0</v>
      </c>
      <c r="M445" s="743">
        <v>0</v>
      </c>
      <c r="N445" s="753">
        <v>0</v>
      </c>
      <c r="O445" s="753">
        <v>0</v>
      </c>
      <c r="P445" s="744">
        <f t="shared" si="6"/>
        <v>450000</v>
      </c>
      <c r="Q445" s="604"/>
      <c r="R445" s="754"/>
      <c r="S445" s="754"/>
      <c r="T445" s="754"/>
      <c r="U445" s="754"/>
      <c r="V445" s="754"/>
      <c r="W445" s="754"/>
      <c r="X445" s="754"/>
      <c r="Y445" s="754"/>
      <c r="Z445" s="754"/>
      <c r="AA445" s="754"/>
      <c r="AB445" s="754"/>
      <c r="AC445" s="754"/>
      <c r="AD445" s="754"/>
      <c r="AE445" s="754"/>
      <c r="AF445" s="754"/>
      <c r="AG445" s="754"/>
      <c r="AH445" s="754"/>
      <c r="AI445" s="754"/>
      <c r="AJ445" s="754"/>
      <c r="AK445" s="754"/>
      <c r="AL445" s="754"/>
      <c r="AM445" s="754"/>
      <c r="AN445" s="754"/>
      <c r="AO445" s="754"/>
      <c r="AP445" s="754"/>
      <c r="AQ445" s="754"/>
      <c r="AR445" s="754"/>
      <c r="AS445" s="754"/>
      <c r="AT445" s="754"/>
      <c r="AU445" s="754"/>
      <c r="AV445" s="754"/>
      <c r="AW445" s="754"/>
      <c r="AX445" s="754"/>
      <c r="AY445" s="754"/>
      <c r="AZ445" s="754"/>
      <c r="BA445" s="754"/>
      <c r="BB445" s="754"/>
      <c r="BC445" s="754"/>
      <c r="BD445" s="754"/>
      <c r="BE445" s="754"/>
      <c r="BF445" s="754"/>
      <c r="BG445" s="754"/>
    </row>
    <row r="446" spans="1:59" s="755" customFormat="1" x14ac:dyDescent="0.2">
      <c r="A446" s="735">
        <v>8</v>
      </c>
      <c r="B446" s="735">
        <v>150</v>
      </c>
      <c r="C446" s="736">
        <v>410</v>
      </c>
      <c r="D446" s="736">
        <v>439</v>
      </c>
      <c r="E446" s="758" t="s">
        <v>145</v>
      </c>
      <c r="F446" s="738" t="s">
        <v>6235</v>
      </c>
      <c r="G446" s="738" t="s">
        <v>5750</v>
      </c>
      <c r="H446" s="739" t="s">
        <v>106</v>
      </c>
      <c r="I446" s="740">
        <v>350000</v>
      </c>
      <c r="J446" s="752">
        <v>350000</v>
      </c>
      <c r="K446" s="742">
        <v>42851</v>
      </c>
      <c r="L446" s="743">
        <v>0</v>
      </c>
      <c r="M446" s="743">
        <v>0</v>
      </c>
      <c r="N446" s="753">
        <v>0</v>
      </c>
      <c r="O446" s="753">
        <v>0</v>
      </c>
      <c r="P446" s="744">
        <f t="shared" si="6"/>
        <v>350000</v>
      </c>
      <c r="Q446" s="604"/>
      <c r="R446" s="754"/>
      <c r="S446" s="754"/>
      <c r="T446" s="754"/>
      <c r="U446" s="754"/>
      <c r="V446" s="754"/>
      <c r="W446" s="754"/>
      <c r="X446" s="754"/>
      <c r="Y446" s="754"/>
      <c r="Z446" s="754"/>
      <c r="AA446" s="754"/>
      <c r="AB446" s="754"/>
      <c r="AC446" s="754"/>
      <c r="AD446" s="754"/>
      <c r="AE446" s="754"/>
      <c r="AF446" s="754"/>
      <c r="AG446" s="754"/>
      <c r="AH446" s="754"/>
      <c r="AI446" s="754"/>
      <c r="AJ446" s="754"/>
      <c r="AK446" s="754"/>
      <c r="AL446" s="754"/>
      <c r="AM446" s="754"/>
      <c r="AN446" s="754"/>
      <c r="AO446" s="754"/>
      <c r="AP446" s="754"/>
      <c r="AQ446" s="754"/>
      <c r="AR446" s="754"/>
      <c r="AS446" s="754"/>
      <c r="AT446" s="754"/>
      <c r="AU446" s="754"/>
      <c r="AV446" s="754"/>
      <c r="AW446" s="754"/>
      <c r="AX446" s="754"/>
      <c r="AY446" s="754"/>
      <c r="AZ446" s="754"/>
      <c r="BA446" s="754"/>
      <c r="BB446" s="754"/>
      <c r="BC446" s="754"/>
      <c r="BD446" s="754"/>
      <c r="BE446" s="754"/>
      <c r="BF446" s="754"/>
      <c r="BG446" s="754"/>
    </row>
    <row r="447" spans="1:59" s="755" customFormat="1" x14ac:dyDescent="0.2">
      <c r="A447" s="735">
        <v>175</v>
      </c>
      <c r="B447" s="735">
        <v>166</v>
      </c>
      <c r="C447" s="736">
        <v>645</v>
      </c>
      <c r="D447" s="736">
        <v>440</v>
      </c>
      <c r="E447" s="758" t="s">
        <v>480</v>
      </c>
      <c r="F447" s="738" t="s">
        <v>6236</v>
      </c>
      <c r="G447" s="738" t="s">
        <v>5750</v>
      </c>
      <c r="H447" s="739" t="s">
        <v>106</v>
      </c>
      <c r="I447" s="740">
        <v>350000</v>
      </c>
      <c r="J447" s="752">
        <v>350000</v>
      </c>
      <c r="K447" s="742">
        <v>42893</v>
      </c>
      <c r="L447" s="743">
        <v>0</v>
      </c>
      <c r="M447" s="743">
        <v>0</v>
      </c>
      <c r="N447" s="753">
        <v>0</v>
      </c>
      <c r="O447" s="753">
        <v>0</v>
      </c>
      <c r="P447" s="744">
        <f t="shared" si="6"/>
        <v>350000</v>
      </c>
      <c r="Q447" s="604"/>
      <c r="R447" s="754"/>
      <c r="S447" s="754"/>
      <c r="T447" s="754"/>
      <c r="U447" s="754"/>
      <c r="V447" s="754"/>
      <c r="W447" s="754"/>
      <c r="X447" s="754"/>
      <c r="Y447" s="754"/>
      <c r="Z447" s="754"/>
      <c r="AA447" s="754"/>
      <c r="AB447" s="754"/>
      <c r="AC447" s="754"/>
      <c r="AD447" s="754"/>
      <c r="AE447" s="754"/>
      <c r="AF447" s="754"/>
      <c r="AG447" s="754"/>
      <c r="AH447" s="754"/>
      <c r="AI447" s="754"/>
      <c r="AJ447" s="754"/>
      <c r="AK447" s="754"/>
      <c r="AL447" s="754"/>
      <c r="AM447" s="754"/>
      <c r="AN447" s="754"/>
      <c r="AO447" s="754"/>
      <c r="AP447" s="754"/>
      <c r="AQ447" s="754"/>
      <c r="AR447" s="754"/>
      <c r="AS447" s="754"/>
      <c r="AT447" s="754"/>
      <c r="AU447" s="754"/>
      <c r="AV447" s="754"/>
      <c r="AW447" s="754"/>
      <c r="AX447" s="754"/>
      <c r="AY447" s="754"/>
      <c r="AZ447" s="754"/>
      <c r="BA447" s="754"/>
      <c r="BB447" s="754"/>
      <c r="BC447" s="754"/>
      <c r="BD447" s="754"/>
      <c r="BE447" s="754"/>
      <c r="BF447" s="754"/>
      <c r="BG447" s="754"/>
    </row>
    <row r="448" spans="1:59" s="755" customFormat="1" ht="30" x14ac:dyDescent="0.2">
      <c r="A448" s="735">
        <v>155</v>
      </c>
      <c r="B448" s="735">
        <v>62</v>
      </c>
      <c r="C448" s="736">
        <v>646</v>
      </c>
      <c r="D448" s="736">
        <v>441</v>
      </c>
      <c r="E448" s="758" t="s">
        <v>441</v>
      </c>
      <c r="F448" s="738" t="s">
        <v>6237</v>
      </c>
      <c r="G448" s="738" t="s">
        <v>5750</v>
      </c>
      <c r="H448" s="739" t="s">
        <v>106</v>
      </c>
      <c r="I448" s="740">
        <v>350000</v>
      </c>
      <c r="J448" s="752">
        <v>350000</v>
      </c>
      <c r="K448" s="742">
        <v>42816</v>
      </c>
      <c r="L448" s="743">
        <v>0</v>
      </c>
      <c r="M448" s="743">
        <v>0</v>
      </c>
      <c r="N448" s="753">
        <v>0</v>
      </c>
      <c r="O448" s="753">
        <v>0</v>
      </c>
      <c r="P448" s="744">
        <f t="shared" si="6"/>
        <v>350000</v>
      </c>
      <c r="Q448" s="604"/>
      <c r="R448" s="754"/>
      <c r="S448" s="754"/>
      <c r="T448" s="754"/>
      <c r="U448" s="754"/>
      <c r="V448" s="754"/>
      <c r="W448" s="754"/>
      <c r="X448" s="754"/>
      <c r="Y448" s="754"/>
      <c r="Z448" s="754"/>
      <c r="AA448" s="754"/>
      <c r="AB448" s="754"/>
      <c r="AC448" s="754"/>
      <c r="AD448" s="754"/>
      <c r="AE448" s="754"/>
      <c r="AF448" s="754"/>
      <c r="AG448" s="754"/>
      <c r="AH448" s="754"/>
      <c r="AI448" s="754"/>
      <c r="AJ448" s="754"/>
      <c r="AK448" s="754"/>
      <c r="AL448" s="754"/>
      <c r="AM448" s="754"/>
      <c r="AN448" s="754"/>
      <c r="AO448" s="754"/>
      <c r="AP448" s="754"/>
      <c r="AQ448" s="754"/>
      <c r="AR448" s="754"/>
      <c r="AS448" s="754"/>
      <c r="AT448" s="754"/>
      <c r="AU448" s="754"/>
      <c r="AV448" s="754"/>
      <c r="AW448" s="754"/>
      <c r="AX448" s="754"/>
      <c r="AY448" s="754"/>
      <c r="AZ448" s="754"/>
      <c r="BA448" s="754"/>
      <c r="BB448" s="754"/>
      <c r="BC448" s="754"/>
      <c r="BD448" s="754"/>
      <c r="BE448" s="754"/>
      <c r="BF448" s="754"/>
      <c r="BG448" s="754"/>
    </row>
    <row r="449" spans="1:59" s="755" customFormat="1" x14ac:dyDescent="0.2">
      <c r="A449" s="735" t="e">
        <v>#N/A</v>
      </c>
      <c r="B449" s="735" t="e">
        <v>#N/A</v>
      </c>
      <c r="C449" s="736" t="e">
        <v>#N/A</v>
      </c>
      <c r="D449" s="736">
        <v>442</v>
      </c>
      <c r="E449" s="758" t="s">
        <v>6238</v>
      </c>
      <c r="F449" s="738" t="s">
        <v>6239</v>
      </c>
      <c r="G449" s="738" t="s">
        <v>5750</v>
      </c>
      <c r="H449" s="739" t="s">
        <v>106</v>
      </c>
      <c r="I449" s="740">
        <v>0</v>
      </c>
      <c r="J449" s="752">
        <v>505000</v>
      </c>
      <c r="K449" s="742">
        <v>42901</v>
      </c>
      <c r="L449" s="743">
        <v>0</v>
      </c>
      <c r="M449" s="743">
        <v>0</v>
      </c>
      <c r="N449" s="753">
        <v>0</v>
      </c>
      <c r="O449" s="753">
        <v>0</v>
      </c>
      <c r="P449" s="744">
        <f t="shared" si="6"/>
        <v>505000</v>
      </c>
      <c r="Q449" s="604"/>
      <c r="R449" s="754"/>
      <c r="S449" s="754"/>
      <c r="T449" s="754"/>
      <c r="U449" s="754"/>
      <c r="V449" s="754"/>
      <c r="W449" s="754"/>
      <c r="X449" s="754"/>
      <c r="Y449" s="754"/>
      <c r="Z449" s="754"/>
      <c r="AA449" s="754"/>
      <c r="AB449" s="754"/>
      <c r="AC449" s="754"/>
      <c r="AD449" s="754"/>
      <c r="AE449" s="754"/>
      <c r="AF449" s="754"/>
      <c r="AG449" s="754"/>
      <c r="AH449" s="754"/>
      <c r="AI449" s="754"/>
      <c r="AJ449" s="754"/>
      <c r="AK449" s="754"/>
      <c r="AL449" s="754"/>
      <c r="AM449" s="754"/>
      <c r="AN449" s="754"/>
      <c r="AO449" s="754"/>
      <c r="AP449" s="754"/>
      <c r="AQ449" s="754"/>
      <c r="AR449" s="754"/>
      <c r="AS449" s="754"/>
      <c r="AT449" s="754"/>
      <c r="AU449" s="754"/>
      <c r="AV449" s="754"/>
      <c r="AW449" s="754"/>
      <c r="AX449" s="754"/>
      <c r="AY449" s="754"/>
      <c r="AZ449" s="754"/>
      <c r="BA449" s="754"/>
      <c r="BB449" s="754"/>
      <c r="BC449" s="754"/>
      <c r="BD449" s="754"/>
      <c r="BE449" s="754"/>
      <c r="BF449" s="754"/>
      <c r="BG449" s="754"/>
    </row>
    <row r="450" spans="1:59" s="755" customFormat="1" x14ac:dyDescent="0.2">
      <c r="A450" s="735">
        <v>704</v>
      </c>
      <c r="B450" s="735">
        <v>714</v>
      </c>
      <c r="C450" s="736">
        <v>224</v>
      </c>
      <c r="D450" s="736">
        <v>443</v>
      </c>
      <c r="E450" s="758" t="s">
        <v>1990</v>
      </c>
      <c r="F450" s="738" t="s">
        <v>6240</v>
      </c>
      <c r="G450" s="738" t="s">
        <v>5747</v>
      </c>
      <c r="H450" s="739" t="s">
        <v>106</v>
      </c>
      <c r="I450" s="740">
        <v>7000</v>
      </c>
      <c r="J450" s="752">
        <v>7000</v>
      </c>
      <c r="K450" s="742">
        <v>42776</v>
      </c>
      <c r="L450" s="743">
        <v>0</v>
      </c>
      <c r="M450" s="743">
        <v>0</v>
      </c>
      <c r="N450" s="753">
        <v>0</v>
      </c>
      <c r="O450" s="753">
        <v>0</v>
      </c>
      <c r="P450" s="744">
        <f t="shared" si="6"/>
        <v>7000</v>
      </c>
      <c r="Q450" s="604"/>
      <c r="R450" s="754"/>
      <c r="S450" s="754"/>
      <c r="T450" s="754"/>
      <c r="U450" s="754"/>
      <c r="V450" s="754"/>
      <c r="W450" s="754"/>
      <c r="X450" s="754"/>
      <c r="Y450" s="754"/>
      <c r="Z450" s="754"/>
      <c r="AA450" s="754"/>
      <c r="AB450" s="754"/>
      <c r="AC450" s="754"/>
      <c r="AD450" s="754"/>
      <c r="AE450" s="754"/>
      <c r="AF450" s="754"/>
      <c r="AG450" s="754"/>
      <c r="AH450" s="754"/>
      <c r="AI450" s="754"/>
      <c r="AJ450" s="754"/>
      <c r="AK450" s="754"/>
      <c r="AL450" s="754"/>
      <c r="AM450" s="754"/>
      <c r="AN450" s="754"/>
      <c r="AO450" s="754"/>
      <c r="AP450" s="754"/>
      <c r="AQ450" s="754"/>
      <c r="AR450" s="754"/>
      <c r="AS450" s="754"/>
      <c r="AT450" s="754"/>
      <c r="AU450" s="754"/>
      <c r="AV450" s="754"/>
      <c r="AW450" s="754"/>
      <c r="AX450" s="754"/>
      <c r="AY450" s="754"/>
      <c r="AZ450" s="754"/>
      <c r="BA450" s="754"/>
      <c r="BB450" s="754"/>
      <c r="BC450" s="754"/>
      <c r="BD450" s="754"/>
      <c r="BE450" s="754"/>
      <c r="BF450" s="754"/>
      <c r="BG450" s="754"/>
    </row>
    <row r="451" spans="1:59" s="755" customFormat="1" x14ac:dyDescent="0.2">
      <c r="A451" s="735" t="e">
        <v>#N/A</v>
      </c>
      <c r="B451" s="735">
        <v>211</v>
      </c>
      <c r="C451" s="736">
        <v>340</v>
      </c>
      <c r="D451" s="736">
        <v>444</v>
      </c>
      <c r="E451" s="758" t="s">
        <v>4678</v>
      </c>
      <c r="F451" s="738" t="s">
        <v>6241</v>
      </c>
      <c r="G451" s="738" t="s">
        <v>5747</v>
      </c>
      <c r="H451" s="739" t="s">
        <v>106</v>
      </c>
      <c r="I451" s="740">
        <v>0</v>
      </c>
      <c r="J451" s="752">
        <v>125000</v>
      </c>
      <c r="K451" s="742">
        <v>42824</v>
      </c>
      <c r="L451" s="743">
        <v>0</v>
      </c>
      <c r="M451" s="743">
        <v>0</v>
      </c>
      <c r="N451" s="753">
        <v>0</v>
      </c>
      <c r="O451" s="753">
        <v>0</v>
      </c>
      <c r="P451" s="744">
        <f t="shared" si="6"/>
        <v>125000</v>
      </c>
      <c r="Q451" s="604"/>
      <c r="R451" s="754"/>
      <c r="S451" s="754"/>
      <c r="T451" s="754"/>
      <c r="U451" s="754"/>
      <c r="V451" s="754"/>
      <c r="W451" s="754"/>
      <c r="X451" s="754"/>
      <c r="Y451" s="754"/>
      <c r="Z451" s="754"/>
      <c r="AA451" s="754"/>
      <c r="AB451" s="754"/>
      <c r="AC451" s="754"/>
      <c r="AD451" s="754"/>
      <c r="AE451" s="754"/>
      <c r="AF451" s="754"/>
      <c r="AG451" s="754"/>
      <c r="AH451" s="754"/>
      <c r="AI451" s="754"/>
      <c r="AJ451" s="754"/>
      <c r="AK451" s="754"/>
      <c r="AL451" s="754"/>
      <c r="AM451" s="754"/>
      <c r="AN451" s="754"/>
      <c r="AO451" s="754"/>
      <c r="AP451" s="754"/>
      <c r="AQ451" s="754"/>
      <c r="AR451" s="754"/>
      <c r="AS451" s="754"/>
      <c r="AT451" s="754"/>
      <c r="AU451" s="754"/>
      <c r="AV451" s="754"/>
      <c r="AW451" s="754"/>
      <c r="AX451" s="754"/>
      <c r="AY451" s="754"/>
      <c r="AZ451" s="754"/>
      <c r="BA451" s="754"/>
      <c r="BB451" s="754"/>
      <c r="BC451" s="754"/>
      <c r="BD451" s="754"/>
      <c r="BE451" s="754"/>
      <c r="BF451" s="754"/>
      <c r="BG451" s="754"/>
    </row>
    <row r="452" spans="1:59" s="755" customFormat="1" x14ac:dyDescent="0.2">
      <c r="A452" s="735" t="e">
        <v>#N/A</v>
      </c>
      <c r="B452" s="735">
        <v>201</v>
      </c>
      <c r="C452" s="736">
        <v>648</v>
      </c>
      <c r="D452" s="736">
        <v>445</v>
      </c>
      <c r="E452" s="758" t="s">
        <v>4646</v>
      </c>
      <c r="F452" s="738" t="s">
        <v>6242</v>
      </c>
      <c r="G452" s="738" t="s">
        <v>5750</v>
      </c>
      <c r="H452" s="739" t="s">
        <v>106</v>
      </c>
      <c r="I452" s="740">
        <v>0</v>
      </c>
      <c r="J452" s="752">
        <v>90000</v>
      </c>
      <c r="K452" s="742">
        <v>42844</v>
      </c>
      <c r="L452" s="743">
        <v>0</v>
      </c>
      <c r="M452" s="743">
        <v>0</v>
      </c>
      <c r="N452" s="753">
        <v>0</v>
      </c>
      <c r="O452" s="753">
        <v>0</v>
      </c>
      <c r="P452" s="744">
        <f t="shared" si="6"/>
        <v>90000</v>
      </c>
      <c r="Q452" s="604"/>
      <c r="R452" s="754"/>
      <c r="S452" s="754"/>
      <c r="T452" s="754"/>
      <c r="U452" s="754"/>
      <c r="V452" s="754"/>
      <c r="W452" s="754"/>
      <c r="X452" s="754"/>
      <c r="Y452" s="754"/>
      <c r="Z452" s="754"/>
      <c r="AA452" s="754"/>
      <c r="AB452" s="754"/>
      <c r="AC452" s="754"/>
      <c r="AD452" s="754"/>
      <c r="AE452" s="754"/>
      <c r="AF452" s="754"/>
      <c r="AG452" s="754"/>
      <c r="AH452" s="754"/>
      <c r="AI452" s="754"/>
      <c r="AJ452" s="754"/>
      <c r="AK452" s="754"/>
      <c r="AL452" s="754"/>
      <c r="AM452" s="754"/>
      <c r="AN452" s="754"/>
      <c r="AO452" s="754"/>
      <c r="AP452" s="754"/>
      <c r="AQ452" s="754"/>
      <c r="AR452" s="754"/>
      <c r="AS452" s="754"/>
      <c r="AT452" s="754"/>
      <c r="AU452" s="754"/>
      <c r="AV452" s="754"/>
      <c r="AW452" s="754"/>
      <c r="AX452" s="754"/>
      <c r="AY452" s="754"/>
      <c r="AZ452" s="754"/>
      <c r="BA452" s="754"/>
      <c r="BB452" s="754"/>
      <c r="BC452" s="754"/>
      <c r="BD452" s="754"/>
      <c r="BE452" s="754"/>
      <c r="BF452" s="754"/>
      <c r="BG452" s="754"/>
    </row>
    <row r="453" spans="1:59" s="755" customFormat="1" ht="30" x14ac:dyDescent="0.2">
      <c r="A453" s="735">
        <v>116</v>
      </c>
      <c r="B453" s="735">
        <v>188</v>
      </c>
      <c r="C453" s="736">
        <v>366</v>
      </c>
      <c r="D453" s="736">
        <v>446</v>
      </c>
      <c r="E453" s="758" t="s">
        <v>372</v>
      </c>
      <c r="F453" s="738" t="s">
        <v>6243</v>
      </c>
      <c r="G453" s="738" t="s">
        <v>5759</v>
      </c>
      <c r="H453" s="739" t="s">
        <v>106</v>
      </c>
      <c r="I453" s="740">
        <v>492000</v>
      </c>
      <c r="J453" s="752">
        <v>492000</v>
      </c>
      <c r="K453" s="742">
        <v>42950</v>
      </c>
      <c r="L453" s="743">
        <v>0</v>
      </c>
      <c r="M453" s="743">
        <v>0</v>
      </c>
      <c r="N453" s="753">
        <v>0</v>
      </c>
      <c r="O453" s="753">
        <v>0</v>
      </c>
      <c r="P453" s="744">
        <f t="shared" si="6"/>
        <v>492000</v>
      </c>
      <c r="Q453" s="604"/>
      <c r="R453" s="754"/>
      <c r="S453" s="754"/>
      <c r="T453" s="754"/>
      <c r="U453" s="754"/>
      <c r="V453" s="754"/>
      <c r="W453" s="754"/>
      <c r="X453" s="754"/>
      <c r="Y453" s="754"/>
      <c r="Z453" s="754"/>
      <c r="AA453" s="754"/>
      <c r="AB453" s="754"/>
      <c r="AC453" s="754"/>
      <c r="AD453" s="754"/>
      <c r="AE453" s="754"/>
      <c r="AF453" s="754"/>
      <c r="AG453" s="754"/>
      <c r="AH453" s="754"/>
      <c r="AI453" s="754"/>
      <c r="AJ453" s="754"/>
      <c r="AK453" s="754"/>
      <c r="AL453" s="754"/>
      <c r="AM453" s="754"/>
      <c r="AN453" s="754"/>
      <c r="AO453" s="754"/>
      <c r="AP453" s="754"/>
      <c r="AQ453" s="754"/>
      <c r="AR453" s="754"/>
      <c r="AS453" s="754"/>
      <c r="AT453" s="754"/>
      <c r="AU453" s="754"/>
      <c r="AV453" s="754"/>
      <c r="AW453" s="754"/>
      <c r="AX453" s="754"/>
      <c r="AY453" s="754"/>
      <c r="AZ453" s="754"/>
      <c r="BA453" s="754"/>
      <c r="BB453" s="754"/>
      <c r="BC453" s="754"/>
      <c r="BD453" s="754"/>
      <c r="BE453" s="754"/>
      <c r="BF453" s="754"/>
      <c r="BG453" s="754"/>
    </row>
    <row r="454" spans="1:59" s="755" customFormat="1" ht="45" x14ac:dyDescent="0.2">
      <c r="A454" s="735">
        <v>117</v>
      </c>
      <c r="B454" s="735">
        <v>180</v>
      </c>
      <c r="C454" s="736">
        <v>367</v>
      </c>
      <c r="D454" s="736">
        <v>447</v>
      </c>
      <c r="E454" s="758" t="s">
        <v>374</v>
      </c>
      <c r="F454" s="738" t="s">
        <v>6244</v>
      </c>
      <c r="G454" s="738" t="s">
        <v>5759</v>
      </c>
      <c r="H454" s="739" t="s">
        <v>106</v>
      </c>
      <c r="I454" s="740">
        <v>480000</v>
      </c>
      <c r="J454" s="752">
        <v>980000</v>
      </c>
      <c r="K454" s="742">
        <v>42950</v>
      </c>
      <c r="L454" s="743">
        <v>0</v>
      </c>
      <c r="M454" s="743">
        <v>0</v>
      </c>
      <c r="N454" s="753">
        <v>0</v>
      </c>
      <c r="O454" s="753">
        <v>0</v>
      </c>
      <c r="P454" s="744">
        <f t="shared" si="6"/>
        <v>980000</v>
      </c>
      <c r="Q454" s="604"/>
      <c r="R454" s="754"/>
      <c r="S454" s="754"/>
      <c r="T454" s="754"/>
      <c r="U454" s="754"/>
      <c r="V454" s="754"/>
      <c r="W454" s="754"/>
      <c r="X454" s="754"/>
      <c r="Y454" s="754"/>
      <c r="Z454" s="754"/>
      <c r="AA454" s="754"/>
      <c r="AB454" s="754"/>
      <c r="AC454" s="754"/>
      <c r="AD454" s="754"/>
      <c r="AE454" s="754"/>
      <c r="AF454" s="754"/>
      <c r="AG454" s="754"/>
      <c r="AH454" s="754"/>
      <c r="AI454" s="754"/>
      <c r="AJ454" s="754"/>
      <c r="AK454" s="754"/>
      <c r="AL454" s="754"/>
      <c r="AM454" s="754"/>
      <c r="AN454" s="754"/>
      <c r="AO454" s="754"/>
      <c r="AP454" s="754"/>
      <c r="AQ454" s="754"/>
      <c r="AR454" s="754"/>
      <c r="AS454" s="754"/>
      <c r="AT454" s="754"/>
      <c r="AU454" s="754"/>
      <c r="AV454" s="754"/>
      <c r="AW454" s="754"/>
      <c r="AX454" s="754"/>
      <c r="AY454" s="754"/>
      <c r="AZ454" s="754"/>
      <c r="BA454" s="754"/>
      <c r="BB454" s="754"/>
      <c r="BC454" s="754"/>
      <c r="BD454" s="754"/>
      <c r="BE454" s="754"/>
      <c r="BF454" s="754"/>
      <c r="BG454" s="754"/>
    </row>
    <row r="455" spans="1:59" s="755" customFormat="1" ht="30" x14ac:dyDescent="0.2">
      <c r="A455" s="735">
        <v>335</v>
      </c>
      <c r="B455" s="735">
        <v>347</v>
      </c>
      <c r="C455" s="736">
        <v>311</v>
      </c>
      <c r="D455" s="736">
        <v>448</v>
      </c>
      <c r="E455" s="758" t="s">
        <v>893</v>
      </c>
      <c r="F455" s="738" t="s">
        <v>6245</v>
      </c>
      <c r="G455" s="738" t="s">
        <v>5745</v>
      </c>
      <c r="H455" s="739" t="s">
        <v>106</v>
      </c>
      <c r="I455" s="740">
        <v>41000</v>
      </c>
      <c r="J455" s="752">
        <v>41000</v>
      </c>
      <c r="K455" s="742">
        <v>42886</v>
      </c>
      <c r="L455" s="743">
        <v>0</v>
      </c>
      <c r="M455" s="743">
        <v>0</v>
      </c>
      <c r="N455" s="753">
        <v>0</v>
      </c>
      <c r="O455" s="753">
        <v>0</v>
      </c>
      <c r="P455" s="744">
        <f t="shared" si="6"/>
        <v>41000</v>
      </c>
      <c r="Q455" s="604"/>
      <c r="R455" s="754"/>
      <c r="S455" s="754"/>
      <c r="T455" s="754"/>
      <c r="U455" s="754"/>
      <c r="V455" s="754"/>
      <c r="W455" s="754"/>
      <c r="X455" s="754"/>
      <c r="Y455" s="754"/>
      <c r="Z455" s="754"/>
      <c r="AA455" s="754"/>
      <c r="AB455" s="754"/>
      <c r="AC455" s="754"/>
      <c r="AD455" s="754"/>
      <c r="AE455" s="754"/>
      <c r="AF455" s="754"/>
      <c r="AG455" s="754"/>
      <c r="AH455" s="754"/>
      <c r="AI455" s="754"/>
      <c r="AJ455" s="754"/>
      <c r="AK455" s="754"/>
      <c r="AL455" s="754"/>
      <c r="AM455" s="754"/>
      <c r="AN455" s="754"/>
      <c r="AO455" s="754"/>
      <c r="AP455" s="754"/>
      <c r="AQ455" s="754"/>
      <c r="AR455" s="754"/>
      <c r="AS455" s="754"/>
      <c r="AT455" s="754"/>
      <c r="AU455" s="754"/>
      <c r="AV455" s="754"/>
      <c r="AW455" s="754"/>
      <c r="AX455" s="754"/>
      <c r="AY455" s="754"/>
      <c r="AZ455" s="754"/>
      <c r="BA455" s="754"/>
      <c r="BB455" s="754"/>
      <c r="BC455" s="754"/>
      <c r="BD455" s="754"/>
      <c r="BE455" s="754"/>
      <c r="BF455" s="754"/>
      <c r="BG455" s="754"/>
    </row>
    <row r="456" spans="1:59" s="755" customFormat="1" ht="30" x14ac:dyDescent="0.2">
      <c r="A456" s="735">
        <v>1111</v>
      </c>
      <c r="B456" s="735">
        <v>1119</v>
      </c>
      <c r="C456" s="736">
        <v>406</v>
      </c>
      <c r="D456" s="736">
        <v>449</v>
      </c>
      <c r="E456" s="758" t="s">
        <v>3116</v>
      </c>
      <c r="F456" s="738" t="s">
        <v>6246</v>
      </c>
      <c r="G456" s="738" t="s">
        <v>5747</v>
      </c>
      <c r="H456" s="739" t="s">
        <v>106</v>
      </c>
      <c r="I456" s="740">
        <v>12500</v>
      </c>
      <c r="J456" s="752">
        <v>12500</v>
      </c>
      <c r="K456" s="742">
        <v>42717</v>
      </c>
      <c r="L456" s="743">
        <v>0</v>
      </c>
      <c r="M456" s="743">
        <v>0</v>
      </c>
      <c r="N456" s="753">
        <v>0</v>
      </c>
      <c r="O456" s="753">
        <v>0</v>
      </c>
      <c r="P456" s="744">
        <f t="shared" si="6"/>
        <v>12500</v>
      </c>
      <c r="Q456" s="604"/>
      <c r="R456" s="754"/>
      <c r="S456" s="754"/>
      <c r="T456" s="754"/>
      <c r="U456" s="754"/>
      <c r="V456" s="754"/>
      <c r="W456" s="754"/>
      <c r="X456" s="754"/>
      <c r="Y456" s="754"/>
      <c r="Z456" s="754"/>
      <c r="AA456" s="754"/>
      <c r="AB456" s="754"/>
      <c r="AC456" s="754"/>
      <c r="AD456" s="754"/>
      <c r="AE456" s="754"/>
      <c r="AF456" s="754"/>
      <c r="AG456" s="754"/>
      <c r="AH456" s="754"/>
      <c r="AI456" s="754"/>
      <c r="AJ456" s="754"/>
      <c r="AK456" s="754"/>
      <c r="AL456" s="754"/>
      <c r="AM456" s="754"/>
      <c r="AN456" s="754"/>
      <c r="AO456" s="754"/>
      <c r="AP456" s="754"/>
      <c r="AQ456" s="754"/>
      <c r="AR456" s="754"/>
      <c r="AS456" s="754"/>
      <c r="AT456" s="754"/>
      <c r="AU456" s="754"/>
      <c r="AV456" s="754"/>
      <c r="AW456" s="754"/>
      <c r="AX456" s="754"/>
      <c r="AY456" s="754"/>
      <c r="AZ456" s="754"/>
      <c r="BA456" s="754"/>
      <c r="BB456" s="754"/>
      <c r="BC456" s="754"/>
      <c r="BD456" s="754"/>
      <c r="BE456" s="754"/>
      <c r="BF456" s="754"/>
      <c r="BG456" s="754"/>
    </row>
    <row r="457" spans="1:59" s="755" customFormat="1" ht="30" x14ac:dyDescent="0.2">
      <c r="A457" s="735">
        <v>904</v>
      </c>
      <c r="B457" s="735">
        <v>912</v>
      </c>
      <c r="C457" s="736">
        <v>1187</v>
      </c>
      <c r="D457" s="736">
        <v>450</v>
      </c>
      <c r="E457" s="758" t="s">
        <v>2542</v>
      </c>
      <c r="F457" s="738" t="s">
        <v>6247</v>
      </c>
      <c r="G457" s="738" t="s">
        <v>5747</v>
      </c>
      <c r="H457" s="739" t="s">
        <v>106</v>
      </c>
      <c r="I457" s="740">
        <v>20000</v>
      </c>
      <c r="J457" s="752">
        <v>20000</v>
      </c>
      <c r="K457" s="742">
        <v>42712</v>
      </c>
      <c r="L457" s="743">
        <v>0</v>
      </c>
      <c r="M457" s="743">
        <v>0</v>
      </c>
      <c r="N457" s="753">
        <v>0</v>
      </c>
      <c r="O457" s="753">
        <v>0</v>
      </c>
      <c r="P457" s="744">
        <f t="shared" ref="P457:P460" si="7">IF(N457&gt;0,N457-O457,J457-O457)</f>
        <v>20000</v>
      </c>
      <c r="Q457" s="604"/>
      <c r="R457" s="754"/>
      <c r="S457" s="754"/>
      <c r="T457" s="754"/>
      <c r="U457" s="754"/>
      <c r="V457" s="754"/>
      <c r="W457" s="754"/>
      <c r="X457" s="754"/>
      <c r="Y457" s="754"/>
      <c r="Z457" s="754"/>
      <c r="AA457" s="754"/>
      <c r="AB457" s="754"/>
      <c r="AC457" s="754"/>
      <c r="AD457" s="754"/>
      <c r="AE457" s="754"/>
      <c r="AF457" s="754"/>
      <c r="AG457" s="754"/>
      <c r="AH457" s="754"/>
      <c r="AI457" s="754"/>
      <c r="AJ457" s="754"/>
      <c r="AK457" s="754"/>
      <c r="AL457" s="754"/>
      <c r="AM457" s="754"/>
      <c r="AN457" s="754"/>
      <c r="AO457" s="754"/>
      <c r="AP457" s="754"/>
      <c r="AQ457" s="754"/>
      <c r="AR457" s="754"/>
      <c r="AS457" s="754"/>
      <c r="AT457" s="754"/>
      <c r="AU457" s="754"/>
      <c r="AV457" s="754"/>
      <c r="AW457" s="754"/>
      <c r="AX457" s="754"/>
      <c r="AY457" s="754"/>
      <c r="AZ457" s="754"/>
      <c r="BA457" s="754"/>
      <c r="BB457" s="754"/>
      <c r="BC457" s="754"/>
      <c r="BD457" s="754"/>
      <c r="BE457" s="754"/>
      <c r="BF457" s="754"/>
      <c r="BG457" s="754"/>
    </row>
    <row r="458" spans="1:59" s="755" customFormat="1" ht="45" x14ac:dyDescent="0.2">
      <c r="A458" s="735">
        <v>59</v>
      </c>
      <c r="B458" s="735">
        <v>54</v>
      </c>
      <c r="C458" s="736">
        <v>413</v>
      </c>
      <c r="D458" s="736">
        <v>451</v>
      </c>
      <c r="E458" s="758" t="s">
        <v>262</v>
      </c>
      <c r="F458" s="738" t="s">
        <v>6248</v>
      </c>
      <c r="G458" s="738" t="s">
        <v>3387</v>
      </c>
      <c r="H458" s="739" t="s">
        <v>106</v>
      </c>
      <c r="I458" s="740">
        <v>287500</v>
      </c>
      <c r="J458" s="752">
        <v>3000000</v>
      </c>
      <c r="K458" s="742">
        <v>43097</v>
      </c>
      <c r="L458" s="743">
        <v>0</v>
      </c>
      <c r="M458" s="743">
        <v>0</v>
      </c>
      <c r="N458" s="753">
        <v>0</v>
      </c>
      <c r="O458" s="753">
        <v>0</v>
      </c>
      <c r="P458" s="744">
        <f t="shared" si="7"/>
        <v>3000000</v>
      </c>
      <c r="Q458" s="604"/>
      <c r="R458" s="754"/>
      <c r="S458" s="754"/>
      <c r="T458" s="754"/>
      <c r="U458" s="754"/>
      <c r="V458" s="754"/>
      <c r="W458" s="754"/>
      <c r="X458" s="754"/>
      <c r="Y458" s="754"/>
      <c r="Z458" s="754"/>
      <c r="AA458" s="754"/>
      <c r="AB458" s="754"/>
      <c r="AC458" s="754"/>
      <c r="AD458" s="754"/>
      <c r="AE458" s="754"/>
      <c r="AF458" s="754"/>
      <c r="AG458" s="754"/>
      <c r="AH458" s="754"/>
      <c r="AI458" s="754"/>
      <c r="AJ458" s="754"/>
      <c r="AK458" s="754"/>
      <c r="AL458" s="754"/>
      <c r="AM458" s="754"/>
      <c r="AN458" s="754"/>
      <c r="AO458" s="754"/>
      <c r="AP458" s="754"/>
      <c r="AQ458" s="754"/>
      <c r="AR458" s="754"/>
      <c r="AS458" s="754"/>
      <c r="AT458" s="754"/>
      <c r="AU458" s="754"/>
      <c r="AV458" s="754"/>
      <c r="AW458" s="754"/>
      <c r="AX458" s="754"/>
      <c r="AY458" s="754"/>
      <c r="AZ458" s="754"/>
      <c r="BA458" s="754"/>
      <c r="BB458" s="754"/>
      <c r="BC458" s="754"/>
      <c r="BD458" s="754"/>
      <c r="BE458" s="754"/>
      <c r="BF458" s="754"/>
      <c r="BG458" s="754"/>
    </row>
    <row r="459" spans="1:59" s="755" customFormat="1" ht="30" x14ac:dyDescent="0.2">
      <c r="A459" s="735">
        <v>197</v>
      </c>
      <c r="B459" s="735">
        <v>197</v>
      </c>
      <c r="C459" s="736">
        <v>411</v>
      </c>
      <c r="D459" s="736">
        <v>452</v>
      </c>
      <c r="E459" s="758" t="s">
        <v>523</v>
      </c>
      <c r="F459" s="738" t="s">
        <v>6249</v>
      </c>
      <c r="G459" s="738" t="s">
        <v>6217</v>
      </c>
      <c r="H459" s="739" t="s">
        <v>106</v>
      </c>
      <c r="I459" s="740">
        <v>5653246</v>
      </c>
      <c r="J459" s="752">
        <v>8000000</v>
      </c>
      <c r="K459" s="742">
        <v>43371</v>
      </c>
      <c r="L459" s="743">
        <v>0</v>
      </c>
      <c r="M459" s="743">
        <v>0</v>
      </c>
      <c r="N459" s="753">
        <v>0</v>
      </c>
      <c r="O459" s="753">
        <v>0</v>
      </c>
      <c r="P459" s="744">
        <f t="shared" si="7"/>
        <v>8000000</v>
      </c>
      <c r="Q459" s="604"/>
      <c r="R459" s="754"/>
      <c r="S459" s="754"/>
      <c r="T459" s="754"/>
      <c r="U459" s="754"/>
      <c r="V459" s="754"/>
      <c r="W459" s="754"/>
      <c r="X459" s="754"/>
      <c r="Y459" s="754"/>
      <c r="Z459" s="754"/>
      <c r="AA459" s="754"/>
      <c r="AB459" s="754"/>
      <c r="AC459" s="754"/>
      <c r="AD459" s="754"/>
      <c r="AE459" s="754"/>
      <c r="AF459" s="754"/>
      <c r="AG459" s="754"/>
      <c r="AH459" s="754"/>
      <c r="AI459" s="754"/>
      <c r="AJ459" s="754"/>
      <c r="AK459" s="754"/>
      <c r="AL459" s="754"/>
      <c r="AM459" s="754"/>
      <c r="AN459" s="754"/>
      <c r="AO459" s="754"/>
      <c r="AP459" s="754"/>
      <c r="AQ459" s="754"/>
      <c r="AR459" s="754"/>
      <c r="AS459" s="754"/>
      <c r="AT459" s="754"/>
      <c r="AU459" s="754"/>
      <c r="AV459" s="754"/>
      <c r="AW459" s="754"/>
      <c r="AX459" s="754"/>
      <c r="AY459" s="754"/>
      <c r="AZ459" s="754"/>
      <c r="BA459" s="754"/>
      <c r="BB459" s="754"/>
      <c r="BC459" s="754"/>
      <c r="BD459" s="754"/>
      <c r="BE459" s="754"/>
      <c r="BF459" s="754"/>
      <c r="BG459" s="754"/>
    </row>
    <row r="460" spans="1:59" s="755" customFormat="1" ht="35.25" customHeight="1" x14ac:dyDescent="0.2">
      <c r="A460" s="735"/>
      <c r="B460" s="735"/>
      <c r="C460" s="736"/>
      <c r="D460" s="736">
        <v>453</v>
      </c>
      <c r="E460" s="737" t="s">
        <v>6250</v>
      </c>
      <c r="F460" s="738" t="s">
        <v>6251</v>
      </c>
      <c r="G460" s="738" t="s">
        <v>5745</v>
      </c>
      <c r="H460" s="739" t="s">
        <v>106</v>
      </c>
      <c r="I460" s="740"/>
      <c r="J460" s="763">
        <v>4239292</v>
      </c>
      <c r="K460" s="742">
        <v>42829</v>
      </c>
      <c r="L460" s="743">
        <v>0</v>
      </c>
      <c r="M460" s="743">
        <v>0</v>
      </c>
      <c r="N460" s="753">
        <v>0</v>
      </c>
      <c r="O460" s="753">
        <v>0</v>
      </c>
      <c r="P460" s="744">
        <f t="shared" si="7"/>
        <v>4239292</v>
      </c>
      <c r="Q460" s="604"/>
      <c r="R460" s="754"/>
      <c r="S460" s="754"/>
      <c r="T460" s="754"/>
      <c r="U460" s="754"/>
      <c r="V460" s="754"/>
      <c r="W460" s="754"/>
      <c r="X460" s="754"/>
      <c r="Y460" s="754"/>
      <c r="Z460" s="754"/>
      <c r="AA460" s="754"/>
      <c r="AB460" s="754"/>
      <c r="AC460" s="754"/>
      <c r="AD460" s="754"/>
      <c r="AE460" s="754"/>
      <c r="AF460" s="754"/>
      <c r="AG460" s="754"/>
      <c r="AH460" s="754"/>
      <c r="AI460" s="754"/>
      <c r="AJ460" s="754"/>
      <c r="AK460" s="754"/>
      <c r="AL460" s="754"/>
      <c r="AM460" s="754"/>
      <c r="AN460" s="754"/>
      <c r="AO460" s="754"/>
      <c r="AP460" s="754"/>
      <c r="AQ460" s="754"/>
      <c r="AR460" s="754"/>
      <c r="AS460" s="754"/>
      <c r="AT460" s="754"/>
      <c r="AU460" s="754"/>
      <c r="AV460" s="754"/>
      <c r="AW460" s="754"/>
      <c r="AX460" s="754"/>
      <c r="AY460" s="754"/>
      <c r="AZ460" s="754"/>
      <c r="BA460" s="754"/>
      <c r="BB460" s="754"/>
      <c r="BC460" s="754"/>
      <c r="BD460" s="754"/>
      <c r="BE460" s="754"/>
      <c r="BF460" s="754"/>
      <c r="BG460" s="754"/>
    </row>
    <row r="461" spans="1:59" s="770" customFormat="1" ht="76.5" customHeight="1" x14ac:dyDescent="0.2">
      <c r="A461" s="958" t="s">
        <v>6252</v>
      </c>
      <c r="B461" s="958"/>
      <c r="C461" s="958"/>
      <c r="D461" s="958"/>
      <c r="E461" s="958"/>
      <c r="F461" s="958"/>
      <c r="G461" s="959"/>
      <c r="H461" s="764"/>
      <c r="I461" s="765">
        <f>SUM(I8:I460)</f>
        <v>39445926</v>
      </c>
      <c r="J461" s="765">
        <f>SUM(J8:J460)</f>
        <v>62400000.319999993</v>
      </c>
      <c r="K461" s="766"/>
      <c r="L461" s="767"/>
      <c r="M461" s="767"/>
      <c r="N461" s="765">
        <f>SUM(N8:N460)</f>
        <v>18103047.409999993</v>
      </c>
      <c r="O461" s="765">
        <f>SUM(O8:O460)</f>
        <v>2247514.2799999998</v>
      </c>
      <c r="P461" s="765">
        <f>SUM(P8:P460)</f>
        <v>60152486.039999992</v>
      </c>
      <c r="Q461" s="768"/>
      <c r="R461" s="754"/>
      <c r="S461" s="754"/>
      <c r="T461" s="754"/>
      <c r="U461" s="754"/>
      <c r="V461" s="754"/>
      <c r="W461" s="754"/>
      <c r="X461" s="754"/>
      <c r="Y461" s="754"/>
      <c r="Z461" s="754"/>
      <c r="AA461" s="754"/>
      <c r="AB461" s="754"/>
      <c r="AC461" s="754"/>
      <c r="AD461" s="754"/>
      <c r="AE461" s="754"/>
      <c r="AF461" s="754"/>
      <c r="AG461" s="754"/>
      <c r="AH461" s="754"/>
      <c r="AI461" s="754"/>
      <c r="AJ461" s="754"/>
      <c r="AK461" s="754"/>
      <c r="AL461" s="754"/>
      <c r="AM461" s="754"/>
      <c r="AN461" s="754"/>
      <c r="AO461" s="754"/>
      <c r="AP461" s="754"/>
      <c r="AQ461" s="754"/>
      <c r="AR461" s="754"/>
      <c r="AS461" s="754"/>
      <c r="AT461" s="754"/>
      <c r="AU461" s="754"/>
      <c r="AV461" s="754"/>
      <c r="AW461" s="754"/>
      <c r="AX461" s="754"/>
      <c r="AY461" s="754"/>
      <c r="AZ461" s="754"/>
      <c r="BA461" s="754"/>
      <c r="BB461" s="769"/>
      <c r="BC461" s="769"/>
      <c r="BD461" s="769"/>
      <c r="BE461" s="769"/>
      <c r="BF461" s="769"/>
      <c r="BG461" s="769"/>
    </row>
    <row r="462" spans="1:59" s="771" customFormat="1" ht="31.5" customHeight="1" x14ac:dyDescent="0.2">
      <c r="A462" s="960" t="s">
        <v>6253</v>
      </c>
      <c r="B462" s="961"/>
      <c r="C462" s="961"/>
      <c r="D462" s="961"/>
      <c r="E462" s="961"/>
      <c r="F462" s="961"/>
      <c r="G462" s="961"/>
      <c r="H462" s="961"/>
      <c r="I462" s="961"/>
      <c r="J462" s="962"/>
      <c r="R462" s="754"/>
      <c r="S462" s="754"/>
      <c r="T462" s="754"/>
      <c r="U462" s="754"/>
      <c r="V462" s="754"/>
      <c r="W462" s="754"/>
      <c r="X462" s="754"/>
      <c r="Y462" s="754"/>
      <c r="Z462" s="754"/>
      <c r="AA462" s="754"/>
      <c r="AB462" s="754"/>
      <c r="AC462" s="754"/>
      <c r="AD462" s="754"/>
      <c r="AE462" s="754"/>
      <c r="AF462" s="754"/>
      <c r="AG462" s="754"/>
      <c r="AH462" s="754"/>
      <c r="AI462" s="754"/>
      <c r="AJ462" s="754"/>
      <c r="AK462" s="754"/>
      <c r="AL462" s="754"/>
      <c r="AM462" s="754"/>
      <c r="AN462" s="754"/>
      <c r="AO462" s="754"/>
      <c r="AP462" s="754"/>
      <c r="AQ462" s="754"/>
      <c r="AR462" s="754"/>
      <c r="AS462" s="754"/>
      <c r="AT462" s="754"/>
      <c r="AU462" s="754"/>
      <c r="AV462" s="754"/>
      <c r="AW462" s="754"/>
      <c r="AX462" s="754"/>
      <c r="AY462" s="754"/>
      <c r="AZ462" s="754"/>
      <c r="BA462" s="754"/>
      <c r="BB462" s="772"/>
      <c r="BC462" s="772"/>
      <c r="BD462" s="772"/>
      <c r="BE462" s="772"/>
      <c r="BF462" s="772"/>
      <c r="BG462" s="772"/>
    </row>
    <row r="463" spans="1:59" s="782" customFormat="1" ht="30" customHeight="1" x14ac:dyDescent="0.2">
      <c r="A463" s="773">
        <v>29</v>
      </c>
      <c r="B463" s="773">
        <v>59</v>
      </c>
      <c r="C463" s="774">
        <v>180</v>
      </c>
      <c r="D463" s="775">
        <v>454</v>
      </c>
      <c r="E463" s="776" t="s">
        <v>192</v>
      </c>
      <c r="F463" s="777" t="s">
        <v>6254</v>
      </c>
      <c r="G463" s="778" t="s">
        <v>5750</v>
      </c>
      <c r="H463" s="777" t="s">
        <v>106</v>
      </c>
      <c r="I463" s="779">
        <v>336000</v>
      </c>
      <c r="J463" s="780">
        <v>336000</v>
      </c>
      <c r="K463" s="780"/>
      <c r="L463" s="780"/>
      <c r="M463" s="780"/>
      <c r="N463" s="780"/>
      <c r="O463" s="780"/>
      <c r="P463" s="780"/>
      <c r="Q463" s="781"/>
      <c r="R463" s="754"/>
      <c r="S463" s="754"/>
      <c r="T463" s="754"/>
      <c r="U463" s="754"/>
      <c r="V463" s="754"/>
      <c r="W463" s="754"/>
      <c r="X463" s="754"/>
      <c r="Y463" s="754"/>
      <c r="Z463" s="754"/>
      <c r="AA463" s="754"/>
      <c r="AB463" s="754"/>
      <c r="AC463" s="754"/>
      <c r="AD463" s="754"/>
      <c r="AE463" s="754"/>
      <c r="AF463" s="754"/>
      <c r="AG463" s="754"/>
      <c r="AH463" s="754"/>
      <c r="AI463" s="754"/>
      <c r="AJ463" s="754"/>
      <c r="AK463" s="754"/>
      <c r="AL463" s="754"/>
      <c r="AM463" s="754"/>
      <c r="AN463" s="754"/>
      <c r="AO463" s="754"/>
      <c r="AP463" s="754"/>
      <c r="AQ463" s="754"/>
      <c r="AR463" s="754"/>
      <c r="AS463" s="754"/>
      <c r="AT463" s="754"/>
      <c r="AU463" s="754"/>
      <c r="AV463" s="754"/>
      <c r="AW463" s="754"/>
      <c r="AX463" s="754"/>
      <c r="AY463" s="754"/>
      <c r="AZ463" s="754"/>
      <c r="BA463" s="754"/>
      <c r="BB463" s="754"/>
      <c r="BC463" s="754"/>
      <c r="BD463" s="754"/>
      <c r="BE463" s="754"/>
      <c r="BF463" s="754"/>
      <c r="BG463" s="754"/>
    </row>
    <row r="464" spans="1:59" s="782" customFormat="1" x14ac:dyDescent="0.2">
      <c r="A464" s="773">
        <v>173</v>
      </c>
      <c r="B464" s="773">
        <v>57</v>
      </c>
      <c r="C464" s="774">
        <v>181</v>
      </c>
      <c r="D464" s="775">
        <v>455</v>
      </c>
      <c r="E464" s="776" t="s">
        <v>477</v>
      </c>
      <c r="F464" s="777" t="s">
        <v>6255</v>
      </c>
      <c r="G464" s="778" t="s">
        <v>3387</v>
      </c>
      <c r="H464" s="777" t="s">
        <v>106</v>
      </c>
      <c r="I464" s="779">
        <v>30000</v>
      </c>
      <c r="J464" s="780">
        <v>30000</v>
      </c>
      <c r="K464" s="780"/>
      <c r="L464" s="780"/>
      <c r="M464" s="780"/>
      <c r="N464" s="780"/>
      <c r="O464" s="780"/>
      <c r="P464" s="780"/>
      <c r="Q464" s="781"/>
      <c r="R464" s="754"/>
      <c r="S464" s="754"/>
      <c r="T464" s="754"/>
      <c r="U464" s="754"/>
      <c r="V464" s="754"/>
      <c r="W464" s="754"/>
      <c r="X464" s="754"/>
      <c r="Y464" s="754"/>
      <c r="Z464" s="754"/>
      <c r="AA464" s="754"/>
      <c r="AB464" s="754"/>
      <c r="AC464" s="754"/>
      <c r="AD464" s="754"/>
      <c r="AE464" s="754"/>
      <c r="AF464" s="754"/>
      <c r="AG464" s="754"/>
      <c r="AH464" s="754"/>
      <c r="AI464" s="754"/>
      <c r="AJ464" s="754"/>
      <c r="AK464" s="754"/>
      <c r="AL464" s="754"/>
      <c r="AM464" s="754"/>
      <c r="AN464" s="754"/>
      <c r="AO464" s="754"/>
      <c r="AP464" s="754"/>
      <c r="AQ464" s="754"/>
      <c r="AR464" s="754"/>
      <c r="AS464" s="754"/>
      <c r="AT464" s="754"/>
      <c r="AU464" s="754"/>
      <c r="AV464" s="754"/>
      <c r="AW464" s="754"/>
      <c r="AX464" s="754"/>
      <c r="AY464" s="754"/>
      <c r="AZ464" s="754"/>
      <c r="BA464" s="754"/>
      <c r="BB464" s="754"/>
      <c r="BC464" s="754"/>
      <c r="BD464" s="754"/>
      <c r="BE464" s="754"/>
      <c r="BF464" s="754"/>
      <c r="BG464" s="754"/>
    </row>
    <row r="465" spans="1:59" s="782" customFormat="1" ht="30" x14ac:dyDescent="0.2">
      <c r="A465" s="773">
        <v>772</v>
      </c>
      <c r="B465" s="773">
        <v>780</v>
      </c>
      <c r="C465" s="774">
        <v>182</v>
      </c>
      <c r="D465" s="775">
        <v>456</v>
      </c>
      <c r="E465" s="776" t="s">
        <v>2182</v>
      </c>
      <c r="F465" s="777" t="s">
        <v>6256</v>
      </c>
      <c r="G465" s="778" t="s">
        <v>5747</v>
      </c>
      <c r="H465" s="777" t="s">
        <v>106</v>
      </c>
      <c r="I465" s="779">
        <v>24000</v>
      </c>
      <c r="J465" s="780">
        <v>24000</v>
      </c>
      <c r="K465" s="780"/>
      <c r="L465" s="780"/>
      <c r="M465" s="780"/>
      <c r="N465" s="780"/>
      <c r="O465" s="780"/>
      <c r="P465" s="780"/>
      <c r="Q465" s="781"/>
      <c r="R465" s="754"/>
      <c r="S465" s="754"/>
      <c r="T465" s="754"/>
      <c r="U465" s="754"/>
      <c r="V465" s="754"/>
      <c r="W465" s="754"/>
      <c r="X465" s="754"/>
      <c r="Y465" s="754"/>
      <c r="Z465" s="754"/>
      <c r="AA465" s="754"/>
      <c r="AB465" s="754"/>
      <c r="AC465" s="754"/>
      <c r="AD465" s="754"/>
      <c r="AE465" s="754"/>
      <c r="AF465" s="754"/>
      <c r="AG465" s="754"/>
      <c r="AH465" s="754"/>
      <c r="AI465" s="754"/>
      <c r="AJ465" s="754"/>
      <c r="AK465" s="754"/>
      <c r="AL465" s="754"/>
      <c r="AM465" s="754"/>
      <c r="AN465" s="754"/>
      <c r="AO465" s="754"/>
      <c r="AP465" s="754"/>
      <c r="AQ465" s="754"/>
      <c r="AR465" s="754"/>
      <c r="AS465" s="754"/>
      <c r="AT465" s="754"/>
      <c r="AU465" s="754"/>
      <c r="AV465" s="754"/>
      <c r="AW465" s="754"/>
      <c r="AX465" s="754"/>
      <c r="AY465" s="754"/>
      <c r="AZ465" s="754"/>
      <c r="BA465" s="754"/>
      <c r="BB465" s="754"/>
      <c r="BC465" s="754"/>
      <c r="BD465" s="754"/>
      <c r="BE465" s="754"/>
      <c r="BF465" s="754"/>
      <c r="BG465" s="754"/>
    </row>
    <row r="466" spans="1:59" s="782" customFormat="1" x14ac:dyDescent="0.2">
      <c r="A466" s="773">
        <v>264</v>
      </c>
      <c r="B466" s="773">
        <v>276</v>
      </c>
      <c r="C466" s="774">
        <v>196</v>
      </c>
      <c r="D466" s="775">
        <v>457</v>
      </c>
      <c r="E466" s="776" t="s">
        <v>680</v>
      </c>
      <c r="F466" s="777" t="s">
        <v>6257</v>
      </c>
      <c r="G466" s="778" t="s">
        <v>5750</v>
      </c>
      <c r="H466" s="777" t="s">
        <v>106</v>
      </c>
      <c r="I466" s="779">
        <v>25000</v>
      </c>
      <c r="J466" s="780">
        <v>25000</v>
      </c>
      <c r="K466" s="780"/>
      <c r="L466" s="780"/>
      <c r="M466" s="780"/>
      <c r="N466" s="780"/>
      <c r="O466" s="780"/>
      <c r="P466" s="780"/>
      <c r="Q466" s="781"/>
      <c r="R466" s="754"/>
      <c r="S466" s="754"/>
      <c r="T466" s="754"/>
      <c r="U466" s="754"/>
      <c r="V466" s="754"/>
      <c r="W466" s="754"/>
      <c r="X466" s="754"/>
      <c r="Y466" s="754"/>
      <c r="Z466" s="754"/>
      <c r="AA466" s="754"/>
      <c r="AB466" s="754"/>
      <c r="AC466" s="754"/>
      <c r="AD466" s="754"/>
      <c r="AE466" s="754"/>
      <c r="AF466" s="754"/>
      <c r="AG466" s="754"/>
      <c r="AH466" s="754"/>
      <c r="AI466" s="754"/>
      <c r="AJ466" s="754"/>
      <c r="AK466" s="754"/>
      <c r="AL466" s="754"/>
      <c r="AM466" s="754"/>
      <c r="AN466" s="754"/>
      <c r="AO466" s="754"/>
      <c r="AP466" s="754"/>
      <c r="AQ466" s="754"/>
      <c r="AR466" s="754"/>
      <c r="AS466" s="754"/>
      <c r="AT466" s="754"/>
      <c r="AU466" s="754"/>
      <c r="AV466" s="754"/>
      <c r="AW466" s="754"/>
      <c r="AX466" s="754"/>
      <c r="AY466" s="754"/>
      <c r="AZ466" s="754"/>
      <c r="BA466" s="754"/>
      <c r="BB466" s="754"/>
      <c r="BC466" s="754"/>
      <c r="BD466" s="754"/>
      <c r="BE466" s="754"/>
      <c r="BF466" s="754"/>
      <c r="BG466" s="754"/>
    </row>
    <row r="467" spans="1:59" s="782" customFormat="1" ht="30" x14ac:dyDescent="0.2">
      <c r="A467" s="773">
        <v>183</v>
      </c>
      <c r="B467" s="773">
        <v>152</v>
      </c>
      <c r="C467" s="774">
        <v>208</v>
      </c>
      <c r="D467" s="775">
        <v>458</v>
      </c>
      <c r="E467" s="776" t="s">
        <v>495</v>
      </c>
      <c r="F467" s="777" t="s">
        <v>6258</v>
      </c>
      <c r="G467" s="778" t="s">
        <v>3387</v>
      </c>
      <c r="H467" s="777" t="s">
        <v>106</v>
      </c>
      <c r="I467" s="779">
        <v>50000</v>
      </c>
      <c r="J467" s="780">
        <v>50000</v>
      </c>
      <c r="K467" s="780"/>
      <c r="L467" s="780"/>
      <c r="M467" s="780"/>
      <c r="N467" s="780"/>
      <c r="O467" s="780"/>
      <c r="P467" s="780"/>
      <c r="Q467" s="781"/>
      <c r="R467" s="754"/>
      <c r="S467" s="754"/>
      <c r="T467" s="754"/>
      <c r="U467" s="754"/>
      <c r="V467" s="754"/>
      <c r="W467" s="754"/>
      <c r="X467" s="754"/>
      <c r="Y467" s="754"/>
      <c r="Z467" s="754"/>
      <c r="AA467" s="754"/>
      <c r="AB467" s="754"/>
      <c r="AC467" s="754"/>
      <c r="AD467" s="754"/>
      <c r="AE467" s="754"/>
      <c r="AF467" s="754"/>
      <c r="AG467" s="754"/>
      <c r="AH467" s="754"/>
      <c r="AI467" s="754"/>
      <c r="AJ467" s="754"/>
      <c r="AK467" s="754"/>
      <c r="AL467" s="754"/>
      <c r="AM467" s="754"/>
      <c r="AN467" s="754"/>
      <c r="AO467" s="754"/>
      <c r="AP467" s="754"/>
      <c r="AQ467" s="754"/>
      <c r="AR467" s="754"/>
      <c r="AS467" s="754"/>
      <c r="AT467" s="754"/>
      <c r="AU467" s="754"/>
      <c r="AV467" s="754"/>
      <c r="AW467" s="754"/>
      <c r="AX467" s="754"/>
      <c r="AY467" s="754"/>
      <c r="AZ467" s="754"/>
      <c r="BA467" s="754"/>
      <c r="BB467" s="754"/>
      <c r="BC467" s="754"/>
      <c r="BD467" s="754"/>
      <c r="BE467" s="754"/>
      <c r="BF467" s="754"/>
      <c r="BG467" s="754"/>
    </row>
    <row r="468" spans="1:59" s="782" customFormat="1" x14ac:dyDescent="0.2">
      <c r="A468" s="773">
        <v>319</v>
      </c>
      <c r="B468" s="773">
        <v>331</v>
      </c>
      <c r="C468" s="774">
        <v>276</v>
      </c>
      <c r="D468" s="775">
        <v>459</v>
      </c>
      <c r="E468" s="776" t="s">
        <v>847</v>
      </c>
      <c r="F468" s="777" t="s">
        <v>6259</v>
      </c>
      <c r="G468" s="778" t="s">
        <v>5750</v>
      </c>
      <c r="H468" s="777" t="s">
        <v>106</v>
      </c>
      <c r="I468" s="779">
        <v>100000</v>
      </c>
      <c r="J468" s="780">
        <v>100000</v>
      </c>
      <c r="K468" s="780"/>
      <c r="L468" s="780"/>
      <c r="M468" s="780"/>
      <c r="N468" s="780"/>
      <c r="O468" s="780"/>
      <c r="P468" s="780"/>
      <c r="Q468" s="781"/>
      <c r="R468" s="754"/>
      <c r="S468" s="754"/>
      <c r="T468" s="754"/>
      <c r="U468" s="754"/>
      <c r="V468" s="754"/>
      <c r="W468" s="754"/>
      <c r="X468" s="754"/>
      <c r="Y468" s="754"/>
      <c r="Z468" s="754"/>
      <c r="AA468" s="754"/>
      <c r="AB468" s="754"/>
      <c r="AC468" s="754"/>
      <c r="AD468" s="754"/>
      <c r="AE468" s="754"/>
      <c r="AF468" s="754"/>
      <c r="AG468" s="754"/>
      <c r="AH468" s="754"/>
      <c r="AI468" s="754"/>
      <c r="AJ468" s="754"/>
      <c r="AK468" s="754"/>
      <c r="AL468" s="754"/>
      <c r="AM468" s="754"/>
      <c r="AN468" s="754"/>
      <c r="AO468" s="754"/>
      <c r="AP468" s="754"/>
      <c r="AQ468" s="754"/>
      <c r="AR468" s="754"/>
      <c r="AS468" s="754"/>
      <c r="AT468" s="754"/>
      <c r="AU468" s="754"/>
      <c r="AV468" s="754"/>
      <c r="AW468" s="754"/>
      <c r="AX468" s="754"/>
      <c r="AY468" s="754"/>
      <c r="AZ468" s="754"/>
      <c r="BA468" s="754"/>
      <c r="BB468" s="754"/>
      <c r="BC468" s="754"/>
      <c r="BD468" s="754"/>
      <c r="BE468" s="754"/>
      <c r="BF468" s="754"/>
      <c r="BG468" s="754"/>
    </row>
    <row r="469" spans="1:59" s="782" customFormat="1" ht="36.75" customHeight="1" x14ac:dyDescent="0.2">
      <c r="A469" s="773" t="e">
        <v>#N/A</v>
      </c>
      <c r="B469" s="773" t="e">
        <v>#N/A</v>
      </c>
      <c r="C469" s="774">
        <v>307</v>
      </c>
      <c r="D469" s="775">
        <v>460</v>
      </c>
      <c r="E469" s="776" t="s">
        <v>5276</v>
      </c>
      <c r="F469" s="777" t="s">
        <v>6260</v>
      </c>
      <c r="G469" s="778" t="s">
        <v>5745</v>
      </c>
      <c r="H469" s="777" t="s">
        <v>106</v>
      </c>
      <c r="I469" s="779">
        <v>0</v>
      </c>
      <c r="J469" s="780">
        <v>990000</v>
      </c>
      <c r="K469" s="780"/>
      <c r="L469" s="780"/>
      <c r="M469" s="780"/>
      <c r="N469" s="780"/>
      <c r="O469" s="780"/>
      <c r="P469" s="780"/>
      <c r="Q469" s="781"/>
      <c r="R469" s="754"/>
      <c r="S469" s="754"/>
      <c r="T469" s="754"/>
      <c r="U469" s="754"/>
      <c r="V469" s="754"/>
      <c r="W469" s="754"/>
      <c r="X469" s="754"/>
      <c r="Y469" s="754"/>
      <c r="Z469" s="754"/>
      <c r="AA469" s="754"/>
      <c r="AB469" s="754"/>
      <c r="AC469" s="754"/>
      <c r="AD469" s="754"/>
      <c r="AE469" s="754"/>
      <c r="AF469" s="754"/>
      <c r="AG469" s="754"/>
      <c r="AH469" s="754"/>
      <c r="AI469" s="754"/>
      <c r="AJ469" s="754"/>
      <c r="AK469" s="754"/>
      <c r="AL469" s="754"/>
      <c r="AM469" s="754"/>
      <c r="AN469" s="754"/>
      <c r="AO469" s="754"/>
      <c r="AP469" s="754"/>
      <c r="AQ469" s="754"/>
      <c r="AR469" s="754"/>
      <c r="AS469" s="754"/>
      <c r="AT469" s="754"/>
      <c r="AU469" s="754"/>
      <c r="AV469" s="754"/>
      <c r="AW469" s="754"/>
      <c r="AX469" s="754"/>
      <c r="AY469" s="754"/>
      <c r="AZ469" s="754"/>
      <c r="BA469" s="754"/>
      <c r="BB469" s="754"/>
      <c r="BC469" s="754"/>
      <c r="BD469" s="754"/>
      <c r="BE469" s="754"/>
      <c r="BF469" s="754"/>
      <c r="BG469" s="754"/>
    </row>
    <row r="470" spans="1:59" s="782" customFormat="1" x14ac:dyDescent="0.2">
      <c r="A470" s="773">
        <v>261</v>
      </c>
      <c r="B470" s="773">
        <v>273</v>
      </c>
      <c r="C470" s="774">
        <v>354</v>
      </c>
      <c r="D470" s="775">
        <v>461</v>
      </c>
      <c r="E470" s="776" t="s">
        <v>670</v>
      </c>
      <c r="F470" s="777" t="s">
        <v>6261</v>
      </c>
      <c r="G470" s="778" t="s">
        <v>5759</v>
      </c>
      <c r="H470" s="777" t="s">
        <v>106</v>
      </c>
      <c r="I470" s="779">
        <v>50000</v>
      </c>
      <c r="J470" s="780">
        <v>50000</v>
      </c>
      <c r="K470" s="780"/>
      <c r="L470" s="780"/>
      <c r="M470" s="780"/>
      <c r="N470" s="780"/>
      <c r="O470" s="780"/>
      <c r="P470" s="780"/>
      <c r="Q470" s="781"/>
      <c r="R470" s="754"/>
      <c r="S470" s="754"/>
      <c r="T470" s="754"/>
      <c r="U470" s="754"/>
      <c r="V470" s="754"/>
      <c r="W470" s="754"/>
      <c r="X470" s="754"/>
      <c r="Y470" s="754"/>
      <c r="Z470" s="754"/>
      <c r="AA470" s="754"/>
      <c r="AB470" s="754"/>
      <c r="AC470" s="754"/>
      <c r="AD470" s="754"/>
      <c r="AE470" s="754"/>
      <c r="AF470" s="754"/>
      <c r="AG470" s="754"/>
      <c r="AH470" s="754"/>
      <c r="AI470" s="754"/>
      <c r="AJ470" s="754"/>
      <c r="AK470" s="754"/>
      <c r="AL470" s="754"/>
      <c r="AM470" s="754"/>
      <c r="AN470" s="754"/>
      <c r="AO470" s="754"/>
      <c r="AP470" s="754"/>
      <c r="AQ470" s="754"/>
      <c r="AR470" s="754"/>
      <c r="AS470" s="754"/>
      <c r="AT470" s="754"/>
      <c r="AU470" s="754"/>
      <c r="AV470" s="754"/>
      <c r="AW470" s="754"/>
      <c r="AX470" s="754"/>
      <c r="AY470" s="754"/>
      <c r="AZ470" s="754"/>
      <c r="BA470" s="754"/>
      <c r="BB470" s="754"/>
      <c r="BC470" s="754"/>
      <c r="BD470" s="754"/>
      <c r="BE470" s="754"/>
      <c r="BF470" s="754"/>
      <c r="BG470" s="754"/>
    </row>
    <row r="471" spans="1:59" s="782" customFormat="1" ht="30" x14ac:dyDescent="0.2">
      <c r="A471" s="773">
        <v>98</v>
      </c>
      <c r="B471" s="773">
        <v>169</v>
      </c>
      <c r="C471" s="774">
        <v>364</v>
      </c>
      <c r="D471" s="775">
        <v>462</v>
      </c>
      <c r="E471" s="776" t="s">
        <v>341</v>
      </c>
      <c r="F471" s="777" t="s">
        <v>6262</v>
      </c>
      <c r="G471" s="778" t="s">
        <v>3387</v>
      </c>
      <c r="H471" s="777" t="s">
        <v>106</v>
      </c>
      <c r="I471" s="779">
        <v>150000</v>
      </c>
      <c r="J471" s="780">
        <v>150000</v>
      </c>
      <c r="K471" s="780"/>
      <c r="L471" s="780"/>
      <c r="M471" s="780"/>
      <c r="N471" s="780"/>
      <c r="O471" s="780"/>
      <c r="P471" s="780"/>
      <c r="Q471" s="781"/>
      <c r="R471" s="754"/>
      <c r="S471" s="754"/>
      <c r="T471" s="754"/>
      <c r="U471" s="754"/>
      <c r="V471" s="754"/>
      <c r="W471" s="754"/>
      <c r="X471" s="754"/>
      <c r="Y471" s="754"/>
      <c r="Z471" s="754"/>
      <c r="AA471" s="754"/>
      <c r="AB471" s="754"/>
      <c r="AC471" s="754"/>
      <c r="AD471" s="754"/>
      <c r="AE471" s="754"/>
      <c r="AF471" s="754"/>
      <c r="AG471" s="754"/>
      <c r="AH471" s="754"/>
      <c r="AI471" s="754"/>
      <c r="AJ471" s="754"/>
      <c r="AK471" s="754"/>
      <c r="AL471" s="754"/>
      <c r="AM471" s="754"/>
      <c r="AN471" s="754"/>
      <c r="AO471" s="754"/>
      <c r="AP471" s="754"/>
      <c r="AQ471" s="754"/>
      <c r="AR471" s="754"/>
      <c r="AS471" s="754"/>
      <c r="AT471" s="754"/>
      <c r="AU471" s="754"/>
      <c r="AV471" s="754"/>
      <c r="AW471" s="754"/>
      <c r="AX471" s="754"/>
      <c r="AY471" s="754"/>
      <c r="AZ471" s="754"/>
      <c r="BA471" s="754"/>
      <c r="BB471" s="754"/>
      <c r="BC471" s="754"/>
      <c r="BD471" s="754"/>
      <c r="BE471" s="754"/>
      <c r="BF471" s="754"/>
      <c r="BG471" s="754"/>
    </row>
    <row r="472" spans="1:59" s="782" customFormat="1" ht="30" x14ac:dyDescent="0.2">
      <c r="A472" s="773">
        <v>253</v>
      </c>
      <c r="B472" s="773">
        <v>265</v>
      </c>
      <c r="C472" s="774">
        <v>375</v>
      </c>
      <c r="D472" s="775">
        <v>463</v>
      </c>
      <c r="E472" s="776" t="s">
        <v>643</v>
      </c>
      <c r="F472" s="777" t="s">
        <v>6263</v>
      </c>
      <c r="G472" s="778" t="s">
        <v>3387</v>
      </c>
      <c r="H472" s="777" t="s">
        <v>106</v>
      </c>
      <c r="I472" s="779">
        <v>85000</v>
      </c>
      <c r="J472" s="780">
        <v>85000</v>
      </c>
      <c r="K472" s="780"/>
      <c r="L472" s="780"/>
      <c r="M472" s="780"/>
      <c r="N472" s="780"/>
      <c r="O472" s="780"/>
      <c r="P472" s="780"/>
      <c r="Q472" s="781"/>
      <c r="R472" s="754"/>
      <c r="S472" s="754"/>
      <c r="T472" s="754"/>
      <c r="U472" s="754"/>
      <c r="V472" s="754"/>
      <c r="W472" s="754"/>
      <c r="X472" s="754"/>
      <c r="Y472" s="754"/>
      <c r="Z472" s="754"/>
      <c r="AA472" s="754"/>
      <c r="AB472" s="754"/>
      <c r="AC472" s="754"/>
      <c r="AD472" s="754"/>
      <c r="AE472" s="754"/>
      <c r="AF472" s="754"/>
      <c r="AG472" s="754"/>
      <c r="AH472" s="754"/>
      <c r="AI472" s="754"/>
      <c r="AJ472" s="754"/>
      <c r="AK472" s="754"/>
      <c r="AL472" s="754"/>
      <c r="AM472" s="754"/>
      <c r="AN472" s="754"/>
      <c r="AO472" s="754"/>
      <c r="AP472" s="754"/>
      <c r="AQ472" s="754"/>
      <c r="AR472" s="754"/>
      <c r="AS472" s="754"/>
      <c r="AT472" s="754"/>
      <c r="AU472" s="754"/>
      <c r="AV472" s="754"/>
      <c r="AW472" s="754"/>
      <c r="AX472" s="754"/>
      <c r="AY472" s="754"/>
      <c r="AZ472" s="754"/>
      <c r="BA472" s="754"/>
      <c r="BB472" s="754"/>
      <c r="BC472" s="754"/>
      <c r="BD472" s="754"/>
      <c r="BE472" s="754"/>
      <c r="BF472" s="754"/>
      <c r="BG472" s="754"/>
    </row>
    <row r="473" spans="1:59" s="782" customFormat="1" ht="30" x14ac:dyDescent="0.2">
      <c r="A473" s="773">
        <v>324</v>
      </c>
      <c r="B473" s="773">
        <v>336</v>
      </c>
      <c r="C473" s="774">
        <v>377</v>
      </c>
      <c r="D473" s="775">
        <v>464</v>
      </c>
      <c r="E473" s="776" t="s">
        <v>862</v>
      </c>
      <c r="F473" s="777" t="s">
        <v>6264</v>
      </c>
      <c r="G473" s="778" t="s">
        <v>3387</v>
      </c>
      <c r="H473" s="777" t="s">
        <v>106</v>
      </c>
      <c r="I473" s="779">
        <v>125000</v>
      </c>
      <c r="J473" s="780">
        <v>125000</v>
      </c>
      <c r="K473" s="780"/>
      <c r="L473" s="780"/>
      <c r="M473" s="780"/>
      <c r="N473" s="780"/>
      <c r="O473" s="780"/>
      <c r="P473" s="780"/>
      <c r="Q473" s="781"/>
      <c r="R473" s="754"/>
      <c r="S473" s="754"/>
      <c r="T473" s="754"/>
      <c r="U473" s="754"/>
      <c r="V473" s="754"/>
      <c r="W473" s="754"/>
      <c r="X473" s="754"/>
      <c r="Y473" s="754"/>
      <c r="Z473" s="754"/>
      <c r="AA473" s="754"/>
      <c r="AB473" s="754"/>
      <c r="AC473" s="754"/>
      <c r="AD473" s="754"/>
      <c r="AE473" s="754"/>
      <c r="AF473" s="754"/>
      <c r="AG473" s="754"/>
      <c r="AH473" s="754"/>
      <c r="AI473" s="754"/>
      <c r="AJ473" s="754"/>
      <c r="AK473" s="754"/>
      <c r="AL473" s="754"/>
      <c r="AM473" s="754"/>
      <c r="AN473" s="754"/>
      <c r="AO473" s="754"/>
      <c r="AP473" s="754"/>
      <c r="AQ473" s="754"/>
      <c r="AR473" s="754"/>
      <c r="AS473" s="754"/>
      <c r="AT473" s="754"/>
      <c r="AU473" s="754"/>
      <c r="AV473" s="754"/>
      <c r="AW473" s="754"/>
      <c r="AX473" s="754"/>
      <c r="AY473" s="754"/>
      <c r="AZ473" s="754"/>
      <c r="BA473" s="754"/>
      <c r="BB473" s="754"/>
      <c r="BC473" s="754"/>
      <c r="BD473" s="754"/>
      <c r="BE473" s="754"/>
      <c r="BF473" s="754"/>
      <c r="BG473" s="754"/>
    </row>
    <row r="474" spans="1:59" s="782" customFormat="1" ht="30" x14ac:dyDescent="0.2">
      <c r="A474" s="773">
        <v>119</v>
      </c>
      <c r="B474" s="773">
        <v>181</v>
      </c>
      <c r="C474" s="774">
        <v>381</v>
      </c>
      <c r="D474" s="775">
        <v>465</v>
      </c>
      <c r="E474" s="776" t="s">
        <v>379</v>
      </c>
      <c r="F474" s="777" t="s">
        <v>6265</v>
      </c>
      <c r="G474" s="778" t="s">
        <v>3387</v>
      </c>
      <c r="H474" s="777" t="s">
        <v>106</v>
      </c>
      <c r="I474" s="779">
        <v>150000</v>
      </c>
      <c r="J474" s="780">
        <v>150000</v>
      </c>
      <c r="K474" s="780"/>
      <c r="L474" s="780"/>
      <c r="M474" s="780"/>
      <c r="N474" s="780"/>
      <c r="O474" s="780"/>
      <c r="P474" s="780"/>
      <c r="Q474" s="781"/>
      <c r="R474" s="754"/>
      <c r="S474" s="754"/>
      <c r="T474" s="754"/>
      <c r="U474" s="754"/>
      <c r="V474" s="754"/>
      <c r="W474" s="754"/>
      <c r="X474" s="754"/>
      <c r="Y474" s="754"/>
      <c r="Z474" s="754"/>
      <c r="AA474" s="754"/>
      <c r="AB474" s="754"/>
      <c r="AC474" s="754"/>
      <c r="AD474" s="754"/>
      <c r="AE474" s="754"/>
      <c r="AF474" s="754"/>
      <c r="AG474" s="754"/>
      <c r="AH474" s="754"/>
      <c r="AI474" s="754"/>
      <c r="AJ474" s="754"/>
      <c r="AK474" s="754"/>
      <c r="AL474" s="754"/>
      <c r="AM474" s="754"/>
      <c r="AN474" s="754"/>
      <c r="AO474" s="754"/>
      <c r="AP474" s="754"/>
      <c r="AQ474" s="754"/>
      <c r="AR474" s="754"/>
      <c r="AS474" s="754"/>
      <c r="AT474" s="754"/>
      <c r="AU474" s="754"/>
      <c r="AV474" s="754"/>
      <c r="AW474" s="754"/>
      <c r="AX474" s="754"/>
      <c r="AY474" s="754"/>
      <c r="AZ474" s="754"/>
      <c r="BA474" s="754"/>
      <c r="BB474" s="754"/>
      <c r="BC474" s="754"/>
      <c r="BD474" s="754"/>
      <c r="BE474" s="754"/>
      <c r="BF474" s="754"/>
      <c r="BG474" s="754"/>
    </row>
    <row r="475" spans="1:59" s="782" customFormat="1" x14ac:dyDescent="0.2">
      <c r="A475" s="773">
        <v>120</v>
      </c>
      <c r="B475" s="773">
        <v>109</v>
      </c>
      <c r="C475" s="774">
        <v>382</v>
      </c>
      <c r="D475" s="775">
        <v>466</v>
      </c>
      <c r="E475" s="776" t="s">
        <v>381</v>
      </c>
      <c r="F475" s="777" t="s">
        <v>6266</v>
      </c>
      <c r="G475" s="778" t="s">
        <v>3387</v>
      </c>
      <c r="H475" s="777" t="s">
        <v>106</v>
      </c>
      <c r="I475" s="779">
        <v>20000</v>
      </c>
      <c r="J475" s="780">
        <v>20000</v>
      </c>
      <c r="K475" s="780"/>
      <c r="L475" s="780"/>
      <c r="M475" s="780"/>
      <c r="N475" s="780"/>
      <c r="O475" s="780"/>
      <c r="P475" s="780"/>
      <c r="Q475" s="781"/>
      <c r="R475" s="754"/>
      <c r="S475" s="754"/>
      <c r="T475" s="754"/>
      <c r="U475" s="754"/>
      <c r="V475" s="754"/>
      <c r="W475" s="754"/>
      <c r="X475" s="754"/>
      <c r="Y475" s="754"/>
      <c r="Z475" s="754"/>
      <c r="AA475" s="754"/>
      <c r="AB475" s="754"/>
      <c r="AC475" s="754"/>
      <c r="AD475" s="754"/>
      <c r="AE475" s="754"/>
      <c r="AF475" s="754"/>
      <c r="AG475" s="754"/>
      <c r="AH475" s="754"/>
      <c r="AI475" s="754"/>
      <c r="AJ475" s="754"/>
      <c r="AK475" s="754"/>
      <c r="AL475" s="754"/>
      <c r="AM475" s="754"/>
      <c r="AN475" s="754"/>
      <c r="AO475" s="754"/>
      <c r="AP475" s="754"/>
      <c r="AQ475" s="754"/>
      <c r="AR475" s="754"/>
      <c r="AS475" s="754"/>
      <c r="AT475" s="754"/>
      <c r="AU475" s="754"/>
      <c r="AV475" s="754"/>
      <c r="AW475" s="754"/>
      <c r="AX475" s="754"/>
      <c r="AY475" s="754"/>
      <c r="AZ475" s="754"/>
      <c r="BA475" s="754"/>
      <c r="BB475" s="754"/>
      <c r="BC475" s="754"/>
      <c r="BD475" s="754"/>
      <c r="BE475" s="754"/>
      <c r="BF475" s="754"/>
      <c r="BG475" s="754"/>
    </row>
    <row r="476" spans="1:59" s="782" customFormat="1" x14ac:dyDescent="0.2">
      <c r="A476" s="773">
        <v>122</v>
      </c>
      <c r="B476" s="773">
        <v>183</v>
      </c>
      <c r="C476" s="774">
        <v>383</v>
      </c>
      <c r="D476" s="775">
        <v>467</v>
      </c>
      <c r="E476" s="776" t="s">
        <v>385</v>
      </c>
      <c r="F476" s="777" t="s">
        <v>6267</v>
      </c>
      <c r="G476" s="778" t="s">
        <v>3387</v>
      </c>
      <c r="H476" s="777" t="s">
        <v>106</v>
      </c>
      <c r="I476" s="779">
        <v>150000</v>
      </c>
      <c r="J476" s="780">
        <v>150000</v>
      </c>
      <c r="K476" s="780"/>
      <c r="L476" s="780"/>
      <c r="M476" s="780"/>
      <c r="N476" s="780"/>
      <c r="O476" s="780"/>
      <c r="P476" s="780"/>
      <c r="Q476" s="781"/>
      <c r="R476" s="754"/>
      <c r="S476" s="754"/>
      <c r="T476" s="754"/>
      <c r="U476" s="754"/>
      <c r="V476" s="754"/>
      <c r="W476" s="754"/>
      <c r="X476" s="754"/>
      <c r="Y476" s="754"/>
      <c r="Z476" s="754"/>
      <c r="AA476" s="754"/>
      <c r="AB476" s="754"/>
      <c r="AC476" s="754"/>
      <c r="AD476" s="754"/>
      <c r="AE476" s="754"/>
      <c r="AF476" s="754"/>
      <c r="AG476" s="754"/>
      <c r="AH476" s="754"/>
      <c r="AI476" s="754"/>
      <c r="AJ476" s="754"/>
      <c r="AK476" s="754"/>
      <c r="AL476" s="754"/>
      <c r="AM476" s="754"/>
      <c r="AN476" s="754"/>
      <c r="AO476" s="754"/>
      <c r="AP476" s="754"/>
      <c r="AQ476" s="754"/>
      <c r="AR476" s="754"/>
      <c r="AS476" s="754"/>
      <c r="AT476" s="754"/>
      <c r="AU476" s="754"/>
      <c r="AV476" s="754"/>
      <c r="AW476" s="754"/>
      <c r="AX476" s="754"/>
      <c r="AY476" s="754"/>
      <c r="AZ476" s="754"/>
      <c r="BA476" s="754"/>
      <c r="BB476" s="754"/>
      <c r="BC476" s="754"/>
      <c r="BD476" s="754"/>
      <c r="BE476" s="754"/>
      <c r="BF476" s="754"/>
      <c r="BG476" s="754"/>
    </row>
    <row r="477" spans="1:59" s="782" customFormat="1" ht="30" x14ac:dyDescent="0.2">
      <c r="A477" s="773">
        <v>123</v>
      </c>
      <c r="B477" s="773">
        <v>184</v>
      </c>
      <c r="C477" s="774">
        <v>384</v>
      </c>
      <c r="D477" s="775">
        <v>468</v>
      </c>
      <c r="E477" s="776" t="s">
        <v>387</v>
      </c>
      <c r="F477" s="777" t="s">
        <v>6268</v>
      </c>
      <c r="G477" s="778" t="s">
        <v>3387</v>
      </c>
      <c r="H477" s="777" t="s">
        <v>106</v>
      </c>
      <c r="I477" s="779">
        <v>100000</v>
      </c>
      <c r="J477" s="780">
        <v>100000</v>
      </c>
      <c r="K477" s="780"/>
      <c r="L477" s="780"/>
      <c r="M477" s="780"/>
      <c r="N477" s="780"/>
      <c r="O477" s="780"/>
      <c r="P477" s="780"/>
      <c r="Q477" s="781"/>
      <c r="R477" s="754"/>
      <c r="S477" s="754"/>
      <c r="T477" s="754"/>
      <c r="U477" s="754"/>
      <c r="V477" s="754"/>
      <c r="W477" s="754"/>
      <c r="X477" s="754"/>
      <c r="Y477" s="754"/>
      <c r="Z477" s="754"/>
      <c r="AA477" s="754"/>
      <c r="AB477" s="754"/>
      <c r="AC477" s="754"/>
      <c r="AD477" s="754"/>
      <c r="AE477" s="754"/>
      <c r="AF477" s="754"/>
      <c r="AG477" s="754"/>
      <c r="AH477" s="754"/>
      <c r="AI477" s="754"/>
      <c r="AJ477" s="754"/>
      <c r="AK477" s="754"/>
      <c r="AL477" s="754"/>
      <c r="AM477" s="754"/>
      <c r="AN477" s="754"/>
      <c r="AO477" s="754"/>
      <c r="AP477" s="754"/>
      <c r="AQ477" s="754"/>
      <c r="AR477" s="754"/>
      <c r="AS477" s="754"/>
      <c r="AT477" s="754"/>
      <c r="AU477" s="754"/>
      <c r="AV477" s="754"/>
      <c r="AW477" s="754"/>
      <c r="AX477" s="754"/>
      <c r="AY477" s="754"/>
      <c r="AZ477" s="754"/>
      <c r="BA477" s="754"/>
      <c r="BB477" s="754"/>
      <c r="BC477" s="754"/>
      <c r="BD477" s="754"/>
      <c r="BE477" s="754"/>
      <c r="BF477" s="754"/>
      <c r="BG477" s="754"/>
    </row>
    <row r="478" spans="1:59" s="782" customFormat="1" ht="30" x14ac:dyDescent="0.2">
      <c r="A478" s="773">
        <v>279</v>
      </c>
      <c r="B478" s="773">
        <v>291</v>
      </c>
      <c r="C478" s="774">
        <v>385</v>
      </c>
      <c r="D478" s="775">
        <v>469</v>
      </c>
      <c r="E478" s="776" t="s">
        <v>726</v>
      </c>
      <c r="F478" s="777" t="s">
        <v>6269</v>
      </c>
      <c r="G478" s="778" t="s">
        <v>3387</v>
      </c>
      <c r="H478" s="777" t="s">
        <v>106</v>
      </c>
      <c r="I478" s="779">
        <v>150000</v>
      </c>
      <c r="J478" s="780">
        <v>150000</v>
      </c>
      <c r="K478" s="780"/>
      <c r="L478" s="780"/>
      <c r="M478" s="780"/>
      <c r="N478" s="780"/>
      <c r="O478" s="780"/>
      <c r="P478" s="780"/>
      <c r="Q478" s="781"/>
      <c r="R478" s="754"/>
      <c r="S478" s="754"/>
      <c r="T478" s="754"/>
      <c r="U478" s="754"/>
      <c r="V478" s="754"/>
      <c r="W478" s="754"/>
      <c r="X478" s="754"/>
      <c r="Y478" s="754"/>
      <c r="Z478" s="754"/>
      <c r="AA478" s="754"/>
      <c r="AB478" s="754"/>
      <c r="AC478" s="754"/>
      <c r="AD478" s="754"/>
      <c r="AE478" s="754"/>
      <c r="AF478" s="754"/>
      <c r="AG478" s="754"/>
      <c r="AH478" s="754"/>
      <c r="AI478" s="754"/>
      <c r="AJ478" s="754"/>
      <c r="AK478" s="754"/>
      <c r="AL478" s="754"/>
      <c r="AM478" s="754"/>
      <c r="AN478" s="754"/>
      <c r="AO478" s="754"/>
      <c r="AP478" s="754"/>
      <c r="AQ478" s="754"/>
      <c r="AR478" s="754"/>
      <c r="AS478" s="754"/>
      <c r="AT478" s="754"/>
      <c r="AU478" s="754"/>
      <c r="AV478" s="754"/>
      <c r="AW478" s="754"/>
      <c r="AX478" s="754"/>
      <c r="AY478" s="754"/>
      <c r="AZ478" s="754"/>
      <c r="BA478" s="754"/>
      <c r="BB478" s="754"/>
      <c r="BC478" s="754"/>
      <c r="BD478" s="754"/>
      <c r="BE478" s="754"/>
      <c r="BF478" s="754"/>
      <c r="BG478" s="754"/>
    </row>
    <row r="479" spans="1:59" s="782" customFormat="1" ht="30" x14ac:dyDescent="0.2">
      <c r="A479" s="773">
        <v>301</v>
      </c>
      <c r="B479" s="773">
        <v>313</v>
      </c>
      <c r="C479" s="774">
        <v>652</v>
      </c>
      <c r="D479" s="775">
        <v>470</v>
      </c>
      <c r="E479" s="776" t="s">
        <v>789</v>
      </c>
      <c r="F479" s="777" t="s">
        <v>6270</v>
      </c>
      <c r="G479" s="778" t="s">
        <v>5750</v>
      </c>
      <c r="H479" s="777" t="s">
        <v>106</v>
      </c>
      <c r="I479" s="779">
        <v>75000</v>
      </c>
      <c r="J479" s="780">
        <v>75000</v>
      </c>
      <c r="K479" s="780"/>
      <c r="L479" s="780"/>
      <c r="M479" s="780"/>
      <c r="N479" s="780"/>
      <c r="O479" s="780"/>
      <c r="P479" s="780"/>
      <c r="Q479" s="781"/>
      <c r="R479" s="754"/>
      <c r="S479" s="754"/>
      <c r="T479" s="754"/>
      <c r="U479" s="754"/>
      <c r="V479" s="754"/>
      <c r="W479" s="754"/>
      <c r="X479" s="754"/>
      <c r="Y479" s="754"/>
      <c r="Z479" s="754"/>
      <c r="AA479" s="754"/>
      <c r="AB479" s="754"/>
      <c r="AC479" s="754"/>
      <c r="AD479" s="754"/>
      <c r="AE479" s="754"/>
      <c r="AF479" s="754"/>
      <c r="AG479" s="754"/>
      <c r="AH479" s="754"/>
      <c r="AI479" s="754"/>
      <c r="AJ479" s="754"/>
      <c r="AK479" s="754"/>
      <c r="AL479" s="754"/>
      <c r="AM479" s="754"/>
      <c r="AN479" s="754"/>
      <c r="AO479" s="754"/>
      <c r="AP479" s="754"/>
      <c r="AQ479" s="754"/>
      <c r="AR479" s="754"/>
      <c r="AS479" s="754"/>
      <c r="AT479" s="754"/>
      <c r="AU479" s="754"/>
      <c r="AV479" s="754"/>
      <c r="AW479" s="754"/>
      <c r="AX479" s="754"/>
      <c r="AY479" s="754"/>
      <c r="AZ479" s="754"/>
      <c r="BA479" s="754"/>
      <c r="BB479" s="754"/>
      <c r="BC479" s="754"/>
      <c r="BD479" s="754"/>
      <c r="BE479" s="754"/>
      <c r="BF479" s="754"/>
      <c r="BG479" s="754"/>
    </row>
    <row r="480" spans="1:59" s="782" customFormat="1" ht="30" x14ac:dyDescent="0.2">
      <c r="A480" s="773">
        <v>302</v>
      </c>
      <c r="B480" s="773">
        <v>314</v>
      </c>
      <c r="C480" s="774">
        <v>653</v>
      </c>
      <c r="D480" s="775">
        <v>471</v>
      </c>
      <c r="E480" s="776" t="s">
        <v>792</v>
      </c>
      <c r="F480" s="777" t="s">
        <v>6271</v>
      </c>
      <c r="G480" s="778" t="s">
        <v>5750</v>
      </c>
      <c r="H480" s="777" t="s">
        <v>106</v>
      </c>
      <c r="I480" s="779">
        <v>125000</v>
      </c>
      <c r="J480" s="780">
        <v>125000</v>
      </c>
      <c r="K480" s="780"/>
      <c r="L480" s="780"/>
      <c r="M480" s="780"/>
      <c r="N480" s="780"/>
      <c r="O480" s="780"/>
      <c r="P480" s="780"/>
      <c r="Q480" s="781"/>
      <c r="R480" s="754"/>
      <c r="S480" s="754"/>
      <c r="T480" s="754"/>
      <c r="U480" s="754"/>
      <c r="V480" s="754"/>
      <c r="W480" s="754"/>
      <c r="X480" s="754"/>
      <c r="Y480" s="754"/>
      <c r="Z480" s="754"/>
      <c r="AA480" s="754"/>
      <c r="AB480" s="754"/>
      <c r="AC480" s="754"/>
      <c r="AD480" s="754"/>
      <c r="AE480" s="754"/>
      <c r="AF480" s="754"/>
      <c r="AG480" s="754"/>
      <c r="AH480" s="754"/>
      <c r="AI480" s="754"/>
      <c r="AJ480" s="754"/>
      <c r="AK480" s="754"/>
      <c r="AL480" s="754"/>
      <c r="AM480" s="754"/>
      <c r="AN480" s="754"/>
      <c r="AO480" s="754"/>
      <c r="AP480" s="754"/>
      <c r="AQ480" s="754"/>
      <c r="AR480" s="754"/>
      <c r="AS480" s="754"/>
      <c r="AT480" s="754"/>
      <c r="AU480" s="754"/>
      <c r="AV480" s="754"/>
      <c r="AW480" s="754"/>
      <c r="AX480" s="754"/>
      <c r="AY480" s="754"/>
      <c r="AZ480" s="754"/>
      <c r="BA480" s="754"/>
      <c r="BB480" s="754"/>
      <c r="BC480" s="754"/>
      <c r="BD480" s="754"/>
      <c r="BE480" s="754"/>
      <c r="BF480" s="754"/>
      <c r="BG480" s="754"/>
    </row>
    <row r="481" spans="1:59" s="782" customFormat="1" ht="30" x14ac:dyDescent="0.2">
      <c r="A481" s="773">
        <v>121</v>
      </c>
      <c r="B481" s="773">
        <v>182</v>
      </c>
      <c r="C481" s="774">
        <v>654</v>
      </c>
      <c r="D481" s="775">
        <v>472</v>
      </c>
      <c r="E481" s="776" t="s">
        <v>383</v>
      </c>
      <c r="F481" s="777" t="s">
        <v>6272</v>
      </c>
      <c r="G481" s="778" t="s">
        <v>3387</v>
      </c>
      <c r="H481" s="777" t="s">
        <v>106</v>
      </c>
      <c r="I481" s="779">
        <v>20000</v>
      </c>
      <c r="J481" s="780">
        <v>20000</v>
      </c>
      <c r="K481" s="780"/>
      <c r="L481" s="780"/>
      <c r="M481" s="780"/>
      <c r="N481" s="780"/>
      <c r="O481" s="780"/>
      <c r="P481" s="780"/>
      <c r="Q481" s="781"/>
      <c r="R481" s="754"/>
      <c r="S481" s="754"/>
      <c r="T481" s="754"/>
      <c r="U481" s="754"/>
      <c r="V481" s="754"/>
      <c r="W481" s="754"/>
      <c r="X481" s="754"/>
      <c r="Y481" s="754"/>
      <c r="Z481" s="754"/>
      <c r="AA481" s="754"/>
      <c r="AB481" s="754"/>
      <c r="AC481" s="754"/>
      <c r="AD481" s="754"/>
      <c r="AE481" s="754"/>
      <c r="AF481" s="754"/>
      <c r="AG481" s="754"/>
      <c r="AH481" s="754"/>
      <c r="AI481" s="754"/>
      <c r="AJ481" s="754"/>
      <c r="AK481" s="754"/>
      <c r="AL481" s="754"/>
      <c r="AM481" s="754"/>
      <c r="AN481" s="754"/>
      <c r="AO481" s="754"/>
      <c r="AP481" s="754"/>
      <c r="AQ481" s="754"/>
      <c r="AR481" s="754"/>
      <c r="AS481" s="754"/>
      <c r="AT481" s="754"/>
      <c r="AU481" s="754"/>
      <c r="AV481" s="754"/>
      <c r="AW481" s="754"/>
      <c r="AX481" s="754"/>
      <c r="AY481" s="754"/>
      <c r="AZ481" s="754"/>
      <c r="BA481" s="754"/>
      <c r="BB481" s="754"/>
      <c r="BC481" s="754"/>
      <c r="BD481" s="754"/>
      <c r="BE481" s="754"/>
      <c r="BF481" s="754"/>
      <c r="BG481" s="754"/>
    </row>
    <row r="482" spans="1:59" s="782" customFormat="1" ht="30" x14ac:dyDescent="0.2">
      <c r="A482" s="773">
        <v>47</v>
      </c>
      <c r="B482" s="773">
        <v>134</v>
      </c>
      <c r="C482" s="774">
        <v>656</v>
      </c>
      <c r="D482" s="775">
        <v>473</v>
      </c>
      <c r="E482" s="776" t="s">
        <v>237</v>
      </c>
      <c r="F482" s="777" t="s">
        <v>6273</v>
      </c>
      <c r="G482" s="778" t="s">
        <v>5750</v>
      </c>
      <c r="H482" s="777" t="s">
        <v>106</v>
      </c>
      <c r="I482" s="779">
        <v>0</v>
      </c>
      <c r="J482" s="780">
        <v>336000</v>
      </c>
      <c r="K482" s="780"/>
      <c r="L482" s="780"/>
      <c r="M482" s="780"/>
      <c r="N482" s="780"/>
      <c r="O482" s="780"/>
      <c r="P482" s="780"/>
      <c r="Q482" s="781"/>
      <c r="R482" s="754"/>
      <c r="S482" s="754"/>
      <c r="T482" s="754"/>
      <c r="U482" s="754"/>
      <c r="V482" s="754"/>
      <c r="W482" s="754"/>
      <c r="X482" s="754"/>
      <c r="Y482" s="754"/>
      <c r="Z482" s="754"/>
      <c r="AA482" s="754"/>
      <c r="AB482" s="754"/>
      <c r="AC482" s="754"/>
      <c r="AD482" s="754"/>
      <c r="AE482" s="754"/>
      <c r="AF482" s="754"/>
      <c r="AG482" s="754"/>
      <c r="AH482" s="754"/>
      <c r="AI482" s="754"/>
      <c r="AJ482" s="754"/>
      <c r="AK482" s="754"/>
      <c r="AL482" s="754"/>
      <c r="AM482" s="754"/>
      <c r="AN482" s="754"/>
      <c r="AO482" s="754"/>
      <c r="AP482" s="754"/>
      <c r="AQ482" s="754"/>
      <c r="AR482" s="754"/>
      <c r="AS482" s="754"/>
      <c r="AT482" s="754"/>
      <c r="AU482" s="754"/>
      <c r="AV482" s="754"/>
      <c r="AW482" s="754"/>
      <c r="AX482" s="754"/>
      <c r="AY482" s="754"/>
      <c r="AZ482" s="754"/>
      <c r="BA482" s="754"/>
      <c r="BB482" s="754"/>
      <c r="BC482" s="754"/>
      <c r="BD482" s="754"/>
      <c r="BE482" s="754"/>
      <c r="BF482" s="754"/>
      <c r="BG482" s="754"/>
    </row>
    <row r="483" spans="1:59" s="782" customFormat="1" ht="30" x14ac:dyDescent="0.2">
      <c r="A483" s="773" t="e">
        <v>#N/A</v>
      </c>
      <c r="B483" s="773" t="e">
        <v>#N/A</v>
      </c>
      <c r="C483" s="774">
        <v>666</v>
      </c>
      <c r="D483" s="775">
        <v>474</v>
      </c>
      <c r="E483" s="776" t="s">
        <v>5297</v>
      </c>
      <c r="F483" s="777" t="s">
        <v>6274</v>
      </c>
      <c r="G483" s="778" t="s">
        <v>5745</v>
      </c>
      <c r="H483" s="777" t="s">
        <v>106</v>
      </c>
      <c r="I483" s="779">
        <v>0</v>
      </c>
      <c r="J483" s="780">
        <v>21000</v>
      </c>
      <c r="K483" s="780"/>
      <c r="L483" s="780"/>
      <c r="M483" s="780"/>
      <c r="N483" s="780"/>
      <c r="O483" s="780"/>
      <c r="P483" s="780"/>
      <c r="Q483" s="781"/>
      <c r="R483" s="754"/>
      <c r="S483" s="754"/>
      <c r="T483" s="754"/>
      <c r="U483" s="754"/>
      <c r="V483" s="754"/>
      <c r="W483" s="754"/>
      <c r="X483" s="754"/>
      <c r="Y483" s="754"/>
      <c r="Z483" s="754"/>
      <c r="AA483" s="754"/>
      <c r="AB483" s="754"/>
      <c r="AC483" s="754"/>
      <c r="AD483" s="754"/>
      <c r="AE483" s="754"/>
      <c r="AF483" s="754"/>
      <c r="AG483" s="754"/>
      <c r="AH483" s="754"/>
      <c r="AI483" s="754"/>
      <c r="AJ483" s="754"/>
      <c r="AK483" s="754"/>
      <c r="AL483" s="754"/>
      <c r="AM483" s="754"/>
      <c r="AN483" s="754"/>
      <c r="AO483" s="754"/>
      <c r="AP483" s="754"/>
      <c r="AQ483" s="754"/>
      <c r="AR483" s="754"/>
      <c r="AS483" s="754"/>
      <c r="AT483" s="754"/>
      <c r="AU483" s="754"/>
      <c r="AV483" s="754"/>
      <c r="AW483" s="754"/>
      <c r="AX483" s="754"/>
      <c r="AY483" s="754"/>
      <c r="AZ483" s="754"/>
      <c r="BA483" s="754"/>
      <c r="BB483" s="754"/>
      <c r="BC483" s="754"/>
      <c r="BD483" s="754"/>
      <c r="BE483" s="754"/>
      <c r="BF483" s="754"/>
      <c r="BG483" s="754"/>
    </row>
    <row r="484" spans="1:59" s="782" customFormat="1" ht="30" x14ac:dyDescent="0.2">
      <c r="A484" s="773" t="e">
        <v>#N/A</v>
      </c>
      <c r="B484" s="773" t="e">
        <v>#N/A</v>
      </c>
      <c r="C484" s="774">
        <v>667</v>
      </c>
      <c r="D484" s="775">
        <v>475</v>
      </c>
      <c r="E484" s="776" t="s">
        <v>5298</v>
      </c>
      <c r="F484" s="777" t="s">
        <v>6275</v>
      </c>
      <c r="G484" s="778" t="s">
        <v>5745</v>
      </c>
      <c r="H484" s="777" t="s">
        <v>106</v>
      </c>
      <c r="I484" s="779">
        <v>0</v>
      </c>
      <c r="J484" s="780">
        <v>21500</v>
      </c>
      <c r="K484" s="780"/>
      <c r="L484" s="780"/>
      <c r="M484" s="780"/>
      <c r="N484" s="780"/>
      <c r="O484" s="780"/>
      <c r="P484" s="780"/>
      <c r="Q484" s="781"/>
      <c r="R484" s="754"/>
      <c r="S484" s="754"/>
      <c r="T484" s="754"/>
      <c r="U484" s="754"/>
      <c r="V484" s="754"/>
      <c r="W484" s="754"/>
      <c r="X484" s="754"/>
      <c r="Y484" s="754"/>
      <c r="Z484" s="754"/>
      <c r="AA484" s="754"/>
      <c r="AB484" s="754"/>
      <c r="AC484" s="754"/>
      <c r="AD484" s="754"/>
      <c r="AE484" s="754"/>
      <c r="AF484" s="754"/>
      <c r="AG484" s="754"/>
      <c r="AH484" s="754"/>
      <c r="AI484" s="754"/>
      <c r="AJ484" s="754"/>
      <c r="AK484" s="754"/>
      <c r="AL484" s="754"/>
      <c r="AM484" s="754"/>
      <c r="AN484" s="754"/>
      <c r="AO484" s="754"/>
      <c r="AP484" s="754"/>
      <c r="AQ484" s="754"/>
      <c r="AR484" s="754"/>
      <c r="AS484" s="754"/>
      <c r="AT484" s="754"/>
      <c r="AU484" s="754"/>
      <c r="AV484" s="754"/>
      <c r="AW484" s="754"/>
      <c r="AX484" s="754"/>
      <c r="AY484" s="754"/>
      <c r="AZ484" s="754"/>
      <c r="BA484" s="754"/>
      <c r="BB484" s="754"/>
      <c r="BC484" s="754"/>
      <c r="BD484" s="754"/>
      <c r="BE484" s="754"/>
      <c r="BF484" s="754"/>
      <c r="BG484" s="754"/>
    </row>
    <row r="485" spans="1:59" s="782" customFormat="1" ht="30" x14ac:dyDescent="0.2">
      <c r="A485" s="773" t="e">
        <v>#N/A</v>
      </c>
      <c r="B485" s="773" t="e">
        <v>#N/A</v>
      </c>
      <c r="C485" s="774">
        <v>668</v>
      </c>
      <c r="D485" s="775">
        <v>476</v>
      </c>
      <c r="E485" s="776" t="s">
        <v>5299</v>
      </c>
      <c r="F485" s="777" t="s">
        <v>6276</v>
      </c>
      <c r="G485" s="778" t="s">
        <v>5745</v>
      </c>
      <c r="H485" s="777" t="s">
        <v>106</v>
      </c>
      <c r="I485" s="779">
        <v>0</v>
      </c>
      <c r="J485" s="780">
        <v>21500</v>
      </c>
      <c r="K485" s="780"/>
      <c r="L485" s="780"/>
      <c r="M485" s="780"/>
      <c r="N485" s="780"/>
      <c r="O485" s="780"/>
      <c r="P485" s="780"/>
      <c r="Q485" s="781"/>
      <c r="R485" s="754"/>
      <c r="S485" s="754"/>
      <c r="T485" s="754"/>
      <c r="U485" s="754"/>
      <c r="V485" s="754"/>
      <c r="W485" s="754"/>
      <c r="X485" s="754"/>
      <c r="Y485" s="754"/>
      <c r="Z485" s="754"/>
      <c r="AA485" s="754"/>
      <c r="AB485" s="754"/>
      <c r="AC485" s="754"/>
      <c r="AD485" s="754"/>
      <c r="AE485" s="754"/>
      <c r="AF485" s="754"/>
      <c r="AG485" s="754"/>
      <c r="AH485" s="754"/>
      <c r="AI485" s="754"/>
      <c r="AJ485" s="754"/>
      <c r="AK485" s="754"/>
      <c r="AL485" s="754"/>
      <c r="AM485" s="754"/>
      <c r="AN485" s="754"/>
      <c r="AO485" s="754"/>
      <c r="AP485" s="754"/>
      <c r="AQ485" s="754"/>
      <c r="AR485" s="754"/>
      <c r="AS485" s="754"/>
      <c r="AT485" s="754"/>
      <c r="AU485" s="754"/>
      <c r="AV485" s="754"/>
      <c r="AW485" s="754"/>
      <c r="AX485" s="754"/>
      <c r="AY485" s="754"/>
      <c r="AZ485" s="754"/>
      <c r="BA485" s="754"/>
      <c r="BB485" s="754"/>
      <c r="BC485" s="754"/>
      <c r="BD485" s="754"/>
      <c r="BE485" s="754"/>
      <c r="BF485" s="754"/>
      <c r="BG485" s="754"/>
    </row>
    <row r="486" spans="1:59" s="782" customFormat="1" ht="30" x14ac:dyDescent="0.2">
      <c r="A486" s="773" t="e">
        <v>#N/A</v>
      </c>
      <c r="B486" s="773" t="e">
        <v>#N/A</v>
      </c>
      <c r="C486" s="774">
        <v>669</v>
      </c>
      <c r="D486" s="775">
        <v>477</v>
      </c>
      <c r="E486" s="776" t="s">
        <v>5300</v>
      </c>
      <c r="F486" s="777" t="s">
        <v>6277</v>
      </c>
      <c r="G486" s="778" t="s">
        <v>5745</v>
      </c>
      <c r="H486" s="777" t="s">
        <v>106</v>
      </c>
      <c r="I486" s="779">
        <v>0</v>
      </c>
      <c r="J486" s="780">
        <v>21500</v>
      </c>
      <c r="K486" s="780"/>
      <c r="L486" s="780"/>
      <c r="M486" s="780"/>
      <c r="N486" s="780"/>
      <c r="O486" s="780"/>
      <c r="P486" s="780"/>
      <c r="Q486" s="781"/>
      <c r="R486" s="754"/>
      <c r="S486" s="754"/>
      <c r="T486" s="754"/>
      <c r="U486" s="754"/>
      <c r="V486" s="754"/>
      <c r="W486" s="754"/>
      <c r="X486" s="754"/>
      <c r="Y486" s="754"/>
      <c r="Z486" s="754"/>
      <c r="AA486" s="754"/>
      <c r="AB486" s="754"/>
      <c r="AC486" s="754"/>
      <c r="AD486" s="754"/>
      <c r="AE486" s="754"/>
      <c r="AF486" s="754"/>
      <c r="AG486" s="754"/>
      <c r="AH486" s="754"/>
      <c r="AI486" s="754"/>
      <c r="AJ486" s="754"/>
      <c r="AK486" s="754"/>
      <c r="AL486" s="754"/>
      <c r="AM486" s="754"/>
      <c r="AN486" s="754"/>
      <c r="AO486" s="754"/>
      <c r="AP486" s="754"/>
      <c r="AQ486" s="754"/>
      <c r="AR486" s="754"/>
      <c r="AS486" s="754"/>
      <c r="AT486" s="754"/>
      <c r="AU486" s="754"/>
      <c r="AV486" s="754"/>
      <c r="AW486" s="754"/>
      <c r="AX486" s="754"/>
      <c r="AY486" s="754"/>
      <c r="AZ486" s="754"/>
      <c r="BA486" s="754"/>
      <c r="BB486" s="754"/>
      <c r="BC486" s="754"/>
      <c r="BD486" s="754"/>
      <c r="BE486" s="754"/>
      <c r="BF486" s="754"/>
      <c r="BG486" s="754"/>
    </row>
    <row r="487" spans="1:59" s="782" customFormat="1" ht="30" x14ac:dyDescent="0.2">
      <c r="A487" s="773" t="e">
        <v>#N/A</v>
      </c>
      <c r="B487" s="773" t="e">
        <v>#N/A</v>
      </c>
      <c r="C487" s="774">
        <v>670</v>
      </c>
      <c r="D487" s="775">
        <v>478</v>
      </c>
      <c r="E487" s="776" t="s">
        <v>5301</v>
      </c>
      <c r="F487" s="777" t="s">
        <v>6278</v>
      </c>
      <c r="G487" s="778" t="s">
        <v>5745</v>
      </c>
      <c r="H487" s="777" t="s">
        <v>106</v>
      </c>
      <c r="I487" s="779">
        <v>0</v>
      </c>
      <c r="J487" s="780">
        <v>11500</v>
      </c>
      <c r="K487" s="780"/>
      <c r="L487" s="780"/>
      <c r="M487" s="780"/>
      <c r="N487" s="780"/>
      <c r="O487" s="780"/>
      <c r="P487" s="780"/>
      <c r="Q487" s="781"/>
      <c r="R487" s="754"/>
      <c r="S487" s="754"/>
      <c r="T487" s="754"/>
      <c r="U487" s="754"/>
      <c r="V487" s="754"/>
      <c r="W487" s="754"/>
      <c r="X487" s="754"/>
      <c r="Y487" s="754"/>
      <c r="Z487" s="754"/>
      <c r="AA487" s="754"/>
      <c r="AB487" s="754"/>
      <c r="AC487" s="754"/>
      <c r="AD487" s="754"/>
      <c r="AE487" s="754"/>
      <c r="AF487" s="754"/>
      <c r="AG487" s="754"/>
      <c r="AH487" s="754"/>
      <c r="AI487" s="754"/>
      <c r="AJ487" s="754"/>
      <c r="AK487" s="754"/>
      <c r="AL487" s="754"/>
      <c r="AM487" s="754"/>
      <c r="AN487" s="754"/>
      <c r="AO487" s="754"/>
      <c r="AP487" s="754"/>
      <c r="AQ487" s="754"/>
      <c r="AR487" s="754"/>
      <c r="AS487" s="754"/>
      <c r="AT487" s="754"/>
      <c r="AU487" s="754"/>
      <c r="AV487" s="754"/>
      <c r="AW487" s="754"/>
      <c r="AX487" s="754"/>
      <c r="AY487" s="754"/>
      <c r="AZ487" s="754"/>
      <c r="BA487" s="754"/>
      <c r="BB487" s="754"/>
      <c r="BC487" s="754"/>
      <c r="BD487" s="754"/>
      <c r="BE487" s="754"/>
      <c r="BF487" s="754"/>
      <c r="BG487" s="754"/>
    </row>
    <row r="488" spans="1:59" s="782" customFormat="1" ht="30" x14ac:dyDescent="0.2">
      <c r="A488" s="773" t="e">
        <v>#N/A</v>
      </c>
      <c r="B488" s="773" t="e">
        <v>#N/A</v>
      </c>
      <c r="C488" s="774">
        <v>671</v>
      </c>
      <c r="D488" s="775">
        <v>479</v>
      </c>
      <c r="E488" s="776" t="s">
        <v>5302</v>
      </c>
      <c r="F488" s="777" t="s">
        <v>6279</v>
      </c>
      <c r="G488" s="778" t="s">
        <v>5745</v>
      </c>
      <c r="H488" s="777" t="s">
        <v>106</v>
      </c>
      <c r="I488" s="779">
        <v>0</v>
      </c>
      <c r="J488" s="780">
        <v>21000</v>
      </c>
      <c r="K488" s="780"/>
      <c r="L488" s="780"/>
      <c r="M488" s="780"/>
      <c r="N488" s="780"/>
      <c r="O488" s="780"/>
      <c r="P488" s="780"/>
      <c r="Q488" s="781"/>
      <c r="R488" s="754"/>
      <c r="S488" s="754"/>
      <c r="T488" s="754"/>
      <c r="U488" s="754"/>
      <c r="V488" s="754"/>
      <c r="W488" s="754"/>
      <c r="X488" s="754"/>
      <c r="Y488" s="754"/>
      <c r="Z488" s="754"/>
      <c r="AA488" s="754"/>
      <c r="AB488" s="754"/>
      <c r="AC488" s="754"/>
      <c r="AD488" s="754"/>
      <c r="AE488" s="754"/>
      <c r="AF488" s="754"/>
      <c r="AG488" s="754"/>
      <c r="AH488" s="754"/>
      <c r="AI488" s="754"/>
      <c r="AJ488" s="754"/>
      <c r="AK488" s="754"/>
      <c r="AL488" s="754"/>
      <c r="AM488" s="754"/>
      <c r="AN488" s="754"/>
      <c r="AO488" s="754"/>
      <c r="AP488" s="754"/>
      <c r="AQ488" s="754"/>
      <c r="AR488" s="754"/>
      <c r="AS488" s="754"/>
      <c r="AT488" s="754"/>
      <c r="AU488" s="754"/>
      <c r="AV488" s="754"/>
      <c r="AW488" s="754"/>
      <c r="AX488" s="754"/>
      <c r="AY488" s="754"/>
      <c r="AZ488" s="754"/>
      <c r="BA488" s="754"/>
      <c r="BB488" s="754"/>
      <c r="BC488" s="754"/>
      <c r="BD488" s="754"/>
      <c r="BE488" s="754"/>
      <c r="BF488" s="754"/>
      <c r="BG488" s="754"/>
    </row>
    <row r="489" spans="1:59" s="782" customFormat="1" x14ac:dyDescent="0.2">
      <c r="A489" s="773">
        <v>199</v>
      </c>
      <c r="B489" s="773">
        <v>213</v>
      </c>
      <c r="C489" s="774">
        <v>673</v>
      </c>
      <c r="D489" s="775">
        <v>480</v>
      </c>
      <c r="E489" s="776" t="s">
        <v>528</v>
      </c>
      <c r="F489" s="777" t="s">
        <v>6280</v>
      </c>
      <c r="G489" s="778" t="s">
        <v>5750</v>
      </c>
      <c r="H489" s="777" t="s">
        <v>106</v>
      </c>
      <c r="I489" s="779">
        <v>1008000</v>
      </c>
      <c r="J489" s="780">
        <v>1008000</v>
      </c>
      <c r="K489" s="780"/>
      <c r="L489" s="780"/>
      <c r="M489" s="780"/>
      <c r="N489" s="780"/>
      <c r="O489" s="780"/>
      <c r="P489" s="780"/>
      <c r="Q489" s="781"/>
      <c r="R489" s="754"/>
      <c r="S489" s="754"/>
      <c r="T489" s="754"/>
      <c r="U489" s="754"/>
      <c r="V489" s="754"/>
      <c r="W489" s="754"/>
      <c r="X489" s="754"/>
      <c r="Y489" s="754"/>
      <c r="Z489" s="754"/>
      <c r="AA489" s="754"/>
      <c r="AB489" s="754"/>
      <c r="AC489" s="754"/>
      <c r="AD489" s="754"/>
      <c r="AE489" s="754"/>
      <c r="AF489" s="754"/>
      <c r="AG489" s="754"/>
      <c r="AH489" s="754"/>
      <c r="AI489" s="754"/>
      <c r="AJ489" s="754"/>
      <c r="AK489" s="754"/>
      <c r="AL489" s="754"/>
      <c r="AM489" s="754"/>
      <c r="AN489" s="754"/>
      <c r="AO489" s="754"/>
      <c r="AP489" s="754"/>
      <c r="AQ489" s="754"/>
      <c r="AR489" s="754"/>
      <c r="AS489" s="754"/>
      <c r="AT489" s="754"/>
      <c r="AU489" s="754"/>
      <c r="AV489" s="754"/>
      <c r="AW489" s="754"/>
      <c r="AX489" s="754"/>
      <c r="AY489" s="754"/>
      <c r="AZ489" s="754"/>
      <c r="BA489" s="754"/>
      <c r="BB489" s="754"/>
      <c r="BC489" s="754"/>
      <c r="BD489" s="754"/>
      <c r="BE489" s="754"/>
      <c r="BF489" s="754"/>
      <c r="BG489" s="754"/>
    </row>
    <row r="490" spans="1:59" s="782" customFormat="1" x14ac:dyDescent="0.2">
      <c r="A490" s="773">
        <v>200</v>
      </c>
      <c r="B490" s="773">
        <v>214</v>
      </c>
      <c r="C490" s="774">
        <v>674</v>
      </c>
      <c r="D490" s="775">
        <v>481</v>
      </c>
      <c r="E490" s="776" t="s">
        <v>531</v>
      </c>
      <c r="F490" s="777" t="s">
        <v>6280</v>
      </c>
      <c r="G490" s="778" t="s">
        <v>5750</v>
      </c>
      <c r="H490" s="777" t="s">
        <v>106</v>
      </c>
      <c r="I490" s="779">
        <v>1008000</v>
      </c>
      <c r="J490" s="780">
        <v>1008000</v>
      </c>
      <c r="K490" s="780"/>
      <c r="L490" s="780"/>
      <c r="M490" s="780"/>
      <c r="N490" s="783"/>
      <c r="O490" s="780"/>
      <c r="P490" s="783"/>
      <c r="Q490" s="781"/>
      <c r="R490" s="754"/>
      <c r="S490" s="754"/>
      <c r="T490" s="754"/>
      <c r="U490" s="754"/>
      <c r="V490" s="754"/>
      <c r="W490" s="754"/>
      <c r="X490" s="754"/>
      <c r="Y490" s="754"/>
      <c r="Z490" s="754"/>
      <c r="AA490" s="754"/>
      <c r="AB490" s="754"/>
      <c r="AC490" s="754"/>
      <c r="AD490" s="754"/>
      <c r="AE490" s="754"/>
      <c r="AF490" s="754"/>
      <c r="AG490" s="754"/>
      <c r="AH490" s="754"/>
      <c r="AI490" s="754"/>
      <c r="AJ490" s="754"/>
      <c r="AK490" s="754"/>
      <c r="AL490" s="754"/>
      <c r="AM490" s="754"/>
      <c r="AN490" s="754"/>
      <c r="AO490" s="754"/>
      <c r="AP490" s="754"/>
      <c r="AQ490" s="754"/>
      <c r="AR490" s="754"/>
      <c r="AS490" s="754"/>
      <c r="AT490" s="754"/>
      <c r="AU490" s="754"/>
      <c r="AV490" s="754"/>
      <c r="AW490" s="754"/>
      <c r="AX490" s="754"/>
      <c r="AY490" s="754"/>
      <c r="AZ490" s="754"/>
      <c r="BA490" s="754"/>
      <c r="BB490" s="754"/>
      <c r="BC490" s="754"/>
      <c r="BD490" s="754"/>
      <c r="BE490" s="754"/>
      <c r="BF490" s="754"/>
      <c r="BG490" s="754"/>
    </row>
    <row r="491" spans="1:59" s="782" customFormat="1" ht="30" x14ac:dyDescent="0.2">
      <c r="A491" s="773">
        <v>201</v>
      </c>
      <c r="B491" s="773">
        <v>215</v>
      </c>
      <c r="C491" s="774">
        <v>675</v>
      </c>
      <c r="D491" s="775">
        <v>482</v>
      </c>
      <c r="E491" s="776" t="s">
        <v>533</v>
      </c>
      <c r="F491" s="777" t="s">
        <v>6254</v>
      </c>
      <c r="G491" s="778" t="s">
        <v>5750</v>
      </c>
      <c r="H491" s="777" t="s">
        <v>106</v>
      </c>
      <c r="I491" s="779">
        <v>224000</v>
      </c>
      <c r="J491" s="780">
        <v>224000</v>
      </c>
      <c r="K491" s="780"/>
      <c r="L491" s="780"/>
      <c r="M491" s="780"/>
      <c r="N491" s="780"/>
      <c r="O491" s="780"/>
      <c r="P491" s="780"/>
      <c r="Q491" s="781"/>
      <c r="R491" s="754"/>
      <c r="S491" s="754"/>
      <c r="T491" s="754"/>
      <c r="U491" s="754"/>
      <c r="V491" s="754"/>
      <c r="W491" s="754"/>
      <c r="X491" s="754"/>
      <c r="Y491" s="754"/>
      <c r="Z491" s="754"/>
      <c r="AA491" s="754"/>
      <c r="AB491" s="754"/>
      <c r="AC491" s="754"/>
      <c r="AD491" s="754"/>
      <c r="AE491" s="754"/>
      <c r="AF491" s="754"/>
      <c r="AG491" s="754"/>
      <c r="AH491" s="754"/>
      <c r="AI491" s="754"/>
      <c r="AJ491" s="754"/>
      <c r="AK491" s="754"/>
      <c r="AL491" s="754"/>
      <c r="AM491" s="754"/>
      <c r="AN491" s="754"/>
      <c r="AO491" s="754"/>
      <c r="AP491" s="754"/>
      <c r="AQ491" s="754"/>
      <c r="AR491" s="754"/>
      <c r="AS491" s="754"/>
      <c r="AT491" s="754"/>
      <c r="AU491" s="754"/>
      <c r="AV491" s="754"/>
      <c r="AW491" s="754"/>
      <c r="AX491" s="754"/>
      <c r="AY491" s="754"/>
      <c r="AZ491" s="754"/>
      <c r="BA491" s="754"/>
      <c r="BB491" s="754"/>
      <c r="BC491" s="754"/>
      <c r="BD491" s="754"/>
      <c r="BE491" s="754"/>
      <c r="BF491" s="754"/>
      <c r="BG491" s="754"/>
    </row>
    <row r="492" spans="1:59" s="782" customFormat="1" ht="30" x14ac:dyDescent="0.2">
      <c r="A492" s="773">
        <v>202</v>
      </c>
      <c r="B492" s="773">
        <v>216</v>
      </c>
      <c r="C492" s="774">
        <v>676</v>
      </c>
      <c r="D492" s="775">
        <v>483</v>
      </c>
      <c r="E492" s="776" t="s">
        <v>535</v>
      </c>
      <c r="F492" s="777" t="s">
        <v>6254</v>
      </c>
      <c r="G492" s="778" t="s">
        <v>5750</v>
      </c>
      <c r="H492" s="777" t="s">
        <v>106</v>
      </c>
      <c r="I492" s="779">
        <v>224000</v>
      </c>
      <c r="J492" s="780">
        <v>224000</v>
      </c>
      <c r="K492" s="780"/>
      <c r="L492" s="780"/>
      <c r="M492" s="780"/>
      <c r="N492" s="780"/>
      <c r="O492" s="780"/>
      <c r="P492" s="780"/>
      <c r="Q492" s="781"/>
      <c r="R492" s="754"/>
      <c r="S492" s="754"/>
      <c r="T492" s="754"/>
      <c r="U492" s="754"/>
      <c r="V492" s="754"/>
      <c r="W492" s="754"/>
      <c r="X492" s="754"/>
      <c r="Y492" s="754"/>
      <c r="Z492" s="754"/>
      <c r="AA492" s="754"/>
      <c r="AB492" s="754"/>
      <c r="AC492" s="754"/>
      <c r="AD492" s="754"/>
      <c r="AE492" s="754"/>
      <c r="AF492" s="754"/>
      <c r="AG492" s="754"/>
      <c r="AH492" s="754"/>
      <c r="AI492" s="754"/>
      <c r="AJ492" s="754"/>
      <c r="AK492" s="754"/>
      <c r="AL492" s="754"/>
      <c r="AM492" s="754"/>
      <c r="AN492" s="754"/>
      <c r="AO492" s="754"/>
      <c r="AP492" s="754"/>
      <c r="AQ492" s="754"/>
      <c r="AR492" s="754"/>
      <c r="AS492" s="754"/>
      <c r="AT492" s="754"/>
      <c r="AU492" s="754"/>
      <c r="AV492" s="754"/>
      <c r="AW492" s="754"/>
      <c r="AX492" s="754"/>
      <c r="AY492" s="754"/>
      <c r="AZ492" s="754"/>
      <c r="BA492" s="754"/>
      <c r="BB492" s="754"/>
      <c r="BC492" s="754"/>
      <c r="BD492" s="754"/>
      <c r="BE492" s="754"/>
      <c r="BF492" s="754"/>
      <c r="BG492" s="754"/>
    </row>
    <row r="493" spans="1:59" s="782" customFormat="1" x14ac:dyDescent="0.2">
      <c r="A493" s="773">
        <v>204</v>
      </c>
      <c r="B493" s="773">
        <v>218</v>
      </c>
      <c r="C493" s="774">
        <v>677</v>
      </c>
      <c r="D493" s="775">
        <v>484</v>
      </c>
      <c r="E493" s="776" t="s">
        <v>539</v>
      </c>
      <c r="F493" s="777" t="s">
        <v>6280</v>
      </c>
      <c r="G493" s="778" t="s">
        <v>5750</v>
      </c>
      <c r="H493" s="777" t="s">
        <v>106</v>
      </c>
      <c r="I493" s="779">
        <v>1680000</v>
      </c>
      <c r="J493" s="780">
        <v>1680000</v>
      </c>
      <c r="K493" s="780"/>
      <c r="L493" s="780"/>
      <c r="M493" s="780"/>
      <c r="N493" s="780"/>
      <c r="O493" s="780"/>
      <c r="P493" s="780"/>
      <c r="Q493" s="781"/>
      <c r="R493" s="754"/>
      <c r="S493" s="754"/>
      <c r="T493" s="754"/>
      <c r="U493" s="754"/>
      <c r="V493" s="754"/>
      <c r="W493" s="754"/>
      <c r="X493" s="754"/>
      <c r="Y493" s="754"/>
      <c r="Z493" s="754"/>
      <c r="AA493" s="754"/>
      <c r="AB493" s="754"/>
      <c r="AC493" s="754"/>
      <c r="AD493" s="754"/>
      <c r="AE493" s="754"/>
      <c r="AF493" s="754"/>
      <c r="AG493" s="754"/>
      <c r="AH493" s="754"/>
      <c r="AI493" s="754"/>
      <c r="AJ493" s="754"/>
      <c r="AK493" s="754"/>
      <c r="AL493" s="754"/>
      <c r="AM493" s="754"/>
      <c r="AN493" s="754"/>
      <c r="AO493" s="754"/>
      <c r="AP493" s="754"/>
      <c r="AQ493" s="754"/>
      <c r="AR493" s="754"/>
      <c r="AS493" s="754"/>
      <c r="AT493" s="754"/>
      <c r="AU493" s="754"/>
      <c r="AV493" s="754"/>
      <c r="AW493" s="754"/>
      <c r="AX493" s="754"/>
      <c r="AY493" s="754"/>
      <c r="AZ493" s="754"/>
      <c r="BA493" s="754"/>
      <c r="BB493" s="754"/>
      <c r="BC493" s="754"/>
      <c r="BD493" s="754"/>
      <c r="BE493" s="754"/>
      <c r="BF493" s="754"/>
      <c r="BG493" s="754"/>
    </row>
    <row r="494" spans="1:59" s="782" customFormat="1" x14ac:dyDescent="0.2">
      <c r="A494" s="773">
        <v>205</v>
      </c>
      <c r="B494" s="773">
        <v>219</v>
      </c>
      <c r="C494" s="774">
        <v>678</v>
      </c>
      <c r="D494" s="775">
        <v>485</v>
      </c>
      <c r="E494" s="776" t="s">
        <v>541</v>
      </c>
      <c r="F494" s="777" t="s">
        <v>6280</v>
      </c>
      <c r="G494" s="778" t="s">
        <v>5750</v>
      </c>
      <c r="H494" s="777" t="s">
        <v>106</v>
      </c>
      <c r="I494" s="779">
        <v>1120000</v>
      </c>
      <c r="J494" s="780">
        <v>1120000</v>
      </c>
      <c r="K494" s="780"/>
      <c r="L494" s="780"/>
      <c r="M494" s="780"/>
      <c r="N494" s="780"/>
      <c r="O494" s="780"/>
      <c r="P494" s="780"/>
      <c r="Q494" s="781"/>
      <c r="R494" s="754"/>
      <c r="S494" s="754"/>
      <c r="T494" s="754"/>
      <c r="U494" s="754"/>
      <c r="V494" s="754"/>
      <c r="W494" s="754"/>
      <c r="X494" s="754"/>
      <c r="Y494" s="754"/>
      <c r="Z494" s="754"/>
      <c r="AA494" s="754"/>
      <c r="AB494" s="754"/>
      <c r="AC494" s="754"/>
      <c r="AD494" s="754"/>
      <c r="AE494" s="754"/>
      <c r="AF494" s="754"/>
      <c r="AG494" s="754"/>
      <c r="AH494" s="754"/>
      <c r="AI494" s="754"/>
      <c r="AJ494" s="754"/>
      <c r="AK494" s="754"/>
      <c r="AL494" s="754"/>
      <c r="AM494" s="754"/>
      <c r="AN494" s="754"/>
      <c r="AO494" s="754"/>
      <c r="AP494" s="754"/>
      <c r="AQ494" s="754"/>
      <c r="AR494" s="754"/>
      <c r="AS494" s="754"/>
      <c r="AT494" s="754"/>
      <c r="AU494" s="754"/>
      <c r="AV494" s="754"/>
      <c r="AW494" s="754"/>
      <c r="AX494" s="754"/>
      <c r="AY494" s="754"/>
      <c r="AZ494" s="754"/>
      <c r="BA494" s="754"/>
      <c r="BB494" s="754"/>
      <c r="BC494" s="754"/>
      <c r="BD494" s="754"/>
      <c r="BE494" s="754"/>
      <c r="BF494" s="754"/>
      <c r="BG494" s="754"/>
    </row>
    <row r="495" spans="1:59" s="782" customFormat="1" x14ac:dyDescent="0.2">
      <c r="A495" s="773">
        <v>206</v>
      </c>
      <c r="B495" s="773">
        <v>220</v>
      </c>
      <c r="C495" s="774">
        <v>679</v>
      </c>
      <c r="D495" s="775">
        <v>486</v>
      </c>
      <c r="E495" s="776" t="s">
        <v>543</v>
      </c>
      <c r="F495" s="777" t="s">
        <v>6280</v>
      </c>
      <c r="G495" s="778" t="s">
        <v>5750</v>
      </c>
      <c r="H495" s="777" t="s">
        <v>106</v>
      </c>
      <c r="I495" s="779">
        <v>1120000</v>
      </c>
      <c r="J495" s="780">
        <v>1120000</v>
      </c>
      <c r="K495" s="780"/>
      <c r="L495" s="780"/>
      <c r="M495" s="780"/>
      <c r="N495" s="780"/>
      <c r="O495" s="780"/>
      <c r="P495" s="780"/>
      <c r="Q495" s="781"/>
      <c r="R495" s="754"/>
      <c r="S495" s="754"/>
      <c r="T495" s="754"/>
      <c r="U495" s="754"/>
      <c r="V495" s="754"/>
      <c r="W495" s="754"/>
      <c r="X495" s="754"/>
      <c r="Y495" s="754"/>
      <c r="Z495" s="754"/>
      <c r="AA495" s="754"/>
      <c r="AB495" s="754"/>
      <c r="AC495" s="754"/>
      <c r="AD495" s="754"/>
      <c r="AE495" s="754"/>
      <c r="AF495" s="754"/>
      <c r="AG495" s="754"/>
      <c r="AH495" s="754"/>
      <c r="AI495" s="754"/>
      <c r="AJ495" s="754"/>
      <c r="AK495" s="754"/>
      <c r="AL495" s="754"/>
      <c r="AM495" s="754"/>
      <c r="AN495" s="754"/>
      <c r="AO495" s="754"/>
      <c r="AP495" s="754"/>
      <c r="AQ495" s="754"/>
      <c r="AR495" s="754"/>
      <c r="AS495" s="754"/>
      <c r="AT495" s="754"/>
      <c r="AU495" s="754"/>
      <c r="AV495" s="754"/>
      <c r="AW495" s="754"/>
      <c r="AX495" s="754"/>
      <c r="AY495" s="754"/>
      <c r="AZ495" s="754"/>
      <c r="BA495" s="754"/>
      <c r="BB495" s="754"/>
      <c r="BC495" s="754"/>
      <c r="BD495" s="754"/>
      <c r="BE495" s="754"/>
      <c r="BF495" s="754"/>
      <c r="BG495" s="754"/>
    </row>
    <row r="496" spans="1:59" s="782" customFormat="1" x14ac:dyDescent="0.2">
      <c r="A496" s="773">
        <v>207</v>
      </c>
      <c r="B496" s="773">
        <v>221</v>
      </c>
      <c r="C496" s="774">
        <v>680</v>
      </c>
      <c r="D496" s="775">
        <v>487</v>
      </c>
      <c r="E496" s="776" t="s">
        <v>545</v>
      </c>
      <c r="F496" s="777" t="s">
        <v>6280</v>
      </c>
      <c r="G496" s="778" t="s">
        <v>5750</v>
      </c>
      <c r="H496" s="777" t="s">
        <v>106</v>
      </c>
      <c r="I496" s="779">
        <v>1680000</v>
      </c>
      <c r="J496" s="780">
        <v>1680000</v>
      </c>
      <c r="K496" s="780"/>
      <c r="L496" s="780"/>
      <c r="M496" s="780"/>
      <c r="N496" s="780"/>
      <c r="O496" s="780"/>
      <c r="P496" s="780"/>
      <c r="Q496" s="781"/>
      <c r="R496" s="754"/>
      <c r="S496" s="754"/>
      <c r="T496" s="754"/>
      <c r="U496" s="754"/>
      <c r="V496" s="754"/>
      <c r="W496" s="754"/>
      <c r="X496" s="754"/>
      <c r="Y496" s="754"/>
      <c r="Z496" s="754"/>
      <c r="AA496" s="754"/>
      <c r="AB496" s="754"/>
      <c r="AC496" s="754"/>
      <c r="AD496" s="754"/>
      <c r="AE496" s="754"/>
      <c r="AF496" s="754"/>
      <c r="AG496" s="754"/>
      <c r="AH496" s="754"/>
      <c r="AI496" s="754"/>
      <c r="AJ496" s="754"/>
      <c r="AK496" s="754"/>
      <c r="AL496" s="754"/>
      <c r="AM496" s="754"/>
      <c r="AN496" s="754"/>
      <c r="AO496" s="754"/>
      <c r="AP496" s="754"/>
      <c r="AQ496" s="754"/>
      <c r="AR496" s="754"/>
      <c r="AS496" s="754"/>
      <c r="AT496" s="754"/>
      <c r="AU496" s="754"/>
      <c r="AV496" s="754"/>
      <c r="AW496" s="754"/>
      <c r="AX496" s="754"/>
      <c r="AY496" s="754"/>
      <c r="AZ496" s="754"/>
      <c r="BA496" s="754"/>
      <c r="BB496" s="754"/>
      <c r="BC496" s="754"/>
      <c r="BD496" s="754"/>
      <c r="BE496" s="754"/>
      <c r="BF496" s="754"/>
      <c r="BG496" s="754"/>
    </row>
    <row r="497" spans="1:59" s="782" customFormat="1" ht="30" x14ac:dyDescent="0.2">
      <c r="A497" s="773">
        <v>208</v>
      </c>
      <c r="B497" s="773">
        <v>222</v>
      </c>
      <c r="C497" s="774">
        <v>681</v>
      </c>
      <c r="D497" s="775">
        <v>488</v>
      </c>
      <c r="E497" s="776" t="s">
        <v>547</v>
      </c>
      <c r="F497" s="777" t="s">
        <v>6254</v>
      </c>
      <c r="G497" s="778" t="s">
        <v>5750</v>
      </c>
      <c r="H497" s="777" t="s">
        <v>106</v>
      </c>
      <c r="I497" s="779">
        <v>336000</v>
      </c>
      <c r="J497" s="780">
        <v>336000</v>
      </c>
      <c r="K497" s="780"/>
      <c r="L497" s="780"/>
      <c r="M497" s="780"/>
      <c r="N497" s="780"/>
      <c r="O497" s="780"/>
      <c r="P497" s="780"/>
      <c r="Q497" s="781"/>
      <c r="R497" s="754"/>
      <c r="S497" s="754"/>
      <c r="T497" s="754"/>
      <c r="U497" s="754"/>
      <c r="V497" s="754"/>
      <c r="W497" s="754"/>
      <c r="X497" s="754"/>
      <c r="Y497" s="754"/>
      <c r="Z497" s="754"/>
      <c r="AA497" s="754"/>
      <c r="AB497" s="754"/>
      <c r="AC497" s="754"/>
      <c r="AD497" s="754"/>
      <c r="AE497" s="754"/>
      <c r="AF497" s="754"/>
      <c r="AG497" s="754"/>
      <c r="AH497" s="754"/>
      <c r="AI497" s="754"/>
      <c r="AJ497" s="754"/>
      <c r="AK497" s="754"/>
      <c r="AL497" s="754"/>
      <c r="AM497" s="754"/>
      <c r="AN497" s="754"/>
      <c r="AO497" s="754"/>
      <c r="AP497" s="754"/>
      <c r="AQ497" s="754"/>
      <c r="AR497" s="754"/>
      <c r="AS497" s="754"/>
      <c r="AT497" s="754"/>
      <c r="AU497" s="754"/>
      <c r="AV497" s="754"/>
      <c r="AW497" s="754"/>
      <c r="AX497" s="754"/>
      <c r="AY497" s="754"/>
      <c r="AZ497" s="754"/>
      <c r="BA497" s="754"/>
      <c r="BB497" s="754"/>
      <c r="BC497" s="754"/>
      <c r="BD497" s="754"/>
      <c r="BE497" s="754"/>
      <c r="BF497" s="754"/>
      <c r="BG497" s="754"/>
    </row>
    <row r="498" spans="1:59" s="782" customFormat="1" x14ac:dyDescent="0.2">
      <c r="A498" s="773">
        <v>209</v>
      </c>
      <c r="B498" s="773">
        <v>223</v>
      </c>
      <c r="C498" s="774">
        <v>682</v>
      </c>
      <c r="D498" s="775">
        <v>489</v>
      </c>
      <c r="E498" s="776" t="s">
        <v>549</v>
      </c>
      <c r="F498" s="777" t="s">
        <v>6280</v>
      </c>
      <c r="G498" s="778" t="s">
        <v>5750</v>
      </c>
      <c r="H498" s="777" t="s">
        <v>106</v>
      </c>
      <c r="I498" s="779">
        <v>896000</v>
      </c>
      <c r="J498" s="780">
        <v>350000</v>
      </c>
      <c r="K498" s="780"/>
      <c r="L498" s="780"/>
      <c r="M498" s="780"/>
      <c r="N498" s="780"/>
      <c r="O498" s="780"/>
      <c r="P498" s="780"/>
      <c r="Q498" s="781"/>
      <c r="R498" s="754"/>
      <c r="S498" s="754"/>
      <c r="T498" s="754"/>
      <c r="U498" s="754"/>
      <c r="V498" s="754"/>
      <c r="W498" s="754"/>
      <c r="X498" s="754"/>
      <c r="Y498" s="754"/>
      <c r="Z498" s="754"/>
      <c r="AA498" s="754"/>
      <c r="AB498" s="754"/>
      <c r="AC498" s="754"/>
      <c r="AD498" s="754"/>
      <c r="AE498" s="754"/>
      <c r="AF498" s="754"/>
      <c r="AG498" s="754"/>
      <c r="AH498" s="754"/>
      <c r="AI498" s="754"/>
      <c r="AJ498" s="754"/>
      <c r="AK498" s="754"/>
      <c r="AL498" s="754"/>
      <c r="AM498" s="754"/>
      <c r="AN498" s="754"/>
      <c r="AO498" s="754"/>
      <c r="AP498" s="754"/>
      <c r="AQ498" s="754"/>
      <c r="AR498" s="754"/>
      <c r="AS498" s="754"/>
      <c r="AT498" s="754"/>
      <c r="AU498" s="754"/>
      <c r="AV498" s="754"/>
      <c r="AW498" s="754"/>
      <c r="AX498" s="754"/>
      <c r="AY498" s="754"/>
      <c r="AZ498" s="754"/>
      <c r="BA498" s="754"/>
      <c r="BB498" s="754"/>
      <c r="BC498" s="754"/>
      <c r="BD498" s="754"/>
      <c r="BE498" s="754"/>
      <c r="BF498" s="754"/>
      <c r="BG498" s="754"/>
    </row>
    <row r="499" spans="1:59" s="782" customFormat="1" x14ac:dyDescent="0.2">
      <c r="A499" s="773">
        <v>210</v>
      </c>
      <c r="B499" s="773">
        <v>224</v>
      </c>
      <c r="C499" s="774">
        <v>683</v>
      </c>
      <c r="D499" s="775">
        <v>490</v>
      </c>
      <c r="E499" s="776" t="s">
        <v>551</v>
      </c>
      <c r="F499" s="777" t="s">
        <v>6280</v>
      </c>
      <c r="G499" s="778" t="s">
        <v>5750</v>
      </c>
      <c r="H499" s="777" t="s">
        <v>106</v>
      </c>
      <c r="I499" s="779">
        <v>784000</v>
      </c>
      <c r="J499" s="780">
        <v>784000</v>
      </c>
      <c r="K499" s="780"/>
      <c r="L499" s="780"/>
      <c r="M499" s="780"/>
      <c r="N499" s="780"/>
      <c r="O499" s="780"/>
      <c r="P499" s="780"/>
      <c r="Q499" s="781"/>
      <c r="R499" s="754"/>
      <c r="S499" s="754"/>
      <c r="T499" s="754"/>
      <c r="U499" s="754"/>
      <c r="V499" s="754"/>
      <c r="W499" s="754"/>
      <c r="X499" s="754"/>
      <c r="Y499" s="754"/>
      <c r="Z499" s="754"/>
      <c r="AA499" s="754"/>
      <c r="AB499" s="754"/>
      <c r="AC499" s="754"/>
      <c r="AD499" s="754"/>
      <c r="AE499" s="754"/>
      <c r="AF499" s="754"/>
      <c r="AG499" s="754"/>
      <c r="AH499" s="754"/>
      <c r="AI499" s="754"/>
      <c r="AJ499" s="754"/>
      <c r="AK499" s="754"/>
      <c r="AL499" s="754"/>
      <c r="AM499" s="754"/>
      <c r="AN499" s="754"/>
      <c r="AO499" s="754"/>
      <c r="AP499" s="754"/>
      <c r="AQ499" s="754"/>
      <c r="AR499" s="754"/>
      <c r="AS499" s="754"/>
      <c r="AT499" s="754"/>
      <c r="AU499" s="754"/>
      <c r="AV499" s="754"/>
      <c r="AW499" s="754"/>
      <c r="AX499" s="754"/>
      <c r="AY499" s="754"/>
      <c r="AZ499" s="754"/>
      <c r="BA499" s="754"/>
      <c r="BB499" s="754"/>
      <c r="BC499" s="754"/>
      <c r="BD499" s="754"/>
      <c r="BE499" s="754"/>
      <c r="BF499" s="754"/>
      <c r="BG499" s="754"/>
    </row>
    <row r="500" spans="1:59" s="782" customFormat="1" ht="30" x14ac:dyDescent="0.2">
      <c r="A500" s="773">
        <v>211</v>
      </c>
      <c r="B500" s="773">
        <v>225</v>
      </c>
      <c r="C500" s="774">
        <v>684</v>
      </c>
      <c r="D500" s="775">
        <v>491</v>
      </c>
      <c r="E500" s="776" t="s">
        <v>553</v>
      </c>
      <c r="F500" s="777" t="s">
        <v>6281</v>
      </c>
      <c r="G500" s="778" t="s">
        <v>5750</v>
      </c>
      <c r="H500" s="777" t="s">
        <v>106</v>
      </c>
      <c r="I500" s="779">
        <v>448000</v>
      </c>
      <c r="J500" s="780">
        <v>305000</v>
      </c>
      <c r="K500" s="780"/>
      <c r="L500" s="780"/>
      <c r="M500" s="780"/>
      <c r="N500" s="780"/>
      <c r="O500" s="780"/>
      <c r="P500" s="780"/>
      <c r="Q500" s="781" t="s">
        <v>6282</v>
      </c>
      <c r="R500" s="754"/>
      <c r="S500" s="754"/>
      <c r="T500" s="754"/>
      <c r="U500" s="754"/>
      <c r="V500" s="754"/>
      <c r="W500" s="754"/>
      <c r="X500" s="754"/>
      <c r="Y500" s="754"/>
      <c r="Z500" s="754"/>
      <c r="AA500" s="754"/>
      <c r="AB500" s="754"/>
      <c r="AC500" s="754"/>
      <c r="AD500" s="754"/>
      <c r="AE500" s="754"/>
      <c r="AF500" s="754"/>
      <c r="AG500" s="754"/>
      <c r="AH500" s="754"/>
      <c r="AI500" s="754"/>
      <c r="AJ500" s="754"/>
      <c r="AK500" s="754"/>
      <c r="AL500" s="754"/>
      <c r="AM500" s="754"/>
      <c r="AN500" s="754"/>
      <c r="AO500" s="754"/>
      <c r="AP500" s="754"/>
      <c r="AQ500" s="754"/>
      <c r="AR500" s="754"/>
      <c r="AS500" s="754"/>
      <c r="AT500" s="754"/>
      <c r="AU500" s="754"/>
      <c r="AV500" s="754"/>
      <c r="AW500" s="754"/>
      <c r="AX500" s="754"/>
      <c r="AY500" s="754"/>
      <c r="AZ500" s="754"/>
      <c r="BA500" s="754"/>
      <c r="BB500" s="754"/>
      <c r="BC500" s="754"/>
      <c r="BD500" s="754"/>
      <c r="BE500" s="754"/>
      <c r="BF500" s="754"/>
      <c r="BG500" s="754"/>
    </row>
    <row r="501" spans="1:59" s="782" customFormat="1" x14ac:dyDescent="0.2">
      <c r="A501" s="773">
        <v>212</v>
      </c>
      <c r="B501" s="773">
        <v>226</v>
      </c>
      <c r="C501" s="774">
        <v>685</v>
      </c>
      <c r="D501" s="775">
        <v>492</v>
      </c>
      <c r="E501" s="776" t="s">
        <v>555</v>
      </c>
      <c r="F501" s="777" t="s">
        <v>6280</v>
      </c>
      <c r="G501" s="778" t="s">
        <v>5750</v>
      </c>
      <c r="H501" s="777" t="s">
        <v>106</v>
      </c>
      <c r="I501" s="779">
        <v>1008000</v>
      </c>
      <c r="J501" s="780">
        <v>350000</v>
      </c>
      <c r="K501" s="780"/>
      <c r="L501" s="780"/>
      <c r="M501" s="780"/>
      <c r="N501" s="780"/>
      <c r="O501" s="780"/>
      <c r="P501" s="780"/>
      <c r="Q501" s="781"/>
      <c r="R501" s="754"/>
      <c r="S501" s="754"/>
      <c r="T501" s="754"/>
      <c r="U501" s="754"/>
      <c r="V501" s="754"/>
      <c r="W501" s="754"/>
      <c r="X501" s="754"/>
      <c r="Y501" s="754"/>
      <c r="Z501" s="754"/>
      <c r="AA501" s="754"/>
      <c r="AB501" s="754"/>
      <c r="AC501" s="754"/>
      <c r="AD501" s="754"/>
      <c r="AE501" s="754"/>
      <c r="AF501" s="754"/>
      <c r="AG501" s="754"/>
      <c r="AH501" s="754"/>
      <c r="AI501" s="754"/>
      <c r="AJ501" s="754"/>
      <c r="AK501" s="754"/>
      <c r="AL501" s="754"/>
      <c r="AM501" s="754"/>
      <c r="AN501" s="754"/>
      <c r="AO501" s="754"/>
      <c r="AP501" s="754"/>
      <c r="AQ501" s="754"/>
      <c r="AR501" s="754"/>
      <c r="AS501" s="754"/>
      <c r="AT501" s="754"/>
      <c r="AU501" s="754"/>
      <c r="AV501" s="754"/>
      <c r="AW501" s="754"/>
      <c r="AX501" s="754"/>
      <c r="AY501" s="754"/>
      <c r="AZ501" s="754"/>
      <c r="BA501" s="754"/>
      <c r="BB501" s="754"/>
      <c r="BC501" s="754"/>
      <c r="BD501" s="754"/>
      <c r="BE501" s="754"/>
      <c r="BF501" s="754"/>
      <c r="BG501" s="754"/>
    </row>
    <row r="502" spans="1:59" s="782" customFormat="1" x14ac:dyDescent="0.2">
      <c r="A502" s="773">
        <v>213</v>
      </c>
      <c r="B502" s="773">
        <v>227</v>
      </c>
      <c r="C502" s="774">
        <v>686</v>
      </c>
      <c r="D502" s="775">
        <v>493</v>
      </c>
      <c r="E502" s="776" t="s">
        <v>557</v>
      </c>
      <c r="F502" s="777" t="s">
        <v>6280</v>
      </c>
      <c r="G502" s="778" t="s">
        <v>5750</v>
      </c>
      <c r="H502" s="777" t="s">
        <v>106</v>
      </c>
      <c r="I502" s="779">
        <v>448000</v>
      </c>
      <c r="J502" s="780">
        <v>448000</v>
      </c>
      <c r="K502" s="780"/>
      <c r="L502" s="780"/>
      <c r="M502" s="780"/>
      <c r="N502" s="780"/>
      <c r="O502" s="780"/>
      <c r="P502" s="780"/>
      <c r="Q502" s="781"/>
      <c r="R502" s="754"/>
      <c r="S502" s="754"/>
      <c r="T502" s="754"/>
      <c r="U502" s="754"/>
      <c r="V502" s="754"/>
      <c r="W502" s="754"/>
      <c r="X502" s="754"/>
      <c r="Y502" s="754"/>
      <c r="Z502" s="754"/>
      <c r="AA502" s="754"/>
      <c r="AB502" s="754"/>
      <c r="AC502" s="754"/>
      <c r="AD502" s="754"/>
      <c r="AE502" s="754"/>
      <c r="AF502" s="754"/>
      <c r="AG502" s="754"/>
      <c r="AH502" s="754"/>
      <c r="AI502" s="754"/>
      <c r="AJ502" s="754"/>
      <c r="AK502" s="754"/>
      <c r="AL502" s="754"/>
      <c r="AM502" s="754"/>
      <c r="AN502" s="754"/>
      <c r="AO502" s="754"/>
      <c r="AP502" s="754"/>
      <c r="AQ502" s="754"/>
      <c r="AR502" s="754"/>
      <c r="AS502" s="754"/>
      <c r="AT502" s="754"/>
      <c r="AU502" s="754"/>
      <c r="AV502" s="754"/>
      <c r="AW502" s="754"/>
      <c r="AX502" s="754"/>
      <c r="AY502" s="754"/>
      <c r="AZ502" s="754"/>
      <c r="BA502" s="754"/>
      <c r="BB502" s="754"/>
      <c r="BC502" s="754"/>
      <c r="BD502" s="754"/>
      <c r="BE502" s="754"/>
      <c r="BF502" s="754"/>
      <c r="BG502" s="754"/>
    </row>
    <row r="503" spans="1:59" s="782" customFormat="1" ht="30" x14ac:dyDescent="0.2">
      <c r="A503" s="773">
        <v>214</v>
      </c>
      <c r="B503" s="773">
        <v>228</v>
      </c>
      <c r="C503" s="774">
        <v>687</v>
      </c>
      <c r="D503" s="775">
        <v>494</v>
      </c>
      <c r="E503" s="776" t="s">
        <v>559</v>
      </c>
      <c r="F503" s="777" t="s">
        <v>6254</v>
      </c>
      <c r="G503" s="778" t="s">
        <v>5750</v>
      </c>
      <c r="H503" s="777" t="s">
        <v>106</v>
      </c>
      <c r="I503" s="779">
        <v>448000</v>
      </c>
      <c r="J503" s="780">
        <v>448000</v>
      </c>
      <c r="K503" s="780"/>
      <c r="L503" s="780"/>
      <c r="M503" s="780"/>
      <c r="N503" s="780"/>
      <c r="O503" s="780"/>
      <c r="P503" s="780"/>
      <c r="Q503" s="781"/>
      <c r="R503" s="754"/>
      <c r="S503" s="754"/>
      <c r="T503" s="754"/>
      <c r="U503" s="754"/>
      <c r="V503" s="754"/>
      <c r="W503" s="754"/>
      <c r="X503" s="754"/>
      <c r="Y503" s="754"/>
      <c r="Z503" s="754"/>
      <c r="AA503" s="754"/>
      <c r="AB503" s="754"/>
      <c r="AC503" s="754"/>
      <c r="AD503" s="754"/>
      <c r="AE503" s="754"/>
      <c r="AF503" s="754"/>
      <c r="AG503" s="754"/>
      <c r="AH503" s="754"/>
      <c r="AI503" s="754"/>
      <c r="AJ503" s="754"/>
      <c r="AK503" s="754"/>
      <c r="AL503" s="754"/>
      <c r="AM503" s="754"/>
      <c r="AN503" s="754"/>
      <c r="AO503" s="754"/>
      <c r="AP503" s="754"/>
      <c r="AQ503" s="754"/>
      <c r="AR503" s="754"/>
      <c r="AS503" s="754"/>
      <c r="AT503" s="754"/>
      <c r="AU503" s="754"/>
      <c r="AV503" s="754"/>
      <c r="AW503" s="754"/>
      <c r="AX503" s="754"/>
      <c r="AY503" s="754"/>
      <c r="AZ503" s="754"/>
      <c r="BA503" s="754"/>
      <c r="BB503" s="754"/>
      <c r="BC503" s="754"/>
      <c r="BD503" s="754"/>
      <c r="BE503" s="754"/>
      <c r="BF503" s="754"/>
      <c r="BG503" s="754"/>
    </row>
    <row r="504" spans="1:59" s="782" customFormat="1" ht="30" x14ac:dyDescent="0.2">
      <c r="A504" s="773">
        <v>215</v>
      </c>
      <c r="B504" s="773">
        <v>229</v>
      </c>
      <c r="C504" s="774">
        <v>688</v>
      </c>
      <c r="D504" s="775">
        <v>495</v>
      </c>
      <c r="E504" s="776" t="s">
        <v>561</v>
      </c>
      <c r="F504" s="777" t="s">
        <v>6254</v>
      </c>
      <c r="G504" s="778" t="s">
        <v>5750</v>
      </c>
      <c r="H504" s="777" t="s">
        <v>106</v>
      </c>
      <c r="I504" s="779">
        <v>336000</v>
      </c>
      <c r="J504" s="780">
        <v>336000</v>
      </c>
      <c r="K504" s="780"/>
      <c r="L504" s="780"/>
      <c r="M504" s="780"/>
      <c r="N504" s="780"/>
      <c r="O504" s="780"/>
      <c r="P504" s="780"/>
      <c r="Q504" s="781"/>
      <c r="R504" s="754"/>
      <c r="S504" s="754"/>
      <c r="T504" s="754"/>
      <c r="U504" s="754"/>
      <c r="V504" s="754"/>
      <c r="W504" s="754"/>
      <c r="X504" s="754"/>
      <c r="Y504" s="754"/>
      <c r="Z504" s="754"/>
      <c r="AA504" s="754"/>
      <c r="AB504" s="754"/>
      <c r="AC504" s="754"/>
      <c r="AD504" s="754"/>
      <c r="AE504" s="754"/>
      <c r="AF504" s="754"/>
      <c r="AG504" s="754"/>
      <c r="AH504" s="754"/>
      <c r="AI504" s="754"/>
      <c r="AJ504" s="754"/>
      <c r="AK504" s="754"/>
      <c r="AL504" s="754"/>
      <c r="AM504" s="754"/>
      <c r="AN504" s="754"/>
      <c r="AO504" s="754"/>
      <c r="AP504" s="754"/>
      <c r="AQ504" s="754"/>
      <c r="AR504" s="754"/>
      <c r="AS504" s="754"/>
      <c r="AT504" s="754"/>
      <c r="AU504" s="754"/>
      <c r="AV504" s="754"/>
      <c r="AW504" s="754"/>
      <c r="AX504" s="754"/>
      <c r="AY504" s="754"/>
      <c r="AZ504" s="754"/>
      <c r="BA504" s="754"/>
      <c r="BB504" s="754"/>
      <c r="BC504" s="754"/>
      <c r="BD504" s="754"/>
      <c r="BE504" s="754"/>
      <c r="BF504" s="754"/>
      <c r="BG504" s="754"/>
    </row>
    <row r="505" spans="1:59" s="782" customFormat="1" x14ac:dyDescent="0.2">
      <c r="A505" s="773">
        <v>216</v>
      </c>
      <c r="B505" s="773">
        <v>230</v>
      </c>
      <c r="C505" s="774">
        <v>689</v>
      </c>
      <c r="D505" s="775">
        <v>496</v>
      </c>
      <c r="E505" s="776" t="s">
        <v>563</v>
      </c>
      <c r="F505" s="777" t="s">
        <v>6280</v>
      </c>
      <c r="G505" s="778" t="s">
        <v>5750</v>
      </c>
      <c r="H505" s="777" t="s">
        <v>106</v>
      </c>
      <c r="I505" s="779">
        <v>672000</v>
      </c>
      <c r="J505" s="780">
        <v>672000</v>
      </c>
      <c r="K505" s="780"/>
      <c r="L505" s="780"/>
      <c r="M505" s="780"/>
      <c r="N505" s="780"/>
      <c r="O505" s="780"/>
      <c r="P505" s="780"/>
      <c r="Q505" s="781"/>
      <c r="R505" s="754"/>
      <c r="S505" s="754"/>
      <c r="T505" s="754"/>
      <c r="U505" s="754"/>
      <c r="V505" s="754"/>
      <c r="W505" s="754"/>
      <c r="X505" s="754"/>
      <c r="Y505" s="754"/>
      <c r="Z505" s="754"/>
      <c r="AA505" s="754"/>
      <c r="AB505" s="754"/>
      <c r="AC505" s="754"/>
      <c r="AD505" s="754"/>
      <c r="AE505" s="754"/>
      <c r="AF505" s="754"/>
      <c r="AG505" s="754"/>
      <c r="AH505" s="754"/>
      <c r="AI505" s="754"/>
      <c r="AJ505" s="754"/>
      <c r="AK505" s="754"/>
      <c r="AL505" s="754"/>
      <c r="AM505" s="754"/>
      <c r="AN505" s="754"/>
      <c r="AO505" s="754"/>
      <c r="AP505" s="754"/>
      <c r="AQ505" s="754"/>
      <c r="AR505" s="754"/>
      <c r="AS505" s="754"/>
      <c r="AT505" s="754"/>
      <c r="AU505" s="754"/>
      <c r="AV505" s="754"/>
      <c r="AW505" s="754"/>
      <c r="AX505" s="754"/>
      <c r="AY505" s="754"/>
      <c r="AZ505" s="754"/>
      <c r="BA505" s="754"/>
      <c r="BB505" s="754"/>
      <c r="BC505" s="754"/>
      <c r="BD505" s="754"/>
      <c r="BE505" s="754"/>
      <c r="BF505" s="754"/>
      <c r="BG505" s="754"/>
    </row>
    <row r="506" spans="1:59" s="782" customFormat="1" x14ac:dyDescent="0.2">
      <c r="A506" s="773">
        <v>203</v>
      </c>
      <c r="B506" s="773">
        <v>217</v>
      </c>
      <c r="C506" s="774">
        <v>690</v>
      </c>
      <c r="D506" s="775">
        <v>497</v>
      </c>
      <c r="E506" s="776" t="s">
        <v>537</v>
      </c>
      <c r="F506" s="777" t="s">
        <v>6280</v>
      </c>
      <c r="G506" s="778" t="s">
        <v>5750</v>
      </c>
      <c r="H506" s="777" t="s">
        <v>106</v>
      </c>
      <c r="I506" s="779">
        <v>1120000</v>
      </c>
      <c r="J506" s="780">
        <v>1120000</v>
      </c>
      <c r="K506" s="780"/>
      <c r="L506" s="780"/>
      <c r="M506" s="780"/>
      <c r="N506" s="780"/>
      <c r="O506" s="780"/>
      <c r="P506" s="780"/>
      <c r="Q506" s="781"/>
      <c r="R506" s="754"/>
      <c r="S506" s="754"/>
      <c r="T506" s="754"/>
      <c r="U506" s="754"/>
      <c r="V506" s="754"/>
      <c r="W506" s="754"/>
      <c r="X506" s="754"/>
      <c r="Y506" s="754"/>
      <c r="Z506" s="754"/>
      <c r="AA506" s="754"/>
      <c r="AB506" s="754"/>
      <c r="AC506" s="754"/>
      <c r="AD506" s="754"/>
      <c r="AE506" s="754"/>
      <c r="AF506" s="754"/>
      <c r="AG506" s="754"/>
      <c r="AH506" s="754"/>
      <c r="AI506" s="754"/>
      <c r="AJ506" s="754"/>
      <c r="AK506" s="754"/>
      <c r="AL506" s="754"/>
      <c r="AM506" s="754"/>
      <c r="AN506" s="754"/>
      <c r="AO506" s="754"/>
      <c r="AP506" s="754"/>
      <c r="AQ506" s="754"/>
      <c r="AR506" s="754"/>
      <c r="AS506" s="754"/>
      <c r="AT506" s="754"/>
      <c r="AU506" s="754"/>
      <c r="AV506" s="754"/>
      <c r="AW506" s="754"/>
      <c r="AX506" s="754"/>
      <c r="AY506" s="754"/>
      <c r="AZ506" s="754"/>
      <c r="BA506" s="754"/>
      <c r="BB506" s="754"/>
      <c r="BC506" s="754"/>
      <c r="BD506" s="754"/>
      <c r="BE506" s="754"/>
      <c r="BF506" s="754"/>
      <c r="BG506" s="754"/>
    </row>
    <row r="507" spans="1:59" s="782" customFormat="1" ht="30" x14ac:dyDescent="0.2">
      <c r="A507" s="773">
        <v>218</v>
      </c>
      <c r="B507" s="773">
        <v>232</v>
      </c>
      <c r="C507" s="774">
        <v>691</v>
      </c>
      <c r="D507" s="775">
        <v>498</v>
      </c>
      <c r="E507" s="776" t="s">
        <v>567</v>
      </c>
      <c r="F507" s="777" t="s">
        <v>6254</v>
      </c>
      <c r="G507" s="778" t="s">
        <v>5750</v>
      </c>
      <c r="H507" s="777" t="s">
        <v>106</v>
      </c>
      <c r="I507" s="779">
        <v>560000</v>
      </c>
      <c r="J507" s="780">
        <v>536000</v>
      </c>
      <c r="K507" s="780"/>
      <c r="L507" s="780"/>
      <c r="M507" s="780"/>
      <c r="N507" s="780"/>
      <c r="O507" s="780"/>
      <c r="P507" s="780"/>
      <c r="Q507" s="781"/>
      <c r="R507" s="754"/>
      <c r="S507" s="754"/>
      <c r="T507" s="754"/>
      <c r="U507" s="754"/>
      <c r="V507" s="754"/>
      <c r="W507" s="754"/>
      <c r="X507" s="754"/>
      <c r="Y507" s="754"/>
      <c r="Z507" s="754"/>
      <c r="AA507" s="754"/>
      <c r="AB507" s="754"/>
      <c r="AC507" s="754"/>
      <c r="AD507" s="754"/>
      <c r="AE507" s="754"/>
      <c r="AF507" s="754"/>
      <c r="AG507" s="754"/>
      <c r="AH507" s="754"/>
      <c r="AI507" s="754"/>
      <c r="AJ507" s="754"/>
      <c r="AK507" s="754"/>
      <c r="AL507" s="754"/>
      <c r="AM507" s="754"/>
      <c r="AN507" s="754"/>
      <c r="AO507" s="754"/>
      <c r="AP507" s="754"/>
      <c r="AQ507" s="754"/>
      <c r="AR507" s="754"/>
      <c r="AS507" s="754"/>
      <c r="AT507" s="754"/>
      <c r="AU507" s="754"/>
      <c r="AV507" s="754"/>
      <c r="AW507" s="754"/>
      <c r="AX507" s="754"/>
      <c r="AY507" s="754"/>
      <c r="AZ507" s="754"/>
      <c r="BA507" s="754"/>
      <c r="BB507" s="754"/>
      <c r="BC507" s="754"/>
      <c r="BD507" s="754"/>
      <c r="BE507" s="754"/>
      <c r="BF507" s="754"/>
      <c r="BG507" s="754"/>
    </row>
    <row r="508" spans="1:59" s="782" customFormat="1" ht="30" x14ac:dyDescent="0.2">
      <c r="A508" s="773">
        <v>219</v>
      </c>
      <c r="B508" s="773">
        <v>233</v>
      </c>
      <c r="C508" s="774">
        <v>692</v>
      </c>
      <c r="D508" s="775">
        <v>499</v>
      </c>
      <c r="E508" s="776" t="s">
        <v>569</v>
      </c>
      <c r="F508" s="777" t="s">
        <v>6254</v>
      </c>
      <c r="G508" s="778" t="s">
        <v>5750</v>
      </c>
      <c r="H508" s="777" t="s">
        <v>106</v>
      </c>
      <c r="I508" s="779">
        <v>560000</v>
      </c>
      <c r="J508" s="780">
        <v>560000</v>
      </c>
      <c r="K508" s="780"/>
      <c r="L508" s="780"/>
      <c r="M508" s="780"/>
      <c r="N508" s="780"/>
      <c r="O508" s="780"/>
      <c r="P508" s="780"/>
      <c r="Q508" s="781"/>
      <c r="R508" s="754"/>
      <c r="S508" s="754"/>
      <c r="T508" s="754"/>
      <c r="U508" s="754"/>
      <c r="V508" s="754"/>
      <c r="W508" s="754"/>
      <c r="X508" s="754"/>
      <c r="Y508" s="754"/>
      <c r="Z508" s="754"/>
      <c r="AA508" s="754"/>
      <c r="AB508" s="754"/>
      <c r="AC508" s="754"/>
      <c r="AD508" s="754"/>
      <c r="AE508" s="754"/>
      <c r="AF508" s="754"/>
      <c r="AG508" s="754"/>
      <c r="AH508" s="754"/>
      <c r="AI508" s="754"/>
      <c r="AJ508" s="754"/>
      <c r="AK508" s="754"/>
      <c r="AL508" s="754"/>
      <c r="AM508" s="754"/>
      <c r="AN508" s="754"/>
      <c r="AO508" s="754"/>
      <c r="AP508" s="754"/>
      <c r="AQ508" s="754"/>
      <c r="AR508" s="754"/>
      <c r="AS508" s="754"/>
      <c r="AT508" s="754"/>
      <c r="AU508" s="754"/>
      <c r="AV508" s="754"/>
      <c r="AW508" s="754"/>
      <c r="AX508" s="754"/>
      <c r="AY508" s="754"/>
      <c r="AZ508" s="754"/>
      <c r="BA508" s="754"/>
      <c r="BB508" s="754"/>
      <c r="BC508" s="754"/>
      <c r="BD508" s="754"/>
      <c r="BE508" s="754"/>
      <c r="BF508" s="754"/>
      <c r="BG508" s="754"/>
    </row>
    <row r="509" spans="1:59" s="782" customFormat="1" x14ac:dyDescent="0.2">
      <c r="A509" s="773">
        <v>220</v>
      </c>
      <c r="B509" s="773">
        <v>234</v>
      </c>
      <c r="C509" s="774">
        <v>693</v>
      </c>
      <c r="D509" s="775">
        <v>500</v>
      </c>
      <c r="E509" s="776" t="s">
        <v>571</v>
      </c>
      <c r="F509" s="777" t="s">
        <v>6280</v>
      </c>
      <c r="G509" s="778" t="s">
        <v>5750</v>
      </c>
      <c r="H509" s="777" t="s">
        <v>106</v>
      </c>
      <c r="I509" s="779">
        <v>448000</v>
      </c>
      <c r="J509" s="780">
        <v>448000</v>
      </c>
      <c r="K509" s="780"/>
      <c r="L509" s="780"/>
      <c r="M509" s="780"/>
      <c r="N509" s="780"/>
      <c r="O509" s="780"/>
      <c r="P509" s="780"/>
      <c r="Q509" s="781"/>
      <c r="R509" s="754"/>
      <c r="S509" s="754"/>
      <c r="T509" s="754"/>
      <c r="U509" s="754"/>
      <c r="V509" s="754"/>
      <c r="W509" s="754"/>
      <c r="X509" s="754"/>
      <c r="Y509" s="754"/>
      <c r="Z509" s="754"/>
      <c r="AA509" s="754"/>
      <c r="AB509" s="754"/>
      <c r="AC509" s="754"/>
      <c r="AD509" s="754"/>
      <c r="AE509" s="754"/>
      <c r="AF509" s="754"/>
      <c r="AG509" s="754"/>
      <c r="AH509" s="754"/>
      <c r="AI509" s="754"/>
      <c r="AJ509" s="754"/>
      <c r="AK509" s="754"/>
      <c r="AL509" s="754"/>
      <c r="AM509" s="754"/>
      <c r="AN509" s="754"/>
      <c r="AO509" s="754"/>
      <c r="AP509" s="754"/>
      <c r="AQ509" s="754"/>
      <c r="AR509" s="754"/>
      <c r="AS509" s="754"/>
      <c r="AT509" s="754"/>
      <c r="AU509" s="754"/>
      <c r="AV509" s="754"/>
      <c r="AW509" s="754"/>
      <c r="AX509" s="754"/>
      <c r="AY509" s="754"/>
      <c r="AZ509" s="754"/>
      <c r="BA509" s="754"/>
      <c r="BB509" s="754"/>
      <c r="BC509" s="754"/>
      <c r="BD509" s="754"/>
      <c r="BE509" s="754"/>
      <c r="BF509" s="754"/>
      <c r="BG509" s="754"/>
    </row>
    <row r="510" spans="1:59" s="782" customFormat="1" ht="30" x14ac:dyDescent="0.2">
      <c r="A510" s="773">
        <v>221</v>
      </c>
      <c r="B510" s="773">
        <v>235</v>
      </c>
      <c r="C510" s="774">
        <v>694</v>
      </c>
      <c r="D510" s="775">
        <v>501</v>
      </c>
      <c r="E510" s="776" t="s">
        <v>573</v>
      </c>
      <c r="F510" s="777" t="s">
        <v>6254</v>
      </c>
      <c r="G510" s="778" t="s">
        <v>5750</v>
      </c>
      <c r="H510" s="777" t="s">
        <v>106</v>
      </c>
      <c r="I510" s="779">
        <v>448000</v>
      </c>
      <c r="J510" s="780">
        <v>448000</v>
      </c>
      <c r="K510" s="780"/>
      <c r="L510" s="780"/>
      <c r="M510" s="780"/>
      <c r="N510" s="780"/>
      <c r="O510" s="780"/>
      <c r="P510" s="780"/>
      <c r="Q510" s="781"/>
      <c r="R510" s="754"/>
      <c r="S510" s="754"/>
      <c r="T510" s="754"/>
      <c r="U510" s="754"/>
      <c r="V510" s="754"/>
      <c r="W510" s="754"/>
      <c r="X510" s="754"/>
      <c r="Y510" s="754"/>
      <c r="Z510" s="754"/>
      <c r="AA510" s="754"/>
      <c r="AB510" s="754"/>
      <c r="AC510" s="754"/>
      <c r="AD510" s="754"/>
      <c r="AE510" s="754"/>
      <c r="AF510" s="754"/>
      <c r="AG510" s="754"/>
      <c r="AH510" s="754"/>
      <c r="AI510" s="754"/>
      <c r="AJ510" s="754"/>
      <c r="AK510" s="754"/>
      <c r="AL510" s="754"/>
      <c r="AM510" s="754"/>
      <c r="AN510" s="754"/>
      <c r="AO510" s="754"/>
      <c r="AP510" s="754"/>
      <c r="AQ510" s="754"/>
      <c r="AR510" s="754"/>
      <c r="AS510" s="754"/>
      <c r="AT510" s="754"/>
      <c r="AU510" s="754"/>
      <c r="AV510" s="754"/>
      <c r="AW510" s="754"/>
      <c r="AX510" s="754"/>
      <c r="AY510" s="754"/>
      <c r="AZ510" s="754"/>
      <c r="BA510" s="754"/>
      <c r="BB510" s="754"/>
      <c r="BC510" s="754"/>
      <c r="BD510" s="754"/>
      <c r="BE510" s="754"/>
      <c r="BF510" s="754"/>
      <c r="BG510" s="754"/>
    </row>
    <row r="511" spans="1:59" s="782" customFormat="1" ht="30" x14ac:dyDescent="0.2">
      <c r="A511" s="773">
        <v>222</v>
      </c>
      <c r="B511" s="773">
        <v>236</v>
      </c>
      <c r="C511" s="774">
        <v>695</v>
      </c>
      <c r="D511" s="775">
        <v>502</v>
      </c>
      <c r="E511" s="776" t="s">
        <v>575</v>
      </c>
      <c r="F511" s="777" t="s">
        <v>6254</v>
      </c>
      <c r="G511" s="778" t="s">
        <v>5750</v>
      </c>
      <c r="H511" s="777" t="s">
        <v>106</v>
      </c>
      <c r="I511" s="779">
        <v>336000</v>
      </c>
      <c r="J511" s="780">
        <v>336000</v>
      </c>
      <c r="K511" s="780"/>
      <c r="L511" s="780"/>
      <c r="M511" s="780"/>
      <c r="N511" s="780"/>
      <c r="O511" s="780"/>
      <c r="P511" s="780"/>
      <c r="Q511" s="781"/>
      <c r="R511" s="754"/>
      <c r="S511" s="754"/>
      <c r="T511" s="754"/>
      <c r="U511" s="754"/>
      <c r="V511" s="754"/>
      <c r="W511" s="754"/>
      <c r="X511" s="754"/>
      <c r="Y511" s="754"/>
      <c r="Z511" s="754"/>
      <c r="AA511" s="754"/>
      <c r="AB511" s="754"/>
      <c r="AC511" s="754"/>
      <c r="AD511" s="754"/>
      <c r="AE511" s="754"/>
      <c r="AF511" s="754"/>
      <c r="AG511" s="754"/>
      <c r="AH511" s="754"/>
      <c r="AI511" s="754"/>
      <c r="AJ511" s="754"/>
      <c r="AK511" s="754"/>
      <c r="AL511" s="754"/>
      <c r="AM511" s="754"/>
      <c r="AN511" s="754"/>
      <c r="AO511" s="754"/>
      <c r="AP511" s="754"/>
      <c r="AQ511" s="754"/>
      <c r="AR511" s="754"/>
      <c r="AS511" s="754"/>
      <c r="AT511" s="754"/>
      <c r="AU511" s="754"/>
      <c r="AV511" s="754"/>
      <c r="AW511" s="754"/>
      <c r="AX511" s="754"/>
      <c r="AY511" s="754"/>
      <c r="AZ511" s="754"/>
      <c r="BA511" s="754"/>
      <c r="BB511" s="754"/>
      <c r="BC511" s="754"/>
      <c r="BD511" s="754"/>
      <c r="BE511" s="754"/>
      <c r="BF511" s="754"/>
      <c r="BG511" s="754"/>
    </row>
    <row r="512" spans="1:59" s="782" customFormat="1" x14ac:dyDescent="0.2">
      <c r="A512" s="773">
        <v>223</v>
      </c>
      <c r="B512" s="773">
        <v>237</v>
      </c>
      <c r="C512" s="774">
        <v>696</v>
      </c>
      <c r="D512" s="775">
        <v>503</v>
      </c>
      <c r="E512" s="776" t="s">
        <v>577</v>
      </c>
      <c r="F512" s="777" t="s">
        <v>6280</v>
      </c>
      <c r="G512" s="778" t="s">
        <v>5750</v>
      </c>
      <c r="H512" s="777" t="s">
        <v>106</v>
      </c>
      <c r="I512" s="779">
        <v>784000</v>
      </c>
      <c r="J512" s="780">
        <v>784000</v>
      </c>
      <c r="K512" s="780"/>
      <c r="L512" s="780"/>
      <c r="M512" s="780"/>
      <c r="N512" s="780"/>
      <c r="O512" s="780"/>
      <c r="P512" s="780"/>
      <c r="Q512" s="781"/>
      <c r="R512" s="754"/>
      <c r="S512" s="754"/>
      <c r="T512" s="754"/>
      <c r="U512" s="754"/>
      <c r="V512" s="754"/>
      <c r="W512" s="754"/>
      <c r="X512" s="754"/>
      <c r="Y512" s="754"/>
      <c r="Z512" s="754"/>
      <c r="AA512" s="754"/>
      <c r="AB512" s="754"/>
      <c r="AC512" s="754"/>
      <c r="AD512" s="754"/>
      <c r="AE512" s="754"/>
      <c r="AF512" s="754"/>
      <c r="AG512" s="754"/>
      <c r="AH512" s="754"/>
      <c r="AI512" s="754"/>
      <c r="AJ512" s="754"/>
      <c r="AK512" s="754"/>
      <c r="AL512" s="754"/>
      <c r="AM512" s="754"/>
      <c r="AN512" s="754"/>
      <c r="AO512" s="754"/>
      <c r="AP512" s="754"/>
      <c r="AQ512" s="754"/>
      <c r="AR512" s="754"/>
      <c r="AS512" s="754"/>
      <c r="AT512" s="754"/>
      <c r="AU512" s="754"/>
      <c r="AV512" s="754"/>
      <c r="AW512" s="754"/>
      <c r="AX512" s="754"/>
      <c r="AY512" s="754"/>
      <c r="AZ512" s="754"/>
      <c r="BA512" s="754"/>
      <c r="BB512" s="754"/>
      <c r="BC512" s="754"/>
      <c r="BD512" s="754"/>
      <c r="BE512" s="754"/>
      <c r="BF512" s="754"/>
      <c r="BG512" s="754"/>
    </row>
    <row r="513" spans="1:59" s="782" customFormat="1" x14ac:dyDescent="0.2">
      <c r="A513" s="773">
        <v>224</v>
      </c>
      <c r="B513" s="773">
        <v>238</v>
      </c>
      <c r="C513" s="774">
        <v>697</v>
      </c>
      <c r="D513" s="775">
        <v>504</v>
      </c>
      <c r="E513" s="776" t="s">
        <v>579</v>
      </c>
      <c r="F513" s="777" t="s">
        <v>6280</v>
      </c>
      <c r="G513" s="778" t="s">
        <v>5750</v>
      </c>
      <c r="H513" s="777" t="s">
        <v>106</v>
      </c>
      <c r="I513" s="779">
        <v>1008000</v>
      </c>
      <c r="J513" s="780">
        <v>1008000</v>
      </c>
      <c r="K513" s="780"/>
      <c r="L513" s="780"/>
      <c r="M513" s="780"/>
      <c r="N513" s="780"/>
      <c r="O513" s="780"/>
      <c r="P513" s="780"/>
      <c r="Q513" s="781"/>
      <c r="R513" s="754"/>
      <c r="S513" s="754"/>
      <c r="T513" s="754"/>
      <c r="U513" s="754"/>
      <c r="V513" s="754"/>
      <c r="W513" s="754"/>
      <c r="X513" s="754"/>
      <c r="Y513" s="754"/>
      <c r="Z513" s="754"/>
      <c r="AA513" s="754"/>
      <c r="AB513" s="754"/>
      <c r="AC513" s="754"/>
      <c r="AD513" s="754"/>
      <c r="AE513" s="754"/>
      <c r="AF513" s="754"/>
      <c r="AG513" s="754"/>
      <c r="AH513" s="754"/>
      <c r="AI513" s="754"/>
      <c r="AJ513" s="754"/>
      <c r="AK513" s="754"/>
      <c r="AL513" s="754"/>
      <c r="AM513" s="754"/>
      <c r="AN513" s="754"/>
      <c r="AO513" s="754"/>
      <c r="AP513" s="754"/>
      <c r="AQ513" s="754"/>
      <c r="AR513" s="754"/>
      <c r="AS513" s="754"/>
      <c r="AT513" s="754"/>
      <c r="AU513" s="754"/>
      <c r="AV513" s="754"/>
      <c r="AW513" s="754"/>
      <c r="AX513" s="754"/>
      <c r="AY513" s="754"/>
      <c r="AZ513" s="754"/>
      <c r="BA513" s="754"/>
      <c r="BB513" s="754"/>
      <c r="BC513" s="754"/>
      <c r="BD513" s="754"/>
      <c r="BE513" s="754"/>
      <c r="BF513" s="754"/>
      <c r="BG513" s="754"/>
    </row>
    <row r="514" spans="1:59" s="782" customFormat="1" x14ac:dyDescent="0.2">
      <c r="A514" s="773">
        <v>225</v>
      </c>
      <c r="B514" s="773">
        <v>239</v>
      </c>
      <c r="C514" s="774">
        <v>698</v>
      </c>
      <c r="D514" s="775">
        <v>505</v>
      </c>
      <c r="E514" s="776" t="s">
        <v>581</v>
      </c>
      <c r="F514" s="777" t="s">
        <v>6280</v>
      </c>
      <c r="G514" s="778" t="s">
        <v>5750</v>
      </c>
      <c r="H514" s="777" t="s">
        <v>106</v>
      </c>
      <c r="I514" s="779">
        <v>1008000</v>
      </c>
      <c r="J514" s="780">
        <v>1008000</v>
      </c>
      <c r="K514" s="780"/>
      <c r="L514" s="780"/>
      <c r="M514" s="780"/>
      <c r="N514" s="780"/>
      <c r="O514" s="780"/>
      <c r="P514" s="780"/>
      <c r="Q514" s="781"/>
      <c r="R514" s="754"/>
      <c r="S514" s="754"/>
      <c r="T514" s="754"/>
      <c r="U514" s="754"/>
      <c r="V514" s="754"/>
      <c r="W514" s="754"/>
      <c r="X514" s="754"/>
      <c r="Y514" s="754"/>
      <c r="Z514" s="754"/>
      <c r="AA514" s="754"/>
      <c r="AB514" s="754"/>
      <c r="AC514" s="754"/>
      <c r="AD514" s="754"/>
      <c r="AE514" s="754"/>
      <c r="AF514" s="754"/>
      <c r="AG514" s="754"/>
      <c r="AH514" s="754"/>
      <c r="AI514" s="754"/>
      <c r="AJ514" s="754"/>
      <c r="AK514" s="754"/>
      <c r="AL514" s="754"/>
      <c r="AM514" s="754"/>
      <c r="AN514" s="754"/>
      <c r="AO514" s="754"/>
      <c r="AP514" s="754"/>
      <c r="AQ514" s="754"/>
      <c r="AR514" s="754"/>
      <c r="AS514" s="754"/>
      <c r="AT514" s="754"/>
      <c r="AU514" s="754"/>
      <c r="AV514" s="754"/>
      <c r="AW514" s="754"/>
      <c r="AX514" s="754"/>
      <c r="AY514" s="754"/>
      <c r="AZ514" s="754"/>
      <c r="BA514" s="754"/>
      <c r="BB514" s="754"/>
      <c r="BC514" s="754"/>
      <c r="BD514" s="754"/>
      <c r="BE514" s="754"/>
      <c r="BF514" s="754"/>
      <c r="BG514" s="754"/>
    </row>
    <row r="515" spans="1:59" s="782" customFormat="1" x14ac:dyDescent="0.2">
      <c r="A515" s="773">
        <v>226</v>
      </c>
      <c r="B515" s="773">
        <v>240</v>
      </c>
      <c r="C515" s="774">
        <v>699</v>
      </c>
      <c r="D515" s="775">
        <v>506</v>
      </c>
      <c r="E515" s="776" t="s">
        <v>583</v>
      </c>
      <c r="F515" s="777" t="s">
        <v>6280</v>
      </c>
      <c r="G515" s="778" t="s">
        <v>5750</v>
      </c>
      <c r="H515" s="777" t="s">
        <v>106</v>
      </c>
      <c r="I515" s="779">
        <v>560000</v>
      </c>
      <c r="J515" s="780">
        <v>560000</v>
      </c>
      <c r="K515" s="780"/>
      <c r="L515" s="780"/>
      <c r="M515" s="780"/>
      <c r="N515" s="780"/>
      <c r="O515" s="780"/>
      <c r="P515" s="780"/>
      <c r="Q515" s="781"/>
      <c r="R515" s="754"/>
      <c r="S515" s="754"/>
      <c r="T515" s="754"/>
      <c r="U515" s="754"/>
      <c r="V515" s="754"/>
      <c r="W515" s="754"/>
      <c r="X515" s="754"/>
      <c r="Y515" s="754"/>
      <c r="Z515" s="754"/>
      <c r="AA515" s="754"/>
      <c r="AB515" s="754"/>
      <c r="AC515" s="754"/>
      <c r="AD515" s="754"/>
      <c r="AE515" s="754"/>
      <c r="AF515" s="754"/>
      <c r="AG515" s="754"/>
      <c r="AH515" s="754"/>
      <c r="AI515" s="754"/>
      <c r="AJ515" s="754"/>
      <c r="AK515" s="754"/>
      <c r="AL515" s="754"/>
      <c r="AM515" s="754"/>
      <c r="AN515" s="754"/>
      <c r="AO515" s="754"/>
      <c r="AP515" s="754"/>
      <c r="AQ515" s="754"/>
      <c r="AR515" s="754"/>
      <c r="AS515" s="754"/>
      <c r="AT515" s="754"/>
      <c r="AU515" s="754"/>
      <c r="AV515" s="754"/>
      <c r="AW515" s="754"/>
      <c r="AX515" s="754"/>
      <c r="AY515" s="754"/>
      <c r="AZ515" s="754"/>
      <c r="BA515" s="754"/>
      <c r="BB515" s="754"/>
      <c r="BC515" s="754"/>
      <c r="BD515" s="754"/>
      <c r="BE515" s="754"/>
      <c r="BF515" s="754"/>
      <c r="BG515" s="754"/>
    </row>
    <row r="516" spans="1:59" s="782" customFormat="1" x14ac:dyDescent="0.2">
      <c r="A516" s="773">
        <v>227</v>
      </c>
      <c r="B516" s="773">
        <v>241</v>
      </c>
      <c r="C516" s="774">
        <v>700</v>
      </c>
      <c r="D516" s="775">
        <v>507</v>
      </c>
      <c r="E516" s="776" t="s">
        <v>585</v>
      </c>
      <c r="F516" s="777" t="s">
        <v>6280</v>
      </c>
      <c r="G516" s="778" t="s">
        <v>5750</v>
      </c>
      <c r="H516" s="777" t="s">
        <v>106</v>
      </c>
      <c r="I516" s="779">
        <v>448000</v>
      </c>
      <c r="J516" s="780">
        <v>448000</v>
      </c>
      <c r="K516" s="780"/>
      <c r="L516" s="780"/>
      <c r="M516" s="780"/>
      <c r="N516" s="780"/>
      <c r="O516" s="780"/>
      <c r="P516" s="780"/>
      <c r="Q516" s="781"/>
      <c r="R516" s="754"/>
      <c r="S516" s="754"/>
      <c r="T516" s="754"/>
      <c r="U516" s="754"/>
      <c r="V516" s="754"/>
      <c r="W516" s="754"/>
      <c r="X516" s="754"/>
      <c r="Y516" s="754"/>
      <c r="Z516" s="754"/>
      <c r="AA516" s="754"/>
      <c r="AB516" s="754"/>
      <c r="AC516" s="754"/>
      <c r="AD516" s="754"/>
      <c r="AE516" s="754"/>
      <c r="AF516" s="754"/>
      <c r="AG516" s="754"/>
      <c r="AH516" s="754"/>
      <c r="AI516" s="754"/>
      <c r="AJ516" s="754"/>
      <c r="AK516" s="754"/>
      <c r="AL516" s="754"/>
      <c r="AM516" s="754"/>
      <c r="AN516" s="754"/>
      <c r="AO516" s="754"/>
      <c r="AP516" s="754"/>
      <c r="AQ516" s="754"/>
      <c r="AR516" s="754"/>
      <c r="AS516" s="754"/>
      <c r="AT516" s="754"/>
      <c r="AU516" s="754"/>
      <c r="AV516" s="754"/>
      <c r="AW516" s="754"/>
      <c r="AX516" s="754"/>
      <c r="AY516" s="754"/>
      <c r="AZ516" s="754"/>
      <c r="BA516" s="754"/>
      <c r="BB516" s="754"/>
      <c r="BC516" s="754"/>
      <c r="BD516" s="754"/>
      <c r="BE516" s="754"/>
      <c r="BF516" s="754"/>
      <c r="BG516" s="754"/>
    </row>
    <row r="517" spans="1:59" s="782" customFormat="1" ht="30" x14ac:dyDescent="0.2">
      <c r="A517" s="773">
        <v>228</v>
      </c>
      <c r="B517" s="773">
        <v>242</v>
      </c>
      <c r="C517" s="774">
        <v>701</v>
      </c>
      <c r="D517" s="775">
        <v>508</v>
      </c>
      <c r="E517" s="776" t="s">
        <v>587</v>
      </c>
      <c r="F517" s="777" t="s">
        <v>6254</v>
      </c>
      <c r="G517" s="778" t="s">
        <v>5750</v>
      </c>
      <c r="H517" s="777" t="s">
        <v>106</v>
      </c>
      <c r="I517" s="779">
        <v>336000</v>
      </c>
      <c r="J517" s="780">
        <v>336000</v>
      </c>
      <c r="K517" s="780"/>
      <c r="L517" s="780"/>
      <c r="M517" s="780"/>
      <c r="N517" s="780"/>
      <c r="O517" s="780"/>
      <c r="P517" s="780"/>
      <c r="Q517" s="781"/>
      <c r="R517" s="754"/>
      <c r="S517" s="754"/>
      <c r="T517" s="754"/>
      <c r="U517" s="754"/>
      <c r="V517" s="754"/>
      <c r="W517" s="754"/>
      <c r="X517" s="754"/>
      <c r="Y517" s="754"/>
      <c r="Z517" s="754"/>
      <c r="AA517" s="754"/>
      <c r="AB517" s="754"/>
      <c r="AC517" s="754"/>
      <c r="AD517" s="754"/>
      <c r="AE517" s="754"/>
      <c r="AF517" s="754"/>
      <c r="AG517" s="754"/>
      <c r="AH517" s="754"/>
      <c r="AI517" s="754"/>
      <c r="AJ517" s="754"/>
      <c r="AK517" s="754"/>
      <c r="AL517" s="754"/>
      <c r="AM517" s="754"/>
      <c r="AN517" s="754"/>
      <c r="AO517" s="754"/>
      <c r="AP517" s="754"/>
      <c r="AQ517" s="754"/>
      <c r="AR517" s="754"/>
      <c r="AS517" s="754"/>
      <c r="AT517" s="754"/>
      <c r="AU517" s="754"/>
      <c r="AV517" s="754"/>
      <c r="AW517" s="754"/>
      <c r="AX517" s="754"/>
      <c r="AY517" s="754"/>
      <c r="AZ517" s="754"/>
      <c r="BA517" s="754"/>
      <c r="BB517" s="754"/>
      <c r="BC517" s="754"/>
      <c r="BD517" s="754"/>
      <c r="BE517" s="754"/>
      <c r="BF517" s="754"/>
      <c r="BG517" s="754"/>
    </row>
    <row r="518" spans="1:59" s="782" customFormat="1" x14ac:dyDescent="0.2">
      <c r="A518" s="773">
        <v>229</v>
      </c>
      <c r="B518" s="773">
        <v>243</v>
      </c>
      <c r="C518" s="774">
        <v>702</v>
      </c>
      <c r="D518" s="775">
        <v>509</v>
      </c>
      <c r="E518" s="776" t="s">
        <v>589</v>
      </c>
      <c r="F518" s="777" t="s">
        <v>6280</v>
      </c>
      <c r="G518" s="778" t="s">
        <v>5750</v>
      </c>
      <c r="H518" s="777" t="s">
        <v>106</v>
      </c>
      <c r="I518" s="779">
        <v>672000</v>
      </c>
      <c r="J518" s="780">
        <v>672000</v>
      </c>
      <c r="K518" s="780"/>
      <c r="L518" s="780"/>
      <c r="M518" s="780"/>
      <c r="N518" s="780"/>
      <c r="O518" s="780"/>
      <c r="P518" s="780"/>
      <c r="Q518" s="781"/>
      <c r="R518" s="754"/>
      <c r="S518" s="754"/>
      <c r="T518" s="754"/>
      <c r="U518" s="754"/>
      <c r="V518" s="754"/>
      <c r="W518" s="754"/>
      <c r="X518" s="754"/>
      <c r="Y518" s="754"/>
      <c r="Z518" s="754"/>
      <c r="AA518" s="754"/>
      <c r="AB518" s="754"/>
      <c r="AC518" s="754"/>
      <c r="AD518" s="754"/>
      <c r="AE518" s="754"/>
      <c r="AF518" s="754"/>
      <c r="AG518" s="754"/>
      <c r="AH518" s="754"/>
      <c r="AI518" s="754"/>
      <c r="AJ518" s="754"/>
      <c r="AK518" s="754"/>
      <c r="AL518" s="754"/>
      <c r="AM518" s="754"/>
      <c r="AN518" s="754"/>
      <c r="AO518" s="754"/>
      <c r="AP518" s="754"/>
      <c r="AQ518" s="754"/>
      <c r="AR518" s="754"/>
      <c r="AS518" s="754"/>
      <c r="AT518" s="754"/>
      <c r="AU518" s="754"/>
      <c r="AV518" s="754"/>
      <c r="AW518" s="754"/>
      <c r="AX518" s="754"/>
      <c r="AY518" s="754"/>
      <c r="AZ518" s="754"/>
      <c r="BA518" s="754"/>
      <c r="BB518" s="754"/>
      <c r="BC518" s="754"/>
      <c r="BD518" s="754"/>
      <c r="BE518" s="754"/>
      <c r="BF518" s="754"/>
      <c r="BG518" s="754"/>
    </row>
    <row r="519" spans="1:59" s="782" customFormat="1" ht="30" x14ac:dyDescent="0.2">
      <c r="A519" s="773">
        <v>217</v>
      </c>
      <c r="B519" s="773">
        <v>231</v>
      </c>
      <c r="C519" s="774">
        <v>703</v>
      </c>
      <c r="D519" s="775">
        <v>510</v>
      </c>
      <c r="E519" s="776" t="s">
        <v>565</v>
      </c>
      <c r="F519" s="777" t="s">
        <v>6254</v>
      </c>
      <c r="G519" s="778" t="s">
        <v>5750</v>
      </c>
      <c r="H519" s="777" t="s">
        <v>106</v>
      </c>
      <c r="I519" s="779">
        <v>336000</v>
      </c>
      <c r="J519" s="780">
        <v>336000</v>
      </c>
      <c r="K519" s="780"/>
      <c r="L519" s="780"/>
      <c r="M519" s="780"/>
      <c r="N519" s="780"/>
      <c r="O519" s="780"/>
      <c r="P519" s="780"/>
      <c r="Q519" s="781"/>
      <c r="R519" s="754"/>
      <c r="S519" s="754"/>
      <c r="T519" s="754"/>
      <c r="U519" s="754"/>
      <c r="V519" s="754"/>
      <c r="W519" s="754"/>
      <c r="X519" s="754"/>
      <c r="Y519" s="754"/>
      <c r="Z519" s="754"/>
      <c r="AA519" s="754"/>
      <c r="AB519" s="754"/>
      <c r="AC519" s="754"/>
      <c r="AD519" s="754"/>
      <c r="AE519" s="754"/>
      <c r="AF519" s="754"/>
      <c r="AG519" s="754"/>
      <c r="AH519" s="754"/>
      <c r="AI519" s="754"/>
      <c r="AJ519" s="754"/>
      <c r="AK519" s="754"/>
      <c r="AL519" s="754"/>
      <c r="AM519" s="754"/>
      <c r="AN519" s="754"/>
      <c r="AO519" s="754"/>
      <c r="AP519" s="754"/>
      <c r="AQ519" s="754"/>
      <c r="AR519" s="754"/>
      <c r="AS519" s="754"/>
      <c r="AT519" s="754"/>
      <c r="AU519" s="754"/>
      <c r="AV519" s="754"/>
      <c r="AW519" s="754"/>
      <c r="AX519" s="754"/>
      <c r="AY519" s="754"/>
      <c r="AZ519" s="754"/>
      <c r="BA519" s="754"/>
      <c r="BB519" s="754"/>
      <c r="BC519" s="754"/>
      <c r="BD519" s="754"/>
      <c r="BE519" s="754"/>
      <c r="BF519" s="754"/>
      <c r="BG519" s="754"/>
    </row>
    <row r="520" spans="1:59" s="782" customFormat="1" ht="30" x14ac:dyDescent="0.2">
      <c r="A520" s="773">
        <v>231</v>
      </c>
      <c r="B520" s="773">
        <v>244</v>
      </c>
      <c r="C520" s="774">
        <v>704</v>
      </c>
      <c r="D520" s="775">
        <v>511</v>
      </c>
      <c r="E520" s="776" t="s">
        <v>593</v>
      </c>
      <c r="F520" s="777" t="s">
        <v>6254</v>
      </c>
      <c r="G520" s="778" t="s">
        <v>5750</v>
      </c>
      <c r="H520" s="777" t="s">
        <v>106</v>
      </c>
      <c r="I520" s="779">
        <v>336000</v>
      </c>
      <c r="J520" s="780">
        <v>336000</v>
      </c>
      <c r="K520" s="780"/>
      <c r="L520" s="780"/>
      <c r="M520" s="780"/>
      <c r="N520" s="780"/>
      <c r="O520" s="780"/>
      <c r="P520" s="780"/>
      <c r="Q520" s="781"/>
      <c r="R520" s="754"/>
      <c r="S520" s="754"/>
      <c r="T520" s="754"/>
      <c r="U520" s="754"/>
      <c r="V520" s="754"/>
      <c r="W520" s="754"/>
      <c r="X520" s="754"/>
      <c r="Y520" s="754"/>
      <c r="Z520" s="754"/>
      <c r="AA520" s="754"/>
      <c r="AB520" s="754"/>
      <c r="AC520" s="754"/>
      <c r="AD520" s="754"/>
      <c r="AE520" s="754"/>
      <c r="AF520" s="754"/>
      <c r="AG520" s="754"/>
      <c r="AH520" s="754"/>
      <c r="AI520" s="754"/>
      <c r="AJ520" s="754"/>
      <c r="AK520" s="754"/>
      <c r="AL520" s="754"/>
      <c r="AM520" s="754"/>
      <c r="AN520" s="754"/>
      <c r="AO520" s="754"/>
      <c r="AP520" s="754"/>
      <c r="AQ520" s="754"/>
      <c r="AR520" s="754"/>
      <c r="AS520" s="754"/>
      <c r="AT520" s="754"/>
      <c r="AU520" s="754"/>
      <c r="AV520" s="754"/>
      <c r="AW520" s="754"/>
      <c r="AX520" s="754"/>
      <c r="AY520" s="754"/>
      <c r="AZ520" s="754"/>
      <c r="BA520" s="754"/>
      <c r="BB520" s="754"/>
      <c r="BC520" s="754"/>
      <c r="BD520" s="754"/>
      <c r="BE520" s="754"/>
      <c r="BF520" s="754"/>
      <c r="BG520" s="754"/>
    </row>
    <row r="521" spans="1:59" s="782" customFormat="1" ht="30" x14ac:dyDescent="0.2">
      <c r="A521" s="773">
        <v>233</v>
      </c>
      <c r="B521" s="773">
        <v>245</v>
      </c>
      <c r="C521" s="774">
        <v>705</v>
      </c>
      <c r="D521" s="775">
        <v>512</v>
      </c>
      <c r="E521" s="776" t="s">
        <v>599</v>
      </c>
      <c r="F521" s="777" t="s">
        <v>6254</v>
      </c>
      <c r="G521" s="778" t="s">
        <v>5750</v>
      </c>
      <c r="H521" s="777" t="s">
        <v>106</v>
      </c>
      <c r="I521" s="779">
        <v>336000</v>
      </c>
      <c r="J521" s="780">
        <v>336000</v>
      </c>
      <c r="K521" s="780"/>
      <c r="L521" s="780"/>
      <c r="M521" s="780"/>
      <c r="N521" s="780"/>
      <c r="O521" s="780"/>
      <c r="P521" s="780"/>
      <c r="Q521" s="781"/>
      <c r="R521" s="754"/>
      <c r="S521" s="754"/>
      <c r="T521" s="754"/>
      <c r="U521" s="754"/>
      <c r="V521" s="754"/>
      <c r="W521" s="754"/>
      <c r="X521" s="754"/>
      <c r="Y521" s="754"/>
      <c r="Z521" s="754"/>
      <c r="AA521" s="754"/>
      <c r="AB521" s="754"/>
      <c r="AC521" s="754"/>
      <c r="AD521" s="754"/>
      <c r="AE521" s="754"/>
      <c r="AF521" s="754"/>
      <c r="AG521" s="754"/>
      <c r="AH521" s="754"/>
      <c r="AI521" s="754"/>
      <c r="AJ521" s="754"/>
      <c r="AK521" s="754"/>
      <c r="AL521" s="754"/>
      <c r="AM521" s="754"/>
      <c r="AN521" s="754"/>
      <c r="AO521" s="754"/>
      <c r="AP521" s="754"/>
      <c r="AQ521" s="754"/>
      <c r="AR521" s="754"/>
      <c r="AS521" s="754"/>
      <c r="AT521" s="754"/>
      <c r="AU521" s="754"/>
      <c r="AV521" s="754"/>
      <c r="AW521" s="754"/>
      <c r="AX521" s="754"/>
      <c r="AY521" s="754"/>
      <c r="AZ521" s="754"/>
      <c r="BA521" s="754"/>
      <c r="BB521" s="754"/>
      <c r="BC521" s="754"/>
      <c r="BD521" s="754"/>
      <c r="BE521" s="754"/>
      <c r="BF521" s="754"/>
      <c r="BG521" s="754"/>
    </row>
    <row r="522" spans="1:59" s="782" customFormat="1" x14ac:dyDescent="0.2">
      <c r="A522" s="773">
        <v>234</v>
      </c>
      <c r="B522" s="773">
        <v>246</v>
      </c>
      <c r="C522" s="774">
        <v>706</v>
      </c>
      <c r="D522" s="775">
        <v>513</v>
      </c>
      <c r="E522" s="776" t="s">
        <v>601</v>
      </c>
      <c r="F522" s="777" t="s">
        <v>6283</v>
      </c>
      <c r="G522" s="778" t="s">
        <v>5759</v>
      </c>
      <c r="H522" s="777" t="s">
        <v>106</v>
      </c>
      <c r="I522" s="779">
        <v>50000</v>
      </c>
      <c r="J522" s="780">
        <v>50000</v>
      </c>
      <c r="K522" s="780"/>
      <c r="L522" s="780"/>
      <c r="M522" s="780"/>
      <c r="N522" s="780"/>
      <c r="O522" s="780"/>
      <c r="P522" s="780"/>
      <c r="Q522" s="781"/>
      <c r="R522" s="754"/>
      <c r="S522" s="754"/>
      <c r="T522" s="754"/>
      <c r="U522" s="754"/>
      <c r="V522" s="754"/>
      <c r="W522" s="754"/>
      <c r="X522" s="754"/>
      <c r="Y522" s="754"/>
      <c r="Z522" s="754"/>
      <c r="AA522" s="754"/>
      <c r="AB522" s="754"/>
      <c r="AC522" s="754"/>
      <c r="AD522" s="754"/>
      <c r="AE522" s="754"/>
      <c r="AF522" s="754"/>
      <c r="AG522" s="754"/>
      <c r="AH522" s="754"/>
      <c r="AI522" s="754"/>
      <c r="AJ522" s="754"/>
      <c r="AK522" s="754"/>
      <c r="AL522" s="754"/>
      <c r="AM522" s="754"/>
      <c r="AN522" s="754"/>
      <c r="AO522" s="754"/>
      <c r="AP522" s="754"/>
      <c r="AQ522" s="754"/>
      <c r="AR522" s="754"/>
      <c r="AS522" s="754"/>
      <c r="AT522" s="754"/>
      <c r="AU522" s="754"/>
      <c r="AV522" s="754"/>
      <c r="AW522" s="754"/>
      <c r="AX522" s="754"/>
      <c r="AY522" s="754"/>
      <c r="AZ522" s="754"/>
      <c r="BA522" s="754"/>
      <c r="BB522" s="754"/>
      <c r="BC522" s="754"/>
      <c r="BD522" s="754"/>
      <c r="BE522" s="754"/>
      <c r="BF522" s="754"/>
      <c r="BG522" s="754"/>
    </row>
    <row r="523" spans="1:59" s="782" customFormat="1" ht="30" x14ac:dyDescent="0.2">
      <c r="A523" s="773">
        <v>235</v>
      </c>
      <c r="B523" s="773">
        <v>247</v>
      </c>
      <c r="C523" s="774">
        <v>707</v>
      </c>
      <c r="D523" s="775">
        <v>514</v>
      </c>
      <c r="E523" s="776" t="s">
        <v>605</v>
      </c>
      <c r="F523" s="777" t="s">
        <v>6254</v>
      </c>
      <c r="G523" s="778" t="s">
        <v>5750</v>
      </c>
      <c r="H523" s="777" t="s">
        <v>106</v>
      </c>
      <c r="I523" s="779">
        <v>336000</v>
      </c>
      <c r="J523" s="780">
        <v>336000</v>
      </c>
      <c r="K523" s="780"/>
      <c r="L523" s="780"/>
      <c r="M523" s="780"/>
      <c r="N523" s="780"/>
      <c r="O523" s="780"/>
      <c r="P523" s="780"/>
      <c r="Q523" s="781"/>
      <c r="R523" s="754"/>
      <c r="S523" s="754"/>
      <c r="T523" s="754"/>
      <c r="U523" s="754"/>
      <c r="V523" s="754"/>
      <c r="W523" s="754"/>
      <c r="X523" s="754"/>
      <c r="Y523" s="754"/>
      <c r="Z523" s="754"/>
      <c r="AA523" s="754"/>
      <c r="AB523" s="754"/>
      <c r="AC523" s="754"/>
      <c r="AD523" s="754"/>
      <c r="AE523" s="754"/>
      <c r="AF523" s="754"/>
      <c r="AG523" s="754"/>
      <c r="AH523" s="754"/>
      <c r="AI523" s="754"/>
      <c r="AJ523" s="754"/>
      <c r="AK523" s="754"/>
      <c r="AL523" s="754"/>
      <c r="AM523" s="754"/>
      <c r="AN523" s="754"/>
      <c r="AO523" s="754"/>
      <c r="AP523" s="754"/>
      <c r="AQ523" s="754"/>
      <c r="AR523" s="754"/>
      <c r="AS523" s="754"/>
      <c r="AT523" s="754"/>
      <c r="AU523" s="754"/>
      <c r="AV523" s="754"/>
      <c r="AW523" s="754"/>
      <c r="AX523" s="754"/>
      <c r="AY523" s="754"/>
      <c r="AZ523" s="754"/>
      <c r="BA523" s="754"/>
      <c r="BB523" s="754"/>
      <c r="BC523" s="754"/>
      <c r="BD523" s="754"/>
      <c r="BE523" s="754"/>
      <c r="BF523" s="754"/>
      <c r="BG523" s="754"/>
    </row>
    <row r="524" spans="1:59" s="782" customFormat="1" x14ac:dyDescent="0.2">
      <c r="A524" s="773">
        <v>236</v>
      </c>
      <c r="B524" s="773">
        <v>248</v>
      </c>
      <c r="C524" s="774">
        <v>708</v>
      </c>
      <c r="D524" s="775">
        <v>515</v>
      </c>
      <c r="E524" s="776" t="s">
        <v>607</v>
      </c>
      <c r="F524" s="777" t="s">
        <v>6280</v>
      </c>
      <c r="G524" s="778" t="s">
        <v>5750</v>
      </c>
      <c r="H524" s="777" t="s">
        <v>106</v>
      </c>
      <c r="I524" s="779">
        <v>784000</v>
      </c>
      <c r="J524" s="780">
        <v>784000</v>
      </c>
      <c r="K524" s="780"/>
      <c r="L524" s="780"/>
      <c r="M524" s="780"/>
      <c r="N524" s="780"/>
      <c r="O524" s="780"/>
      <c r="P524" s="780"/>
      <c r="Q524" s="781"/>
      <c r="R524" s="754"/>
      <c r="S524" s="754"/>
      <c r="T524" s="754"/>
      <c r="U524" s="754"/>
      <c r="V524" s="754"/>
      <c r="W524" s="754"/>
      <c r="X524" s="754"/>
      <c r="Y524" s="754"/>
      <c r="Z524" s="754"/>
      <c r="AA524" s="754"/>
      <c r="AB524" s="754"/>
      <c r="AC524" s="754"/>
      <c r="AD524" s="754"/>
      <c r="AE524" s="754"/>
      <c r="AF524" s="754"/>
      <c r="AG524" s="754"/>
      <c r="AH524" s="754"/>
      <c r="AI524" s="754"/>
      <c r="AJ524" s="754"/>
      <c r="AK524" s="754"/>
      <c r="AL524" s="754"/>
      <c r="AM524" s="754"/>
      <c r="AN524" s="754"/>
      <c r="AO524" s="754"/>
      <c r="AP524" s="754"/>
      <c r="AQ524" s="754"/>
      <c r="AR524" s="754"/>
      <c r="AS524" s="754"/>
      <c r="AT524" s="754"/>
      <c r="AU524" s="754"/>
      <c r="AV524" s="754"/>
      <c r="AW524" s="754"/>
      <c r="AX524" s="754"/>
      <c r="AY524" s="754"/>
      <c r="AZ524" s="754"/>
      <c r="BA524" s="754"/>
      <c r="BB524" s="754"/>
      <c r="BC524" s="754"/>
      <c r="BD524" s="754"/>
      <c r="BE524" s="754"/>
      <c r="BF524" s="754"/>
      <c r="BG524" s="754"/>
    </row>
    <row r="525" spans="1:59" s="782" customFormat="1" x14ac:dyDescent="0.2">
      <c r="A525" s="773">
        <v>237</v>
      </c>
      <c r="B525" s="773">
        <v>249</v>
      </c>
      <c r="C525" s="774">
        <v>709</v>
      </c>
      <c r="D525" s="775">
        <v>516</v>
      </c>
      <c r="E525" s="776" t="s">
        <v>609</v>
      </c>
      <c r="F525" s="777" t="s">
        <v>6280</v>
      </c>
      <c r="G525" s="778" t="s">
        <v>5750</v>
      </c>
      <c r="H525" s="777" t="s">
        <v>106</v>
      </c>
      <c r="I525" s="779">
        <v>784000</v>
      </c>
      <c r="J525" s="780">
        <v>784000</v>
      </c>
      <c r="K525" s="780"/>
      <c r="L525" s="780"/>
      <c r="M525" s="780"/>
      <c r="N525" s="780"/>
      <c r="O525" s="780"/>
      <c r="P525" s="780"/>
      <c r="Q525" s="781"/>
      <c r="R525" s="754"/>
      <c r="S525" s="754"/>
      <c r="T525" s="754"/>
      <c r="U525" s="754"/>
      <c r="V525" s="754"/>
      <c r="W525" s="754"/>
      <c r="X525" s="754"/>
      <c r="Y525" s="754"/>
      <c r="Z525" s="754"/>
      <c r="AA525" s="754"/>
      <c r="AB525" s="754"/>
      <c r="AC525" s="754"/>
      <c r="AD525" s="754"/>
      <c r="AE525" s="754"/>
      <c r="AF525" s="754"/>
      <c r="AG525" s="754"/>
      <c r="AH525" s="754"/>
      <c r="AI525" s="754"/>
      <c r="AJ525" s="754"/>
      <c r="AK525" s="754"/>
      <c r="AL525" s="754"/>
      <c r="AM525" s="754"/>
      <c r="AN525" s="754"/>
      <c r="AO525" s="754"/>
      <c r="AP525" s="754"/>
      <c r="AQ525" s="754"/>
      <c r="AR525" s="754"/>
      <c r="AS525" s="754"/>
      <c r="AT525" s="754"/>
      <c r="AU525" s="754"/>
      <c r="AV525" s="754"/>
      <c r="AW525" s="754"/>
      <c r="AX525" s="754"/>
      <c r="AY525" s="754"/>
      <c r="AZ525" s="754"/>
      <c r="BA525" s="754"/>
      <c r="BB525" s="754"/>
      <c r="BC525" s="754"/>
      <c r="BD525" s="754"/>
      <c r="BE525" s="754"/>
      <c r="BF525" s="754"/>
      <c r="BG525" s="754"/>
    </row>
    <row r="526" spans="1:59" s="782" customFormat="1" ht="30" x14ac:dyDescent="0.2">
      <c r="A526" s="773">
        <v>238</v>
      </c>
      <c r="B526" s="773">
        <v>250</v>
      </c>
      <c r="C526" s="774">
        <v>710</v>
      </c>
      <c r="D526" s="775">
        <v>517</v>
      </c>
      <c r="E526" s="776" t="s">
        <v>611</v>
      </c>
      <c r="F526" s="777" t="s">
        <v>6254</v>
      </c>
      <c r="G526" s="778" t="s">
        <v>5750</v>
      </c>
      <c r="H526" s="777" t="s">
        <v>106</v>
      </c>
      <c r="I526" s="779">
        <v>336000</v>
      </c>
      <c r="J526" s="780">
        <v>336000</v>
      </c>
      <c r="K526" s="780"/>
      <c r="L526" s="780"/>
      <c r="M526" s="780"/>
      <c r="N526" s="780"/>
      <c r="O526" s="780"/>
      <c r="P526" s="780"/>
      <c r="Q526" s="781"/>
      <c r="R526" s="754"/>
      <c r="S526" s="754"/>
      <c r="T526" s="754"/>
      <c r="U526" s="754"/>
      <c r="V526" s="754"/>
      <c r="W526" s="754"/>
      <c r="X526" s="754"/>
      <c r="Y526" s="754"/>
      <c r="Z526" s="754"/>
      <c r="AA526" s="754"/>
      <c r="AB526" s="754"/>
      <c r="AC526" s="754"/>
      <c r="AD526" s="754"/>
      <c r="AE526" s="754"/>
      <c r="AF526" s="754"/>
      <c r="AG526" s="754"/>
      <c r="AH526" s="754"/>
      <c r="AI526" s="754"/>
      <c r="AJ526" s="754"/>
      <c r="AK526" s="754"/>
      <c r="AL526" s="754"/>
      <c r="AM526" s="754"/>
      <c r="AN526" s="754"/>
      <c r="AO526" s="754"/>
      <c r="AP526" s="754"/>
      <c r="AQ526" s="754"/>
      <c r="AR526" s="754"/>
      <c r="AS526" s="754"/>
      <c r="AT526" s="754"/>
      <c r="AU526" s="754"/>
      <c r="AV526" s="754"/>
      <c r="AW526" s="754"/>
      <c r="AX526" s="754"/>
      <c r="AY526" s="754"/>
      <c r="AZ526" s="754"/>
      <c r="BA526" s="754"/>
      <c r="BB526" s="754"/>
      <c r="BC526" s="754"/>
      <c r="BD526" s="754"/>
      <c r="BE526" s="754"/>
      <c r="BF526" s="754"/>
      <c r="BG526" s="754"/>
    </row>
    <row r="527" spans="1:59" s="782" customFormat="1" ht="30" x14ac:dyDescent="0.2">
      <c r="A527" s="773">
        <v>239</v>
      </c>
      <c r="B527" s="773">
        <v>251</v>
      </c>
      <c r="C527" s="774">
        <v>711</v>
      </c>
      <c r="D527" s="775">
        <v>518</v>
      </c>
      <c r="E527" s="776" t="s">
        <v>613</v>
      </c>
      <c r="F527" s="777" t="s">
        <v>6254</v>
      </c>
      <c r="G527" s="778" t="s">
        <v>5750</v>
      </c>
      <c r="H527" s="777" t="s">
        <v>106</v>
      </c>
      <c r="I527" s="779">
        <v>560000</v>
      </c>
      <c r="J527" s="780">
        <v>560000</v>
      </c>
      <c r="K527" s="780"/>
      <c r="L527" s="780"/>
      <c r="M527" s="780"/>
      <c r="N527" s="780"/>
      <c r="O527" s="780"/>
      <c r="P527" s="780"/>
      <c r="Q527" s="781"/>
      <c r="R527" s="754"/>
      <c r="S527" s="754"/>
      <c r="T527" s="754"/>
      <c r="U527" s="754"/>
      <c r="V527" s="754"/>
      <c r="W527" s="754"/>
      <c r="X527" s="754"/>
      <c r="Y527" s="754"/>
      <c r="Z527" s="754"/>
      <c r="AA527" s="754"/>
      <c r="AB527" s="754"/>
      <c r="AC527" s="754"/>
      <c r="AD527" s="754"/>
      <c r="AE527" s="754"/>
      <c r="AF527" s="754"/>
      <c r="AG527" s="754"/>
      <c r="AH527" s="754"/>
      <c r="AI527" s="754"/>
      <c r="AJ527" s="754"/>
      <c r="AK527" s="754"/>
      <c r="AL527" s="754"/>
      <c r="AM527" s="754"/>
      <c r="AN527" s="754"/>
      <c r="AO527" s="754"/>
      <c r="AP527" s="754"/>
      <c r="AQ527" s="754"/>
      <c r="AR527" s="754"/>
      <c r="AS527" s="754"/>
      <c r="AT527" s="754"/>
      <c r="AU527" s="754"/>
      <c r="AV527" s="754"/>
      <c r="AW527" s="754"/>
      <c r="AX527" s="754"/>
      <c r="AY527" s="754"/>
      <c r="AZ527" s="754"/>
      <c r="BA527" s="754"/>
      <c r="BB527" s="754"/>
      <c r="BC527" s="754"/>
      <c r="BD527" s="754"/>
      <c r="BE527" s="754"/>
      <c r="BF527" s="754"/>
      <c r="BG527" s="754"/>
    </row>
    <row r="528" spans="1:59" s="782" customFormat="1" ht="30" x14ac:dyDescent="0.2">
      <c r="A528" s="773">
        <v>240</v>
      </c>
      <c r="B528" s="773">
        <v>252</v>
      </c>
      <c r="C528" s="774">
        <v>712</v>
      </c>
      <c r="D528" s="775">
        <v>519</v>
      </c>
      <c r="E528" s="776" t="s">
        <v>615</v>
      </c>
      <c r="F528" s="777" t="s">
        <v>6254</v>
      </c>
      <c r="G528" s="778" t="s">
        <v>5750</v>
      </c>
      <c r="H528" s="777" t="s">
        <v>106</v>
      </c>
      <c r="I528" s="779">
        <v>672000</v>
      </c>
      <c r="J528" s="780">
        <v>672000</v>
      </c>
      <c r="K528" s="780"/>
      <c r="L528" s="780"/>
      <c r="M528" s="780"/>
      <c r="N528" s="780"/>
      <c r="O528" s="780"/>
      <c r="P528" s="780"/>
      <c r="Q528" s="781"/>
      <c r="R528" s="754"/>
      <c r="S528" s="754"/>
      <c r="T528" s="754"/>
      <c r="U528" s="754"/>
      <c r="V528" s="754"/>
      <c r="W528" s="754"/>
      <c r="X528" s="754"/>
      <c r="Y528" s="754"/>
      <c r="Z528" s="754"/>
      <c r="AA528" s="754"/>
      <c r="AB528" s="754"/>
      <c r="AC528" s="754"/>
      <c r="AD528" s="754"/>
      <c r="AE528" s="754"/>
      <c r="AF528" s="754"/>
      <c r="AG528" s="754"/>
      <c r="AH528" s="754"/>
      <c r="AI528" s="754"/>
      <c r="AJ528" s="754"/>
      <c r="AK528" s="754"/>
      <c r="AL528" s="754"/>
      <c r="AM528" s="754"/>
      <c r="AN528" s="754"/>
      <c r="AO528" s="754"/>
      <c r="AP528" s="754"/>
      <c r="AQ528" s="754"/>
      <c r="AR528" s="754"/>
      <c r="AS528" s="754"/>
      <c r="AT528" s="754"/>
      <c r="AU528" s="754"/>
      <c r="AV528" s="754"/>
      <c r="AW528" s="754"/>
      <c r="AX528" s="754"/>
      <c r="AY528" s="754"/>
      <c r="AZ528" s="754"/>
      <c r="BA528" s="754"/>
      <c r="BB528" s="754"/>
      <c r="BC528" s="754"/>
      <c r="BD528" s="754"/>
      <c r="BE528" s="754"/>
      <c r="BF528" s="754"/>
      <c r="BG528" s="754"/>
    </row>
    <row r="529" spans="1:59" s="782" customFormat="1" ht="30" x14ac:dyDescent="0.2">
      <c r="A529" s="773">
        <v>241</v>
      </c>
      <c r="B529" s="773">
        <v>253</v>
      </c>
      <c r="C529" s="774">
        <v>713</v>
      </c>
      <c r="D529" s="775">
        <v>520</v>
      </c>
      <c r="E529" s="776" t="s">
        <v>617</v>
      </c>
      <c r="F529" s="777" t="s">
        <v>6254</v>
      </c>
      <c r="G529" s="778" t="s">
        <v>5750</v>
      </c>
      <c r="H529" s="777" t="s">
        <v>106</v>
      </c>
      <c r="I529" s="779">
        <v>784000</v>
      </c>
      <c r="J529" s="780">
        <v>784000</v>
      </c>
      <c r="K529" s="780"/>
      <c r="L529" s="780"/>
      <c r="M529" s="780"/>
      <c r="N529" s="780"/>
      <c r="O529" s="780"/>
      <c r="P529" s="780"/>
      <c r="Q529" s="781"/>
      <c r="R529" s="754"/>
      <c r="S529" s="754"/>
      <c r="T529" s="754"/>
      <c r="U529" s="754"/>
      <c r="V529" s="754"/>
      <c r="W529" s="754"/>
      <c r="X529" s="754"/>
      <c r="Y529" s="754"/>
      <c r="Z529" s="754"/>
      <c r="AA529" s="754"/>
      <c r="AB529" s="754"/>
      <c r="AC529" s="754"/>
      <c r="AD529" s="754"/>
      <c r="AE529" s="754"/>
      <c r="AF529" s="754"/>
      <c r="AG529" s="754"/>
      <c r="AH529" s="754"/>
      <c r="AI529" s="754"/>
      <c r="AJ529" s="754"/>
      <c r="AK529" s="754"/>
      <c r="AL529" s="754"/>
      <c r="AM529" s="754"/>
      <c r="AN529" s="754"/>
      <c r="AO529" s="754"/>
      <c r="AP529" s="754"/>
      <c r="AQ529" s="754"/>
      <c r="AR529" s="754"/>
      <c r="AS529" s="754"/>
      <c r="AT529" s="754"/>
      <c r="AU529" s="754"/>
      <c r="AV529" s="754"/>
      <c r="AW529" s="754"/>
      <c r="AX529" s="754"/>
      <c r="AY529" s="754"/>
      <c r="AZ529" s="754"/>
      <c r="BA529" s="754"/>
      <c r="BB529" s="754"/>
      <c r="BC529" s="754"/>
      <c r="BD529" s="754"/>
      <c r="BE529" s="754"/>
      <c r="BF529" s="754"/>
      <c r="BG529" s="754"/>
    </row>
    <row r="530" spans="1:59" s="782" customFormat="1" ht="30" x14ac:dyDescent="0.2">
      <c r="A530" s="773">
        <v>242</v>
      </c>
      <c r="B530" s="773">
        <v>254</v>
      </c>
      <c r="C530" s="774">
        <v>714</v>
      </c>
      <c r="D530" s="775">
        <v>521</v>
      </c>
      <c r="E530" s="776" t="s">
        <v>619</v>
      </c>
      <c r="F530" s="777" t="s">
        <v>6254</v>
      </c>
      <c r="G530" s="778" t="s">
        <v>5750</v>
      </c>
      <c r="H530" s="777" t="s">
        <v>106</v>
      </c>
      <c r="I530" s="779">
        <v>336000</v>
      </c>
      <c r="J530" s="780">
        <v>336000</v>
      </c>
      <c r="K530" s="780"/>
      <c r="L530" s="780"/>
      <c r="M530" s="780"/>
      <c r="N530" s="780"/>
      <c r="O530" s="780"/>
      <c r="P530" s="780"/>
      <c r="Q530" s="781"/>
      <c r="R530" s="754"/>
      <c r="S530" s="754"/>
      <c r="T530" s="754"/>
      <c r="U530" s="754"/>
      <c r="V530" s="754"/>
      <c r="W530" s="754"/>
      <c r="X530" s="754"/>
      <c r="Y530" s="754"/>
      <c r="Z530" s="754"/>
      <c r="AA530" s="754"/>
      <c r="AB530" s="754"/>
      <c r="AC530" s="754"/>
      <c r="AD530" s="754"/>
      <c r="AE530" s="754"/>
      <c r="AF530" s="754"/>
      <c r="AG530" s="754"/>
      <c r="AH530" s="754"/>
      <c r="AI530" s="754"/>
      <c r="AJ530" s="754"/>
      <c r="AK530" s="754"/>
      <c r="AL530" s="754"/>
      <c r="AM530" s="754"/>
      <c r="AN530" s="754"/>
      <c r="AO530" s="754"/>
      <c r="AP530" s="754"/>
      <c r="AQ530" s="754"/>
      <c r="AR530" s="754"/>
      <c r="AS530" s="754"/>
      <c r="AT530" s="754"/>
      <c r="AU530" s="754"/>
      <c r="AV530" s="754"/>
      <c r="AW530" s="754"/>
      <c r="AX530" s="754"/>
      <c r="AY530" s="754"/>
      <c r="AZ530" s="754"/>
      <c r="BA530" s="754"/>
      <c r="BB530" s="754"/>
      <c r="BC530" s="754"/>
      <c r="BD530" s="754"/>
      <c r="BE530" s="754"/>
      <c r="BF530" s="754"/>
      <c r="BG530" s="754"/>
    </row>
    <row r="531" spans="1:59" s="782" customFormat="1" x14ac:dyDescent="0.2">
      <c r="A531" s="773">
        <v>243</v>
      </c>
      <c r="B531" s="773">
        <v>255</v>
      </c>
      <c r="C531" s="774">
        <v>715</v>
      </c>
      <c r="D531" s="775">
        <v>522</v>
      </c>
      <c r="E531" s="776" t="s">
        <v>621</v>
      </c>
      <c r="F531" s="777" t="s">
        <v>6280</v>
      </c>
      <c r="G531" s="778" t="s">
        <v>5750</v>
      </c>
      <c r="H531" s="777" t="s">
        <v>106</v>
      </c>
      <c r="I531" s="779">
        <v>672000</v>
      </c>
      <c r="J531" s="780">
        <v>672000</v>
      </c>
      <c r="K531" s="780"/>
      <c r="L531" s="780"/>
      <c r="M531" s="780"/>
      <c r="N531" s="780"/>
      <c r="O531" s="780"/>
      <c r="P531" s="780"/>
      <c r="Q531" s="781"/>
      <c r="R531" s="754"/>
      <c r="S531" s="754"/>
      <c r="T531" s="754"/>
      <c r="U531" s="754"/>
      <c r="V531" s="754"/>
      <c r="W531" s="754"/>
      <c r="X531" s="754"/>
      <c r="Y531" s="754"/>
      <c r="Z531" s="754"/>
      <c r="AA531" s="754"/>
      <c r="AB531" s="754"/>
      <c r="AC531" s="754"/>
      <c r="AD531" s="754"/>
      <c r="AE531" s="754"/>
      <c r="AF531" s="754"/>
      <c r="AG531" s="754"/>
      <c r="AH531" s="754"/>
      <c r="AI531" s="754"/>
      <c r="AJ531" s="754"/>
      <c r="AK531" s="754"/>
      <c r="AL531" s="754"/>
      <c r="AM531" s="754"/>
      <c r="AN531" s="754"/>
      <c r="AO531" s="754"/>
      <c r="AP531" s="754"/>
      <c r="AQ531" s="754"/>
      <c r="AR531" s="754"/>
      <c r="AS531" s="754"/>
      <c r="AT531" s="754"/>
      <c r="AU531" s="754"/>
      <c r="AV531" s="754"/>
      <c r="AW531" s="754"/>
      <c r="AX531" s="754"/>
      <c r="AY531" s="754"/>
      <c r="AZ531" s="754"/>
      <c r="BA531" s="754"/>
      <c r="BB531" s="754"/>
      <c r="BC531" s="754"/>
      <c r="BD531" s="754"/>
      <c r="BE531" s="754"/>
      <c r="BF531" s="754"/>
      <c r="BG531" s="754"/>
    </row>
    <row r="532" spans="1:59" s="782" customFormat="1" ht="30" x14ac:dyDescent="0.2">
      <c r="A532" s="773">
        <v>244</v>
      </c>
      <c r="B532" s="773">
        <v>256</v>
      </c>
      <c r="C532" s="774">
        <v>716</v>
      </c>
      <c r="D532" s="775">
        <v>523</v>
      </c>
      <c r="E532" s="776" t="s">
        <v>623</v>
      </c>
      <c r="F532" s="777" t="s">
        <v>6254</v>
      </c>
      <c r="G532" s="778" t="s">
        <v>5750</v>
      </c>
      <c r="H532" s="777" t="s">
        <v>106</v>
      </c>
      <c r="I532" s="779">
        <v>224000</v>
      </c>
      <c r="J532" s="780">
        <v>224000</v>
      </c>
      <c r="K532" s="780"/>
      <c r="L532" s="780"/>
      <c r="M532" s="780"/>
      <c r="N532" s="780"/>
      <c r="O532" s="780"/>
      <c r="P532" s="780"/>
      <c r="Q532" s="781"/>
      <c r="R532" s="754"/>
      <c r="S532" s="754"/>
      <c r="T532" s="754"/>
      <c r="U532" s="754"/>
      <c r="V532" s="754"/>
      <c r="W532" s="754"/>
      <c r="X532" s="754"/>
      <c r="Y532" s="754"/>
      <c r="Z532" s="754"/>
      <c r="AA532" s="754"/>
      <c r="AB532" s="754"/>
      <c r="AC532" s="754"/>
      <c r="AD532" s="754"/>
      <c r="AE532" s="754"/>
      <c r="AF532" s="754"/>
      <c r="AG532" s="754"/>
      <c r="AH532" s="754"/>
      <c r="AI532" s="754"/>
      <c r="AJ532" s="754"/>
      <c r="AK532" s="754"/>
      <c r="AL532" s="754"/>
      <c r="AM532" s="754"/>
      <c r="AN532" s="754"/>
      <c r="AO532" s="754"/>
      <c r="AP532" s="754"/>
      <c r="AQ532" s="754"/>
      <c r="AR532" s="754"/>
      <c r="AS532" s="754"/>
      <c r="AT532" s="754"/>
      <c r="AU532" s="754"/>
      <c r="AV532" s="754"/>
      <c r="AW532" s="754"/>
      <c r="AX532" s="754"/>
      <c r="AY532" s="754"/>
      <c r="AZ532" s="754"/>
      <c r="BA532" s="754"/>
      <c r="BB532" s="754"/>
      <c r="BC532" s="754"/>
      <c r="BD532" s="754"/>
      <c r="BE532" s="754"/>
      <c r="BF532" s="754"/>
      <c r="BG532" s="754"/>
    </row>
    <row r="533" spans="1:59" s="782" customFormat="1" ht="30" x14ac:dyDescent="0.2">
      <c r="A533" s="773">
        <v>245</v>
      </c>
      <c r="B533" s="773">
        <v>257</v>
      </c>
      <c r="C533" s="774">
        <v>717</v>
      </c>
      <c r="D533" s="775">
        <v>524</v>
      </c>
      <c r="E533" s="776" t="s">
        <v>625</v>
      </c>
      <c r="F533" s="777" t="s">
        <v>6284</v>
      </c>
      <c r="G533" s="778" t="s">
        <v>5750</v>
      </c>
      <c r="H533" s="777" t="s">
        <v>106</v>
      </c>
      <c r="I533" s="779">
        <v>1500</v>
      </c>
      <c r="J533" s="780">
        <v>1500</v>
      </c>
      <c r="K533" s="780"/>
      <c r="L533" s="780"/>
      <c r="M533" s="780"/>
      <c r="N533" s="780"/>
      <c r="O533" s="780"/>
      <c r="P533" s="780"/>
      <c r="Q533" s="781"/>
      <c r="R533" s="754"/>
      <c r="S533" s="754"/>
      <c r="T533" s="754"/>
      <c r="U533" s="754"/>
      <c r="V533" s="754"/>
      <c r="W533" s="754"/>
      <c r="X533" s="754"/>
      <c r="Y533" s="754"/>
      <c r="Z533" s="754"/>
      <c r="AA533" s="754"/>
      <c r="AB533" s="754"/>
      <c r="AC533" s="754"/>
      <c r="AD533" s="754"/>
      <c r="AE533" s="754"/>
      <c r="AF533" s="754"/>
      <c r="AG533" s="754"/>
      <c r="AH533" s="754"/>
      <c r="AI533" s="754"/>
      <c r="AJ533" s="754"/>
      <c r="AK533" s="754"/>
      <c r="AL533" s="754"/>
      <c r="AM533" s="754"/>
      <c r="AN533" s="754"/>
      <c r="AO533" s="754"/>
      <c r="AP533" s="754"/>
      <c r="AQ533" s="754"/>
      <c r="AR533" s="754"/>
      <c r="AS533" s="754"/>
      <c r="AT533" s="754"/>
      <c r="AU533" s="754"/>
      <c r="AV533" s="754"/>
      <c r="AW533" s="754"/>
      <c r="AX533" s="754"/>
      <c r="AY533" s="754"/>
      <c r="AZ533" s="754"/>
      <c r="BA533" s="754"/>
      <c r="BB533" s="754"/>
      <c r="BC533" s="754"/>
      <c r="BD533" s="754"/>
      <c r="BE533" s="754"/>
      <c r="BF533" s="754"/>
      <c r="BG533" s="754"/>
    </row>
    <row r="534" spans="1:59" s="782" customFormat="1" x14ac:dyDescent="0.2">
      <c r="A534" s="773">
        <v>246</v>
      </c>
      <c r="B534" s="773">
        <v>258</v>
      </c>
      <c r="C534" s="774">
        <v>718</v>
      </c>
      <c r="D534" s="775">
        <v>525</v>
      </c>
      <c r="E534" s="776" t="s">
        <v>628</v>
      </c>
      <c r="F534" s="777" t="s">
        <v>6280</v>
      </c>
      <c r="G534" s="778" t="s">
        <v>5750</v>
      </c>
      <c r="H534" s="777" t="s">
        <v>106</v>
      </c>
      <c r="I534" s="779">
        <v>560000</v>
      </c>
      <c r="J534" s="780">
        <v>560000</v>
      </c>
      <c r="K534" s="780"/>
      <c r="L534" s="780"/>
      <c r="M534" s="780"/>
      <c r="N534" s="780"/>
      <c r="O534" s="780"/>
      <c r="P534" s="780"/>
      <c r="Q534" s="781"/>
      <c r="R534" s="754"/>
      <c r="S534" s="754"/>
      <c r="T534" s="754"/>
      <c r="U534" s="754"/>
      <c r="V534" s="754"/>
      <c r="W534" s="754"/>
      <c r="X534" s="754"/>
      <c r="Y534" s="754"/>
      <c r="Z534" s="754"/>
      <c r="AA534" s="754"/>
      <c r="AB534" s="754"/>
      <c r="AC534" s="754"/>
      <c r="AD534" s="754"/>
      <c r="AE534" s="754"/>
      <c r="AF534" s="754"/>
      <c r="AG534" s="754"/>
      <c r="AH534" s="754"/>
      <c r="AI534" s="754"/>
      <c r="AJ534" s="754"/>
      <c r="AK534" s="754"/>
      <c r="AL534" s="754"/>
      <c r="AM534" s="754"/>
      <c r="AN534" s="754"/>
      <c r="AO534" s="754"/>
      <c r="AP534" s="754"/>
      <c r="AQ534" s="754"/>
      <c r="AR534" s="754"/>
      <c r="AS534" s="754"/>
      <c r="AT534" s="754"/>
      <c r="AU534" s="754"/>
      <c r="AV534" s="754"/>
      <c r="AW534" s="754"/>
      <c r="AX534" s="754"/>
      <c r="AY534" s="754"/>
      <c r="AZ534" s="754"/>
      <c r="BA534" s="754"/>
      <c r="BB534" s="754"/>
      <c r="BC534" s="754"/>
      <c r="BD534" s="754"/>
      <c r="BE534" s="754"/>
      <c r="BF534" s="754"/>
      <c r="BG534" s="754"/>
    </row>
    <row r="535" spans="1:59" s="782" customFormat="1" ht="30" x14ac:dyDescent="0.2">
      <c r="A535" s="773">
        <v>247</v>
      </c>
      <c r="B535" s="773">
        <v>259</v>
      </c>
      <c r="C535" s="774">
        <v>719</v>
      </c>
      <c r="D535" s="775">
        <v>526</v>
      </c>
      <c r="E535" s="776" t="s">
        <v>630</v>
      </c>
      <c r="F535" s="777" t="s">
        <v>6254</v>
      </c>
      <c r="G535" s="778" t="s">
        <v>5750</v>
      </c>
      <c r="H535" s="777" t="s">
        <v>106</v>
      </c>
      <c r="I535" s="779">
        <v>336000</v>
      </c>
      <c r="J535" s="780">
        <v>336000</v>
      </c>
      <c r="K535" s="780"/>
      <c r="L535" s="780"/>
      <c r="M535" s="780"/>
      <c r="N535" s="780"/>
      <c r="O535" s="780"/>
      <c r="P535" s="780"/>
      <c r="Q535" s="781"/>
      <c r="R535" s="754"/>
      <c r="S535" s="754"/>
      <c r="T535" s="754"/>
      <c r="U535" s="754"/>
      <c r="V535" s="754"/>
      <c r="W535" s="754"/>
      <c r="X535" s="754"/>
      <c r="Y535" s="754"/>
      <c r="Z535" s="754"/>
      <c r="AA535" s="754"/>
      <c r="AB535" s="754"/>
      <c r="AC535" s="754"/>
      <c r="AD535" s="754"/>
      <c r="AE535" s="754"/>
      <c r="AF535" s="754"/>
      <c r="AG535" s="754"/>
      <c r="AH535" s="754"/>
      <c r="AI535" s="754"/>
      <c r="AJ535" s="754"/>
      <c r="AK535" s="754"/>
      <c r="AL535" s="754"/>
      <c r="AM535" s="754"/>
      <c r="AN535" s="754"/>
      <c r="AO535" s="754"/>
      <c r="AP535" s="754"/>
      <c r="AQ535" s="754"/>
      <c r="AR535" s="754"/>
      <c r="AS535" s="754"/>
      <c r="AT535" s="754"/>
      <c r="AU535" s="754"/>
      <c r="AV535" s="754"/>
      <c r="AW535" s="754"/>
      <c r="AX535" s="754"/>
      <c r="AY535" s="754"/>
      <c r="AZ535" s="754"/>
      <c r="BA535" s="754"/>
      <c r="BB535" s="754"/>
      <c r="BC535" s="754"/>
      <c r="BD535" s="754"/>
      <c r="BE535" s="754"/>
      <c r="BF535" s="754"/>
      <c r="BG535" s="754"/>
    </row>
    <row r="536" spans="1:59" s="782" customFormat="1" ht="30" x14ac:dyDescent="0.2">
      <c r="A536" s="773">
        <v>248</v>
      </c>
      <c r="B536" s="773">
        <v>260</v>
      </c>
      <c r="C536" s="774">
        <v>720</v>
      </c>
      <c r="D536" s="775">
        <v>527</v>
      </c>
      <c r="E536" s="776" t="s">
        <v>632</v>
      </c>
      <c r="F536" s="777" t="s">
        <v>6254</v>
      </c>
      <c r="G536" s="778" t="s">
        <v>5750</v>
      </c>
      <c r="H536" s="777" t="s">
        <v>106</v>
      </c>
      <c r="I536" s="779">
        <v>336000</v>
      </c>
      <c r="J536" s="780">
        <v>336000</v>
      </c>
      <c r="K536" s="780"/>
      <c r="L536" s="780"/>
      <c r="M536" s="780"/>
      <c r="N536" s="780"/>
      <c r="O536" s="780"/>
      <c r="P536" s="780"/>
      <c r="Q536" s="781"/>
      <c r="R536" s="754"/>
      <c r="S536" s="754"/>
      <c r="T536" s="754"/>
      <c r="U536" s="754"/>
      <c r="V536" s="754"/>
      <c r="W536" s="754"/>
      <c r="X536" s="754"/>
      <c r="Y536" s="754"/>
      <c r="Z536" s="754"/>
      <c r="AA536" s="754"/>
      <c r="AB536" s="754"/>
      <c r="AC536" s="754"/>
      <c r="AD536" s="754"/>
      <c r="AE536" s="754"/>
      <c r="AF536" s="754"/>
      <c r="AG536" s="754"/>
      <c r="AH536" s="754"/>
      <c r="AI536" s="754"/>
      <c r="AJ536" s="754"/>
      <c r="AK536" s="754"/>
      <c r="AL536" s="754"/>
      <c r="AM536" s="754"/>
      <c r="AN536" s="754"/>
      <c r="AO536" s="754"/>
      <c r="AP536" s="754"/>
      <c r="AQ536" s="754"/>
      <c r="AR536" s="754"/>
      <c r="AS536" s="754"/>
      <c r="AT536" s="754"/>
      <c r="AU536" s="754"/>
      <c r="AV536" s="754"/>
      <c r="AW536" s="754"/>
      <c r="AX536" s="754"/>
      <c r="AY536" s="754"/>
      <c r="AZ536" s="754"/>
      <c r="BA536" s="754"/>
      <c r="BB536" s="754"/>
      <c r="BC536" s="754"/>
      <c r="BD536" s="754"/>
      <c r="BE536" s="754"/>
      <c r="BF536" s="754"/>
      <c r="BG536" s="754"/>
    </row>
    <row r="537" spans="1:59" s="782" customFormat="1" ht="30" x14ac:dyDescent="0.2">
      <c r="A537" s="773">
        <v>249</v>
      </c>
      <c r="B537" s="773">
        <v>261</v>
      </c>
      <c r="C537" s="774">
        <v>721</v>
      </c>
      <c r="D537" s="775">
        <v>528</v>
      </c>
      <c r="E537" s="776" t="s">
        <v>634</v>
      </c>
      <c r="F537" s="777" t="s">
        <v>6285</v>
      </c>
      <c r="G537" s="778" t="s">
        <v>5750</v>
      </c>
      <c r="H537" s="777" t="s">
        <v>106</v>
      </c>
      <c r="I537" s="779">
        <v>1500</v>
      </c>
      <c r="J537" s="780">
        <v>1500</v>
      </c>
      <c r="K537" s="780"/>
      <c r="L537" s="780"/>
      <c r="M537" s="780"/>
      <c r="N537" s="780"/>
      <c r="O537" s="780"/>
      <c r="P537" s="780"/>
      <c r="Q537" s="781"/>
      <c r="R537" s="754"/>
      <c r="S537" s="754"/>
      <c r="T537" s="754"/>
      <c r="U537" s="754"/>
      <c r="V537" s="754"/>
      <c r="W537" s="754"/>
      <c r="X537" s="754"/>
      <c r="Y537" s="754"/>
      <c r="Z537" s="754"/>
      <c r="AA537" s="754"/>
      <c r="AB537" s="754"/>
      <c r="AC537" s="754"/>
      <c r="AD537" s="754"/>
      <c r="AE537" s="754"/>
      <c r="AF537" s="754"/>
      <c r="AG537" s="754"/>
      <c r="AH537" s="754"/>
      <c r="AI537" s="754"/>
      <c r="AJ537" s="754"/>
      <c r="AK537" s="754"/>
      <c r="AL537" s="754"/>
      <c r="AM537" s="754"/>
      <c r="AN537" s="754"/>
      <c r="AO537" s="754"/>
      <c r="AP537" s="754"/>
      <c r="AQ537" s="754"/>
      <c r="AR537" s="754"/>
      <c r="AS537" s="754"/>
      <c r="AT537" s="754"/>
      <c r="AU537" s="754"/>
      <c r="AV537" s="754"/>
      <c r="AW537" s="754"/>
      <c r="AX537" s="754"/>
      <c r="AY537" s="754"/>
      <c r="AZ537" s="754"/>
      <c r="BA537" s="754"/>
      <c r="BB537" s="754"/>
      <c r="BC537" s="754"/>
      <c r="BD537" s="754"/>
      <c r="BE537" s="754"/>
      <c r="BF537" s="754"/>
      <c r="BG537" s="754"/>
    </row>
    <row r="538" spans="1:59" s="782" customFormat="1" ht="30" x14ac:dyDescent="0.2">
      <c r="A538" s="773">
        <v>250</v>
      </c>
      <c r="B538" s="773">
        <v>262</v>
      </c>
      <c r="C538" s="774">
        <v>722</v>
      </c>
      <c r="D538" s="775">
        <v>529</v>
      </c>
      <c r="E538" s="776" t="s">
        <v>637</v>
      </c>
      <c r="F538" s="777" t="s">
        <v>6254</v>
      </c>
      <c r="G538" s="778" t="s">
        <v>5750</v>
      </c>
      <c r="H538" s="777" t="s">
        <v>106</v>
      </c>
      <c r="I538" s="779">
        <v>560000</v>
      </c>
      <c r="J538" s="780">
        <v>560000</v>
      </c>
      <c r="K538" s="780"/>
      <c r="L538" s="780"/>
      <c r="M538" s="780"/>
      <c r="N538" s="780"/>
      <c r="O538" s="780"/>
      <c r="P538" s="780"/>
      <c r="Q538" s="781"/>
      <c r="R538" s="754"/>
      <c r="S538" s="754"/>
      <c r="T538" s="754"/>
      <c r="U538" s="754"/>
      <c r="V538" s="754"/>
      <c r="W538" s="754"/>
      <c r="X538" s="754"/>
      <c r="Y538" s="754"/>
      <c r="Z538" s="754"/>
      <c r="AA538" s="754"/>
      <c r="AB538" s="754"/>
      <c r="AC538" s="754"/>
      <c r="AD538" s="754"/>
      <c r="AE538" s="754"/>
      <c r="AF538" s="754"/>
      <c r="AG538" s="754"/>
      <c r="AH538" s="754"/>
      <c r="AI538" s="754"/>
      <c r="AJ538" s="754"/>
      <c r="AK538" s="754"/>
      <c r="AL538" s="754"/>
      <c r="AM538" s="754"/>
      <c r="AN538" s="754"/>
      <c r="AO538" s="754"/>
      <c r="AP538" s="754"/>
      <c r="AQ538" s="754"/>
      <c r="AR538" s="754"/>
      <c r="AS538" s="754"/>
      <c r="AT538" s="754"/>
      <c r="AU538" s="754"/>
      <c r="AV538" s="754"/>
      <c r="AW538" s="754"/>
      <c r="AX538" s="754"/>
      <c r="AY538" s="754"/>
      <c r="AZ538" s="754"/>
      <c r="BA538" s="754"/>
      <c r="BB538" s="754"/>
      <c r="BC538" s="754"/>
      <c r="BD538" s="754"/>
      <c r="BE538" s="754"/>
      <c r="BF538" s="754"/>
      <c r="BG538" s="754"/>
    </row>
    <row r="539" spans="1:59" s="782" customFormat="1" ht="30" x14ac:dyDescent="0.2">
      <c r="A539" s="773">
        <v>251</v>
      </c>
      <c r="B539" s="773">
        <v>263</v>
      </c>
      <c r="C539" s="774">
        <v>723</v>
      </c>
      <c r="D539" s="775">
        <v>530</v>
      </c>
      <c r="E539" s="776" t="s">
        <v>639</v>
      </c>
      <c r="F539" s="777" t="s">
        <v>6254</v>
      </c>
      <c r="G539" s="778" t="s">
        <v>5750</v>
      </c>
      <c r="H539" s="777" t="s">
        <v>106</v>
      </c>
      <c r="I539" s="779">
        <v>448000</v>
      </c>
      <c r="J539" s="780">
        <v>448000</v>
      </c>
      <c r="K539" s="780"/>
      <c r="L539" s="780"/>
      <c r="M539" s="780"/>
      <c r="N539" s="780"/>
      <c r="O539" s="780"/>
      <c r="P539" s="780"/>
      <c r="Q539" s="781"/>
      <c r="R539" s="754"/>
      <c r="S539" s="754"/>
      <c r="T539" s="754"/>
      <c r="U539" s="754"/>
      <c r="V539" s="754"/>
      <c r="W539" s="754"/>
      <c r="X539" s="754"/>
      <c r="Y539" s="754"/>
      <c r="Z539" s="754"/>
      <c r="AA539" s="754"/>
      <c r="AB539" s="754"/>
      <c r="AC539" s="754"/>
      <c r="AD539" s="754"/>
      <c r="AE539" s="754"/>
      <c r="AF539" s="754"/>
      <c r="AG539" s="754"/>
      <c r="AH539" s="754"/>
      <c r="AI539" s="754"/>
      <c r="AJ539" s="754"/>
      <c r="AK539" s="754"/>
      <c r="AL539" s="754"/>
      <c r="AM539" s="754"/>
      <c r="AN539" s="754"/>
      <c r="AO539" s="754"/>
      <c r="AP539" s="754"/>
      <c r="AQ539" s="754"/>
      <c r="AR539" s="754"/>
      <c r="AS539" s="754"/>
      <c r="AT539" s="754"/>
      <c r="AU539" s="754"/>
      <c r="AV539" s="754"/>
      <c r="AW539" s="754"/>
      <c r="AX539" s="754"/>
      <c r="AY539" s="754"/>
      <c r="AZ539" s="754"/>
      <c r="BA539" s="754"/>
      <c r="BB539" s="754"/>
      <c r="BC539" s="754"/>
      <c r="BD539" s="754"/>
      <c r="BE539" s="754"/>
      <c r="BF539" s="754"/>
      <c r="BG539" s="754"/>
    </row>
    <row r="540" spans="1:59" s="782" customFormat="1" x14ac:dyDescent="0.2">
      <c r="A540" s="773">
        <v>252</v>
      </c>
      <c r="B540" s="773">
        <v>264</v>
      </c>
      <c r="C540" s="774">
        <v>724</v>
      </c>
      <c r="D540" s="775">
        <v>531</v>
      </c>
      <c r="E540" s="776" t="s">
        <v>641</v>
      </c>
      <c r="F540" s="777" t="s">
        <v>6286</v>
      </c>
      <c r="G540" s="778" t="s">
        <v>3387</v>
      </c>
      <c r="H540" s="777" t="s">
        <v>106</v>
      </c>
      <c r="I540" s="779">
        <v>20000</v>
      </c>
      <c r="J540" s="780">
        <v>20000</v>
      </c>
      <c r="K540" s="780"/>
      <c r="L540" s="780"/>
      <c r="M540" s="780"/>
      <c r="N540" s="780"/>
      <c r="O540" s="780"/>
      <c r="P540" s="780"/>
      <c r="Q540" s="781"/>
      <c r="R540" s="754"/>
      <c r="S540" s="754"/>
      <c r="T540" s="754"/>
      <c r="U540" s="754"/>
      <c r="V540" s="754"/>
      <c r="W540" s="754"/>
      <c r="X540" s="754"/>
      <c r="Y540" s="754"/>
      <c r="Z540" s="754"/>
      <c r="AA540" s="754"/>
      <c r="AB540" s="754"/>
      <c r="AC540" s="754"/>
      <c r="AD540" s="754"/>
      <c r="AE540" s="754"/>
      <c r="AF540" s="754"/>
      <c r="AG540" s="754"/>
      <c r="AH540" s="754"/>
      <c r="AI540" s="754"/>
      <c r="AJ540" s="754"/>
      <c r="AK540" s="754"/>
      <c r="AL540" s="754"/>
      <c r="AM540" s="754"/>
      <c r="AN540" s="754"/>
      <c r="AO540" s="754"/>
      <c r="AP540" s="754"/>
      <c r="AQ540" s="754"/>
      <c r="AR540" s="754"/>
      <c r="AS540" s="754"/>
      <c r="AT540" s="754"/>
      <c r="AU540" s="754"/>
      <c r="AV540" s="754"/>
      <c r="AW540" s="754"/>
      <c r="AX540" s="754"/>
      <c r="AY540" s="754"/>
      <c r="AZ540" s="754"/>
      <c r="BA540" s="754"/>
      <c r="BB540" s="754"/>
      <c r="BC540" s="754"/>
      <c r="BD540" s="754"/>
      <c r="BE540" s="754"/>
      <c r="BF540" s="754"/>
      <c r="BG540" s="754"/>
    </row>
    <row r="541" spans="1:59" s="782" customFormat="1" x14ac:dyDescent="0.2">
      <c r="A541" s="773">
        <v>254</v>
      </c>
      <c r="B541" s="773">
        <v>266</v>
      </c>
      <c r="C541" s="774">
        <v>725</v>
      </c>
      <c r="D541" s="775">
        <v>532</v>
      </c>
      <c r="E541" s="776" t="s">
        <v>645</v>
      </c>
      <c r="F541" s="777" t="s">
        <v>6287</v>
      </c>
      <c r="G541" s="778" t="s">
        <v>5750</v>
      </c>
      <c r="H541" s="777" t="s">
        <v>106</v>
      </c>
      <c r="I541" s="779">
        <v>12000</v>
      </c>
      <c r="J541" s="780">
        <v>12000</v>
      </c>
      <c r="K541" s="780"/>
      <c r="L541" s="780"/>
      <c r="M541" s="780"/>
      <c r="N541" s="780"/>
      <c r="O541" s="780"/>
      <c r="P541" s="780"/>
      <c r="Q541" s="781"/>
      <c r="R541" s="754"/>
      <c r="S541" s="754"/>
      <c r="T541" s="754"/>
      <c r="U541" s="754"/>
      <c r="V541" s="754"/>
      <c r="W541" s="754"/>
      <c r="X541" s="754"/>
      <c r="Y541" s="754"/>
      <c r="Z541" s="754"/>
      <c r="AA541" s="754"/>
      <c r="AB541" s="754"/>
      <c r="AC541" s="754"/>
      <c r="AD541" s="754"/>
      <c r="AE541" s="754"/>
      <c r="AF541" s="754"/>
      <c r="AG541" s="754"/>
      <c r="AH541" s="754"/>
      <c r="AI541" s="754"/>
      <c r="AJ541" s="754"/>
      <c r="AK541" s="754"/>
      <c r="AL541" s="754"/>
      <c r="AM541" s="754"/>
      <c r="AN541" s="754"/>
      <c r="AO541" s="754"/>
      <c r="AP541" s="754"/>
      <c r="AQ541" s="754"/>
      <c r="AR541" s="754"/>
      <c r="AS541" s="754"/>
      <c r="AT541" s="754"/>
      <c r="AU541" s="754"/>
      <c r="AV541" s="754"/>
      <c r="AW541" s="754"/>
      <c r="AX541" s="754"/>
      <c r="AY541" s="754"/>
      <c r="AZ541" s="754"/>
      <c r="BA541" s="754"/>
      <c r="BB541" s="754"/>
      <c r="BC541" s="754"/>
      <c r="BD541" s="754"/>
      <c r="BE541" s="754"/>
      <c r="BF541" s="754"/>
      <c r="BG541" s="754"/>
    </row>
    <row r="542" spans="1:59" s="782" customFormat="1" x14ac:dyDescent="0.2">
      <c r="A542" s="773">
        <v>255</v>
      </c>
      <c r="B542" s="773">
        <v>267</v>
      </c>
      <c r="C542" s="774">
        <v>726</v>
      </c>
      <c r="D542" s="775">
        <v>533</v>
      </c>
      <c r="E542" s="776" t="s">
        <v>649</v>
      </c>
      <c r="F542" s="777" t="s">
        <v>6288</v>
      </c>
      <c r="G542" s="778" t="s">
        <v>5759</v>
      </c>
      <c r="H542" s="777" t="s">
        <v>106</v>
      </c>
      <c r="I542" s="779">
        <v>250000</v>
      </c>
      <c r="J542" s="780">
        <v>250000</v>
      </c>
      <c r="K542" s="780"/>
      <c r="L542" s="780"/>
      <c r="M542" s="780"/>
      <c r="N542" s="780"/>
      <c r="O542" s="780"/>
      <c r="P542" s="780"/>
      <c r="Q542" s="781"/>
      <c r="R542" s="754"/>
      <c r="S542" s="754"/>
      <c r="T542" s="754"/>
      <c r="U542" s="754"/>
      <c r="V542" s="754"/>
      <c r="W542" s="754"/>
      <c r="X542" s="754"/>
      <c r="Y542" s="754"/>
      <c r="Z542" s="754"/>
      <c r="AA542" s="754"/>
      <c r="AB542" s="754"/>
      <c r="AC542" s="754"/>
      <c r="AD542" s="754"/>
      <c r="AE542" s="754"/>
      <c r="AF542" s="754"/>
      <c r="AG542" s="754"/>
      <c r="AH542" s="754"/>
      <c r="AI542" s="754"/>
      <c r="AJ542" s="754"/>
      <c r="AK542" s="754"/>
      <c r="AL542" s="754"/>
      <c r="AM542" s="754"/>
      <c r="AN542" s="754"/>
      <c r="AO542" s="754"/>
      <c r="AP542" s="754"/>
      <c r="AQ542" s="754"/>
      <c r="AR542" s="754"/>
      <c r="AS542" s="754"/>
      <c r="AT542" s="754"/>
      <c r="AU542" s="754"/>
      <c r="AV542" s="754"/>
      <c r="AW542" s="754"/>
      <c r="AX542" s="754"/>
      <c r="AY542" s="754"/>
      <c r="AZ542" s="754"/>
      <c r="BA542" s="754"/>
      <c r="BB542" s="754"/>
      <c r="BC542" s="754"/>
      <c r="BD542" s="754"/>
      <c r="BE542" s="754"/>
      <c r="BF542" s="754"/>
      <c r="BG542" s="754"/>
    </row>
    <row r="543" spans="1:59" s="782" customFormat="1" x14ac:dyDescent="0.2">
      <c r="A543" s="773">
        <v>262</v>
      </c>
      <c r="B543" s="773">
        <v>274</v>
      </c>
      <c r="C543" s="774">
        <v>728</v>
      </c>
      <c r="D543" s="775">
        <v>534</v>
      </c>
      <c r="E543" s="776" t="s">
        <v>672</v>
      </c>
      <c r="F543" s="777" t="s">
        <v>6289</v>
      </c>
      <c r="G543" s="778" t="s">
        <v>3387</v>
      </c>
      <c r="H543" s="777" t="s">
        <v>106</v>
      </c>
      <c r="I543" s="779">
        <v>10000</v>
      </c>
      <c r="J543" s="780">
        <v>10000</v>
      </c>
      <c r="K543" s="780"/>
      <c r="L543" s="780"/>
      <c r="M543" s="780"/>
      <c r="N543" s="780"/>
      <c r="O543" s="780"/>
      <c r="P543" s="780"/>
      <c r="Q543" s="781"/>
      <c r="R543" s="754"/>
      <c r="S543" s="754"/>
      <c r="T543" s="754"/>
      <c r="U543" s="754"/>
      <c r="V543" s="754"/>
      <c r="W543" s="754"/>
      <c r="X543" s="754"/>
      <c r="Y543" s="754"/>
      <c r="Z543" s="754"/>
      <c r="AA543" s="754"/>
      <c r="AB543" s="754"/>
      <c r="AC543" s="754"/>
      <c r="AD543" s="754"/>
      <c r="AE543" s="754"/>
      <c r="AF543" s="754"/>
      <c r="AG543" s="754"/>
      <c r="AH543" s="754"/>
      <c r="AI543" s="754"/>
      <c r="AJ543" s="754"/>
      <c r="AK543" s="754"/>
      <c r="AL543" s="754"/>
      <c r="AM543" s="754"/>
      <c r="AN543" s="754"/>
      <c r="AO543" s="754"/>
      <c r="AP543" s="754"/>
      <c r="AQ543" s="754"/>
      <c r="AR543" s="754"/>
      <c r="AS543" s="754"/>
      <c r="AT543" s="754"/>
      <c r="AU543" s="754"/>
      <c r="AV543" s="754"/>
      <c r="AW543" s="754"/>
      <c r="AX543" s="754"/>
      <c r="AY543" s="754"/>
      <c r="AZ543" s="754"/>
      <c r="BA543" s="754"/>
      <c r="BB543" s="754"/>
      <c r="BC543" s="754"/>
      <c r="BD543" s="754"/>
      <c r="BE543" s="754"/>
      <c r="BF543" s="754"/>
      <c r="BG543" s="754"/>
    </row>
    <row r="544" spans="1:59" s="782" customFormat="1" x14ac:dyDescent="0.2">
      <c r="A544" s="773">
        <v>268</v>
      </c>
      <c r="B544" s="773">
        <v>280</v>
      </c>
      <c r="C544" s="774">
        <v>729</v>
      </c>
      <c r="D544" s="775">
        <v>535</v>
      </c>
      <c r="E544" s="776" t="s">
        <v>693</v>
      </c>
      <c r="F544" s="777" t="s">
        <v>6152</v>
      </c>
      <c r="G544" s="778" t="s">
        <v>5759</v>
      </c>
      <c r="H544" s="777" t="s">
        <v>106</v>
      </c>
      <c r="I544" s="779">
        <v>87000</v>
      </c>
      <c r="J544" s="780">
        <v>87000</v>
      </c>
      <c r="K544" s="780"/>
      <c r="L544" s="780"/>
      <c r="M544" s="780"/>
      <c r="N544" s="780"/>
      <c r="O544" s="780"/>
      <c r="P544" s="780"/>
      <c r="Q544" s="781"/>
      <c r="R544" s="754"/>
      <c r="S544" s="754"/>
      <c r="T544" s="754"/>
      <c r="U544" s="754"/>
      <c r="V544" s="754"/>
      <c r="W544" s="754"/>
      <c r="X544" s="754"/>
      <c r="Y544" s="754"/>
      <c r="Z544" s="754"/>
      <c r="AA544" s="754"/>
      <c r="AB544" s="754"/>
      <c r="AC544" s="754"/>
      <c r="AD544" s="754"/>
      <c r="AE544" s="754"/>
      <c r="AF544" s="754"/>
      <c r="AG544" s="754"/>
      <c r="AH544" s="754"/>
      <c r="AI544" s="754"/>
      <c r="AJ544" s="754"/>
      <c r="AK544" s="754"/>
      <c r="AL544" s="754"/>
      <c r="AM544" s="754"/>
      <c r="AN544" s="754"/>
      <c r="AO544" s="754"/>
      <c r="AP544" s="754"/>
      <c r="AQ544" s="754"/>
      <c r="AR544" s="754"/>
      <c r="AS544" s="754"/>
      <c r="AT544" s="754"/>
      <c r="AU544" s="754"/>
      <c r="AV544" s="754"/>
      <c r="AW544" s="754"/>
      <c r="AX544" s="754"/>
      <c r="AY544" s="754"/>
      <c r="AZ544" s="754"/>
      <c r="BA544" s="754"/>
      <c r="BB544" s="754"/>
      <c r="BC544" s="754"/>
      <c r="BD544" s="754"/>
      <c r="BE544" s="754"/>
      <c r="BF544" s="754"/>
      <c r="BG544" s="754"/>
    </row>
    <row r="545" spans="1:59" s="782" customFormat="1" x14ac:dyDescent="0.2">
      <c r="A545" s="773">
        <v>270</v>
      </c>
      <c r="B545" s="773">
        <v>282</v>
      </c>
      <c r="C545" s="774">
        <v>730</v>
      </c>
      <c r="D545" s="775">
        <v>536</v>
      </c>
      <c r="E545" s="776" t="s">
        <v>698</v>
      </c>
      <c r="F545" s="777" t="s">
        <v>6290</v>
      </c>
      <c r="G545" s="778" t="s">
        <v>3387</v>
      </c>
      <c r="H545" s="777" t="s">
        <v>106</v>
      </c>
      <c r="I545" s="779">
        <v>20000</v>
      </c>
      <c r="J545" s="780">
        <v>20000</v>
      </c>
      <c r="K545" s="780"/>
      <c r="L545" s="780"/>
      <c r="M545" s="780"/>
      <c r="N545" s="780"/>
      <c r="O545" s="780"/>
      <c r="P545" s="780"/>
      <c r="Q545" s="781"/>
      <c r="R545" s="754"/>
      <c r="S545" s="754"/>
      <c r="T545" s="754"/>
      <c r="U545" s="754"/>
      <c r="V545" s="754"/>
      <c r="W545" s="754"/>
      <c r="X545" s="754"/>
      <c r="Y545" s="754"/>
      <c r="Z545" s="754"/>
      <c r="AA545" s="754"/>
      <c r="AB545" s="754"/>
      <c r="AC545" s="754"/>
      <c r="AD545" s="754"/>
      <c r="AE545" s="754"/>
      <c r="AF545" s="754"/>
      <c r="AG545" s="754"/>
      <c r="AH545" s="754"/>
      <c r="AI545" s="754"/>
      <c r="AJ545" s="754"/>
      <c r="AK545" s="754"/>
      <c r="AL545" s="754"/>
      <c r="AM545" s="754"/>
      <c r="AN545" s="754"/>
      <c r="AO545" s="754"/>
      <c r="AP545" s="754"/>
      <c r="AQ545" s="754"/>
      <c r="AR545" s="754"/>
      <c r="AS545" s="754"/>
      <c r="AT545" s="754"/>
      <c r="AU545" s="754"/>
      <c r="AV545" s="754"/>
      <c r="AW545" s="754"/>
      <c r="AX545" s="754"/>
      <c r="AY545" s="754"/>
      <c r="AZ545" s="754"/>
      <c r="BA545" s="754"/>
      <c r="BB545" s="754"/>
      <c r="BC545" s="754"/>
      <c r="BD545" s="754"/>
      <c r="BE545" s="754"/>
      <c r="BF545" s="754"/>
      <c r="BG545" s="754"/>
    </row>
    <row r="546" spans="1:59" s="782" customFormat="1" x14ac:dyDescent="0.2">
      <c r="A546" s="773">
        <v>271</v>
      </c>
      <c r="B546" s="773">
        <v>283</v>
      </c>
      <c r="C546" s="774">
        <v>731</v>
      </c>
      <c r="D546" s="775">
        <v>537</v>
      </c>
      <c r="E546" s="776" t="s">
        <v>700</v>
      </c>
      <c r="F546" s="777" t="s">
        <v>6148</v>
      </c>
      <c r="G546" s="778" t="s">
        <v>5759</v>
      </c>
      <c r="H546" s="777" t="s">
        <v>106</v>
      </c>
      <c r="I546" s="779">
        <v>225000</v>
      </c>
      <c r="J546" s="780">
        <v>225000</v>
      </c>
      <c r="K546" s="780"/>
      <c r="L546" s="780"/>
      <c r="M546" s="780"/>
      <c r="N546" s="780"/>
      <c r="O546" s="780"/>
      <c r="P546" s="780"/>
      <c r="Q546" s="781"/>
      <c r="R546" s="754"/>
      <c r="S546" s="754"/>
      <c r="T546" s="754"/>
      <c r="U546" s="754"/>
      <c r="V546" s="754"/>
      <c r="W546" s="754"/>
      <c r="X546" s="754"/>
      <c r="Y546" s="754"/>
      <c r="Z546" s="754"/>
      <c r="AA546" s="754"/>
      <c r="AB546" s="754"/>
      <c r="AC546" s="754"/>
      <c r="AD546" s="754"/>
      <c r="AE546" s="754"/>
      <c r="AF546" s="754"/>
      <c r="AG546" s="754"/>
      <c r="AH546" s="754"/>
      <c r="AI546" s="754"/>
      <c r="AJ546" s="754"/>
      <c r="AK546" s="754"/>
      <c r="AL546" s="754"/>
      <c r="AM546" s="754"/>
      <c r="AN546" s="754"/>
      <c r="AO546" s="754"/>
      <c r="AP546" s="754"/>
      <c r="AQ546" s="754"/>
      <c r="AR546" s="754"/>
      <c r="AS546" s="754"/>
      <c r="AT546" s="754"/>
      <c r="AU546" s="754"/>
      <c r="AV546" s="754"/>
      <c r="AW546" s="754"/>
      <c r="AX546" s="754"/>
      <c r="AY546" s="754"/>
      <c r="AZ546" s="754"/>
      <c r="BA546" s="754"/>
      <c r="BB546" s="754"/>
      <c r="BC546" s="754"/>
      <c r="BD546" s="754"/>
      <c r="BE546" s="754"/>
      <c r="BF546" s="754"/>
      <c r="BG546" s="754"/>
    </row>
    <row r="547" spans="1:59" s="782" customFormat="1" x14ac:dyDescent="0.2">
      <c r="A547" s="773">
        <v>272</v>
      </c>
      <c r="B547" s="773">
        <v>284</v>
      </c>
      <c r="C547" s="774">
        <v>732</v>
      </c>
      <c r="D547" s="775">
        <v>538</v>
      </c>
      <c r="E547" s="776" t="s">
        <v>702</v>
      </c>
      <c r="F547" s="777" t="s">
        <v>6291</v>
      </c>
      <c r="G547" s="778" t="s">
        <v>5750</v>
      </c>
      <c r="H547" s="777" t="s">
        <v>106</v>
      </c>
      <c r="I547" s="779">
        <v>350000</v>
      </c>
      <c r="J547" s="780">
        <v>350000</v>
      </c>
      <c r="K547" s="780"/>
      <c r="L547" s="780"/>
      <c r="M547" s="780"/>
      <c r="N547" s="780"/>
      <c r="O547" s="780"/>
      <c r="P547" s="780"/>
      <c r="Q547" s="781"/>
      <c r="R547" s="754"/>
      <c r="S547" s="754"/>
      <c r="T547" s="754"/>
      <c r="U547" s="754"/>
      <c r="V547" s="754"/>
      <c r="W547" s="754"/>
      <c r="X547" s="754"/>
      <c r="Y547" s="754"/>
      <c r="Z547" s="754"/>
      <c r="AA547" s="754"/>
      <c r="AB547" s="754"/>
      <c r="AC547" s="754"/>
      <c r="AD547" s="754"/>
      <c r="AE547" s="754"/>
      <c r="AF547" s="754"/>
      <c r="AG547" s="754"/>
      <c r="AH547" s="754"/>
      <c r="AI547" s="754"/>
      <c r="AJ547" s="754"/>
      <c r="AK547" s="754"/>
      <c r="AL547" s="754"/>
      <c r="AM547" s="754"/>
      <c r="AN547" s="754"/>
      <c r="AO547" s="754"/>
      <c r="AP547" s="754"/>
      <c r="AQ547" s="754"/>
      <c r="AR547" s="754"/>
      <c r="AS547" s="754"/>
      <c r="AT547" s="754"/>
      <c r="AU547" s="754"/>
      <c r="AV547" s="754"/>
      <c r="AW547" s="754"/>
      <c r="AX547" s="754"/>
      <c r="AY547" s="754"/>
      <c r="AZ547" s="754"/>
      <c r="BA547" s="754"/>
      <c r="BB547" s="754"/>
      <c r="BC547" s="754"/>
      <c r="BD547" s="754"/>
      <c r="BE547" s="754"/>
      <c r="BF547" s="754"/>
      <c r="BG547" s="754"/>
    </row>
    <row r="548" spans="1:59" s="782" customFormat="1" ht="30" x14ac:dyDescent="0.2">
      <c r="A548" s="773">
        <v>273</v>
      </c>
      <c r="B548" s="773">
        <v>285</v>
      </c>
      <c r="C548" s="774">
        <v>733</v>
      </c>
      <c r="D548" s="775">
        <v>539</v>
      </c>
      <c r="E548" s="776" t="s">
        <v>704</v>
      </c>
      <c r="F548" s="777" t="s">
        <v>6292</v>
      </c>
      <c r="G548" s="778" t="s">
        <v>5750</v>
      </c>
      <c r="H548" s="777" t="s">
        <v>106</v>
      </c>
      <c r="I548" s="779">
        <v>40000</v>
      </c>
      <c r="J548" s="780">
        <v>40000</v>
      </c>
      <c r="K548" s="780"/>
      <c r="L548" s="780"/>
      <c r="M548" s="780"/>
      <c r="N548" s="780"/>
      <c r="O548" s="780"/>
      <c r="P548" s="780"/>
      <c r="Q548" s="781"/>
      <c r="R548" s="754"/>
      <c r="S548" s="754"/>
      <c r="T548" s="754"/>
      <c r="U548" s="754"/>
      <c r="V548" s="754"/>
      <c r="W548" s="754"/>
      <c r="X548" s="754"/>
      <c r="Y548" s="754"/>
      <c r="Z548" s="754"/>
      <c r="AA548" s="754"/>
      <c r="AB548" s="754"/>
      <c r="AC548" s="754"/>
      <c r="AD548" s="754"/>
      <c r="AE548" s="754"/>
      <c r="AF548" s="754"/>
      <c r="AG548" s="754"/>
      <c r="AH548" s="754"/>
      <c r="AI548" s="754"/>
      <c r="AJ548" s="754"/>
      <c r="AK548" s="754"/>
      <c r="AL548" s="754"/>
      <c r="AM548" s="754"/>
      <c r="AN548" s="754"/>
      <c r="AO548" s="754"/>
      <c r="AP548" s="754"/>
      <c r="AQ548" s="754"/>
      <c r="AR548" s="754"/>
      <c r="AS548" s="754"/>
      <c r="AT548" s="754"/>
      <c r="AU548" s="754"/>
      <c r="AV548" s="754"/>
      <c r="AW548" s="754"/>
      <c r="AX548" s="754"/>
      <c r="AY548" s="754"/>
      <c r="AZ548" s="754"/>
      <c r="BA548" s="754"/>
      <c r="BB548" s="754"/>
      <c r="BC548" s="754"/>
      <c r="BD548" s="754"/>
      <c r="BE548" s="754"/>
      <c r="BF548" s="754"/>
      <c r="BG548" s="754"/>
    </row>
    <row r="549" spans="1:59" s="782" customFormat="1" x14ac:dyDescent="0.2">
      <c r="A549" s="773">
        <v>275</v>
      </c>
      <c r="B549" s="773">
        <v>287</v>
      </c>
      <c r="C549" s="774">
        <v>734</v>
      </c>
      <c r="D549" s="775">
        <v>540</v>
      </c>
      <c r="E549" s="776" t="s">
        <v>711</v>
      </c>
      <c r="F549" s="777" t="s">
        <v>6293</v>
      </c>
      <c r="G549" s="778" t="s">
        <v>3387</v>
      </c>
      <c r="H549" s="777" t="s">
        <v>106</v>
      </c>
      <c r="I549" s="779">
        <v>20000</v>
      </c>
      <c r="J549" s="780">
        <v>20000</v>
      </c>
      <c r="K549" s="780"/>
      <c r="L549" s="780"/>
      <c r="M549" s="780"/>
      <c r="N549" s="780"/>
      <c r="O549" s="780"/>
      <c r="P549" s="780"/>
      <c r="Q549" s="781"/>
      <c r="R549" s="754"/>
      <c r="S549" s="754"/>
      <c r="T549" s="754"/>
      <c r="U549" s="754"/>
      <c r="V549" s="754"/>
      <c r="W549" s="754"/>
      <c r="X549" s="754"/>
      <c r="Y549" s="754"/>
      <c r="Z549" s="754"/>
      <c r="AA549" s="754"/>
      <c r="AB549" s="754"/>
      <c r="AC549" s="754"/>
      <c r="AD549" s="754"/>
      <c r="AE549" s="754"/>
      <c r="AF549" s="754"/>
      <c r="AG549" s="754"/>
      <c r="AH549" s="754"/>
      <c r="AI549" s="754"/>
      <c r="AJ549" s="754"/>
      <c r="AK549" s="754"/>
      <c r="AL549" s="754"/>
      <c r="AM549" s="754"/>
      <c r="AN549" s="754"/>
      <c r="AO549" s="754"/>
      <c r="AP549" s="754"/>
      <c r="AQ549" s="754"/>
      <c r="AR549" s="754"/>
      <c r="AS549" s="754"/>
      <c r="AT549" s="754"/>
      <c r="AU549" s="754"/>
      <c r="AV549" s="754"/>
      <c r="AW549" s="754"/>
      <c r="AX549" s="754"/>
      <c r="AY549" s="754"/>
      <c r="AZ549" s="754"/>
      <c r="BA549" s="754"/>
      <c r="BB549" s="754"/>
      <c r="BC549" s="754"/>
      <c r="BD549" s="754"/>
      <c r="BE549" s="754"/>
      <c r="BF549" s="754"/>
      <c r="BG549" s="754"/>
    </row>
    <row r="550" spans="1:59" s="782" customFormat="1" ht="30" x14ac:dyDescent="0.2">
      <c r="A550" s="773">
        <v>276</v>
      </c>
      <c r="B550" s="773">
        <v>288</v>
      </c>
      <c r="C550" s="774">
        <v>735</v>
      </c>
      <c r="D550" s="775">
        <v>541</v>
      </c>
      <c r="E550" s="776" t="s">
        <v>714</v>
      </c>
      <c r="F550" s="777" t="s">
        <v>6294</v>
      </c>
      <c r="G550" s="778" t="s">
        <v>5759</v>
      </c>
      <c r="H550" s="777" t="s">
        <v>106</v>
      </c>
      <c r="I550" s="779">
        <v>250000</v>
      </c>
      <c r="J550" s="780">
        <v>250000</v>
      </c>
      <c r="K550" s="780"/>
      <c r="L550" s="780"/>
      <c r="M550" s="780"/>
      <c r="N550" s="780"/>
      <c r="O550" s="780"/>
      <c r="P550" s="780"/>
      <c r="Q550" s="781"/>
      <c r="R550" s="754"/>
      <c r="S550" s="754"/>
      <c r="T550" s="754"/>
      <c r="U550" s="754"/>
      <c r="V550" s="754"/>
      <c r="W550" s="754"/>
      <c r="X550" s="754"/>
      <c r="Y550" s="754"/>
      <c r="Z550" s="754"/>
      <c r="AA550" s="754"/>
      <c r="AB550" s="754"/>
      <c r="AC550" s="754"/>
      <c r="AD550" s="754"/>
      <c r="AE550" s="754"/>
      <c r="AF550" s="754"/>
      <c r="AG550" s="754"/>
      <c r="AH550" s="754"/>
      <c r="AI550" s="754"/>
      <c r="AJ550" s="754"/>
      <c r="AK550" s="754"/>
      <c r="AL550" s="754"/>
      <c r="AM550" s="754"/>
      <c r="AN550" s="754"/>
      <c r="AO550" s="754"/>
      <c r="AP550" s="754"/>
      <c r="AQ550" s="754"/>
      <c r="AR550" s="754"/>
      <c r="AS550" s="754"/>
      <c r="AT550" s="754"/>
      <c r="AU550" s="754"/>
      <c r="AV550" s="754"/>
      <c r="AW550" s="754"/>
      <c r="AX550" s="754"/>
      <c r="AY550" s="754"/>
      <c r="AZ550" s="754"/>
      <c r="BA550" s="754"/>
      <c r="BB550" s="754"/>
      <c r="BC550" s="754"/>
      <c r="BD550" s="754"/>
      <c r="BE550" s="754"/>
      <c r="BF550" s="754"/>
      <c r="BG550" s="754"/>
    </row>
    <row r="551" spans="1:59" s="782" customFormat="1" x14ac:dyDescent="0.2">
      <c r="A551" s="773">
        <v>280</v>
      </c>
      <c r="B551" s="773">
        <v>292</v>
      </c>
      <c r="C551" s="774">
        <v>737</v>
      </c>
      <c r="D551" s="775">
        <v>542</v>
      </c>
      <c r="E551" s="776" t="s">
        <v>730</v>
      </c>
      <c r="F551" s="777" t="s">
        <v>6291</v>
      </c>
      <c r="G551" s="778" t="s">
        <v>5750</v>
      </c>
      <c r="H551" s="777" t="s">
        <v>106</v>
      </c>
      <c r="I551" s="779">
        <v>350000</v>
      </c>
      <c r="J551" s="780">
        <v>350000</v>
      </c>
      <c r="K551" s="780"/>
      <c r="L551" s="780"/>
      <c r="M551" s="780"/>
      <c r="N551" s="780"/>
      <c r="O551" s="780"/>
      <c r="P551" s="780"/>
      <c r="Q551" s="781"/>
      <c r="R551" s="754"/>
      <c r="S551" s="754"/>
      <c r="T551" s="754"/>
      <c r="U551" s="754"/>
      <c r="V551" s="754"/>
      <c r="W551" s="754"/>
      <c r="X551" s="754"/>
      <c r="Y551" s="754"/>
      <c r="Z551" s="754"/>
      <c r="AA551" s="754"/>
      <c r="AB551" s="754"/>
      <c r="AC551" s="754"/>
      <c r="AD551" s="754"/>
      <c r="AE551" s="754"/>
      <c r="AF551" s="754"/>
      <c r="AG551" s="754"/>
      <c r="AH551" s="754"/>
      <c r="AI551" s="754"/>
      <c r="AJ551" s="754"/>
      <c r="AK551" s="754"/>
      <c r="AL551" s="754"/>
      <c r="AM551" s="754"/>
      <c r="AN551" s="754"/>
      <c r="AO551" s="754"/>
      <c r="AP551" s="754"/>
      <c r="AQ551" s="754"/>
      <c r="AR551" s="754"/>
      <c r="AS551" s="754"/>
      <c r="AT551" s="754"/>
      <c r="AU551" s="754"/>
      <c r="AV551" s="754"/>
      <c r="AW551" s="754"/>
      <c r="AX551" s="754"/>
      <c r="AY551" s="754"/>
      <c r="AZ551" s="754"/>
      <c r="BA551" s="754"/>
      <c r="BB551" s="754"/>
      <c r="BC551" s="754"/>
      <c r="BD551" s="754"/>
      <c r="BE551" s="754"/>
      <c r="BF551" s="754"/>
      <c r="BG551" s="754"/>
    </row>
    <row r="552" spans="1:59" s="782" customFormat="1" ht="30" x14ac:dyDescent="0.2">
      <c r="A552" s="773">
        <v>282</v>
      </c>
      <c r="B552" s="773">
        <v>294</v>
      </c>
      <c r="C552" s="774">
        <v>738</v>
      </c>
      <c r="D552" s="775">
        <v>543</v>
      </c>
      <c r="E552" s="776" t="s">
        <v>734</v>
      </c>
      <c r="F552" s="777" t="s">
        <v>6295</v>
      </c>
      <c r="G552" s="778" t="s">
        <v>3387</v>
      </c>
      <c r="H552" s="777" t="s">
        <v>106</v>
      </c>
      <c r="I552" s="779">
        <v>15000</v>
      </c>
      <c r="J552" s="780">
        <v>15000</v>
      </c>
      <c r="K552" s="780"/>
      <c r="L552" s="780"/>
      <c r="M552" s="780"/>
      <c r="N552" s="780"/>
      <c r="O552" s="780"/>
      <c r="P552" s="780"/>
      <c r="Q552" s="781"/>
      <c r="R552" s="754"/>
      <c r="S552" s="754"/>
      <c r="T552" s="754"/>
      <c r="U552" s="754"/>
      <c r="V552" s="754"/>
      <c r="W552" s="754"/>
      <c r="X552" s="754"/>
      <c r="Y552" s="754"/>
      <c r="Z552" s="754"/>
      <c r="AA552" s="754"/>
      <c r="AB552" s="754"/>
      <c r="AC552" s="754"/>
      <c r="AD552" s="754"/>
      <c r="AE552" s="754"/>
      <c r="AF552" s="754"/>
      <c r="AG552" s="754"/>
      <c r="AH552" s="754"/>
      <c r="AI552" s="754"/>
      <c r="AJ552" s="754"/>
      <c r="AK552" s="754"/>
      <c r="AL552" s="754"/>
      <c r="AM552" s="754"/>
      <c r="AN552" s="754"/>
      <c r="AO552" s="754"/>
      <c r="AP552" s="754"/>
      <c r="AQ552" s="754"/>
      <c r="AR552" s="754"/>
      <c r="AS552" s="754"/>
      <c r="AT552" s="754"/>
      <c r="AU552" s="754"/>
      <c r="AV552" s="754"/>
      <c r="AW552" s="754"/>
      <c r="AX552" s="754"/>
      <c r="AY552" s="754"/>
      <c r="AZ552" s="754"/>
      <c r="BA552" s="754"/>
      <c r="BB552" s="754"/>
      <c r="BC552" s="754"/>
      <c r="BD552" s="754"/>
      <c r="BE552" s="754"/>
      <c r="BF552" s="754"/>
      <c r="BG552" s="754"/>
    </row>
    <row r="553" spans="1:59" s="782" customFormat="1" ht="30" x14ac:dyDescent="0.2">
      <c r="A553" s="773">
        <v>290</v>
      </c>
      <c r="B553" s="773">
        <v>302</v>
      </c>
      <c r="C553" s="774">
        <v>739</v>
      </c>
      <c r="D553" s="775">
        <v>544</v>
      </c>
      <c r="E553" s="776" t="s">
        <v>758</v>
      </c>
      <c r="F553" s="777" t="s">
        <v>6296</v>
      </c>
      <c r="G553" s="778" t="s">
        <v>5750</v>
      </c>
      <c r="H553" s="777" t="s">
        <v>106</v>
      </c>
      <c r="I553" s="779">
        <v>16000</v>
      </c>
      <c r="J553" s="780">
        <v>16000</v>
      </c>
      <c r="K553" s="780"/>
      <c r="L553" s="780"/>
      <c r="M553" s="780"/>
      <c r="N553" s="780"/>
      <c r="O553" s="780"/>
      <c r="P553" s="780"/>
      <c r="Q553" s="781"/>
      <c r="R553" s="754"/>
      <c r="S553" s="754"/>
      <c r="T553" s="754"/>
      <c r="U553" s="754"/>
      <c r="V553" s="754"/>
      <c r="W553" s="754"/>
      <c r="X553" s="754"/>
      <c r="Y553" s="754"/>
      <c r="Z553" s="754"/>
      <c r="AA553" s="754"/>
      <c r="AB553" s="754"/>
      <c r="AC553" s="754"/>
      <c r="AD553" s="754"/>
      <c r="AE553" s="754"/>
      <c r="AF553" s="754"/>
      <c r="AG553" s="754"/>
      <c r="AH553" s="754"/>
      <c r="AI553" s="754"/>
      <c r="AJ553" s="754"/>
      <c r="AK553" s="754"/>
      <c r="AL553" s="754"/>
      <c r="AM553" s="754"/>
      <c r="AN553" s="754"/>
      <c r="AO553" s="754"/>
      <c r="AP553" s="754"/>
      <c r="AQ553" s="754"/>
      <c r="AR553" s="754"/>
      <c r="AS553" s="754"/>
      <c r="AT553" s="754"/>
      <c r="AU553" s="754"/>
      <c r="AV553" s="754"/>
      <c r="AW553" s="754"/>
      <c r="AX553" s="754"/>
      <c r="AY553" s="754"/>
      <c r="AZ553" s="754"/>
      <c r="BA553" s="754"/>
      <c r="BB553" s="754"/>
      <c r="BC553" s="754"/>
      <c r="BD553" s="754"/>
      <c r="BE553" s="754"/>
      <c r="BF553" s="754"/>
      <c r="BG553" s="754"/>
    </row>
    <row r="554" spans="1:59" s="782" customFormat="1" x14ac:dyDescent="0.2">
      <c r="A554" s="773">
        <v>291</v>
      </c>
      <c r="B554" s="773">
        <v>303</v>
      </c>
      <c r="C554" s="774">
        <v>740</v>
      </c>
      <c r="D554" s="775">
        <v>545</v>
      </c>
      <c r="E554" s="776" t="s">
        <v>760</v>
      </c>
      <c r="F554" s="777" t="s">
        <v>6291</v>
      </c>
      <c r="G554" s="778" t="s">
        <v>5750</v>
      </c>
      <c r="H554" s="777" t="s">
        <v>106</v>
      </c>
      <c r="I554" s="779">
        <v>350000</v>
      </c>
      <c r="J554" s="780">
        <v>350000</v>
      </c>
      <c r="K554" s="780"/>
      <c r="L554" s="780"/>
      <c r="M554" s="780"/>
      <c r="N554" s="780"/>
      <c r="O554" s="780"/>
      <c r="P554" s="780"/>
      <c r="Q554" s="781"/>
      <c r="R554" s="754"/>
      <c r="S554" s="754"/>
      <c r="T554" s="754"/>
      <c r="U554" s="754"/>
      <c r="V554" s="754"/>
      <c r="W554" s="754"/>
      <c r="X554" s="754"/>
      <c r="Y554" s="754"/>
      <c r="Z554" s="754"/>
      <c r="AA554" s="754"/>
      <c r="AB554" s="754"/>
      <c r="AC554" s="754"/>
      <c r="AD554" s="754"/>
      <c r="AE554" s="754"/>
      <c r="AF554" s="754"/>
      <c r="AG554" s="754"/>
      <c r="AH554" s="754"/>
      <c r="AI554" s="754"/>
      <c r="AJ554" s="754"/>
      <c r="AK554" s="754"/>
      <c r="AL554" s="754"/>
      <c r="AM554" s="754"/>
      <c r="AN554" s="754"/>
      <c r="AO554" s="754"/>
      <c r="AP554" s="754"/>
      <c r="AQ554" s="754"/>
      <c r="AR554" s="754"/>
      <c r="AS554" s="754"/>
      <c r="AT554" s="754"/>
      <c r="AU554" s="754"/>
      <c r="AV554" s="754"/>
      <c r="AW554" s="754"/>
      <c r="AX554" s="754"/>
      <c r="AY554" s="754"/>
      <c r="AZ554" s="754"/>
      <c r="BA554" s="754"/>
      <c r="BB554" s="754"/>
      <c r="BC554" s="754"/>
      <c r="BD554" s="754"/>
      <c r="BE554" s="754"/>
      <c r="BF554" s="754"/>
      <c r="BG554" s="754"/>
    </row>
    <row r="555" spans="1:59" s="782" customFormat="1" ht="30" x14ac:dyDescent="0.2">
      <c r="A555" s="773">
        <v>294</v>
      </c>
      <c r="B555" s="773">
        <v>306</v>
      </c>
      <c r="C555" s="774">
        <v>742</v>
      </c>
      <c r="D555" s="775">
        <v>546</v>
      </c>
      <c r="E555" s="776" t="s">
        <v>768</v>
      </c>
      <c r="F555" s="777" t="s">
        <v>6297</v>
      </c>
      <c r="G555" s="778" t="s">
        <v>5750</v>
      </c>
      <c r="H555" s="777" t="s">
        <v>106</v>
      </c>
      <c r="I555" s="779">
        <v>125000</v>
      </c>
      <c r="J555" s="780">
        <v>125000</v>
      </c>
      <c r="K555" s="780"/>
      <c r="L555" s="780"/>
      <c r="M555" s="780"/>
      <c r="N555" s="780"/>
      <c r="O555" s="780"/>
      <c r="P555" s="780"/>
      <c r="Q555" s="781"/>
      <c r="R555" s="754"/>
      <c r="S555" s="754"/>
      <c r="T555" s="754"/>
      <c r="U555" s="754"/>
      <c r="V555" s="754"/>
      <c r="W555" s="754"/>
      <c r="X555" s="754"/>
      <c r="Y555" s="754"/>
      <c r="Z555" s="754"/>
      <c r="AA555" s="754"/>
      <c r="AB555" s="754"/>
      <c r="AC555" s="754"/>
      <c r="AD555" s="754"/>
      <c r="AE555" s="754"/>
      <c r="AF555" s="754"/>
      <c r="AG555" s="754"/>
      <c r="AH555" s="754"/>
      <c r="AI555" s="754"/>
      <c r="AJ555" s="754"/>
      <c r="AK555" s="754"/>
      <c r="AL555" s="754"/>
      <c r="AM555" s="754"/>
      <c r="AN555" s="754"/>
      <c r="AO555" s="754"/>
      <c r="AP555" s="754"/>
      <c r="AQ555" s="754"/>
      <c r="AR555" s="754"/>
      <c r="AS555" s="754"/>
      <c r="AT555" s="754"/>
      <c r="AU555" s="754"/>
      <c r="AV555" s="754"/>
      <c r="AW555" s="754"/>
      <c r="AX555" s="754"/>
      <c r="AY555" s="754"/>
      <c r="AZ555" s="754"/>
      <c r="BA555" s="754"/>
      <c r="BB555" s="754"/>
      <c r="BC555" s="754"/>
      <c r="BD555" s="754"/>
      <c r="BE555" s="754"/>
      <c r="BF555" s="754"/>
      <c r="BG555" s="754"/>
    </row>
    <row r="556" spans="1:59" s="782" customFormat="1" ht="30" x14ac:dyDescent="0.2">
      <c r="A556" s="773">
        <v>295</v>
      </c>
      <c r="B556" s="773">
        <v>307</v>
      </c>
      <c r="C556" s="774">
        <v>743</v>
      </c>
      <c r="D556" s="775">
        <v>547</v>
      </c>
      <c r="E556" s="776" t="s">
        <v>772</v>
      </c>
      <c r="F556" s="777" t="s">
        <v>6298</v>
      </c>
      <c r="G556" s="778" t="s">
        <v>3387</v>
      </c>
      <c r="H556" s="777" t="s">
        <v>106</v>
      </c>
      <c r="I556" s="779">
        <v>7500</v>
      </c>
      <c r="J556" s="780">
        <v>7500</v>
      </c>
      <c r="K556" s="780"/>
      <c r="L556" s="780"/>
      <c r="M556" s="780"/>
      <c r="N556" s="780"/>
      <c r="O556" s="780"/>
      <c r="P556" s="780"/>
      <c r="Q556" s="781"/>
      <c r="R556" s="754"/>
      <c r="S556" s="754"/>
      <c r="T556" s="754"/>
      <c r="U556" s="754"/>
      <c r="V556" s="754"/>
      <c r="W556" s="754"/>
      <c r="X556" s="754"/>
      <c r="Y556" s="754"/>
      <c r="Z556" s="754"/>
      <c r="AA556" s="754"/>
      <c r="AB556" s="754"/>
      <c r="AC556" s="754"/>
      <c r="AD556" s="754"/>
      <c r="AE556" s="754"/>
      <c r="AF556" s="754"/>
      <c r="AG556" s="754"/>
      <c r="AH556" s="754"/>
      <c r="AI556" s="754"/>
      <c r="AJ556" s="754"/>
      <c r="AK556" s="754"/>
      <c r="AL556" s="754"/>
      <c r="AM556" s="754"/>
      <c r="AN556" s="754"/>
      <c r="AO556" s="754"/>
      <c r="AP556" s="754"/>
      <c r="AQ556" s="754"/>
      <c r="AR556" s="754"/>
      <c r="AS556" s="754"/>
      <c r="AT556" s="754"/>
      <c r="AU556" s="754"/>
      <c r="AV556" s="754"/>
      <c r="AW556" s="754"/>
      <c r="AX556" s="754"/>
      <c r="AY556" s="754"/>
      <c r="AZ556" s="754"/>
      <c r="BA556" s="754"/>
      <c r="BB556" s="754"/>
      <c r="BC556" s="754"/>
      <c r="BD556" s="754"/>
      <c r="BE556" s="754"/>
      <c r="BF556" s="754"/>
      <c r="BG556" s="754"/>
    </row>
    <row r="557" spans="1:59" s="782" customFormat="1" ht="30" x14ac:dyDescent="0.2">
      <c r="A557" s="773">
        <v>296</v>
      </c>
      <c r="B557" s="773">
        <v>308</v>
      </c>
      <c r="C557" s="774">
        <v>744</v>
      </c>
      <c r="D557" s="775">
        <v>548</v>
      </c>
      <c r="E557" s="776" t="s">
        <v>774</v>
      </c>
      <c r="F557" s="777" t="s">
        <v>6298</v>
      </c>
      <c r="G557" s="778" t="s">
        <v>3387</v>
      </c>
      <c r="H557" s="777" t="s">
        <v>106</v>
      </c>
      <c r="I557" s="779">
        <v>18000</v>
      </c>
      <c r="J557" s="780">
        <v>18000</v>
      </c>
      <c r="K557" s="780"/>
      <c r="L557" s="780"/>
      <c r="M557" s="780"/>
      <c r="N557" s="780"/>
      <c r="O557" s="780"/>
      <c r="P557" s="780"/>
      <c r="Q557" s="781"/>
      <c r="R557" s="754"/>
      <c r="S557" s="754"/>
      <c r="T557" s="754"/>
      <c r="U557" s="754"/>
      <c r="V557" s="754"/>
      <c r="W557" s="754"/>
      <c r="X557" s="754"/>
      <c r="Y557" s="754"/>
      <c r="Z557" s="754"/>
      <c r="AA557" s="754"/>
      <c r="AB557" s="754"/>
      <c r="AC557" s="754"/>
      <c r="AD557" s="754"/>
      <c r="AE557" s="754"/>
      <c r="AF557" s="754"/>
      <c r="AG557" s="754"/>
      <c r="AH557" s="754"/>
      <c r="AI557" s="754"/>
      <c r="AJ557" s="754"/>
      <c r="AK557" s="754"/>
      <c r="AL557" s="754"/>
      <c r="AM557" s="754"/>
      <c r="AN557" s="754"/>
      <c r="AO557" s="754"/>
      <c r="AP557" s="754"/>
      <c r="AQ557" s="754"/>
      <c r="AR557" s="754"/>
      <c r="AS557" s="754"/>
      <c r="AT557" s="754"/>
      <c r="AU557" s="754"/>
      <c r="AV557" s="754"/>
      <c r="AW557" s="754"/>
      <c r="AX557" s="754"/>
      <c r="AY557" s="754"/>
      <c r="AZ557" s="754"/>
      <c r="BA557" s="754"/>
      <c r="BB557" s="754"/>
      <c r="BC557" s="754"/>
      <c r="BD557" s="754"/>
      <c r="BE557" s="754"/>
      <c r="BF557" s="754"/>
      <c r="BG557" s="754"/>
    </row>
    <row r="558" spans="1:59" s="782" customFormat="1" x14ac:dyDescent="0.2">
      <c r="A558" s="773">
        <v>304</v>
      </c>
      <c r="B558" s="773">
        <v>316</v>
      </c>
      <c r="C558" s="774">
        <v>745</v>
      </c>
      <c r="D558" s="775">
        <v>549</v>
      </c>
      <c r="E558" s="776" t="s">
        <v>799</v>
      </c>
      <c r="F558" s="777" t="s">
        <v>6299</v>
      </c>
      <c r="G558" s="778" t="s">
        <v>3387</v>
      </c>
      <c r="H558" s="777" t="s">
        <v>106</v>
      </c>
      <c r="I558" s="779">
        <v>17000</v>
      </c>
      <c r="J558" s="780">
        <v>17000</v>
      </c>
      <c r="K558" s="780"/>
      <c r="L558" s="780"/>
      <c r="M558" s="780"/>
      <c r="N558" s="780"/>
      <c r="O558" s="780"/>
      <c r="P558" s="780"/>
      <c r="Q558" s="781"/>
      <c r="R558" s="754"/>
      <c r="S558" s="754"/>
      <c r="T558" s="754"/>
      <c r="U558" s="754"/>
      <c r="V558" s="754"/>
      <c r="W558" s="754"/>
      <c r="X558" s="754"/>
      <c r="Y558" s="754"/>
      <c r="Z558" s="754"/>
      <c r="AA558" s="754"/>
      <c r="AB558" s="754"/>
      <c r="AC558" s="754"/>
      <c r="AD558" s="754"/>
      <c r="AE558" s="754"/>
      <c r="AF558" s="754"/>
      <c r="AG558" s="754"/>
      <c r="AH558" s="754"/>
      <c r="AI558" s="754"/>
      <c r="AJ558" s="754"/>
      <c r="AK558" s="754"/>
      <c r="AL558" s="754"/>
      <c r="AM558" s="754"/>
      <c r="AN558" s="754"/>
      <c r="AO558" s="754"/>
      <c r="AP558" s="754"/>
      <c r="AQ558" s="754"/>
      <c r="AR558" s="754"/>
      <c r="AS558" s="754"/>
      <c r="AT558" s="754"/>
      <c r="AU558" s="754"/>
      <c r="AV558" s="754"/>
      <c r="AW558" s="754"/>
      <c r="AX558" s="754"/>
      <c r="AY558" s="754"/>
      <c r="AZ558" s="754"/>
      <c r="BA558" s="754"/>
      <c r="BB558" s="754"/>
      <c r="BC558" s="754"/>
      <c r="BD558" s="754"/>
      <c r="BE558" s="754"/>
      <c r="BF558" s="754"/>
      <c r="BG558" s="754"/>
    </row>
    <row r="559" spans="1:59" s="782" customFormat="1" x14ac:dyDescent="0.2">
      <c r="A559" s="773">
        <v>314</v>
      </c>
      <c r="B559" s="773">
        <v>326</v>
      </c>
      <c r="C559" s="774">
        <v>748</v>
      </c>
      <c r="D559" s="775">
        <v>550</v>
      </c>
      <c r="E559" s="776" t="s">
        <v>831</v>
      </c>
      <c r="F559" s="777" t="s">
        <v>6300</v>
      </c>
      <c r="G559" s="778" t="s">
        <v>5750</v>
      </c>
      <c r="H559" s="777" t="s">
        <v>106</v>
      </c>
      <c r="I559" s="779">
        <v>5000</v>
      </c>
      <c r="J559" s="780">
        <v>5000</v>
      </c>
      <c r="K559" s="780"/>
      <c r="L559" s="780"/>
      <c r="M559" s="780"/>
      <c r="N559" s="780"/>
      <c r="O559" s="780"/>
      <c r="P559" s="780"/>
      <c r="Q559" s="781"/>
      <c r="R559" s="754"/>
      <c r="S559" s="754"/>
      <c r="T559" s="754"/>
      <c r="U559" s="754"/>
      <c r="V559" s="754"/>
      <c r="W559" s="754"/>
      <c r="X559" s="754"/>
      <c r="Y559" s="754"/>
      <c r="Z559" s="754"/>
      <c r="AA559" s="754"/>
      <c r="AB559" s="754"/>
      <c r="AC559" s="754"/>
      <c r="AD559" s="754"/>
      <c r="AE559" s="754"/>
      <c r="AF559" s="754"/>
      <c r="AG559" s="754"/>
      <c r="AH559" s="754"/>
      <c r="AI559" s="754"/>
      <c r="AJ559" s="754"/>
      <c r="AK559" s="754"/>
      <c r="AL559" s="754"/>
      <c r="AM559" s="754"/>
      <c r="AN559" s="754"/>
      <c r="AO559" s="754"/>
      <c r="AP559" s="754"/>
      <c r="AQ559" s="754"/>
      <c r="AR559" s="754"/>
      <c r="AS559" s="754"/>
      <c r="AT559" s="754"/>
      <c r="AU559" s="754"/>
      <c r="AV559" s="754"/>
      <c r="AW559" s="754"/>
      <c r="AX559" s="754"/>
      <c r="AY559" s="754"/>
      <c r="AZ559" s="754"/>
      <c r="BA559" s="754"/>
      <c r="BB559" s="754"/>
      <c r="BC559" s="754"/>
      <c r="BD559" s="754"/>
      <c r="BE559" s="754"/>
      <c r="BF559" s="754"/>
      <c r="BG559" s="754"/>
    </row>
    <row r="560" spans="1:59" s="782" customFormat="1" ht="30" x14ac:dyDescent="0.2">
      <c r="A560" s="773">
        <v>318</v>
      </c>
      <c r="B560" s="773">
        <v>330</v>
      </c>
      <c r="C560" s="774">
        <v>750</v>
      </c>
      <c r="D560" s="775">
        <v>551</v>
      </c>
      <c r="E560" s="776" t="s">
        <v>844</v>
      </c>
      <c r="F560" s="777" t="s">
        <v>6301</v>
      </c>
      <c r="G560" s="778" t="s">
        <v>5750</v>
      </c>
      <c r="H560" s="777" t="s">
        <v>106</v>
      </c>
      <c r="I560" s="779">
        <v>20000</v>
      </c>
      <c r="J560" s="780">
        <v>20000</v>
      </c>
      <c r="K560" s="780"/>
      <c r="L560" s="780"/>
      <c r="M560" s="780"/>
      <c r="N560" s="780"/>
      <c r="O560" s="780"/>
      <c r="P560" s="780"/>
      <c r="Q560" s="781"/>
      <c r="R560" s="754"/>
      <c r="S560" s="754"/>
      <c r="T560" s="754"/>
      <c r="U560" s="754"/>
      <c r="V560" s="754"/>
      <c r="W560" s="754"/>
      <c r="X560" s="754"/>
      <c r="Y560" s="754"/>
      <c r="Z560" s="754"/>
      <c r="AA560" s="754"/>
      <c r="AB560" s="754"/>
      <c r="AC560" s="754"/>
      <c r="AD560" s="754"/>
      <c r="AE560" s="754"/>
      <c r="AF560" s="754"/>
      <c r="AG560" s="754"/>
      <c r="AH560" s="754"/>
      <c r="AI560" s="754"/>
      <c r="AJ560" s="754"/>
      <c r="AK560" s="754"/>
      <c r="AL560" s="754"/>
      <c r="AM560" s="754"/>
      <c r="AN560" s="754"/>
      <c r="AO560" s="754"/>
      <c r="AP560" s="754"/>
      <c r="AQ560" s="754"/>
      <c r="AR560" s="754"/>
      <c r="AS560" s="754"/>
      <c r="AT560" s="754"/>
      <c r="AU560" s="754"/>
      <c r="AV560" s="754"/>
      <c r="AW560" s="754"/>
      <c r="AX560" s="754"/>
      <c r="AY560" s="754"/>
      <c r="AZ560" s="754"/>
      <c r="BA560" s="754"/>
      <c r="BB560" s="754"/>
      <c r="BC560" s="754"/>
      <c r="BD560" s="754"/>
      <c r="BE560" s="754"/>
      <c r="BF560" s="754"/>
      <c r="BG560" s="754"/>
    </row>
    <row r="561" spans="1:59" s="782" customFormat="1" x14ac:dyDescent="0.2">
      <c r="A561" s="773">
        <v>320</v>
      </c>
      <c r="B561" s="773">
        <v>332</v>
      </c>
      <c r="C561" s="774">
        <v>751</v>
      </c>
      <c r="D561" s="775">
        <v>552</v>
      </c>
      <c r="E561" s="776" t="s">
        <v>850</v>
      </c>
      <c r="F561" s="777" t="s">
        <v>6291</v>
      </c>
      <c r="G561" s="778" t="s">
        <v>5750</v>
      </c>
      <c r="H561" s="777" t="s">
        <v>106</v>
      </c>
      <c r="I561" s="779">
        <v>350000</v>
      </c>
      <c r="J561" s="780">
        <v>350000</v>
      </c>
      <c r="K561" s="780"/>
      <c r="L561" s="780"/>
      <c r="M561" s="780"/>
      <c r="N561" s="780"/>
      <c r="O561" s="780"/>
      <c r="P561" s="780"/>
      <c r="Q561" s="781"/>
      <c r="R561" s="754"/>
      <c r="S561" s="754"/>
      <c r="T561" s="754"/>
      <c r="U561" s="754"/>
      <c r="V561" s="754"/>
      <c r="W561" s="754"/>
      <c r="X561" s="754"/>
      <c r="Y561" s="754"/>
      <c r="Z561" s="754"/>
      <c r="AA561" s="754"/>
      <c r="AB561" s="754"/>
      <c r="AC561" s="754"/>
      <c r="AD561" s="754"/>
      <c r="AE561" s="754"/>
      <c r="AF561" s="754"/>
      <c r="AG561" s="754"/>
      <c r="AH561" s="754"/>
      <c r="AI561" s="754"/>
      <c r="AJ561" s="754"/>
      <c r="AK561" s="754"/>
      <c r="AL561" s="754"/>
      <c r="AM561" s="754"/>
      <c r="AN561" s="754"/>
      <c r="AO561" s="754"/>
      <c r="AP561" s="754"/>
      <c r="AQ561" s="754"/>
      <c r="AR561" s="754"/>
      <c r="AS561" s="754"/>
      <c r="AT561" s="754"/>
      <c r="AU561" s="754"/>
      <c r="AV561" s="754"/>
      <c r="AW561" s="754"/>
      <c r="AX561" s="754"/>
      <c r="AY561" s="754"/>
      <c r="AZ561" s="754"/>
      <c r="BA561" s="754"/>
      <c r="BB561" s="754"/>
      <c r="BC561" s="754"/>
      <c r="BD561" s="754"/>
      <c r="BE561" s="754"/>
      <c r="BF561" s="754"/>
      <c r="BG561" s="754"/>
    </row>
    <row r="562" spans="1:59" s="782" customFormat="1" x14ac:dyDescent="0.2">
      <c r="A562" s="773">
        <v>321</v>
      </c>
      <c r="B562" s="773">
        <v>333</v>
      </c>
      <c r="C562" s="774">
        <v>752</v>
      </c>
      <c r="D562" s="775">
        <v>553</v>
      </c>
      <c r="E562" s="776" t="s">
        <v>852</v>
      </c>
      <c r="F562" s="777" t="s">
        <v>6302</v>
      </c>
      <c r="G562" s="778" t="s">
        <v>5759</v>
      </c>
      <c r="H562" s="777" t="s">
        <v>106</v>
      </c>
      <c r="I562" s="779">
        <v>250000</v>
      </c>
      <c r="J562" s="780">
        <v>250000</v>
      </c>
      <c r="K562" s="780"/>
      <c r="L562" s="780"/>
      <c r="M562" s="780"/>
      <c r="N562" s="780"/>
      <c r="O562" s="780"/>
      <c r="P562" s="780"/>
      <c r="Q562" s="781"/>
      <c r="R562" s="754"/>
      <c r="S562" s="754"/>
      <c r="T562" s="754"/>
      <c r="U562" s="754"/>
      <c r="V562" s="754"/>
      <c r="W562" s="754"/>
      <c r="X562" s="754"/>
      <c r="Y562" s="754"/>
      <c r="Z562" s="754"/>
      <c r="AA562" s="754"/>
      <c r="AB562" s="754"/>
      <c r="AC562" s="754"/>
      <c r="AD562" s="754"/>
      <c r="AE562" s="754"/>
      <c r="AF562" s="754"/>
      <c r="AG562" s="754"/>
      <c r="AH562" s="754"/>
      <c r="AI562" s="754"/>
      <c r="AJ562" s="754"/>
      <c r="AK562" s="754"/>
      <c r="AL562" s="754"/>
      <c r="AM562" s="754"/>
      <c r="AN562" s="754"/>
      <c r="AO562" s="754"/>
      <c r="AP562" s="754"/>
      <c r="AQ562" s="754"/>
      <c r="AR562" s="754"/>
      <c r="AS562" s="754"/>
      <c r="AT562" s="754"/>
      <c r="AU562" s="754"/>
      <c r="AV562" s="754"/>
      <c r="AW562" s="754"/>
      <c r="AX562" s="754"/>
      <c r="AY562" s="754"/>
      <c r="AZ562" s="754"/>
      <c r="BA562" s="754"/>
      <c r="BB562" s="754"/>
      <c r="BC562" s="754"/>
      <c r="BD562" s="754"/>
      <c r="BE562" s="754"/>
      <c r="BF562" s="754"/>
      <c r="BG562" s="754"/>
    </row>
    <row r="563" spans="1:59" s="782" customFormat="1" ht="30" x14ac:dyDescent="0.2">
      <c r="A563" s="773">
        <v>327</v>
      </c>
      <c r="B563" s="773">
        <v>339</v>
      </c>
      <c r="C563" s="774">
        <v>754</v>
      </c>
      <c r="D563" s="775">
        <v>554</v>
      </c>
      <c r="E563" s="776" t="s">
        <v>871</v>
      </c>
      <c r="F563" s="777" t="s">
        <v>6303</v>
      </c>
      <c r="G563" s="778" t="s">
        <v>5750</v>
      </c>
      <c r="H563" s="777" t="s">
        <v>106</v>
      </c>
      <c r="I563" s="779">
        <v>250000</v>
      </c>
      <c r="J563" s="780">
        <v>250000</v>
      </c>
      <c r="K563" s="780"/>
      <c r="L563" s="780"/>
      <c r="M563" s="780"/>
      <c r="N563" s="780"/>
      <c r="O563" s="780"/>
      <c r="P563" s="780"/>
      <c r="Q563" s="781"/>
      <c r="R563" s="754"/>
      <c r="S563" s="754"/>
      <c r="T563" s="754"/>
      <c r="U563" s="754"/>
      <c r="V563" s="754"/>
      <c r="W563" s="754"/>
      <c r="X563" s="754"/>
      <c r="Y563" s="754"/>
      <c r="Z563" s="754"/>
      <c r="AA563" s="754"/>
      <c r="AB563" s="754"/>
      <c r="AC563" s="754"/>
      <c r="AD563" s="754"/>
      <c r="AE563" s="754"/>
      <c r="AF563" s="754"/>
      <c r="AG563" s="754"/>
      <c r="AH563" s="754"/>
      <c r="AI563" s="754"/>
      <c r="AJ563" s="754"/>
      <c r="AK563" s="754"/>
      <c r="AL563" s="754"/>
      <c r="AM563" s="754"/>
      <c r="AN563" s="754"/>
      <c r="AO563" s="754"/>
      <c r="AP563" s="754"/>
      <c r="AQ563" s="754"/>
      <c r="AR563" s="754"/>
      <c r="AS563" s="754"/>
      <c r="AT563" s="754"/>
      <c r="AU563" s="754"/>
      <c r="AV563" s="754"/>
      <c r="AW563" s="754"/>
      <c r="AX563" s="754"/>
      <c r="AY563" s="754"/>
      <c r="AZ563" s="754"/>
      <c r="BA563" s="754"/>
      <c r="BB563" s="754"/>
      <c r="BC563" s="754"/>
      <c r="BD563" s="754"/>
      <c r="BE563" s="754"/>
      <c r="BF563" s="754"/>
      <c r="BG563" s="754"/>
    </row>
    <row r="564" spans="1:59" s="782" customFormat="1" ht="30" x14ac:dyDescent="0.2">
      <c r="A564" s="773">
        <v>330</v>
      </c>
      <c r="B564" s="773">
        <v>342</v>
      </c>
      <c r="C564" s="774">
        <v>755</v>
      </c>
      <c r="D564" s="775">
        <v>555</v>
      </c>
      <c r="E564" s="776" t="s">
        <v>879</v>
      </c>
      <c r="F564" s="777" t="s">
        <v>6304</v>
      </c>
      <c r="G564" s="778" t="s">
        <v>5759</v>
      </c>
      <c r="H564" s="777" t="s">
        <v>106</v>
      </c>
      <c r="I564" s="779">
        <v>350000</v>
      </c>
      <c r="J564" s="780">
        <v>350000</v>
      </c>
      <c r="K564" s="780"/>
      <c r="L564" s="780"/>
      <c r="M564" s="780"/>
      <c r="N564" s="780"/>
      <c r="O564" s="780"/>
      <c r="P564" s="780"/>
      <c r="Q564" s="781"/>
      <c r="R564" s="754"/>
      <c r="S564" s="754"/>
      <c r="T564" s="754"/>
      <c r="U564" s="754"/>
      <c r="V564" s="754"/>
      <c r="W564" s="754"/>
      <c r="X564" s="754"/>
      <c r="Y564" s="754"/>
      <c r="Z564" s="754"/>
      <c r="AA564" s="754"/>
      <c r="AB564" s="754"/>
      <c r="AC564" s="754"/>
      <c r="AD564" s="754"/>
      <c r="AE564" s="754"/>
      <c r="AF564" s="754"/>
      <c r="AG564" s="754"/>
      <c r="AH564" s="754"/>
      <c r="AI564" s="754"/>
      <c r="AJ564" s="754"/>
      <c r="AK564" s="754"/>
      <c r="AL564" s="754"/>
      <c r="AM564" s="754"/>
      <c r="AN564" s="754"/>
      <c r="AO564" s="754"/>
      <c r="AP564" s="754"/>
      <c r="AQ564" s="754"/>
      <c r="AR564" s="754"/>
      <c r="AS564" s="754"/>
      <c r="AT564" s="754"/>
      <c r="AU564" s="754"/>
      <c r="AV564" s="754"/>
      <c r="AW564" s="754"/>
      <c r="AX564" s="754"/>
      <c r="AY564" s="754"/>
      <c r="AZ564" s="754"/>
      <c r="BA564" s="754"/>
      <c r="BB564" s="754"/>
      <c r="BC564" s="754"/>
      <c r="BD564" s="754"/>
      <c r="BE564" s="754"/>
      <c r="BF564" s="754"/>
      <c r="BG564" s="754"/>
    </row>
    <row r="565" spans="1:59" s="782" customFormat="1" ht="30" x14ac:dyDescent="0.2">
      <c r="A565" s="773">
        <v>332</v>
      </c>
      <c r="B565" s="773">
        <v>344</v>
      </c>
      <c r="C565" s="774">
        <v>756</v>
      </c>
      <c r="D565" s="775">
        <v>556</v>
      </c>
      <c r="E565" s="776" t="s">
        <v>884</v>
      </c>
      <c r="F565" s="777" t="s">
        <v>6305</v>
      </c>
      <c r="G565" s="778" t="s">
        <v>5750</v>
      </c>
      <c r="H565" s="777" t="s">
        <v>106</v>
      </c>
      <c r="I565" s="779">
        <v>16000</v>
      </c>
      <c r="J565" s="780">
        <v>16000</v>
      </c>
      <c r="K565" s="780"/>
      <c r="L565" s="780"/>
      <c r="M565" s="780"/>
      <c r="N565" s="780"/>
      <c r="O565" s="780"/>
      <c r="P565" s="780"/>
      <c r="Q565" s="781"/>
      <c r="R565" s="754"/>
      <c r="S565" s="754"/>
      <c r="T565" s="754"/>
      <c r="U565" s="754"/>
      <c r="V565" s="754"/>
      <c r="W565" s="754"/>
      <c r="X565" s="754"/>
      <c r="Y565" s="754"/>
      <c r="Z565" s="754"/>
      <c r="AA565" s="754"/>
      <c r="AB565" s="754"/>
      <c r="AC565" s="754"/>
      <c r="AD565" s="754"/>
      <c r="AE565" s="754"/>
      <c r="AF565" s="754"/>
      <c r="AG565" s="754"/>
      <c r="AH565" s="754"/>
      <c r="AI565" s="754"/>
      <c r="AJ565" s="754"/>
      <c r="AK565" s="754"/>
      <c r="AL565" s="754"/>
      <c r="AM565" s="754"/>
      <c r="AN565" s="754"/>
      <c r="AO565" s="754"/>
      <c r="AP565" s="754"/>
      <c r="AQ565" s="754"/>
      <c r="AR565" s="754"/>
      <c r="AS565" s="754"/>
      <c r="AT565" s="754"/>
      <c r="AU565" s="754"/>
      <c r="AV565" s="754"/>
      <c r="AW565" s="754"/>
      <c r="AX565" s="754"/>
      <c r="AY565" s="754"/>
      <c r="AZ565" s="754"/>
      <c r="BA565" s="754"/>
      <c r="BB565" s="754"/>
      <c r="BC565" s="754"/>
      <c r="BD565" s="754"/>
      <c r="BE565" s="754"/>
      <c r="BF565" s="754"/>
      <c r="BG565" s="754"/>
    </row>
    <row r="566" spans="1:59" s="782" customFormat="1" x14ac:dyDescent="0.2">
      <c r="A566" s="773">
        <v>333</v>
      </c>
      <c r="B566" s="773">
        <v>345</v>
      </c>
      <c r="C566" s="774">
        <v>757</v>
      </c>
      <c r="D566" s="775">
        <v>557</v>
      </c>
      <c r="E566" s="776" t="s">
        <v>888</v>
      </c>
      <c r="F566" s="777" t="s">
        <v>6291</v>
      </c>
      <c r="G566" s="778" t="s">
        <v>5750</v>
      </c>
      <c r="H566" s="777" t="s">
        <v>106</v>
      </c>
      <c r="I566" s="779">
        <v>350000</v>
      </c>
      <c r="J566" s="780">
        <v>350000</v>
      </c>
      <c r="K566" s="780"/>
      <c r="L566" s="780"/>
      <c r="M566" s="780"/>
      <c r="N566" s="780"/>
      <c r="O566" s="780"/>
      <c r="P566" s="780"/>
      <c r="Q566" s="781"/>
      <c r="R566" s="754"/>
      <c r="S566" s="754"/>
      <c r="T566" s="754"/>
      <c r="U566" s="754"/>
      <c r="V566" s="754"/>
      <c r="W566" s="754"/>
      <c r="X566" s="754"/>
      <c r="Y566" s="754"/>
      <c r="Z566" s="754"/>
      <c r="AA566" s="754"/>
      <c r="AB566" s="754"/>
      <c r="AC566" s="754"/>
      <c r="AD566" s="754"/>
      <c r="AE566" s="754"/>
      <c r="AF566" s="754"/>
      <c r="AG566" s="754"/>
      <c r="AH566" s="754"/>
      <c r="AI566" s="754"/>
      <c r="AJ566" s="754"/>
      <c r="AK566" s="754"/>
      <c r="AL566" s="754"/>
      <c r="AM566" s="754"/>
      <c r="AN566" s="754"/>
      <c r="AO566" s="754"/>
      <c r="AP566" s="754"/>
      <c r="AQ566" s="754"/>
      <c r="AR566" s="754"/>
      <c r="AS566" s="754"/>
      <c r="AT566" s="754"/>
      <c r="AU566" s="754"/>
      <c r="AV566" s="754"/>
      <c r="AW566" s="754"/>
      <c r="AX566" s="754"/>
      <c r="AY566" s="754"/>
      <c r="AZ566" s="754"/>
      <c r="BA566" s="754"/>
      <c r="BB566" s="754"/>
      <c r="BC566" s="754"/>
      <c r="BD566" s="754"/>
      <c r="BE566" s="754"/>
      <c r="BF566" s="754"/>
      <c r="BG566" s="754"/>
    </row>
    <row r="567" spans="1:59" s="782" customFormat="1" ht="30" x14ac:dyDescent="0.2">
      <c r="A567" s="773">
        <v>336</v>
      </c>
      <c r="B567" s="773">
        <v>348</v>
      </c>
      <c r="C567" s="774">
        <v>758</v>
      </c>
      <c r="D567" s="775">
        <v>558</v>
      </c>
      <c r="E567" s="776" t="s">
        <v>897</v>
      </c>
      <c r="F567" s="777" t="s">
        <v>6306</v>
      </c>
      <c r="G567" s="778" t="s">
        <v>5745</v>
      </c>
      <c r="H567" s="777" t="s">
        <v>106</v>
      </c>
      <c r="I567" s="779">
        <v>11000</v>
      </c>
      <c r="J567" s="780">
        <v>11000</v>
      </c>
      <c r="K567" s="780"/>
      <c r="L567" s="780"/>
      <c r="M567" s="780"/>
      <c r="N567" s="780"/>
      <c r="O567" s="780"/>
      <c r="P567" s="780"/>
      <c r="Q567" s="781"/>
      <c r="R567" s="754"/>
      <c r="S567" s="754"/>
      <c r="T567" s="754"/>
      <c r="U567" s="754"/>
      <c r="V567" s="754"/>
      <c r="W567" s="754"/>
      <c r="X567" s="754"/>
      <c r="Y567" s="754"/>
      <c r="Z567" s="754"/>
      <c r="AA567" s="754"/>
      <c r="AB567" s="754"/>
      <c r="AC567" s="754"/>
      <c r="AD567" s="754"/>
      <c r="AE567" s="754"/>
      <c r="AF567" s="754"/>
      <c r="AG567" s="754"/>
      <c r="AH567" s="754"/>
      <c r="AI567" s="754"/>
      <c r="AJ567" s="754"/>
      <c r="AK567" s="754"/>
      <c r="AL567" s="754"/>
      <c r="AM567" s="754"/>
      <c r="AN567" s="754"/>
      <c r="AO567" s="754"/>
      <c r="AP567" s="754"/>
      <c r="AQ567" s="754"/>
      <c r="AR567" s="754"/>
      <c r="AS567" s="754"/>
      <c r="AT567" s="754"/>
      <c r="AU567" s="754"/>
      <c r="AV567" s="754"/>
      <c r="AW567" s="754"/>
      <c r="AX567" s="754"/>
      <c r="AY567" s="754"/>
      <c r="AZ567" s="754"/>
      <c r="BA567" s="754"/>
      <c r="BB567" s="754"/>
      <c r="BC567" s="754"/>
      <c r="BD567" s="754"/>
      <c r="BE567" s="754"/>
      <c r="BF567" s="754"/>
      <c r="BG567" s="754"/>
    </row>
    <row r="568" spans="1:59" s="782" customFormat="1" x14ac:dyDescent="0.2">
      <c r="A568" s="773">
        <v>337</v>
      </c>
      <c r="B568" s="773">
        <v>349</v>
      </c>
      <c r="C568" s="774">
        <v>759</v>
      </c>
      <c r="D568" s="775">
        <v>559</v>
      </c>
      <c r="E568" s="776" t="s">
        <v>900</v>
      </c>
      <c r="F568" s="777" t="s">
        <v>6307</v>
      </c>
      <c r="G568" s="778" t="s">
        <v>5745</v>
      </c>
      <c r="H568" s="777" t="s">
        <v>106</v>
      </c>
      <c r="I568" s="779">
        <v>20000</v>
      </c>
      <c r="J568" s="780">
        <v>20000</v>
      </c>
      <c r="K568" s="780"/>
      <c r="L568" s="780"/>
      <c r="M568" s="780"/>
      <c r="N568" s="780"/>
      <c r="O568" s="780"/>
      <c r="P568" s="780"/>
      <c r="Q568" s="781"/>
      <c r="R568" s="754"/>
      <c r="S568" s="754"/>
      <c r="T568" s="754"/>
      <c r="U568" s="754"/>
      <c r="V568" s="754"/>
      <c r="W568" s="754"/>
      <c r="X568" s="754"/>
      <c r="Y568" s="754"/>
      <c r="Z568" s="754"/>
      <c r="AA568" s="754"/>
      <c r="AB568" s="754"/>
      <c r="AC568" s="754"/>
      <c r="AD568" s="754"/>
      <c r="AE568" s="754"/>
      <c r="AF568" s="754"/>
      <c r="AG568" s="754"/>
      <c r="AH568" s="754"/>
      <c r="AI568" s="754"/>
      <c r="AJ568" s="754"/>
      <c r="AK568" s="754"/>
      <c r="AL568" s="754"/>
      <c r="AM568" s="754"/>
      <c r="AN568" s="754"/>
      <c r="AO568" s="754"/>
      <c r="AP568" s="754"/>
      <c r="AQ568" s="754"/>
      <c r="AR568" s="754"/>
      <c r="AS568" s="754"/>
      <c r="AT568" s="754"/>
      <c r="AU568" s="754"/>
      <c r="AV568" s="754"/>
      <c r="AW568" s="754"/>
      <c r="AX568" s="754"/>
      <c r="AY568" s="754"/>
      <c r="AZ568" s="754"/>
      <c r="BA568" s="754"/>
      <c r="BB568" s="754"/>
      <c r="BC568" s="754"/>
      <c r="BD568" s="754"/>
      <c r="BE568" s="754"/>
      <c r="BF568" s="754"/>
      <c r="BG568" s="754"/>
    </row>
    <row r="569" spans="1:59" s="782" customFormat="1" x14ac:dyDescent="0.2">
      <c r="A569" s="773">
        <v>338</v>
      </c>
      <c r="B569" s="773">
        <v>350</v>
      </c>
      <c r="C569" s="774">
        <v>760</v>
      </c>
      <c r="D569" s="775">
        <v>560</v>
      </c>
      <c r="E569" s="776" t="s">
        <v>904</v>
      </c>
      <c r="F569" s="777" t="s">
        <v>6308</v>
      </c>
      <c r="G569" s="778" t="s">
        <v>5745</v>
      </c>
      <c r="H569" s="777" t="s">
        <v>106</v>
      </c>
      <c r="I569" s="779">
        <v>5000</v>
      </c>
      <c r="J569" s="780">
        <v>5000</v>
      </c>
      <c r="K569" s="780"/>
      <c r="L569" s="780"/>
      <c r="M569" s="780"/>
      <c r="N569" s="780"/>
      <c r="O569" s="780"/>
      <c r="P569" s="780"/>
      <c r="Q569" s="781"/>
      <c r="R569" s="754"/>
      <c r="S569" s="754"/>
      <c r="T569" s="754"/>
      <c r="U569" s="754"/>
      <c r="V569" s="754"/>
      <c r="W569" s="754"/>
      <c r="X569" s="754"/>
      <c r="Y569" s="754"/>
      <c r="Z569" s="754"/>
      <c r="AA569" s="754"/>
      <c r="AB569" s="754"/>
      <c r="AC569" s="754"/>
      <c r="AD569" s="754"/>
      <c r="AE569" s="754"/>
      <c r="AF569" s="754"/>
      <c r="AG569" s="754"/>
      <c r="AH569" s="754"/>
      <c r="AI569" s="754"/>
      <c r="AJ569" s="754"/>
      <c r="AK569" s="754"/>
      <c r="AL569" s="754"/>
      <c r="AM569" s="754"/>
      <c r="AN569" s="754"/>
      <c r="AO569" s="754"/>
      <c r="AP569" s="754"/>
      <c r="AQ569" s="754"/>
      <c r="AR569" s="754"/>
      <c r="AS569" s="754"/>
      <c r="AT569" s="754"/>
      <c r="AU569" s="754"/>
      <c r="AV569" s="754"/>
      <c r="AW569" s="754"/>
      <c r="AX569" s="754"/>
      <c r="AY569" s="754"/>
      <c r="AZ569" s="754"/>
      <c r="BA569" s="754"/>
      <c r="BB569" s="754"/>
      <c r="BC569" s="754"/>
      <c r="BD569" s="754"/>
      <c r="BE569" s="754"/>
      <c r="BF569" s="754"/>
      <c r="BG569" s="754"/>
    </row>
    <row r="570" spans="1:59" s="782" customFormat="1" ht="30" x14ac:dyDescent="0.2">
      <c r="A570" s="773">
        <v>342</v>
      </c>
      <c r="B570" s="773">
        <v>354</v>
      </c>
      <c r="C570" s="774">
        <v>761</v>
      </c>
      <c r="D570" s="775">
        <v>561</v>
      </c>
      <c r="E570" s="776" t="s">
        <v>917</v>
      </c>
      <c r="F570" s="777" t="s">
        <v>6309</v>
      </c>
      <c r="G570" s="778" t="s">
        <v>5745</v>
      </c>
      <c r="H570" s="777" t="s">
        <v>106</v>
      </c>
      <c r="I570" s="779">
        <v>6000</v>
      </c>
      <c r="J570" s="780">
        <v>6000</v>
      </c>
      <c r="K570" s="780"/>
      <c r="L570" s="780"/>
      <c r="M570" s="780"/>
      <c r="N570" s="780"/>
      <c r="O570" s="780"/>
      <c r="P570" s="780"/>
      <c r="Q570" s="781"/>
      <c r="R570" s="754"/>
      <c r="S570" s="754"/>
      <c r="T570" s="754"/>
      <c r="U570" s="754"/>
      <c r="V570" s="754"/>
      <c r="W570" s="754"/>
      <c r="X570" s="754"/>
      <c r="Y570" s="754"/>
      <c r="Z570" s="754"/>
      <c r="AA570" s="754"/>
      <c r="AB570" s="754"/>
      <c r="AC570" s="754"/>
      <c r="AD570" s="754"/>
      <c r="AE570" s="754"/>
      <c r="AF570" s="754"/>
      <c r="AG570" s="754"/>
      <c r="AH570" s="754"/>
      <c r="AI570" s="754"/>
      <c r="AJ570" s="754"/>
      <c r="AK570" s="754"/>
      <c r="AL570" s="754"/>
      <c r="AM570" s="754"/>
      <c r="AN570" s="754"/>
      <c r="AO570" s="754"/>
      <c r="AP570" s="754"/>
      <c r="AQ570" s="754"/>
      <c r="AR570" s="754"/>
      <c r="AS570" s="754"/>
      <c r="AT570" s="754"/>
      <c r="AU570" s="754"/>
      <c r="AV570" s="754"/>
      <c r="AW570" s="754"/>
      <c r="AX570" s="754"/>
      <c r="AY570" s="754"/>
      <c r="AZ570" s="754"/>
      <c r="BA570" s="754"/>
      <c r="BB570" s="754"/>
      <c r="BC570" s="754"/>
      <c r="BD570" s="754"/>
      <c r="BE570" s="754"/>
      <c r="BF570" s="754"/>
      <c r="BG570" s="754"/>
    </row>
    <row r="571" spans="1:59" s="782" customFormat="1" ht="30" x14ac:dyDescent="0.2">
      <c r="A571" s="773">
        <v>343</v>
      </c>
      <c r="B571" s="773">
        <v>355</v>
      </c>
      <c r="C571" s="774">
        <v>762</v>
      </c>
      <c r="D571" s="775">
        <v>562</v>
      </c>
      <c r="E571" s="776" t="s">
        <v>920</v>
      </c>
      <c r="F571" s="777" t="s">
        <v>6310</v>
      </c>
      <c r="G571" s="778" t="s">
        <v>5745</v>
      </c>
      <c r="H571" s="777" t="s">
        <v>106</v>
      </c>
      <c r="I571" s="779">
        <v>25000</v>
      </c>
      <c r="J571" s="780">
        <v>25000</v>
      </c>
      <c r="K571" s="780"/>
      <c r="L571" s="780"/>
      <c r="M571" s="780"/>
      <c r="N571" s="780"/>
      <c r="O571" s="780"/>
      <c r="P571" s="780"/>
      <c r="Q571" s="781"/>
      <c r="R571" s="754"/>
      <c r="S571" s="754"/>
      <c r="T571" s="754"/>
      <c r="U571" s="754"/>
      <c r="V571" s="754"/>
      <c r="W571" s="754"/>
      <c r="X571" s="754"/>
      <c r="Y571" s="754"/>
      <c r="Z571" s="754"/>
      <c r="AA571" s="754"/>
      <c r="AB571" s="754"/>
      <c r="AC571" s="754"/>
      <c r="AD571" s="754"/>
      <c r="AE571" s="754"/>
      <c r="AF571" s="754"/>
      <c r="AG571" s="754"/>
      <c r="AH571" s="754"/>
      <c r="AI571" s="754"/>
      <c r="AJ571" s="754"/>
      <c r="AK571" s="754"/>
      <c r="AL571" s="754"/>
      <c r="AM571" s="754"/>
      <c r="AN571" s="754"/>
      <c r="AO571" s="754"/>
      <c r="AP571" s="754"/>
      <c r="AQ571" s="754"/>
      <c r="AR571" s="754"/>
      <c r="AS571" s="754"/>
      <c r="AT571" s="754"/>
      <c r="AU571" s="754"/>
      <c r="AV571" s="754"/>
      <c r="AW571" s="754"/>
      <c r="AX571" s="754"/>
      <c r="AY571" s="754"/>
      <c r="AZ571" s="754"/>
      <c r="BA571" s="754"/>
      <c r="BB571" s="754"/>
      <c r="BC571" s="754"/>
      <c r="BD571" s="754"/>
      <c r="BE571" s="754"/>
      <c r="BF571" s="754"/>
      <c r="BG571" s="754"/>
    </row>
    <row r="572" spans="1:59" s="782" customFormat="1" x14ac:dyDescent="0.2">
      <c r="A572" s="773">
        <v>346</v>
      </c>
      <c r="B572" s="773">
        <v>358</v>
      </c>
      <c r="C572" s="774">
        <v>765</v>
      </c>
      <c r="D572" s="775">
        <v>563</v>
      </c>
      <c r="E572" s="776" t="s">
        <v>930</v>
      </c>
      <c r="F572" s="777" t="s">
        <v>6311</v>
      </c>
      <c r="G572" s="778" t="s">
        <v>5745</v>
      </c>
      <c r="H572" s="777" t="s">
        <v>106</v>
      </c>
      <c r="I572" s="779">
        <v>18000</v>
      </c>
      <c r="J572" s="780">
        <v>18000</v>
      </c>
      <c r="K572" s="780"/>
      <c r="L572" s="780"/>
      <c r="M572" s="780"/>
      <c r="N572" s="780"/>
      <c r="O572" s="780"/>
      <c r="P572" s="780"/>
      <c r="Q572" s="781"/>
      <c r="R572" s="754"/>
      <c r="S572" s="754"/>
      <c r="T572" s="754"/>
      <c r="U572" s="754"/>
      <c r="V572" s="754"/>
      <c r="W572" s="754"/>
      <c r="X572" s="754"/>
      <c r="Y572" s="754"/>
      <c r="Z572" s="754"/>
      <c r="AA572" s="754"/>
      <c r="AB572" s="754"/>
      <c r="AC572" s="754"/>
      <c r="AD572" s="754"/>
      <c r="AE572" s="754"/>
      <c r="AF572" s="754"/>
      <c r="AG572" s="754"/>
      <c r="AH572" s="754"/>
      <c r="AI572" s="754"/>
      <c r="AJ572" s="754"/>
      <c r="AK572" s="754"/>
      <c r="AL572" s="754"/>
      <c r="AM572" s="754"/>
      <c r="AN572" s="754"/>
      <c r="AO572" s="754"/>
      <c r="AP572" s="754"/>
      <c r="AQ572" s="754"/>
      <c r="AR572" s="754"/>
      <c r="AS572" s="754"/>
      <c r="AT572" s="754"/>
      <c r="AU572" s="754"/>
      <c r="AV572" s="754"/>
      <c r="AW572" s="754"/>
      <c r="AX572" s="754"/>
      <c r="AY572" s="754"/>
      <c r="AZ572" s="754"/>
      <c r="BA572" s="754"/>
      <c r="BB572" s="754"/>
      <c r="BC572" s="754"/>
      <c r="BD572" s="754"/>
      <c r="BE572" s="754"/>
      <c r="BF572" s="754"/>
      <c r="BG572" s="754"/>
    </row>
    <row r="573" spans="1:59" s="782" customFormat="1" ht="30" x14ac:dyDescent="0.2">
      <c r="A573" s="773">
        <v>348</v>
      </c>
      <c r="B573" s="773">
        <v>360</v>
      </c>
      <c r="C573" s="774">
        <v>767</v>
      </c>
      <c r="D573" s="775">
        <v>564</v>
      </c>
      <c r="E573" s="776" t="s">
        <v>936</v>
      </c>
      <c r="F573" s="777" t="s">
        <v>6312</v>
      </c>
      <c r="G573" s="778" t="s">
        <v>5745</v>
      </c>
      <c r="H573" s="777" t="s">
        <v>106</v>
      </c>
      <c r="I573" s="779">
        <v>25000</v>
      </c>
      <c r="J573" s="780">
        <v>25000</v>
      </c>
      <c r="K573" s="780"/>
      <c r="L573" s="780"/>
      <c r="M573" s="780"/>
      <c r="N573" s="780"/>
      <c r="O573" s="780"/>
      <c r="P573" s="780"/>
      <c r="Q573" s="781"/>
      <c r="R573" s="754"/>
      <c r="S573" s="754"/>
      <c r="T573" s="754"/>
      <c r="U573" s="754"/>
      <c r="V573" s="754"/>
      <c r="W573" s="754"/>
      <c r="X573" s="754"/>
      <c r="Y573" s="754"/>
      <c r="Z573" s="754"/>
      <c r="AA573" s="754"/>
      <c r="AB573" s="754"/>
      <c r="AC573" s="754"/>
      <c r="AD573" s="754"/>
      <c r="AE573" s="754"/>
      <c r="AF573" s="754"/>
      <c r="AG573" s="754"/>
      <c r="AH573" s="754"/>
      <c r="AI573" s="754"/>
      <c r="AJ573" s="754"/>
      <c r="AK573" s="754"/>
      <c r="AL573" s="754"/>
      <c r="AM573" s="754"/>
      <c r="AN573" s="754"/>
      <c r="AO573" s="754"/>
      <c r="AP573" s="754"/>
      <c r="AQ573" s="754"/>
      <c r="AR573" s="754"/>
      <c r="AS573" s="754"/>
      <c r="AT573" s="754"/>
      <c r="AU573" s="754"/>
      <c r="AV573" s="754"/>
      <c r="AW573" s="754"/>
      <c r="AX573" s="754"/>
      <c r="AY573" s="754"/>
      <c r="AZ573" s="754"/>
      <c r="BA573" s="754"/>
      <c r="BB573" s="754"/>
      <c r="BC573" s="754"/>
      <c r="BD573" s="754"/>
      <c r="BE573" s="754"/>
      <c r="BF573" s="754"/>
      <c r="BG573" s="754"/>
    </row>
    <row r="574" spans="1:59" s="782" customFormat="1" ht="30" x14ac:dyDescent="0.2">
      <c r="A574" s="773">
        <v>352</v>
      </c>
      <c r="B574" s="773">
        <v>364</v>
      </c>
      <c r="C574" s="774">
        <v>770</v>
      </c>
      <c r="D574" s="775">
        <v>565</v>
      </c>
      <c r="E574" s="776" t="s">
        <v>947</v>
      </c>
      <c r="F574" s="777" t="s">
        <v>6313</v>
      </c>
      <c r="G574" s="778" t="s">
        <v>5745</v>
      </c>
      <c r="H574" s="777" t="s">
        <v>106</v>
      </c>
      <c r="I574" s="779">
        <v>25000</v>
      </c>
      <c r="J574" s="780">
        <v>25000</v>
      </c>
      <c r="K574" s="780"/>
      <c r="L574" s="780"/>
      <c r="M574" s="780"/>
      <c r="N574" s="780"/>
      <c r="O574" s="780"/>
      <c r="P574" s="780"/>
      <c r="Q574" s="781"/>
      <c r="R574" s="754"/>
      <c r="S574" s="754"/>
      <c r="T574" s="754"/>
      <c r="U574" s="754"/>
      <c r="V574" s="754"/>
      <c r="W574" s="754"/>
      <c r="X574" s="754"/>
      <c r="Y574" s="754"/>
      <c r="Z574" s="754"/>
      <c r="AA574" s="754"/>
      <c r="AB574" s="754"/>
      <c r="AC574" s="754"/>
      <c r="AD574" s="754"/>
      <c r="AE574" s="754"/>
      <c r="AF574" s="754"/>
      <c r="AG574" s="754"/>
      <c r="AH574" s="754"/>
      <c r="AI574" s="754"/>
      <c r="AJ574" s="754"/>
      <c r="AK574" s="754"/>
      <c r="AL574" s="754"/>
      <c r="AM574" s="754"/>
      <c r="AN574" s="754"/>
      <c r="AO574" s="754"/>
      <c r="AP574" s="754"/>
      <c r="AQ574" s="754"/>
      <c r="AR574" s="754"/>
      <c r="AS574" s="754"/>
      <c r="AT574" s="754"/>
      <c r="AU574" s="754"/>
      <c r="AV574" s="754"/>
      <c r="AW574" s="754"/>
      <c r="AX574" s="754"/>
      <c r="AY574" s="754"/>
      <c r="AZ574" s="754"/>
      <c r="BA574" s="754"/>
      <c r="BB574" s="754"/>
      <c r="BC574" s="754"/>
      <c r="BD574" s="754"/>
      <c r="BE574" s="754"/>
      <c r="BF574" s="754"/>
      <c r="BG574" s="754"/>
    </row>
    <row r="575" spans="1:59" s="782" customFormat="1" ht="30" x14ac:dyDescent="0.2">
      <c r="A575" s="773">
        <v>356</v>
      </c>
      <c r="B575" s="773">
        <v>368</v>
      </c>
      <c r="C575" s="774">
        <v>772</v>
      </c>
      <c r="D575" s="775">
        <v>566</v>
      </c>
      <c r="E575" s="776" t="s">
        <v>959</v>
      </c>
      <c r="F575" s="777" t="s">
        <v>6314</v>
      </c>
      <c r="G575" s="778" t="s">
        <v>5745</v>
      </c>
      <c r="H575" s="777" t="s">
        <v>106</v>
      </c>
      <c r="I575" s="779">
        <v>15000</v>
      </c>
      <c r="J575" s="780">
        <v>15000</v>
      </c>
      <c r="K575" s="780"/>
      <c r="L575" s="780"/>
      <c r="M575" s="780"/>
      <c r="N575" s="780"/>
      <c r="O575" s="780"/>
      <c r="P575" s="780"/>
      <c r="Q575" s="781"/>
      <c r="R575" s="754"/>
      <c r="S575" s="754"/>
      <c r="T575" s="754"/>
      <c r="U575" s="754"/>
      <c r="V575" s="754"/>
      <c r="W575" s="754"/>
      <c r="X575" s="754"/>
      <c r="Y575" s="754"/>
      <c r="Z575" s="754"/>
      <c r="AA575" s="754"/>
      <c r="AB575" s="754"/>
      <c r="AC575" s="754"/>
      <c r="AD575" s="754"/>
      <c r="AE575" s="754"/>
      <c r="AF575" s="754"/>
      <c r="AG575" s="754"/>
      <c r="AH575" s="754"/>
      <c r="AI575" s="754"/>
      <c r="AJ575" s="754"/>
      <c r="AK575" s="754"/>
      <c r="AL575" s="754"/>
      <c r="AM575" s="754"/>
      <c r="AN575" s="754"/>
      <c r="AO575" s="754"/>
      <c r="AP575" s="754"/>
      <c r="AQ575" s="754"/>
      <c r="AR575" s="754"/>
      <c r="AS575" s="754"/>
      <c r="AT575" s="754"/>
      <c r="AU575" s="754"/>
      <c r="AV575" s="754"/>
      <c r="AW575" s="754"/>
      <c r="AX575" s="754"/>
      <c r="AY575" s="754"/>
      <c r="AZ575" s="754"/>
      <c r="BA575" s="754"/>
      <c r="BB575" s="754"/>
      <c r="BC575" s="754"/>
      <c r="BD575" s="754"/>
      <c r="BE575" s="754"/>
      <c r="BF575" s="754"/>
      <c r="BG575" s="754"/>
    </row>
    <row r="576" spans="1:59" s="782" customFormat="1" x14ac:dyDescent="0.2">
      <c r="A576" s="773">
        <v>357</v>
      </c>
      <c r="B576" s="773">
        <v>369</v>
      </c>
      <c r="C576" s="774">
        <v>773</v>
      </c>
      <c r="D576" s="775">
        <v>567</v>
      </c>
      <c r="E576" s="776" t="s">
        <v>962</v>
      </c>
      <c r="F576" s="777" t="s">
        <v>6315</v>
      </c>
      <c r="G576" s="778" t="s">
        <v>5745</v>
      </c>
      <c r="H576" s="777" t="s">
        <v>106</v>
      </c>
      <c r="I576" s="779">
        <v>20000</v>
      </c>
      <c r="J576" s="780">
        <v>20000</v>
      </c>
      <c r="K576" s="780"/>
      <c r="L576" s="780"/>
      <c r="M576" s="780"/>
      <c r="N576" s="780"/>
      <c r="O576" s="780"/>
      <c r="P576" s="780"/>
      <c r="Q576" s="781"/>
      <c r="R576" s="754"/>
      <c r="S576" s="754"/>
      <c r="T576" s="754"/>
      <c r="U576" s="754"/>
      <c r="V576" s="754"/>
      <c r="W576" s="754"/>
      <c r="X576" s="754"/>
      <c r="Y576" s="754"/>
      <c r="Z576" s="754"/>
      <c r="AA576" s="754"/>
      <c r="AB576" s="754"/>
      <c r="AC576" s="754"/>
      <c r="AD576" s="754"/>
      <c r="AE576" s="754"/>
      <c r="AF576" s="754"/>
      <c r="AG576" s="754"/>
      <c r="AH576" s="754"/>
      <c r="AI576" s="754"/>
      <c r="AJ576" s="754"/>
      <c r="AK576" s="754"/>
      <c r="AL576" s="754"/>
      <c r="AM576" s="754"/>
      <c r="AN576" s="754"/>
      <c r="AO576" s="754"/>
      <c r="AP576" s="754"/>
      <c r="AQ576" s="754"/>
      <c r="AR576" s="754"/>
      <c r="AS576" s="754"/>
      <c r="AT576" s="754"/>
      <c r="AU576" s="754"/>
      <c r="AV576" s="754"/>
      <c r="AW576" s="754"/>
      <c r="AX576" s="754"/>
      <c r="AY576" s="754"/>
      <c r="AZ576" s="754"/>
      <c r="BA576" s="754"/>
      <c r="BB576" s="754"/>
      <c r="BC576" s="754"/>
      <c r="BD576" s="754"/>
      <c r="BE576" s="754"/>
      <c r="BF576" s="754"/>
      <c r="BG576" s="754"/>
    </row>
    <row r="577" spans="1:59" s="782" customFormat="1" ht="30" x14ac:dyDescent="0.2">
      <c r="A577" s="773">
        <v>360</v>
      </c>
      <c r="B577" s="773">
        <v>372</v>
      </c>
      <c r="C577" s="774">
        <v>774</v>
      </c>
      <c r="D577" s="775">
        <v>568</v>
      </c>
      <c r="E577" s="776" t="s">
        <v>971</v>
      </c>
      <c r="F577" s="777" t="s">
        <v>6316</v>
      </c>
      <c r="G577" s="778" t="s">
        <v>5745</v>
      </c>
      <c r="H577" s="777" t="s">
        <v>106</v>
      </c>
      <c r="I577" s="779">
        <v>30000</v>
      </c>
      <c r="J577" s="780">
        <v>30000</v>
      </c>
      <c r="K577" s="780"/>
      <c r="L577" s="780"/>
      <c r="M577" s="780"/>
      <c r="N577" s="780"/>
      <c r="O577" s="780"/>
      <c r="P577" s="780"/>
      <c r="Q577" s="781"/>
      <c r="R577" s="754"/>
      <c r="S577" s="754"/>
      <c r="T577" s="754"/>
      <c r="U577" s="754"/>
      <c r="V577" s="754"/>
      <c r="W577" s="754"/>
      <c r="X577" s="754"/>
      <c r="Y577" s="754"/>
      <c r="Z577" s="754"/>
      <c r="AA577" s="754"/>
      <c r="AB577" s="754"/>
      <c r="AC577" s="754"/>
      <c r="AD577" s="754"/>
      <c r="AE577" s="754"/>
      <c r="AF577" s="754"/>
      <c r="AG577" s="754"/>
      <c r="AH577" s="754"/>
      <c r="AI577" s="754"/>
      <c r="AJ577" s="754"/>
      <c r="AK577" s="754"/>
      <c r="AL577" s="754"/>
      <c r="AM577" s="754"/>
      <c r="AN577" s="754"/>
      <c r="AO577" s="754"/>
      <c r="AP577" s="754"/>
      <c r="AQ577" s="754"/>
      <c r="AR577" s="754"/>
      <c r="AS577" s="754"/>
      <c r="AT577" s="754"/>
      <c r="AU577" s="754"/>
      <c r="AV577" s="754"/>
      <c r="AW577" s="754"/>
      <c r="AX577" s="754"/>
      <c r="AY577" s="754"/>
      <c r="AZ577" s="754"/>
      <c r="BA577" s="754"/>
      <c r="BB577" s="754"/>
      <c r="BC577" s="754"/>
      <c r="BD577" s="754"/>
      <c r="BE577" s="754"/>
      <c r="BF577" s="754"/>
      <c r="BG577" s="754"/>
    </row>
    <row r="578" spans="1:59" s="782" customFormat="1" ht="30" x14ac:dyDescent="0.2">
      <c r="A578" s="773">
        <v>363</v>
      </c>
      <c r="B578" s="773">
        <v>375</v>
      </c>
      <c r="C578" s="774">
        <v>776</v>
      </c>
      <c r="D578" s="775">
        <v>569</v>
      </c>
      <c r="E578" s="776" t="s">
        <v>980</v>
      </c>
      <c r="F578" s="777" t="s">
        <v>6317</v>
      </c>
      <c r="G578" s="778" t="s">
        <v>5745</v>
      </c>
      <c r="H578" s="777" t="s">
        <v>106</v>
      </c>
      <c r="I578" s="779">
        <v>55000</v>
      </c>
      <c r="J578" s="780">
        <v>55000</v>
      </c>
      <c r="K578" s="780"/>
      <c r="L578" s="780"/>
      <c r="M578" s="780"/>
      <c r="N578" s="780"/>
      <c r="O578" s="780"/>
      <c r="P578" s="780"/>
      <c r="Q578" s="781"/>
      <c r="R578" s="754"/>
      <c r="S578" s="754"/>
      <c r="T578" s="754"/>
      <c r="U578" s="754"/>
      <c r="V578" s="754"/>
      <c r="W578" s="754"/>
      <c r="X578" s="754"/>
      <c r="Y578" s="754"/>
      <c r="Z578" s="754"/>
      <c r="AA578" s="754"/>
      <c r="AB578" s="754"/>
      <c r="AC578" s="754"/>
      <c r="AD578" s="754"/>
      <c r="AE578" s="754"/>
      <c r="AF578" s="754"/>
      <c r="AG578" s="754"/>
      <c r="AH578" s="754"/>
      <c r="AI578" s="754"/>
      <c r="AJ578" s="754"/>
      <c r="AK578" s="754"/>
      <c r="AL578" s="754"/>
      <c r="AM578" s="754"/>
      <c r="AN578" s="754"/>
      <c r="AO578" s="754"/>
      <c r="AP578" s="754"/>
      <c r="AQ578" s="754"/>
      <c r="AR578" s="754"/>
      <c r="AS578" s="754"/>
      <c r="AT578" s="754"/>
      <c r="AU578" s="754"/>
      <c r="AV578" s="754"/>
      <c r="AW578" s="754"/>
      <c r="AX578" s="754"/>
      <c r="AY578" s="754"/>
      <c r="AZ578" s="754"/>
      <c r="BA578" s="754"/>
      <c r="BB578" s="754"/>
      <c r="BC578" s="754"/>
      <c r="BD578" s="754"/>
      <c r="BE578" s="754"/>
      <c r="BF578" s="754"/>
      <c r="BG578" s="754"/>
    </row>
    <row r="579" spans="1:59" s="782" customFormat="1" x14ac:dyDescent="0.2">
      <c r="A579" s="773">
        <v>364</v>
      </c>
      <c r="B579" s="773">
        <v>376</v>
      </c>
      <c r="C579" s="774">
        <v>777</v>
      </c>
      <c r="D579" s="775">
        <v>570</v>
      </c>
      <c r="E579" s="776" t="s">
        <v>983</v>
      </c>
      <c r="F579" s="777" t="s">
        <v>6318</v>
      </c>
      <c r="G579" s="778" t="s">
        <v>5745</v>
      </c>
      <c r="H579" s="777" t="s">
        <v>106</v>
      </c>
      <c r="I579" s="779">
        <v>4000</v>
      </c>
      <c r="J579" s="780">
        <v>4000</v>
      </c>
      <c r="K579" s="780"/>
      <c r="L579" s="780"/>
      <c r="M579" s="780"/>
      <c r="N579" s="780"/>
      <c r="O579" s="780"/>
      <c r="P579" s="780"/>
      <c r="Q579" s="781"/>
      <c r="R579" s="754"/>
      <c r="S579" s="754"/>
      <c r="T579" s="754"/>
      <c r="U579" s="754"/>
      <c r="V579" s="754"/>
      <c r="W579" s="754"/>
      <c r="X579" s="754"/>
      <c r="Y579" s="754"/>
      <c r="Z579" s="754"/>
      <c r="AA579" s="754"/>
      <c r="AB579" s="754"/>
      <c r="AC579" s="754"/>
      <c r="AD579" s="754"/>
      <c r="AE579" s="754"/>
      <c r="AF579" s="754"/>
      <c r="AG579" s="754"/>
      <c r="AH579" s="754"/>
      <c r="AI579" s="754"/>
      <c r="AJ579" s="754"/>
      <c r="AK579" s="754"/>
      <c r="AL579" s="754"/>
      <c r="AM579" s="754"/>
      <c r="AN579" s="754"/>
      <c r="AO579" s="754"/>
      <c r="AP579" s="754"/>
      <c r="AQ579" s="754"/>
      <c r="AR579" s="754"/>
      <c r="AS579" s="754"/>
      <c r="AT579" s="754"/>
      <c r="AU579" s="754"/>
      <c r="AV579" s="754"/>
      <c r="AW579" s="754"/>
      <c r="AX579" s="754"/>
      <c r="AY579" s="754"/>
      <c r="AZ579" s="754"/>
      <c r="BA579" s="754"/>
      <c r="BB579" s="754"/>
      <c r="BC579" s="754"/>
      <c r="BD579" s="754"/>
      <c r="BE579" s="754"/>
      <c r="BF579" s="754"/>
      <c r="BG579" s="754"/>
    </row>
    <row r="580" spans="1:59" s="782" customFormat="1" x14ac:dyDescent="0.2">
      <c r="A580" s="773">
        <v>366</v>
      </c>
      <c r="B580" s="773">
        <v>378</v>
      </c>
      <c r="C580" s="774">
        <v>778</v>
      </c>
      <c r="D580" s="775">
        <v>571</v>
      </c>
      <c r="E580" s="776" t="s">
        <v>989</v>
      </c>
      <c r="F580" s="777" t="s">
        <v>6319</v>
      </c>
      <c r="G580" s="778" t="s">
        <v>5745</v>
      </c>
      <c r="H580" s="777" t="s">
        <v>106</v>
      </c>
      <c r="I580" s="779">
        <v>207000</v>
      </c>
      <c r="J580" s="780">
        <v>207000</v>
      </c>
      <c r="K580" s="780"/>
      <c r="L580" s="780"/>
      <c r="M580" s="780"/>
      <c r="N580" s="780"/>
      <c r="O580" s="780"/>
      <c r="P580" s="780"/>
      <c r="Q580" s="781"/>
      <c r="R580" s="754"/>
      <c r="S580" s="754"/>
      <c r="T580" s="754"/>
      <c r="U580" s="754"/>
      <c r="V580" s="754"/>
      <c r="W580" s="754"/>
      <c r="X580" s="754"/>
      <c r="Y580" s="754"/>
      <c r="Z580" s="754"/>
      <c r="AA580" s="754"/>
      <c r="AB580" s="754"/>
      <c r="AC580" s="754"/>
      <c r="AD580" s="754"/>
      <c r="AE580" s="754"/>
      <c r="AF580" s="754"/>
      <c r="AG580" s="754"/>
      <c r="AH580" s="754"/>
      <c r="AI580" s="754"/>
      <c r="AJ580" s="754"/>
      <c r="AK580" s="754"/>
      <c r="AL580" s="754"/>
      <c r="AM580" s="754"/>
      <c r="AN580" s="754"/>
      <c r="AO580" s="754"/>
      <c r="AP580" s="754"/>
      <c r="AQ580" s="754"/>
      <c r="AR580" s="754"/>
      <c r="AS580" s="754"/>
      <c r="AT580" s="754"/>
      <c r="AU580" s="754"/>
      <c r="AV580" s="754"/>
      <c r="AW580" s="754"/>
      <c r="AX580" s="754"/>
      <c r="AY580" s="754"/>
      <c r="AZ580" s="754"/>
      <c r="BA580" s="754"/>
      <c r="BB580" s="754"/>
      <c r="BC580" s="754"/>
      <c r="BD580" s="754"/>
      <c r="BE580" s="754"/>
      <c r="BF580" s="754"/>
      <c r="BG580" s="754"/>
    </row>
    <row r="581" spans="1:59" s="782" customFormat="1" x14ac:dyDescent="0.2">
      <c r="A581" s="773">
        <v>367</v>
      </c>
      <c r="B581" s="773">
        <v>379</v>
      </c>
      <c r="C581" s="774">
        <v>779</v>
      </c>
      <c r="D581" s="775">
        <v>572</v>
      </c>
      <c r="E581" s="776" t="s">
        <v>991</v>
      </c>
      <c r="F581" s="777" t="s">
        <v>6320</v>
      </c>
      <c r="G581" s="778" t="s">
        <v>5745</v>
      </c>
      <c r="H581" s="777" t="s">
        <v>106</v>
      </c>
      <c r="I581" s="779">
        <v>75000</v>
      </c>
      <c r="J581" s="780">
        <v>75000</v>
      </c>
      <c r="K581" s="780"/>
      <c r="L581" s="780"/>
      <c r="M581" s="780"/>
      <c r="N581" s="780"/>
      <c r="O581" s="780"/>
      <c r="P581" s="780"/>
      <c r="Q581" s="781"/>
      <c r="R581" s="754"/>
      <c r="S581" s="754"/>
      <c r="T581" s="754"/>
      <c r="U581" s="754"/>
      <c r="V581" s="754"/>
      <c r="W581" s="754"/>
      <c r="X581" s="754"/>
      <c r="Y581" s="754"/>
      <c r="Z581" s="754"/>
      <c r="AA581" s="754"/>
      <c r="AB581" s="754"/>
      <c r="AC581" s="754"/>
      <c r="AD581" s="754"/>
      <c r="AE581" s="754"/>
      <c r="AF581" s="754"/>
      <c r="AG581" s="754"/>
      <c r="AH581" s="754"/>
      <c r="AI581" s="754"/>
      <c r="AJ581" s="754"/>
      <c r="AK581" s="754"/>
      <c r="AL581" s="754"/>
      <c r="AM581" s="754"/>
      <c r="AN581" s="754"/>
      <c r="AO581" s="754"/>
      <c r="AP581" s="754"/>
      <c r="AQ581" s="754"/>
      <c r="AR581" s="754"/>
      <c r="AS581" s="754"/>
      <c r="AT581" s="754"/>
      <c r="AU581" s="754"/>
      <c r="AV581" s="754"/>
      <c r="AW581" s="754"/>
      <c r="AX581" s="754"/>
      <c r="AY581" s="754"/>
      <c r="AZ581" s="754"/>
      <c r="BA581" s="754"/>
      <c r="BB581" s="754"/>
      <c r="BC581" s="754"/>
      <c r="BD581" s="754"/>
      <c r="BE581" s="754"/>
      <c r="BF581" s="754"/>
      <c r="BG581" s="754"/>
    </row>
    <row r="582" spans="1:59" s="782" customFormat="1" x14ac:dyDescent="0.2">
      <c r="A582" s="773">
        <v>369</v>
      </c>
      <c r="B582" s="773">
        <v>381</v>
      </c>
      <c r="C582" s="774">
        <v>780</v>
      </c>
      <c r="D582" s="775">
        <v>573</v>
      </c>
      <c r="E582" s="776" t="s">
        <v>995</v>
      </c>
      <c r="F582" s="777" t="s">
        <v>6321</v>
      </c>
      <c r="G582" s="778" t="s">
        <v>5745</v>
      </c>
      <c r="H582" s="777" t="s">
        <v>106</v>
      </c>
      <c r="I582" s="779">
        <v>15000</v>
      </c>
      <c r="J582" s="780">
        <v>15000</v>
      </c>
      <c r="K582" s="780"/>
      <c r="L582" s="780"/>
      <c r="M582" s="780"/>
      <c r="N582" s="780"/>
      <c r="O582" s="780"/>
      <c r="P582" s="780"/>
      <c r="Q582" s="781"/>
      <c r="R582" s="754"/>
      <c r="S582" s="754"/>
      <c r="T582" s="754"/>
      <c r="U582" s="754"/>
      <c r="V582" s="754"/>
      <c r="W582" s="754"/>
      <c r="X582" s="754"/>
      <c r="Y582" s="754"/>
      <c r="Z582" s="754"/>
      <c r="AA582" s="754"/>
      <c r="AB582" s="754"/>
      <c r="AC582" s="754"/>
      <c r="AD582" s="754"/>
      <c r="AE582" s="754"/>
      <c r="AF582" s="754"/>
      <c r="AG582" s="754"/>
      <c r="AH582" s="754"/>
      <c r="AI582" s="754"/>
      <c r="AJ582" s="754"/>
      <c r="AK582" s="754"/>
      <c r="AL582" s="754"/>
      <c r="AM582" s="754"/>
      <c r="AN582" s="754"/>
      <c r="AO582" s="754"/>
      <c r="AP582" s="754"/>
      <c r="AQ582" s="754"/>
      <c r="AR582" s="754"/>
      <c r="AS582" s="754"/>
      <c r="AT582" s="754"/>
      <c r="AU582" s="754"/>
      <c r="AV582" s="754"/>
      <c r="AW582" s="754"/>
      <c r="AX582" s="754"/>
      <c r="AY582" s="754"/>
      <c r="AZ582" s="754"/>
      <c r="BA582" s="754"/>
      <c r="BB582" s="754"/>
      <c r="BC582" s="754"/>
      <c r="BD582" s="754"/>
      <c r="BE582" s="754"/>
      <c r="BF582" s="754"/>
      <c r="BG582" s="754"/>
    </row>
    <row r="583" spans="1:59" s="782" customFormat="1" x14ac:dyDescent="0.2">
      <c r="A583" s="773">
        <v>370</v>
      </c>
      <c r="B583" s="773">
        <v>382</v>
      </c>
      <c r="C583" s="774">
        <v>781</v>
      </c>
      <c r="D583" s="775">
        <v>574</v>
      </c>
      <c r="E583" s="776" t="s">
        <v>998</v>
      </c>
      <c r="F583" s="777" t="s">
        <v>6322</v>
      </c>
      <c r="G583" s="778" t="s">
        <v>5745</v>
      </c>
      <c r="H583" s="777" t="s">
        <v>106</v>
      </c>
      <c r="I583" s="779">
        <v>45000</v>
      </c>
      <c r="J583" s="780">
        <v>45000</v>
      </c>
      <c r="K583" s="780"/>
      <c r="L583" s="780"/>
      <c r="M583" s="780"/>
      <c r="N583" s="780"/>
      <c r="O583" s="780"/>
      <c r="P583" s="780"/>
      <c r="Q583" s="781"/>
      <c r="R583" s="754"/>
      <c r="S583" s="754"/>
      <c r="T583" s="754"/>
      <c r="U583" s="754"/>
      <c r="V583" s="754"/>
      <c r="W583" s="754"/>
      <c r="X583" s="754"/>
      <c r="Y583" s="754"/>
      <c r="Z583" s="754"/>
      <c r="AA583" s="754"/>
      <c r="AB583" s="754"/>
      <c r="AC583" s="754"/>
      <c r="AD583" s="754"/>
      <c r="AE583" s="754"/>
      <c r="AF583" s="754"/>
      <c r="AG583" s="754"/>
      <c r="AH583" s="754"/>
      <c r="AI583" s="754"/>
      <c r="AJ583" s="754"/>
      <c r="AK583" s="754"/>
      <c r="AL583" s="754"/>
      <c r="AM583" s="754"/>
      <c r="AN583" s="754"/>
      <c r="AO583" s="754"/>
      <c r="AP583" s="754"/>
      <c r="AQ583" s="754"/>
      <c r="AR583" s="754"/>
      <c r="AS583" s="754"/>
      <c r="AT583" s="754"/>
      <c r="AU583" s="754"/>
      <c r="AV583" s="754"/>
      <c r="AW583" s="754"/>
      <c r="AX583" s="754"/>
      <c r="AY583" s="754"/>
      <c r="AZ583" s="754"/>
      <c r="BA583" s="754"/>
      <c r="BB583" s="754"/>
      <c r="BC583" s="754"/>
      <c r="BD583" s="754"/>
      <c r="BE583" s="754"/>
      <c r="BF583" s="754"/>
      <c r="BG583" s="754"/>
    </row>
    <row r="584" spans="1:59" s="782" customFormat="1" ht="30" x14ac:dyDescent="0.2">
      <c r="A584" s="773">
        <v>371</v>
      </c>
      <c r="B584" s="773">
        <v>383</v>
      </c>
      <c r="C584" s="774">
        <v>782</v>
      </c>
      <c r="D584" s="775">
        <v>575</v>
      </c>
      <c r="E584" s="776" t="s">
        <v>1001</v>
      </c>
      <c r="F584" s="777" t="s">
        <v>6323</v>
      </c>
      <c r="G584" s="778" t="s">
        <v>5745</v>
      </c>
      <c r="H584" s="777" t="s">
        <v>106</v>
      </c>
      <c r="I584" s="779">
        <v>25000</v>
      </c>
      <c r="J584" s="780">
        <v>25000</v>
      </c>
      <c r="K584" s="780"/>
      <c r="L584" s="780"/>
      <c r="M584" s="780"/>
      <c r="N584" s="780"/>
      <c r="O584" s="780"/>
      <c r="P584" s="780"/>
      <c r="Q584" s="781"/>
      <c r="R584" s="754"/>
      <c r="S584" s="754"/>
      <c r="T584" s="754"/>
      <c r="U584" s="754"/>
      <c r="V584" s="754"/>
      <c r="W584" s="754"/>
      <c r="X584" s="754"/>
      <c r="Y584" s="754"/>
      <c r="Z584" s="754"/>
      <c r="AA584" s="754"/>
      <c r="AB584" s="754"/>
      <c r="AC584" s="754"/>
      <c r="AD584" s="754"/>
      <c r="AE584" s="754"/>
      <c r="AF584" s="754"/>
      <c r="AG584" s="754"/>
      <c r="AH584" s="754"/>
      <c r="AI584" s="754"/>
      <c r="AJ584" s="754"/>
      <c r="AK584" s="754"/>
      <c r="AL584" s="754"/>
      <c r="AM584" s="754"/>
      <c r="AN584" s="754"/>
      <c r="AO584" s="754"/>
      <c r="AP584" s="754"/>
      <c r="AQ584" s="754"/>
      <c r="AR584" s="754"/>
      <c r="AS584" s="754"/>
      <c r="AT584" s="754"/>
      <c r="AU584" s="754"/>
      <c r="AV584" s="754"/>
      <c r="AW584" s="754"/>
      <c r="AX584" s="754"/>
      <c r="AY584" s="754"/>
      <c r="AZ584" s="754"/>
      <c r="BA584" s="754"/>
      <c r="BB584" s="754"/>
      <c r="BC584" s="754"/>
      <c r="BD584" s="754"/>
      <c r="BE584" s="754"/>
      <c r="BF584" s="754"/>
      <c r="BG584" s="754"/>
    </row>
    <row r="585" spans="1:59" s="782" customFormat="1" ht="30" x14ac:dyDescent="0.2">
      <c r="A585" s="773">
        <v>372</v>
      </c>
      <c r="B585" s="773">
        <v>384</v>
      </c>
      <c r="C585" s="774">
        <v>783</v>
      </c>
      <c r="D585" s="775">
        <v>576</v>
      </c>
      <c r="E585" s="776" t="s">
        <v>1005</v>
      </c>
      <c r="F585" s="777" t="s">
        <v>6324</v>
      </c>
      <c r="G585" s="778" t="s">
        <v>5745</v>
      </c>
      <c r="H585" s="777" t="s">
        <v>106</v>
      </c>
      <c r="I585" s="779">
        <v>25000</v>
      </c>
      <c r="J585" s="780">
        <v>25000</v>
      </c>
      <c r="K585" s="780"/>
      <c r="L585" s="780"/>
      <c r="M585" s="780"/>
      <c r="N585" s="780"/>
      <c r="O585" s="780"/>
      <c r="P585" s="780"/>
      <c r="Q585" s="781"/>
      <c r="R585" s="754"/>
      <c r="S585" s="754"/>
      <c r="T585" s="754"/>
      <c r="U585" s="754"/>
      <c r="V585" s="754"/>
      <c r="W585" s="754"/>
      <c r="X585" s="754"/>
      <c r="Y585" s="754"/>
      <c r="Z585" s="754"/>
      <c r="AA585" s="754"/>
      <c r="AB585" s="754"/>
      <c r="AC585" s="754"/>
      <c r="AD585" s="754"/>
      <c r="AE585" s="754"/>
      <c r="AF585" s="754"/>
      <c r="AG585" s="754"/>
      <c r="AH585" s="754"/>
      <c r="AI585" s="754"/>
      <c r="AJ585" s="754"/>
      <c r="AK585" s="754"/>
      <c r="AL585" s="754"/>
      <c r="AM585" s="754"/>
      <c r="AN585" s="754"/>
      <c r="AO585" s="754"/>
      <c r="AP585" s="754"/>
      <c r="AQ585" s="754"/>
      <c r="AR585" s="754"/>
      <c r="AS585" s="754"/>
      <c r="AT585" s="754"/>
      <c r="AU585" s="754"/>
      <c r="AV585" s="754"/>
      <c r="AW585" s="754"/>
      <c r="AX585" s="754"/>
      <c r="AY585" s="754"/>
      <c r="AZ585" s="754"/>
      <c r="BA585" s="754"/>
      <c r="BB585" s="754"/>
      <c r="BC585" s="754"/>
      <c r="BD585" s="754"/>
      <c r="BE585" s="754"/>
      <c r="BF585" s="754"/>
      <c r="BG585" s="754"/>
    </row>
    <row r="586" spans="1:59" s="782" customFormat="1" ht="30" x14ac:dyDescent="0.2">
      <c r="A586" s="773">
        <v>373</v>
      </c>
      <c r="B586" s="773">
        <v>385</v>
      </c>
      <c r="C586" s="774">
        <v>784</v>
      </c>
      <c r="D586" s="775">
        <v>577</v>
      </c>
      <c r="E586" s="776" t="s">
        <v>1009</v>
      </c>
      <c r="F586" s="777" t="s">
        <v>6325</v>
      </c>
      <c r="G586" s="778" t="s">
        <v>5745</v>
      </c>
      <c r="H586" s="777" t="s">
        <v>106</v>
      </c>
      <c r="I586" s="779">
        <v>25000</v>
      </c>
      <c r="J586" s="780">
        <v>25000</v>
      </c>
      <c r="K586" s="780"/>
      <c r="L586" s="780"/>
      <c r="M586" s="780"/>
      <c r="N586" s="780"/>
      <c r="O586" s="780"/>
      <c r="P586" s="780"/>
      <c r="Q586" s="781"/>
      <c r="R586" s="754"/>
      <c r="S586" s="754"/>
      <c r="T586" s="754"/>
      <c r="U586" s="754"/>
      <c r="V586" s="754"/>
      <c r="W586" s="754"/>
      <c r="X586" s="754"/>
      <c r="Y586" s="754"/>
      <c r="Z586" s="754"/>
      <c r="AA586" s="754"/>
      <c r="AB586" s="754"/>
      <c r="AC586" s="754"/>
      <c r="AD586" s="754"/>
      <c r="AE586" s="754"/>
      <c r="AF586" s="754"/>
      <c r="AG586" s="754"/>
      <c r="AH586" s="754"/>
      <c r="AI586" s="754"/>
      <c r="AJ586" s="754"/>
      <c r="AK586" s="754"/>
      <c r="AL586" s="754"/>
      <c r="AM586" s="754"/>
      <c r="AN586" s="754"/>
      <c r="AO586" s="754"/>
      <c r="AP586" s="754"/>
      <c r="AQ586" s="754"/>
      <c r="AR586" s="754"/>
      <c r="AS586" s="754"/>
      <c r="AT586" s="754"/>
      <c r="AU586" s="754"/>
      <c r="AV586" s="754"/>
      <c r="AW586" s="754"/>
      <c r="AX586" s="754"/>
      <c r="AY586" s="754"/>
      <c r="AZ586" s="754"/>
      <c r="BA586" s="754"/>
      <c r="BB586" s="754"/>
      <c r="BC586" s="754"/>
      <c r="BD586" s="754"/>
      <c r="BE586" s="754"/>
      <c r="BF586" s="754"/>
      <c r="BG586" s="754"/>
    </row>
    <row r="587" spans="1:59" s="782" customFormat="1" ht="30" x14ac:dyDescent="0.2">
      <c r="A587" s="773">
        <v>374</v>
      </c>
      <c r="B587" s="773">
        <v>386</v>
      </c>
      <c r="C587" s="774">
        <v>785</v>
      </c>
      <c r="D587" s="775">
        <v>578</v>
      </c>
      <c r="E587" s="776" t="s">
        <v>1012</v>
      </c>
      <c r="F587" s="777" t="s">
        <v>6326</v>
      </c>
      <c r="G587" s="778" t="s">
        <v>5745</v>
      </c>
      <c r="H587" s="777" t="s">
        <v>106</v>
      </c>
      <c r="I587" s="779">
        <v>75000</v>
      </c>
      <c r="J587" s="780">
        <v>75000</v>
      </c>
      <c r="K587" s="780"/>
      <c r="L587" s="780"/>
      <c r="M587" s="780"/>
      <c r="N587" s="780"/>
      <c r="O587" s="780"/>
      <c r="P587" s="780"/>
      <c r="Q587" s="781"/>
      <c r="R587" s="754"/>
      <c r="S587" s="754"/>
      <c r="T587" s="754"/>
      <c r="U587" s="754"/>
      <c r="V587" s="754"/>
      <c r="W587" s="754"/>
      <c r="X587" s="754"/>
      <c r="Y587" s="754"/>
      <c r="Z587" s="754"/>
      <c r="AA587" s="754"/>
      <c r="AB587" s="754"/>
      <c r="AC587" s="754"/>
      <c r="AD587" s="754"/>
      <c r="AE587" s="754"/>
      <c r="AF587" s="754"/>
      <c r="AG587" s="754"/>
      <c r="AH587" s="754"/>
      <c r="AI587" s="754"/>
      <c r="AJ587" s="754"/>
      <c r="AK587" s="754"/>
      <c r="AL587" s="754"/>
      <c r="AM587" s="754"/>
      <c r="AN587" s="754"/>
      <c r="AO587" s="754"/>
      <c r="AP587" s="754"/>
      <c r="AQ587" s="754"/>
      <c r="AR587" s="754"/>
      <c r="AS587" s="754"/>
      <c r="AT587" s="754"/>
      <c r="AU587" s="754"/>
      <c r="AV587" s="754"/>
      <c r="AW587" s="754"/>
      <c r="AX587" s="754"/>
      <c r="AY587" s="754"/>
      <c r="AZ587" s="754"/>
      <c r="BA587" s="754"/>
      <c r="BB587" s="754"/>
      <c r="BC587" s="754"/>
      <c r="BD587" s="754"/>
      <c r="BE587" s="754"/>
      <c r="BF587" s="754"/>
      <c r="BG587" s="754"/>
    </row>
    <row r="588" spans="1:59" s="782" customFormat="1" ht="30" x14ac:dyDescent="0.2">
      <c r="A588" s="773">
        <v>376</v>
      </c>
      <c r="B588" s="773">
        <v>388</v>
      </c>
      <c r="C588" s="774">
        <v>786</v>
      </c>
      <c r="D588" s="775">
        <v>579</v>
      </c>
      <c r="E588" s="776" t="s">
        <v>1018</v>
      </c>
      <c r="F588" s="777" t="s">
        <v>6327</v>
      </c>
      <c r="G588" s="778" t="s">
        <v>5745</v>
      </c>
      <c r="H588" s="777" t="s">
        <v>106</v>
      </c>
      <c r="I588" s="779">
        <v>25000</v>
      </c>
      <c r="J588" s="780">
        <v>25000</v>
      </c>
      <c r="K588" s="780"/>
      <c r="L588" s="780"/>
      <c r="M588" s="780"/>
      <c r="N588" s="780"/>
      <c r="O588" s="780"/>
      <c r="P588" s="780"/>
      <c r="Q588" s="781"/>
      <c r="R588" s="754"/>
      <c r="S588" s="754"/>
      <c r="T588" s="754"/>
      <c r="U588" s="754"/>
      <c r="V588" s="754"/>
      <c r="W588" s="754"/>
      <c r="X588" s="754"/>
      <c r="Y588" s="754"/>
      <c r="Z588" s="754"/>
      <c r="AA588" s="754"/>
      <c r="AB588" s="754"/>
      <c r="AC588" s="754"/>
      <c r="AD588" s="754"/>
      <c r="AE588" s="754"/>
      <c r="AF588" s="754"/>
      <c r="AG588" s="754"/>
      <c r="AH588" s="754"/>
      <c r="AI588" s="754"/>
      <c r="AJ588" s="754"/>
      <c r="AK588" s="754"/>
      <c r="AL588" s="754"/>
      <c r="AM588" s="754"/>
      <c r="AN588" s="754"/>
      <c r="AO588" s="754"/>
      <c r="AP588" s="754"/>
      <c r="AQ588" s="754"/>
      <c r="AR588" s="754"/>
      <c r="AS588" s="754"/>
      <c r="AT588" s="754"/>
      <c r="AU588" s="754"/>
      <c r="AV588" s="754"/>
      <c r="AW588" s="754"/>
      <c r="AX588" s="754"/>
      <c r="AY588" s="754"/>
      <c r="AZ588" s="754"/>
      <c r="BA588" s="754"/>
      <c r="BB588" s="754"/>
      <c r="BC588" s="754"/>
      <c r="BD588" s="754"/>
      <c r="BE588" s="754"/>
      <c r="BF588" s="754"/>
      <c r="BG588" s="754"/>
    </row>
    <row r="589" spans="1:59" s="782" customFormat="1" ht="30" x14ac:dyDescent="0.2">
      <c r="A589" s="773">
        <v>377</v>
      </c>
      <c r="B589" s="773">
        <v>389</v>
      </c>
      <c r="C589" s="774">
        <v>787</v>
      </c>
      <c r="D589" s="775">
        <v>580</v>
      </c>
      <c r="E589" s="776" t="s">
        <v>1020</v>
      </c>
      <c r="F589" s="777" t="s">
        <v>6328</v>
      </c>
      <c r="G589" s="778" t="s">
        <v>5745</v>
      </c>
      <c r="H589" s="777" t="s">
        <v>106</v>
      </c>
      <c r="I589" s="779">
        <v>25000</v>
      </c>
      <c r="J589" s="780">
        <v>25000</v>
      </c>
      <c r="K589" s="780"/>
      <c r="L589" s="780"/>
      <c r="M589" s="780"/>
      <c r="N589" s="780"/>
      <c r="O589" s="780"/>
      <c r="P589" s="780"/>
      <c r="Q589" s="781"/>
      <c r="R589" s="754"/>
      <c r="S589" s="754"/>
      <c r="T589" s="754"/>
      <c r="U589" s="754"/>
      <c r="V589" s="754"/>
      <c r="W589" s="754"/>
      <c r="X589" s="754"/>
      <c r="Y589" s="754"/>
      <c r="Z589" s="754"/>
      <c r="AA589" s="754"/>
      <c r="AB589" s="754"/>
      <c r="AC589" s="754"/>
      <c r="AD589" s="754"/>
      <c r="AE589" s="754"/>
      <c r="AF589" s="754"/>
      <c r="AG589" s="754"/>
      <c r="AH589" s="754"/>
      <c r="AI589" s="754"/>
      <c r="AJ589" s="754"/>
      <c r="AK589" s="754"/>
      <c r="AL589" s="754"/>
      <c r="AM589" s="754"/>
      <c r="AN589" s="754"/>
      <c r="AO589" s="754"/>
      <c r="AP589" s="754"/>
      <c r="AQ589" s="754"/>
      <c r="AR589" s="754"/>
      <c r="AS589" s="754"/>
      <c r="AT589" s="754"/>
      <c r="AU589" s="754"/>
      <c r="AV589" s="754"/>
      <c r="AW589" s="754"/>
      <c r="AX589" s="754"/>
      <c r="AY589" s="754"/>
      <c r="AZ589" s="754"/>
      <c r="BA589" s="754"/>
      <c r="BB589" s="754"/>
      <c r="BC589" s="754"/>
      <c r="BD589" s="754"/>
      <c r="BE589" s="754"/>
      <c r="BF589" s="754"/>
      <c r="BG589" s="754"/>
    </row>
    <row r="590" spans="1:59" s="782" customFormat="1" x14ac:dyDescent="0.2">
      <c r="A590" s="773">
        <v>379</v>
      </c>
      <c r="B590" s="773">
        <v>391</v>
      </c>
      <c r="C590" s="774">
        <v>789</v>
      </c>
      <c r="D590" s="775">
        <v>581</v>
      </c>
      <c r="E590" s="776" t="s">
        <v>1025</v>
      </c>
      <c r="F590" s="777" t="s">
        <v>6329</v>
      </c>
      <c r="G590" s="778" t="s">
        <v>5745</v>
      </c>
      <c r="H590" s="777" t="s">
        <v>106</v>
      </c>
      <c r="I590" s="779">
        <v>25000</v>
      </c>
      <c r="J590" s="780">
        <v>25000</v>
      </c>
      <c r="K590" s="780"/>
      <c r="L590" s="780"/>
      <c r="M590" s="780"/>
      <c r="N590" s="780"/>
      <c r="O590" s="780"/>
      <c r="P590" s="780"/>
      <c r="Q590" s="781"/>
      <c r="R590" s="754"/>
      <c r="S590" s="754"/>
      <c r="T590" s="754"/>
      <c r="U590" s="754"/>
      <c r="V590" s="754"/>
      <c r="W590" s="754"/>
      <c r="X590" s="754"/>
      <c r="Y590" s="754"/>
      <c r="Z590" s="754"/>
      <c r="AA590" s="754"/>
      <c r="AB590" s="754"/>
      <c r="AC590" s="754"/>
      <c r="AD590" s="754"/>
      <c r="AE590" s="754"/>
      <c r="AF590" s="754"/>
      <c r="AG590" s="754"/>
      <c r="AH590" s="754"/>
      <c r="AI590" s="754"/>
      <c r="AJ590" s="754"/>
      <c r="AK590" s="754"/>
      <c r="AL590" s="754"/>
      <c r="AM590" s="754"/>
      <c r="AN590" s="754"/>
      <c r="AO590" s="754"/>
      <c r="AP590" s="754"/>
      <c r="AQ590" s="754"/>
      <c r="AR590" s="754"/>
      <c r="AS590" s="754"/>
      <c r="AT590" s="754"/>
      <c r="AU590" s="754"/>
      <c r="AV590" s="754"/>
      <c r="AW590" s="754"/>
      <c r="AX590" s="754"/>
      <c r="AY590" s="754"/>
      <c r="AZ590" s="754"/>
      <c r="BA590" s="754"/>
      <c r="BB590" s="754"/>
      <c r="BC590" s="754"/>
      <c r="BD590" s="754"/>
      <c r="BE590" s="754"/>
      <c r="BF590" s="754"/>
      <c r="BG590" s="754"/>
    </row>
    <row r="591" spans="1:59" s="782" customFormat="1" ht="30" x14ac:dyDescent="0.2">
      <c r="A591" s="773">
        <v>382</v>
      </c>
      <c r="B591" s="773">
        <v>394</v>
      </c>
      <c r="C591" s="774">
        <v>791</v>
      </c>
      <c r="D591" s="775">
        <v>582</v>
      </c>
      <c r="E591" s="776" t="s">
        <v>1034</v>
      </c>
      <c r="F591" s="777" t="s">
        <v>6330</v>
      </c>
      <c r="G591" s="778" t="s">
        <v>5745</v>
      </c>
      <c r="H591" s="777" t="s">
        <v>106</v>
      </c>
      <c r="I591" s="779">
        <v>20000</v>
      </c>
      <c r="J591" s="780">
        <v>20000</v>
      </c>
      <c r="K591" s="780"/>
      <c r="L591" s="780"/>
      <c r="M591" s="780"/>
      <c r="N591" s="780"/>
      <c r="O591" s="780"/>
      <c r="P591" s="780"/>
      <c r="Q591" s="781"/>
      <c r="R591" s="754"/>
      <c r="S591" s="754"/>
      <c r="T591" s="754"/>
      <c r="U591" s="754"/>
      <c r="V591" s="754"/>
      <c r="W591" s="754"/>
      <c r="X591" s="754"/>
      <c r="Y591" s="754"/>
      <c r="Z591" s="754"/>
      <c r="AA591" s="754"/>
      <c r="AB591" s="754"/>
      <c r="AC591" s="754"/>
      <c r="AD591" s="754"/>
      <c r="AE591" s="754"/>
      <c r="AF591" s="754"/>
      <c r="AG591" s="754"/>
      <c r="AH591" s="754"/>
      <c r="AI591" s="754"/>
      <c r="AJ591" s="754"/>
      <c r="AK591" s="754"/>
      <c r="AL591" s="754"/>
      <c r="AM591" s="754"/>
      <c r="AN591" s="754"/>
      <c r="AO591" s="754"/>
      <c r="AP591" s="754"/>
      <c r="AQ591" s="754"/>
      <c r="AR591" s="754"/>
      <c r="AS591" s="754"/>
      <c r="AT591" s="754"/>
      <c r="AU591" s="754"/>
      <c r="AV591" s="754"/>
      <c r="AW591" s="754"/>
      <c r="AX591" s="754"/>
      <c r="AY591" s="754"/>
      <c r="AZ591" s="754"/>
      <c r="BA591" s="754"/>
      <c r="BB591" s="754"/>
      <c r="BC591" s="754"/>
      <c r="BD591" s="754"/>
      <c r="BE591" s="754"/>
      <c r="BF591" s="754"/>
      <c r="BG591" s="754"/>
    </row>
    <row r="592" spans="1:59" s="782" customFormat="1" ht="30" x14ac:dyDescent="0.2">
      <c r="A592" s="773">
        <v>383</v>
      </c>
      <c r="B592" s="773">
        <v>395</v>
      </c>
      <c r="C592" s="774">
        <v>792</v>
      </c>
      <c r="D592" s="775">
        <v>583</v>
      </c>
      <c r="E592" s="776" t="s">
        <v>1038</v>
      </c>
      <c r="F592" s="777" t="s">
        <v>6331</v>
      </c>
      <c r="G592" s="778" t="s">
        <v>5745</v>
      </c>
      <c r="H592" s="777" t="s">
        <v>106</v>
      </c>
      <c r="I592" s="779">
        <v>134800</v>
      </c>
      <c r="J592" s="780">
        <v>134800</v>
      </c>
      <c r="K592" s="780"/>
      <c r="L592" s="780"/>
      <c r="M592" s="780"/>
      <c r="N592" s="780"/>
      <c r="O592" s="780"/>
      <c r="P592" s="780"/>
      <c r="Q592" s="781"/>
      <c r="R592" s="754"/>
      <c r="S592" s="754"/>
      <c r="T592" s="754"/>
      <c r="U592" s="754"/>
      <c r="V592" s="754"/>
      <c r="W592" s="754"/>
      <c r="X592" s="754"/>
      <c r="Y592" s="754"/>
      <c r="Z592" s="754"/>
      <c r="AA592" s="754"/>
      <c r="AB592" s="754"/>
      <c r="AC592" s="754"/>
      <c r="AD592" s="754"/>
      <c r="AE592" s="754"/>
      <c r="AF592" s="754"/>
      <c r="AG592" s="754"/>
      <c r="AH592" s="754"/>
      <c r="AI592" s="754"/>
      <c r="AJ592" s="754"/>
      <c r="AK592" s="754"/>
      <c r="AL592" s="754"/>
      <c r="AM592" s="754"/>
      <c r="AN592" s="754"/>
      <c r="AO592" s="754"/>
      <c r="AP592" s="754"/>
      <c r="AQ592" s="754"/>
      <c r="AR592" s="754"/>
      <c r="AS592" s="754"/>
      <c r="AT592" s="754"/>
      <c r="AU592" s="754"/>
      <c r="AV592" s="754"/>
      <c r="AW592" s="754"/>
      <c r="AX592" s="754"/>
      <c r="AY592" s="754"/>
      <c r="AZ592" s="754"/>
      <c r="BA592" s="754"/>
      <c r="BB592" s="754"/>
      <c r="BC592" s="754"/>
      <c r="BD592" s="754"/>
      <c r="BE592" s="754"/>
      <c r="BF592" s="754"/>
      <c r="BG592" s="754"/>
    </row>
    <row r="593" spans="1:59" s="782" customFormat="1" x14ac:dyDescent="0.2">
      <c r="A593" s="773">
        <v>384</v>
      </c>
      <c r="B593" s="773">
        <v>396</v>
      </c>
      <c r="C593" s="774">
        <v>793</v>
      </c>
      <c r="D593" s="775">
        <v>584</v>
      </c>
      <c r="E593" s="776" t="s">
        <v>1041</v>
      </c>
      <c r="F593" s="777" t="s">
        <v>6332</v>
      </c>
      <c r="G593" s="778" t="s">
        <v>5745</v>
      </c>
      <c r="H593" s="777" t="s">
        <v>106</v>
      </c>
      <c r="I593" s="779">
        <v>110000</v>
      </c>
      <c r="J593" s="780">
        <v>110000</v>
      </c>
      <c r="K593" s="780"/>
      <c r="L593" s="780"/>
      <c r="M593" s="780"/>
      <c r="N593" s="780"/>
      <c r="O593" s="780"/>
      <c r="P593" s="780"/>
      <c r="Q593" s="781"/>
      <c r="R593" s="754"/>
      <c r="S593" s="754"/>
      <c r="T593" s="754"/>
      <c r="U593" s="754"/>
      <c r="V593" s="754"/>
      <c r="W593" s="754"/>
      <c r="X593" s="754"/>
      <c r="Y593" s="754"/>
      <c r="Z593" s="754"/>
      <c r="AA593" s="754"/>
      <c r="AB593" s="754"/>
      <c r="AC593" s="754"/>
      <c r="AD593" s="754"/>
      <c r="AE593" s="754"/>
      <c r="AF593" s="754"/>
      <c r="AG593" s="754"/>
      <c r="AH593" s="754"/>
      <c r="AI593" s="754"/>
      <c r="AJ593" s="754"/>
      <c r="AK593" s="754"/>
      <c r="AL593" s="754"/>
      <c r="AM593" s="754"/>
      <c r="AN593" s="754"/>
      <c r="AO593" s="754"/>
      <c r="AP593" s="754"/>
      <c r="AQ593" s="754"/>
      <c r="AR593" s="754"/>
      <c r="AS593" s="754"/>
      <c r="AT593" s="754"/>
      <c r="AU593" s="754"/>
      <c r="AV593" s="754"/>
      <c r="AW593" s="754"/>
      <c r="AX593" s="754"/>
      <c r="AY593" s="754"/>
      <c r="AZ593" s="754"/>
      <c r="BA593" s="754"/>
      <c r="BB593" s="754"/>
      <c r="BC593" s="754"/>
      <c r="BD593" s="754"/>
      <c r="BE593" s="754"/>
      <c r="BF593" s="754"/>
      <c r="BG593" s="754"/>
    </row>
    <row r="594" spans="1:59" s="782" customFormat="1" x14ac:dyDescent="0.2">
      <c r="A594" s="773">
        <v>385</v>
      </c>
      <c r="B594" s="773">
        <v>397</v>
      </c>
      <c r="C594" s="774">
        <v>794</v>
      </c>
      <c r="D594" s="775">
        <v>585</v>
      </c>
      <c r="E594" s="776" t="s">
        <v>1044</v>
      </c>
      <c r="F594" s="777" t="s">
        <v>6333</v>
      </c>
      <c r="G594" s="778" t="s">
        <v>5745</v>
      </c>
      <c r="H594" s="777" t="s">
        <v>106</v>
      </c>
      <c r="I594" s="779">
        <v>150000</v>
      </c>
      <c r="J594" s="780">
        <v>150000</v>
      </c>
      <c r="K594" s="780"/>
      <c r="L594" s="780"/>
      <c r="M594" s="780"/>
      <c r="N594" s="780"/>
      <c r="O594" s="780"/>
      <c r="P594" s="780"/>
      <c r="Q594" s="781"/>
      <c r="R594" s="754"/>
      <c r="S594" s="754"/>
      <c r="T594" s="754"/>
      <c r="U594" s="754"/>
      <c r="V594" s="754"/>
      <c r="W594" s="754"/>
      <c r="X594" s="754"/>
      <c r="Y594" s="754"/>
      <c r="Z594" s="754"/>
      <c r="AA594" s="754"/>
      <c r="AB594" s="754"/>
      <c r="AC594" s="754"/>
      <c r="AD594" s="754"/>
      <c r="AE594" s="754"/>
      <c r="AF594" s="754"/>
      <c r="AG594" s="754"/>
      <c r="AH594" s="754"/>
      <c r="AI594" s="754"/>
      <c r="AJ594" s="754"/>
      <c r="AK594" s="754"/>
      <c r="AL594" s="754"/>
      <c r="AM594" s="754"/>
      <c r="AN594" s="754"/>
      <c r="AO594" s="754"/>
      <c r="AP594" s="754"/>
      <c r="AQ594" s="754"/>
      <c r="AR594" s="754"/>
      <c r="AS594" s="754"/>
      <c r="AT594" s="754"/>
      <c r="AU594" s="754"/>
      <c r="AV594" s="754"/>
      <c r="AW594" s="754"/>
      <c r="AX594" s="754"/>
      <c r="AY594" s="754"/>
      <c r="AZ594" s="754"/>
      <c r="BA594" s="754"/>
      <c r="BB594" s="754"/>
      <c r="BC594" s="754"/>
      <c r="BD594" s="754"/>
      <c r="BE594" s="754"/>
      <c r="BF594" s="754"/>
      <c r="BG594" s="754"/>
    </row>
    <row r="595" spans="1:59" s="782" customFormat="1" x14ac:dyDescent="0.2">
      <c r="A595" s="773">
        <v>388</v>
      </c>
      <c r="B595" s="773">
        <v>400</v>
      </c>
      <c r="C595" s="774">
        <v>795</v>
      </c>
      <c r="D595" s="775">
        <v>586</v>
      </c>
      <c r="E595" s="776" t="s">
        <v>1053</v>
      </c>
      <c r="F595" s="777" t="s">
        <v>6334</v>
      </c>
      <c r="G595" s="778" t="s">
        <v>5745</v>
      </c>
      <c r="H595" s="777" t="s">
        <v>106</v>
      </c>
      <c r="I595" s="779">
        <v>8500</v>
      </c>
      <c r="J595" s="780">
        <v>8500</v>
      </c>
      <c r="K595" s="780"/>
      <c r="L595" s="780"/>
      <c r="M595" s="780"/>
      <c r="N595" s="780"/>
      <c r="O595" s="780"/>
      <c r="P595" s="780"/>
      <c r="Q595" s="781"/>
      <c r="R595" s="754"/>
      <c r="S595" s="754"/>
      <c r="T595" s="754"/>
      <c r="U595" s="754"/>
      <c r="V595" s="754"/>
      <c r="W595" s="754"/>
      <c r="X595" s="754"/>
      <c r="Y595" s="754"/>
      <c r="Z595" s="754"/>
      <c r="AA595" s="754"/>
      <c r="AB595" s="754"/>
      <c r="AC595" s="754"/>
      <c r="AD595" s="754"/>
      <c r="AE595" s="754"/>
      <c r="AF595" s="754"/>
      <c r="AG595" s="754"/>
      <c r="AH595" s="754"/>
      <c r="AI595" s="754"/>
      <c r="AJ595" s="754"/>
      <c r="AK595" s="754"/>
      <c r="AL595" s="754"/>
      <c r="AM595" s="754"/>
      <c r="AN595" s="754"/>
      <c r="AO595" s="754"/>
      <c r="AP595" s="754"/>
      <c r="AQ595" s="754"/>
      <c r="AR595" s="754"/>
      <c r="AS595" s="754"/>
      <c r="AT595" s="754"/>
      <c r="AU595" s="754"/>
      <c r="AV595" s="754"/>
      <c r="AW595" s="754"/>
      <c r="AX595" s="754"/>
      <c r="AY595" s="754"/>
      <c r="AZ595" s="754"/>
      <c r="BA595" s="754"/>
      <c r="BB595" s="754"/>
      <c r="BC595" s="754"/>
      <c r="BD595" s="754"/>
      <c r="BE595" s="754"/>
      <c r="BF595" s="754"/>
      <c r="BG595" s="754"/>
    </row>
    <row r="596" spans="1:59" s="782" customFormat="1" x14ac:dyDescent="0.2">
      <c r="A596" s="773">
        <v>389</v>
      </c>
      <c r="B596" s="773">
        <v>401</v>
      </c>
      <c r="C596" s="774">
        <v>796</v>
      </c>
      <c r="D596" s="775">
        <v>587</v>
      </c>
      <c r="E596" s="776" t="s">
        <v>1057</v>
      </c>
      <c r="F596" s="777" t="s">
        <v>6335</v>
      </c>
      <c r="G596" s="778" t="s">
        <v>5745</v>
      </c>
      <c r="H596" s="777" t="s">
        <v>106</v>
      </c>
      <c r="I596" s="779">
        <v>20000</v>
      </c>
      <c r="J596" s="780">
        <v>20000</v>
      </c>
      <c r="K596" s="780"/>
      <c r="L596" s="780"/>
      <c r="M596" s="780"/>
      <c r="N596" s="780"/>
      <c r="O596" s="780"/>
      <c r="P596" s="780"/>
      <c r="Q596" s="781"/>
      <c r="R596" s="754"/>
      <c r="S596" s="754"/>
      <c r="T596" s="754"/>
      <c r="U596" s="754"/>
      <c r="V596" s="754"/>
      <c r="W596" s="754"/>
      <c r="X596" s="754"/>
      <c r="Y596" s="754"/>
      <c r="Z596" s="754"/>
      <c r="AA596" s="754"/>
      <c r="AB596" s="754"/>
      <c r="AC596" s="754"/>
      <c r="AD596" s="754"/>
      <c r="AE596" s="754"/>
      <c r="AF596" s="754"/>
      <c r="AG596" s="754"/>
      <c r="AH596" s="754"/>
      <c r="AI596" s="754"/>
      <c r="AJ596" s="754"/>
      <c r="AK596" s="754"/>
      <c r="AL596" s="754"/>
      <c r="AM596" s="754"/>
      <c r="AN596" s="754"/>
      <c r="AO596" s="754"/>
      <c r="AP596" s="754"/>
      <c r="AQ596" s="754"/>
      <c r="AR596" s="754"/>
      <c r="AS596" s="754"/>
      <c r="AT596" s="754"/>
      <c r="AU596" s="754"/>
      <c r="AV596" s="754"/>
      <c r="AW596" s="754"/>
      <c r="AX596" s="754"/>
      <c r="AY596" s="754"/>
      <c r="AZ596" s="754"/>
      <c r="BA596" s="754"/>
      <c r="BB596" s="754"/>
      <c r="BC596" s="754"/>
      <c r="BD596" s="754"/>
      <c r="BE596" s="754"/>
      <c r="BF596" s="754"/>
      <c r="BG596" s="754"/>
    </row>
    <row r="597" spans="1:59" s="782" customFormat="1" x14ac:dyDescent="0.2">
      <c r="A597" s="773">
        <v>390</v>
      </c>
      <c r="B597" s="773">
        <v>402</v>
      </c>
      <c r="C597" s="774">
        <v>797</v>
      </c>
      <c r="D597" s="775">
        <v>588</v>
      </c>
      <c r="E597" s="776" t="s">
        <v>1060</v>
      </c>
      <c r="F597" s="777" t="s">
        <v>6319</v>
      </c>
      <c r="G597" s="778" t="s">
        <v>5745</v>
      </c>
      <c r="H597" s="777" t="s">
        <v>106</v>
      </c>
      <c r="I597" s="779">
        <v>303000</v>
      </c>
      <c r="J597" s="780">
        <v>303000</v>
      </c>
      <c r="K597" s="780"/>
      <c r="L597" s="780"/>
      <c r="M597" s="780"/>
      <c r="N597" s="780"/>
      <c r="O597" s="780"/>
      <c r="P597" s="780"/>
      <c r="Q597" s="781"/>
      <c r="R597" s="754"/>
      <c r="S597" s="754"/>
      <c r="T597" s="754"/>
      <c r="U597" s="754"/>
      <c r="V597" s="754"/>
      <c r="W597" s="754"/>
      <c r="X597" s="754"/>
      <c r="Y597" s="754"/>
      <c r="Z597" s="754"/>
      <c r="AA597" s="754"/>
      <c r="AB597" s="754"/>
      <c r="AC597" s="754"/>
      <c r="AD597" s="754"/>
      <c r="AE597" s="754"/>
      <c r="AF597" s="754"/>
      <c r="AG597" s="754"/>
      <c r="AH597" s="754"/>
      <c r="AI597" s="754"/>
      <c r="AJ597" s="754"/>
      <c r="AK597" s="754"/>
      <c r="AL597" s="754"/>
      <c r="AM597" s="754"/>
      <c r="AN597" s="754"/>
      <c r="AO597" s="754"/>
      <c r="AP597" s="754"/>
      <c r="AQ597" s="754"/>
      <c r="AR597" s="754"/>
      <c r="AS597" s="754"/>
      <c r="AT597" s="754"/>
      <c r="AU597" s="754"/>
      <c r="AV597" s="754"/>
      <c r="AW597" s="754"/>
      <c r="AX597" s="754"/>
      <c r="AY597" s="754"/>
      <c r="AZ597" s="754"/>
      <c r="BA597" s="754"/>
      <c r="BB597" s="754"/>
      <c r="BC597" s="754"/>
      <c r="BD597" s="754"/>
      <c r="BE597" s="754"/>
      <c r="BF597" s="754"/>
      <c r="BG597" s="754"/>
    </row>
    <row r="598" spans="1:59" s="782" customFormat="1" x14ac:dyDescent="0.2">
      <c r="A598" s="773">
        <v>391</v>
      </c>
      <c r="B598" s="773">
        <v>403</v>
      </c>
      <c r="C598" s="774">
        <v>798</v>
      </c>
      <c r="D598" s="775">
        <v>589</v>
      </c>
      <c r="E598" s="776" t="s">
        <v>1062</v>
      </c>
      <c r="F598" s="777" t="s">
        <v>6332</v>
      </c>
      <c r="G598" s="778" t="s">
        <v>5745</v>
      </c>
      <c r="H598" s="777" t="s">
        <v>106</v>
      </c>
      <c r="I598" s="779">
        <v>150000</v>
      </c>
      <c r="J598" s="780">
        <v>150000</v>
      </c>
      <c r="K598" s="780"/>
      <c r="L598" s="780"/>
      <c r="M598" s="780"/>
      <c r="N598" s="780"/>
      <c r="O598" s="780"/>
      <c r="P598" s="780"/>
      <c r="Q598" s="781"/>
      <c r="R598" s="754"/>
      <c r="S598" s="754"/>
      <c r="T598" s="754"/>
      <c r="U598" s="754"/>
      <c r="V598" s="754"/>
      <c r="W598" s="754"/>
      <c r="X598" s="754"/>
      <c r="Y598" s="754"/>
      <c r="Z598" s="754"/>
      <c r="AA598" s="754"/>
      <c r="AB598" s="754"/>
      <c r="AC598" s="754"/>
      <c r="AD598" s="754"/>
      <c r="AE598" s="754"/>
      <c r="AF598" s="754"/>
      <c r="AG598" s="754"/>
      <c r="AH598" s="754"/>
      <c r="AI598" s="754"/>
      <c r="AJ598" s="754"/>
      <c r="AK598" s="754"/>
      <c r="AL598" s="754"/>
      <c r="AM598" s="754"/>
      <c r="AN598" s="754"/>
      <c r="AO598" s="754"/>
      <c r="AP598" s="754"/>
      <c r="AQ598" s="754"/>
      <c r="AR598" s="754"/>
      <c r="AS598" s="754"/>
      <c r="AT598" s="754"/>
      <c r="AU598" s="754"/>
      <c r="AV598" s="754"/>
      <c r="AW598" s="754"/>
      <c r="AX598" s="754"/>
      <c r="AY598" s="754"/>
      <c r="AZ598" s="754"/>
      <c r="BA598" s="754"/>
      <c r="BB598" s="754"/>
      <c r="BC598" s="754"/>
      <c r="BD598" s="754"/>
      <c r="BE598" s="754"/>
      <c r="BF598" s="754"/>
      <c r="BG598" s="754"/>
    </row>
    <row r="599" spans="1:59" s="782" customFormat="1" x14ac:dyDescent="0.2">
      <c r="A599" s="773">
        <v>392</v>
      </c>
      <c r="B599" s="773">
        <v>404</v>
      </c>
      <c r="C599" s="774">
        <v>799</v>
      </c>
      <c r="D599" s="775">
        <v>590</v>
      </c>
      <c r="E599" s="776" t="s">
        <v>1064</v>
      </c>
      <c r="F599" s="777" t="s">
        <v>6336</v>
      </c>
      <c r="G599" s="778" t="s">
        <v>5745</v>
      </c>
      <c r="H599" s="777" t="s">
        <v>106</v>
      </c>
      <c r="I599" s="779">
        <v>264000</v>
      </c>
      <c r="J599" s="780">
        <v>264000</v>
      </c>
      <c r="K599" s="780"/>
      <c r="L599" s="780"/>
      <c r="M599" s="780"/>
      <c r="N599" s="780"/>
      <c r="O599" s="780"/>
      <c r="P599" s="780"/>
      <c r="Q599" s="781"/>
      <c r="R599" s="754"/>
      <c r="S599" s="754"/>
      <c r="T599" s="754"/>
      <c r="U599" s="754"/>
      <c r="V599" s="754"/>
      <c r="W599" s="754"/>
      <c r="X599" s="754"/>
      <c r="Y599" s="754"/>
      <c r="Z599" s="754"/>
      <c r="AA599" s="754"/>
      <c r="AB599" s="754"/>
      <c r="AC599" s="754"/>
      <c r="AD599" s="754"/>
      <c r="AE599" s="754"/>
      <c r="AF599" s="754"/>
      <c r="AG599" s="754"/>
      <c r="AH599" s="754"/>
      <c r="AI599" s="754"/>
      <c r="AJ599" s="754"/>
      <c r="AK599" s="754"/>
      <c r="AL599" s="754"/>
      <c r="AM599" s="754"/>
      <c r="AN599" s="754"/>
      <c r="AO599" s="754"/>
      <c r="AP599" s="754"/>
      <c r="AQ599" s="754"/>
      <c r="AR599" s="754"/>
      <c r="AS599" s="754"/>
      <c r="AT599" s="754"/>
      <c r="AU599" s="754"/>
      <c r="AV599" s="754"/>
      <c r="AW599" s="754"/>
      <c r="AX599" s="754"/>
      <c r="AY599" s="754"/>
      <c r="AZ599" s="754"/>
      <c r="BA599" s="754"/>
      <c r="BB599" s="754"/>
      <c r="BC599" s="754"/>
      <c r="BD599" s="754"/>
      <c r="BE599" s="754"/>
      <c r="BF599" s="754"/>
      <c r="BG599" s="754"/>
    </row>
    <row r="600" spans="1:59" s="782" customFormat="1" ht="30" x14ac:dyDescent="0.2">
      <c r="A600" s="773">
        <v>393</v>
      </c>
      <c r="B600" s="773">
        <v>405</v>
      </c>
      <c r="C600" s="774">
        <v>800</v>
      </c>
      <c r="D600" s="775">
        <v>591</v>
      </c>
      <c r="E600" s="776" t="s">
        <v>1067</v>
      </c>
      <c r="F600" s="777" t="s">
        <v>6337</v>
      </c>
      <c r="G600" s="778" t="s">
        <v>5745</v>
      </c>
      <c r="H600" s="777" t="s">
        <v>106</v>
      </c>
      <c r="I600" s="779">
        <v>30000</v>
      </c>
      <c r="J600" s="780">
        <v>30000</v>
      </c>
      <c r="K600" s="780"/>
      <c r="L600" s="780"/>
      <c r="M600" s="780"/>
      <c r="N600" s="780"/>
      <c r="O600" s="780"/>
      <c r="P600" s="780"/>
      <c r="Q600" s="781"/>
      <c r="R600" s="754"/>
      <c r="S600" s="754"/>
      <c r="T600" s="754"/>
      <c r="U600" s="754"/>
      <c r="V600" s="754"/>
      <c r="W600" s="754"/>
      <c r="X600" s="754"/>
      <c r="Y600" s="754"/>
      <c r="Z600" s="754"/>
      <c r="AA600" s="754"/>
      <c r="AB600" s="754"/>
      <c r="AC600" s="754"/>
      <c r="AD600" s="754"/>
      <c r="AE600" s="754"/>
      <c r="AF600" s="754"/>
      <c r="AG600" s="754"/>
      <c r="AH600" s="754"/>
      <c r="AI600" s="754"/>
      <c r="AJ600" s="754"/>
      <c r="AK600" s="754"/>
      <c r="AL600" s="754"/>
      <c r="AM600" s="754"/>
      <c r="AN600" s="754"/>
      <c r="AO600" s="754"/>
      <c r="AP600" s="754"/>
      <c r="AQ600" s="754"/>
      <c r="AR600" s="754"/>
      <c r="AS600" s="754"/>
      <c r="AT600" s="754"/>
      <c r="AU600" s="754"/>
      <c r="AV600" s="754"/>
      <c r="AW600" s="754"/>
      <c r="AX600" s="754"/>
      <c r="AY600" s="754"/>
      <c r="AZ600" s="754"/>
      <c r="BA600" s="754"/>
      <c r="BB600" s="754"/>
      <c r="BC600" s="754"/>
      <c r="BD600" s="754"/>
      <c r="BE600" s="754"/>
      <c r="BF600" s="754"/>
      <c r="BG600" s="754"/>
    </row>
    <row r="601" spans="1:59" s="782" customFormat="1" ht="30" x14ac:dyDescent="0.2">
      <c r="A601" s="773">
        <v>396</v>
      </c>
      <c r="B601" s="773">
        <v>408</v>
      </c>
      <c r="C601" s="774">
        <v>801</v>
      </c>
      <c r="D601" s="775">
        <v>592</v>
      </c>
      <c r="E601" s="776" t="s">
        <v>1077</v>
      </c>
      <c r="F601" s="777" t="s">
        <v>6338</v>
      </c>
      <c r="G601" s="778" t="s">
        <v>5745</v>
      </c>
      <c r="H601" s="777" t="s">
        <v>106</v>
      </c>
      <c r="I601" s="779">
        <v>75000</v>
      </c>
      <c r="J601" s="780">
        <v>75000</v>
      </c>
      <c r="K601" s="780"/>
      <c r="L601" s="780"/>
      <c r="M601" s="780"/>
      <c r="N601" s="780"/>
      <c r="O601" s="780"/>
      <c r="P601" s="780"/>
      <c r="Q601" s="781"/>
      <c r="R601" s="754"/>
      <c r="S601" s="754"/>
      <c r="T601" s="754"/>
      <c r="U601" s="754"/>
      <c r="V601" s="754"/>
      <c r="W601" s="754"/>
      <c r="X601" s="754"/>
      <c r="Y601" s="754"/>
      <c r="Z601" s="754"/>
      <c r="AA601" s="754"/>
      <c r="AB601" s="754"/>
      <c r="AC601" s="754"/>
      <c r="AD601" s="754"/>
      <c r="AE601" s="754"/>
      <c r="AF601" s="754"/>
      <c r="AG601" s="754"/>
      <c r="AH601" s="754"/>
      <c r="AI601" s="754"/>
      <c r="AJ601" s="754"/>
      <c r="AK601" s="754"/>
      <c r="AL601" s="754"/>
      <c r="AM601" s="754"/>
      <c r="AN601" s="754"/>
      <c r="AO601" s="754"/>
      <c r="AP601" s="754"/>
      <c r="AQ601" s="754"/>
      <c r="AR601" s="754"/>
      <c r="AS601" s="754"/>
      <c r="AT601" s="754"/>
      <c r="AU601" s="754"/>
      <c r="AV601" s="754"/>
      <c r="AW601" s="754"/>
      <c r="AX601" s="754"/>
      <c r="AY601" s="754"/>
      <c r="AZ601" s="754"/>
      <c r="BA601" s="754"/>
      <c r="BB601" s="754"/>
      <c r="BC601" s="754"/>
      <c r="BD601" s="754"/>
      <c r="BE601" s="754"/>
      <c r="BF601" s="754"/>
      <c r="BG601" s="754"/>
    </row>
    <row r="602" spans="1:59" s="782" customFormat="1" ht="30" x14ac:dyDescent="0.2">
      <c r="A602" s="773">
        <v>398</v>
      </c>
      <c r="B602" s="773">
        <v>410</v>
      </c>
      <c r="C602" s="774">
        <v>802</v>
      </c>
      <c r="D602" s="775">
        <v>593</v>
      </c>
      <c r="E602" s="776" t="s">
        <v>1082</v>
      </c>
      <c r="F602" s="777" t="s">
        <v>6339</v>
      </c>
      <c r="G602" s="778" t="s">
        <v>5745</v>
      </c>
      <c r="H602" s="777" t="s">
        <v>106</v>
      </c>
      <c r="I602" s="779">
        <v>25000</v>
      </c>
      <c r="J602" s="780">
        <v>25000</v>
      </c>
      <c r="K602" s="780"/>
      <c r="L602" s="780"/>
      <c r="M602" s="780"/>
      <c r="N602" s="780"/>
      <c r="O602" s="780"/>
      <c r="P602" s="780"/>
      <c r="Q602" s="781"/>
      <c r="R602" s="754"/>
      <c r="S602" s="754"/>
      <c r="T602" s="754"/>
      <c r="U602" s="754"/>
      <c r="V602" s="754"/>
      <c r="W602" s="754"/>
      <c r="X602" s="754"/>
      <c r="Y602" s="754"/>
      <c r="Z602" s="754"/>
      <c r="AA602" s="754"/>
      <c r="AB602" s="754"/>
      <c r="AC602" s="754"/>
      <c r="AD602" s="754"/>
      <c r="AE602" s="754"/>
      <c r="AF602" s="754"/>
      <c r="AG602" s="754"/>
      <c r="AH602" s="754"/>
      <c r="AI602" s="754"/>
      <c r="AJ602" s="754"/>
      <c r="AK602" s="754"/>
      <c r="AL602" s="754"/>
      <c r="AM602" s="754"/>
      <c r="AN602" s="754"/>
      <c r="AO602" s="754"/>
      <c r="AP602" s="754"/>
      <c r="AQ602" s="754"/>
      <c r="AR602" s="754"/>
      <c r="AS602" s="754"/>
      <c r="AT602" s="754"/>
      <c r="AU602" s="754"/>
      <c r="AV602" s="754"/>
      <c r="AW602" s="754"/>
      <c r="AX602" s="754"/>
      <c r="AY602" s="754"/>
      <c r="AZ602" s="754"/>
      <c r="BA602" s="754"/>
      <c r="BB602" s="754"/>
      <c r="BC602" s="754"/>
      <c r="BD602" s="754"/>
      <c r="BE602" s="754"/>
      <c r="BF602" s="754"/>
      <c r="BG602" s="754"/>
    </row>
    <row r="603" spans="1:59" s="782" customFormat="1" ht="30" x14ac:dyDescent="0.2">
      <c r="A603" s="773">
        <v>400</v>
      </c>
      <c r="B603" s="773">
        <v>412</v>
      </c>
      <c r="C603" s="774">
        <v>804</v>
      </c>
      <c r="D603" s="775">
        <v>594</v>
      </c>
      <c r="E603" s="776" t="s">
        <v>1086</v>
      </c>
      <c r="F603" s="777" t="s">
        <v>6340</v>
      </c>
      <c r="G603" s="778" t="s">
        <v>5745</v>
      </c>
      <c r="H603" s="777" t="s">
        <v>106</v>
      </c>
      <c r="I603" s="779">
        <v>25000</v>
      </c>
      <c r="J603" s="780">
        <v>25000</v>
      </c>
      <c r="K603" s="780"/>
      <c r="L603" s="780"/>
      <c r="M603" s="780"/>
      <c r="N603" s="780"/>
      <c r="O603" s="780"/>
      <c r="P603" s="780"/>
      <c r="Q603" s="781"/>
      <c r="R603" s="754"/>
      <c r="S603" s="754"/>
      <c r="T603" s="754"/>
      <c r="U603" s="754"/>
      <c r="V603" s="754"/>
      <c r="W603" s="754"/>
      <c r="X603" s="754"/>
      <c r="Y603" s="754"/>
      <c r="Z603" s="754"/>
      <c r="AA603" s="754"/>
      <c r="AB603" s="754"/>
      <c r="AC603" s="754"/>
      <c r="AD603" s="754"/>
      <c r="AE603" s="754"/>
      <c r="AF603" s="754"/>
      <c r="AG603" s="754"/>
      <c r="AH603" s="754"/>
      <c r="AI603" s="754"/>
      <c r="AJ603" s="754"/>
      <c r="AK603" s="754"/>
      <c r="AL603" s="754"/>
      <c r="AM603" s="754"/>
      <c r="AN603" s="754"/>
      <c r="AO603" s="754"/>
      <c r="AP603" s="754"/>
      <c r="AQ603" s="754"/>
      <c r="AR603" s="754"/>
      <c r="AS603" s="754"/>
      <c r="AT603" s="754"/>
      <c r="AU603" s="754"/>
      <c r="AV603" s="754"/>
      <c r="AW603" s="754"/>
      <c r="AX603" s="754"/>
      <c r="AY603" s="754"/>
      <c r="AZ603" s="754"/>
      <c r="BA603" s="754"/>
      <c r="BB603" s="754"/>
      <c r="BC603" s="754"/>
      <c r="BD603" s="754"/>
      <c r="BE603" s="754"/>
      <c r="BF603" s="754"/>
      <c r="BG603" s="754"/>
    </row>
    <row r="604" spans="1:59" s="782" customFormat="1" ht="30" x14ac:dyDescent="0.2">
      <c r="A604" s="773">
        <v>401</v>
      </c>
      <c r="B604" s="773">
        <v>413</v>
      </c>
      <c r="C604" s="774">
        <v>805</v>
      </c>
      <c r="D604" s="775">
        <v>595</v>
      </c>
      <c r="E604" s="776" t="s">
        <v>1089</v>
      </c>
      <c r="F604" s="777" t="s">
        <v>6340</v>
      </c>
      <c r="G604" s="778" t="s">
        <v>5745</v>
      </c>
      <c r="H604" s="777" t="s">
        <v>106</v>
      </c>
      <c r="I604" s="779">
        <v>25000</v>
      </c>
      <c r="J604" s="780">
        <v>25000</v>
      </c>
      <c r="K604" s="780"/>
      <c r="L604" s="780"/>
      <c r="M604" s="780"/>
      <c r="N604" s="780"/>
      <c r="O604" s="780"/>
      <c r="P604" s="780"/>
      <c r="Q604" s="781"/>
      <c r="R604" s="754"/>
      <c r="S604" s="754"/>
      <c r="T604" s="754"/>
      <c r="U604" s="754"/>
      <c r="V604" s="754"/>
      <c r="W604" s="754"/>
      <c r="X604" s="754"/>
      <c r="Y604" s="754"/>
      <c r="Z604" s="754"/>
      <c r="AA604" s="754"/>
      <c r="AB604" s="754"/>
      <c r="AC604" s="754"/>
      <c r="AD604" s="754"/>
      <c r="AE604" s="754"/>
      <c r="AF604" s="754"/>
      <c r="AG604" s="754"/>
      <c r="AH604" s="754"/>
      <c r="AI604" s="754"/>
      <c r="AJ604" s="754"/>
      <c r="AK604" s="754"/>
      <c r="AL604" s="754"/>
      <c r="AM604" s="754"/>
      <c r="AN604" s="754"/>
      <c r="AO604" s="754"/>
      <c r="AP604" s="754"/>
      <c r="AQ604" s="754"/>
      <c r="AR604" s="754"/>
      <c r="AS604" s="754"/>
      <c r="AT604" s="754"/>
      <c r="AU604" s="754"/>
      <c r="AV604" s="754"/>
      <c r="AW604" s="754"/>
      <c r="AX604" s="754"/>
      <c r="AY604" s="754"/>
      <c r="AZ604" s="754"/>
      <c r="BA604" s="754"/>
      <c r="BB604" s="754"/>
      <c r="BC604" s="754"/>
      <c r="BD604" s="754"/>
      <c r="BE604" s="754"/>
      <c r="BF604" s="754"/>
      <c r="BG604" s="754"/>
    </row>
    <row r="605" spans="1:59" s="782" customFormat="1" ht="30" x14ac:dyDescent="0.2">
      <c r="A605" s="773">
        <v>402</v>
      </c>
      <c r="B605" s="773">
        <v>414</v>
      </c>
      <c r="C605" s="774">
        <v>806</v>
      </c>
      <c r="D605" s="775">
        <v>596</v>
      </c>
      <c r="E605" s="776" t="s">
        <v>1091</v>
      </c>
      <c r="F605" s="777" t="s">
        <v>6341</v>
      </c>
      <c r="G605" s="778" t="s">
        <v>5745</v>
      </c>
      <c r="H605" s="777" t="s">
        <v>106</v>
      </c>
      <c r="I605" s="779">
        <v>200000</v>
      </c>
      <c r="J605" s="780">
        <v>200000</v>
      </c>
      <c r="K605" s="780"/>
      <c r="L605" s="780"/>
      <c r="M605" s="780"/>
      <c r="N605" s="780"/>
      <c r="O605" s="780"/>
      <c r="P605" s="780"/>
      <c r="Q605" s="781"/>
      <c r="R605" s="754"/>
      <c r="S605" s="754"/>
      <c r="T605" s="754"/>
      <c r="U605" s="754"/>
      <c r="V605" s="754"/>
      <c r="W605" s="754"/>
      <c r="X605" s="754"/>
      <c r="Y605" s="754"/>
      <c r="Z605" s="754"/>
      <c r="AA605" s="754"/>
      <c r="AB605" s="754"/>
      <c r="AC605" s="754"/>
      <c r="AD605" s="754"/>
      <c r="AE605" s="754"/>
      <c r="AF605" s="754"/>
      <c r="AG605" s="754"/>
      <c r="AH605" s="754"/>
      <c r="AI605" s="754"/>
      <c r="AJ605" s="754"/>
      <c r="AK605" s="754"/>
      <c r="AL605" s="754"/>
      <c r="AM605" s="754"/>
      <c r="AN605" s="754"/>
      <c r="AO605" s="754"/>
      <c r="AP605" s="754"/>
      <c r="AQ605" s="754"/>
      <c r="AR605" s="754"/>
      <c r="AS605" s="754"/>
      <c r="AT605" s="754"/>
      <c r="AU605" s="754"/>
      <c r="AV605" s="754"/>
      <c r="AW605" s="754"/>
      <c r="AX605" s="754"/>
      <c r="AY605" s="754"/>
      <c r="AZ605" s="754"/>
      <c r="BA605" s="754"/>
      <c r="BB605" s="754"/>
      <c r="BC605" s="754"/>
      <c r="BD605" s="754"/>
      <c r="BE605" s="754"/>
      <c r="BF605" s="754"/>
      <c r="BG605" s="754"/>
    </row>
    <row r="606" spans="1:59" s="782" customFormat="1" ht="30" x14ac:dyDescent="0.2">
      <c r="A606" s="773">
        <v>403</v>
      </c>
      <c r="B606" s="773">
        <v>415</v>
      </c>
      <c r="C606" s="774">
        <v>807</v>
      </c>
      <c r="D606" s="775">
        <v>597</v>
      </c>
      <c r="E606" s="776" t="s">
        <v>1094</v>
      </c>
      <c r="F606" s="777" t="s">
        <v>6342</v>
      </c>
      <c r="G606" s="778" t="s">
        <v>5745</v>
      </c>
      <c r="H606" s="777" t="s">
        <v>106</v>
      </c>
      <c r="I606" s="779">
        <v>20000</v>
      </c>
      <c r="J606" s="780">
        <v>20000</v>
      </c>
      <c r="K606" s="780"/>
      <c r="L606" s="780"/>
      <c r="M606" s="780"/>
      <c r="N606" s="780"/>
      <c r="O606" s="780"/>
      <c r="P606" s="780"/>
      <c r="Q606" s="781"/>
      <c r="R606" s="754"/>
      <c r="S606" s="754"/>
      <c r="T606" s="754"/>
      <c r="U606" s="754"/>
      <c r="V606" s="754"/>
      <c r="W606" s="754"/>
      <c r="X606" s="754"/>
      <c r="Y606" s="754"/>
      <c r="Z606" s="754"/>
      <c r="AA606" s="754"/>
      <c r="AB606" s="754"/>
      <c r="AC606" s="754"/>
      <c r="AD606" s="754"/>
      <c r="AE606" s="754"/>
      <c r="AF606" s="754"/>
      <c r="AG606" s="754"/>
      <c r="AH606" s="754"/>
      <c r="AI606" s="754"/>
      <c r="AJ606" s="754"/>
      <c r="AK606" s="754"/>
      <c r="AL606" s="754"/>
      <c r="AM606" s="754"/>
      <c r="AN606" s="754"/>
      <c r="AO606" s="754"/>
      <c r="AP606" s="754"/>
      <c r="AQ606" s="754"/>
      <c r="AR606" s="754"/>
      <c r="AS606" s="754"/>
      <c r="AT606" s="754"/>
      <c r="AU606" s="754"/>
      <c r="AV606" s="754"/>
      <c r="AW606" s="754"/>
      <c r="AX606" s="754"/>
      <c r="AY606" s="754"/>
      <c r="AZ606" s="754"/>
      <c r="BA606" s="754"/>
      <c r="BB606" s="754"/>
      <c r="BC606" s="754"/>
      <c r="BD606" s="754"/>
      <c r="BE606" s="754"/>
      <c r="BF606" s="754"/>
      <c r="BG606" s="754"/>
    </row>
    <row r="607" spans="1:59" s="782" customFormat="1" ht="30" x14ac:dyDescent="0.2">
      <c r="A607" s="773">
        <v>405</v>
      </c>
      <c r="B607" s="773">
        <v>417</v>
      </c>
      <c r="C607" s="774">
        <v>808</v>
      </c>
      <c r="D607" s="775">
        <v>598</v>
      </c>
      <c r="E607" s="776" t="s">
        <v>1099</v>
      </c>
      <c r="F607" s="777" t="s">
        <v>6343</v>
      </c>
      <c r="G607" s="778" t="s">
        <v>5745</v>
      </c>
      <c r="H607" s="777" t="s">
        <v>106</v>
      </c>
      <c r="I607" s="779">
        <v>150000</v>
      </c>
      <c r="J607" s="780">
        <v>150000</v>
      </c>
      <c r="K607" s="780"/>
      <c r="L607" s="780"/>
      <c r="M607" s="780"/>
      <c r="N607" s="780"/>
      <c r="O607" s="780"/>
      <c r="P607" s="780"/>
      <c r="Q607" s="781"/>
      <c r="R607" s="754"/>
      <c r="S607" s="754"/>
      <c r="T607" s="754"/>
      <c r="U607" s="754"/>
      <c r="V607" s="754"/>
      <c r="W607" s="754"/>
      <c r="X607" s="754"/>
      <c r="Y607" s="754"/>
      <c r="Z607" s="754"/>
      <c r="AA607" s="754"/>
      <c r="AB607" s="754"/>
      <c r="AC607" s="754"/>
      <c r="AD607" s="754"/>
      <c r="AE607" s="754"/>
      <c r="AF607" s="754"/>
      <c r="AG607" s="754"/>
      <c r="AH607" s="754"/>
      <c r="AI607" s="754"/>
      <c r="AJ607" s="754"/>
      <c r="AK607" s="754"/>
      <c r="AL607" s="754"/>
      <c r="AM607" s="754"/>
      <c r="AN607" s="754"/>
      <c r="AO607" s="754"/>
      <c r="AP607" s="754"/>
      <c r="AQ607" s="754"/>
      <c r="AR607" s="754"/>
      <c r="AS607" s="754"/>
      <c r="AT607" s="754"/>
      <c r="AU607" s="754"/>
      <c r="AV607" s="754"/>
      <c r="AW607" s="754"/>
      <c r="AX607" s="754"/>
      <c r="AY607" s="754"/>
      <c r="AZ607" s="754"/>
      <c r="BA607" s="754"/>
      <c r="BB607" s="754"/>
      <c r="BC607" s="754"/>
      <c r="BD607" s="754"/>
      <c r="BE607" s="754"/>
      <c r="BF607" s="754"/>
      <c r="BG607" s="754"/>
    </row>
    <row r="608" spans="1:59" s="782" customFormat="1" ht="30" x14ac:dyDescent="0.2">
      <c r="A608" s="773">
        <v>406</v>
      </c>
      <c r="B608" s="773">
        <v>418</v>
      </c>
      <c r="C608" s="774">
        <v>809</v>
      </c>
      <c r="D608" s="775">
        <v>599</v>
      </c>
      <c r="E608" s="776" t="s">
        <v>1102</v>
      </c>
      <c r="F608" s="777" t="s">
        <v>6344</v>
      </c>
      <c r="G608" s="778" t="s">
        <v>5745</v>
      </c>
      <c r="H608" s="777" t="s">
        <v>106</v>
      </c>
      <c r="I608" s="779">
        <v>25000</v>
      </c>
      <c r="J608" s="780">
        <v>25000</v>
      </c>
      <c r="K608" s="780"/>
      <c r="L608" s="780"/>
      <c r="M608" s="780"/>
      <c r="N608" s="780"/>
      <c r="O608" s="780"/>
      <c r="P608" s="780"/>
      <c r="Q608" s="781"/>
      <c r="R608" s="754"/>
      <c r="S608" s="754"/>
      <c r="T608" s="754"/>
      <c r="U608" s="754"/>
      <c r="V608" s="754"/>
      <c r="W608" s="754"/>
      <c r="X608" s="754"/>
      <c r="Y608" s="754"/>
      <c r="Z608" s="754"/>
      <c r="AA608" s="754"/>
      <c r="AB608" s="754"/>
      <c r="AC608" s="754"/>
      <c r="AD608" s="754"/>
      <c r="AE608" s="754"/>
      <c r="AF608" s="754"/>
      <c r="AG608" s="754"/>
      <c r="AH608" s="754"/>
      <c r="AI608" s="754"/>
      <c r="AJ608" s="754"/>
      <c r="AK608" s="754"/>
      <c r="AL608" s="754"/>
      <c r="AM608" s="754"/>
      <c r="AN608" s="754"/>
      <c r="AO608" s="754"/>
      <c r="AP608" s="754"/>
      <c r="AQ608" s="754"/>
      <c r="AR608" s="754"/>
      <c r="AS608" s="754"/>
      <c r="AT608" s="754"/>
      <c r="AU608" s="754"/>
      <c r="AV608" s="754"/>
      <c r="AW608" s="754"/>
      <c r="AX608" s="754"/>
      <c r="AY608" s="754"/>
      <c r="AZ608" s="754"/>
      <c r="BA608" s="754"/>
      <c r="BB608" s="754"/>
      <c r="BC608" s="754"/>
      <c r="BD608" s="754"/>
      <c r="BE608" s="754"/>
      <c r="BF608" s="754"/>
      <c r="BG608" s="754"/>
    </row>
    <row r="609" spans="1:59" s="782" customFormat="1" ht="30" x14ac:dyDescent="0.2">
      <c r="A609" s="773">
        <v>407</v>
      </c>
      <c r="B609" s="773">
        <v>419</v>
      </c>
      <c r="C609" s="774">
        <v>810</v>
      </c>
      <c r="D609" s="775">
        <v>600</v>
      </c>
      <c r="E609" s="776" t="s">
        <v>1105</v>
      </c>
      <c r="F609" s="777" t="s">
        <v>6345</v>
      </c>
      <c r="G609" s="778" t="s">
        <v>5745</v>
      </c>
      <c r="H609" s="777" t="s">
        <v>106</v>
      </c>
      <c r="I609" s="779">
        <v>250000</v>
      </c>
      <c r="J609" s="780">
        <v>250000</v>
      </c>
      <c r="K609" s="780"/>
      <c r="L609" s="780"/>
      <c r="M609" s="780"/>
      <c r="N609" s="780"/>
      <c r="O609" s="780"/>
      <c r="P609" s="780"/>
      <c r="Q609" s="781"/>
      <c r="R609" s="754"/>
      <c r="S609" s="754"/>
      <c r="T609" s="754"/>
      <c r="U609" s="754"/>
      <c r="V609" s="754"/>
      <c r="W609" s="754"/>
      <c r="X609" s="754"/>
      <c r="Y609" s="754"/>
      <c r="Z609" s="754"/>
      <c r="AA609" s="754"/>
      <c r="AB609" s="754"/>
      <c r="AC609" s="754"/>
      <c r="AD609" s="754"/>
      <c r="AE609" s="754"/>
      <c r="AF609" s="754"/>
      <c r="AG609" s="754"/>
      <c r="AH609" s="754"/>
      <c r="AI609" s="754"/>
      <c r="AJ609" s="754"/>
      <c r="AK609" s="754"/>
      <c r="AL609" s="754"/>
      <c r="AM609" s="754"/>
      <c r="AN609" s="754"/>
      <c r="AO609" s="754"/>
      <c r="AP609" s="754"/>
      <c r="AQ609" s="754"/>
      <c r="AR609" s="754"/>
      <c r="AS609" s="754"/>
      <c r="AT609" s="754"/>
      <c r="AU609" s="754"/>
      <c r="AV609" s="754"/>
      <c r="AW609" s="754"/>
      <c r="AX609" s="754"/>
      <c r="AY609" s="754"/>
      <c r="AZ609" s="754"/>
      <c r="BA609" s="754"/>
      <c r="BB609" s="754"/>
      <c r="BC609" s="754"/>
      <c r="BD609" s="754"/>
      <c r="BE609" s="754"/>
      <c r="BF609" s="754"/>
      <c r="BG609" s="754"/>
    </row>
    <row r="610" spans="1:59" s="782" customFormat="1" ht="30" x14ac:dyDescent="0.2">
      <c r="A610" s="773">
        <v>408</v>
      </c>
      <c r="B610" s="773">
        <v>420</v>
      </c>
      <c r="C610" s="774">
        <v>811</v>
      </c>
      <c r="D610" s="775">
        <v>601</v>
      </c>
      <c r="E610" s="776" t="s">
        <v>1108</v>
      </c>
      <c r="F610" s="777" t="s">
        <v>6346</v>
      </c>
      <c r="G610" s="778" t="s">
        <v>5745</v>
      </c>
      <c r="H610" s="777" t="s">
        <v>106</v>
      </c>
      <c r="I610" s="779">
        <v>250000</v>
      </c>
      <c r="J610" s="780">
        <v>250000</v>
      </c>
      <c r="K610" s="780"/>
      <c r="L610" s="780"/>
      <c r="M610" s="780"/>
      <c r="N610" s="780"/>
      <c r="O610" s="780"/>
      <c r="P610" s="780"/>
      <c r="Q610" s="781"/>
      <c r="R610" s="754"/>
      <c r="S610" s="754"/>
      <c r="T610" s="754"/>
      <c r="U610" s="754"/>
      <c r="V610" s="754"/>
      <c r="W610" s="754"/>
      <c r="X610" s="754"/>
      <c r="Y610" s="754"/>
      <c r="Z610" s="754"/>
      <c r="AA610" s="754"/>
      <c r="AB610" s="754"/>
      <c r="AC610" s="754"/>
      <c r="AD610" s="754"/>
      <c r="AE610" s="754"/>
      <c r="AF610" s="754"/>
      <c r="AG610" s="754"/>
      <c r="AH610" s="754"/>
      <c r="AI610" s="754"/>
      <c r="AJ610" s="754"/>
      <c r="AK610" s="754"/>
      <c r="AL610" s="754"/>
      <c r="AM610" s="754"/>
      <c r="AN610" s="754"/>
      <c r="AO610" s="754"/>
      <c r="AP610" s="754"/>
      <c r="AQ610" s="754"/>
      <c r="AR610" s="754"/>
      <c r="AS610" s="754"/>
      <c r="AT610" s="754"/>
      <c r="AU610" s="754"/>
      <c r="AV610" s="754"/>
      <c r="AW610" s="754"/>
      <c r="AX610" s="754"/>
      <c r="AY610" s="754"/>
      <c r="AZ610" s="754"/>
      <c r="BA610" s="754"/>
      <c r="BB610" s="754"/>
      <c r="BC610" s="754"/>
      <c r="BD610" s="754"/>
      <c r="BE610" s="754"/>
      <c r="BF610" s="754"/>
      <c r="BG610" s="754"/>
    </row>
    <row r="611" spans="1:59" s="782" customFormat="1" ht="30" x14ac:dyDescent="0.2">
      <c r="A611" s="773">
        <v>409</v>
      </c>
      <c r="B611" s="773">
        <v>421</v>
      </c>
      <c r="C611" s="774">
        <v>812</v>
      </c>
      <c r="D611" s="775">
        <v>602</v>
      </c>
      <c r="E611" s="776" t="s">
        <v>1111</v>
      </c>
      <c r="F611" s="777" t="s">
        <v>6347</v>
      </c>
      <c r="G611" s="778" t="s">
        <v>5745</v>
      </c>
      <c r="H611" s="777" t="s">
        <v>106</v>
      </c>
      <c r="I611" s="779">
        <v>15000</v>
      </c>
      <c r="J611" s="780">
        <v>15000</v>
      </c>
      <c r="K611" s="780"/>
      <c r="L611" s="780"/>
      <c r="M611" s="780"/>
      <c r="N611" s="780"/>
      <c r="O611" s="780"/>
      <c r="P611" s="780"/>
      <c r="Q611" s="781"/>
      <c r="R611" s="754"/>
      <c r="S611" s="754"/>
      <c r="T611" s="754"/>
      <c r="U611" s="754"/>
      <c r="V611" s="754"/>
      <c r="W611" s="754"/>
      <c r="X611" s="754"/>
      <c r="Y611" s="754"/>
      <c r="Z611" s="754"/>
      <c r="AA611" s="754"/>
      <c r="AB611" s="754"/>
      <c r="AC611" s="754"/>
      <c r="AD611" s="754"/>
      <c r="AE611" s="754"/>
      <c r="AF611" s="754"/>
      <c r="AG611" s="754"/>
      <c r="AH611" s="754"/>
      <c r="AI611" s="754"/>
      <c r="AJ611" s="754"/>
      <c r="AK611" s="754"/>
      <c r="AL611" s="754"/>
      <c r="AM611" s="754"/>
      <c r="AN611" s="754"/>
      <c r="AO611" s="754"/>
      <c r="AP611" s="754"/>
      <c r="AQ611" s="754"/>
      <c r="AR611" s="754"/>
      <c r="AS611" s="754"/>
      <c r="AT611" s="754"/>
      <c r="AU611" s="754"/>
      <c r="AV611" s="754"/>
      <c r="AW611" s="754"/>
      <c r="AX611" s="754"/>
      <c r="AY611" s="754"/>
      <c r="AZ611" s="754"/>
      <c r="BA611" s="754"/>
      <c r="BB611" s="754"/>
      <c r="BC611" s="754"/>
      <c r="BD611" s="754"/>
      <c r="BE611" s="754"/>
      <c r="BF611" s="754"/>
      <c r="BG611" s="754"/>
    </row>
    <row r="612" spans="1:59" s="782" customFormat="1" x14ac:dyDescent="0.2">
      <c r="A612" s="773">
        <v>410</v>
      </c>
      <c r="B612" s="773">
        <v>422</v>
      </c>
      <c r="C612" s="774">
        <v>813</v>
      </c>
      <c r="D612" s="775">
        <v>603</v>
      </c>
      <c r="E612" s="776" t="s">
        <v>1114</v>
      </c>
      <c r="F612" s="777" t="s">
        <v>6348</v>
      </c>
      <c r="G612" s="778" t="s">
        <v>5745</v>
      </c>
      <c r="H612" s="777" t="s">
        <v>106</v>
      </c>
      <c r="I612" s="779">
        <v>101000</v>
      </c>
      <c r="J612" s="780">
        <v>101000</v>
      </c>
      <c r="K612" s="780"/>
      <c r="L612" s="780"/>
      <c r="M612" s="780"/>
      <c r="N612" s="780"/>
      <c r="O612" s="780"/>
      <c r="P612" s="780"/>
      <c r="Q612" s="781"/>
      <c r="R612" s="754"/>
      <c r="S612" s="754"/>
      <c r="T612" s="754"/>
      <c r="U612" s="754"/>
      <c r="V612" s="754"/>
      <c r="W612" s="754"/>
      <c r="X612" s="754"/>
      <c r="Y612" s="754"/>
      <c r="Z612" s="754"/>
      <c r="AA612" s="754"/>
      <c r="AB612" s="754"/>
      <c r="AC612" s="754"/>
      <c r="AD612" s="754"/>
      <c r="AE612" s="754"/>
      <c r="AF612" s="754"/>
      <c r="AG612" s="754"/>
      <c r="AH612" s="754"/>
      <c r="AI612" s="754"/>
      <c r="AJ612" s="754"/>
      <c r="AK612" s="754"/>
      <c r="AL612" s="754"/>
      <c r="AM612" s="754"/>
      <c r="AN612" s="754"/>
      <c r="AO612" s="754"/>
      <c r="AP612" s="754"/>
      <c r="AQ612" s="754"/>
      <c r="AR612" s="754"/>
      <c r="AS612" s="754"/>
      <c r="AT612" s="754"/>
      <c r="AU612" s="754"/>
      <c r="AV612" s="754"/>
      <c r="AW612" s="754"/>
      <c r="AX612" s="754"/>
      <c r="AY612" s="754"/>
      <c r="AZ612" s="754"/>
      <c r="BA612" s="754"/>
      <c r="BB612" s="754"/>
      <c r="BC612" s="754"/>
      <c r="BD612" s="754"/>
      <c r="BE612" s="754"/>
      <c r="BF612" s="754"/>
      <c r="BG612" s="754"/>
    </row>
    <row r="613" spans="1:59" s="782" customFormat="1" x14ac:dyDescent="0.2">
      <c r="A613" s="773">
        <v>411</v>
      </c>
      <c r="B613" s="773">
        <v>423</v>
      </c>
      <c r="C613" s="774">
        <v>814</v>
      </c>
      <c r="D613" s="775">
        <v>604</v>
      </c>
      <c r="E613" s="776" t="s">
        <v>1117</v>
      </c>
      <c r="F613" s="777" t="s">
        <v>6349</v>
      </c>
      <c r="G613" s="778" t="s">
        <v>5745</v>
      </c>
      <c r="H613" s="777" t="s">
        <v>106</v>
      </c>
      <c r="I613" s="779">
        <v>450000</v>
      </c>
      <c r="J613" s="780">
        <v>450000</v>
      </c>
      <c r="K613" s="780"/>
      <c r="L613" s="780"/>
      <c r="M613" s="780"/>
      <c r="N613" s="780"/>
      <c r="O613" s="780"/>
      <c r="P613" s="780"/>
      <c r="Q613" s="781"/>
      <c r="R613" s="754"/>
      <c r="S613" s="754"/>
      <c r="T613" s="754"/>
      <c r="U613" s="754"/>
      <c r="V613" s="754"/>
      <c r="W613" s="754"/>
      <c r="X613" s="754"/>
      <c r="Y613" s="754"/>
      <c r="Z613" s="754"/>
      <c r="AA613" s="754"/>
      <c r="AB613" s="754"/>
      <c r="AC613" s="754"/>
      <c r="AD613" s="754"/>
      <c r="AE613" s="754"/>
      <c r="AF613" s="754"/>
      <c r="AG613" s="754"/>
      <c r="AH613" s="754"/>
      <c r="AI613" s="754"/>
      <c r="AJ613" s="754"/>
      <c r="AK613" s="754"/>
      <c r="AL613" s="754"/>
      <c r="AM613" s="754"/>
      <c r="AN613" s="754"/>
      <c r="AO613" s="754"/>
      <c r="AP613" s="754"/>
      <c r="AQ613" s="754"/>
      <c r="AR613" s="754"/>
      <c r="AS613" s="754"/>
      <c r="AT613" s="754"/>
      <c r="AU613" s="754"/>
      <c r="AV613" s="754"/>
      <c r="AW613" s="754"/>
      <c r="AX613" s="754"/>
      <c r="AY613" s="754"/>
      <c r="AZ613" s="754"/>
      <c r="BA613" s="754"/>
      <c r="BB613" s="754"/>
      <c r="BC613" s="754"/>
      <c r="BD613" s="754"/>
      <c r="BE613" s="754"/>
      <c r="BF613" s="754"/>
      <c r="BG613" s="754"/>
    </row>
    <row r="614" spans="1:59" s="782" customFormat="1" x14ac:dyDescent="0.2">
      <c r="A614" s="773">
        <v>414</v>
      </c>
      <c r="B614" s="773">
        <v>426</v>
      </c>
      <c r="C614" s="774">
        <v>815</v>
      </c>
      <c r="D614" s="775">
        <v>605</v>
      </c>
      <c r="E614" s="776" t="s">
        <v>1124</v>
      </c>
      <c r="F614" s="777" t="s">
        <v>6350</v>
      </c>
      <c r="G614" s="778" t="s">
        <v>5745</v>
      </c>
      <c r="H614" s="777" t="s">
        <v>106</v>
      </c>
      <c r="I614" s="779">
        <v>25000</v>
      </c>
      <c r="J614" s="780">
        <v>25000</v>
      </c>
      <c r="K614" s="780"/>
      <c r="L614" s="780"/>
      <c r="M614" s="780"/>
      <c r="N614" s="780"/>
      <c r="O614" s="780"/>
      <c r="P614" s="780"/>
      <c r="Q614" s="781"/>
      <c r="R614" s="754"/>
      <c r="S614" s="754"/>
      <c r="T614" s="754"/>
      <c r="U614" s="754"/>
      <c r="V614" s="754"/>
      <c r="W614" s="754"/>
      <c r="X614" s="754"/>
      <c r="Y614" s="754"/>
      <c r="Z614" s="754"/>
      <c r="AA614" s="754"/>
      <c r="AB614" s="754"/>
      <c r="AC614" s="754"/>
      <c r="AD614" s="754"/>
      <c r="AE614" s="754"/>
      <c r="AF614" s="754"/>
      <c r="AG614" s="754"/>
      <c r="AH614" s="754"/>
      <c r="AI614" s="754"/>
      <c r="AJ614" s="754"/>
      <c r="AK614" s="754"/>
      <c r="AL614" s="754"/>
      <c r="AM614" s="754"/>
      <c r="AN614" s="754"/>
      <c r="AO614" s="754"/>
      <c r="AP614" s="754"/>
      <c r="AQ614" s="754"/>
      <c r="AR614" s="754"/>
      <c r="AS614" s="754"/>
      <c r="AT614" s="754"/>
      <c r="AU614" s="754"/>
      <c r="AV614" s="754"/>
      <c r="AW614" s="754"/>
      <c r="AX614" s="754"/>
      <c r="AY614" s="754"/>
      <c r="AZ614" s="754"/>
      <c r="BA614" s="754"/>
      <c r="BB614" s="754"/>
      <c r="BC614" s="754"/>
      <c r="BD614" s="754"/>
      <c r="BE614" s="754"/>
      <c r="BF614" s="754"/>
      <c r="BG614" s="754"/>
    </row>
    <row r="615" spans="1:59" s="782" customFormat="1" ht="30" x14ac:dyDescent="0.2">
      <c r="A615" s="773">
        <v>415</v>
      </c>
      <c r="B615" s="773">
        <v>427</v>
      </c>
      <c r="C615" s="774">
        <v>816</v>
      </c>
      <c r="D615" s="775">
        <v>606</v>
      </c>
      <c r="E615" s="776" t="s">
        <v>1128</v>
      </c>
      <c r="F615" s="777" t="s">
        <v>6351</v>
      </c>
      <c r="G615" s="778" t="s">
        <v>5745</v>
      </c>
      <c r="H615" s="777" t="s">
        <v>106</v>
      </c>
      <c r="I615" s="779">
        <v>25000</v>
      </c>
      <c r="J615" s="780">
        <v>25000</v>
      </c>
      <c r="K615" s="780"/>
      <c r="L615" s="780"/>
      <c r="M615" s="780"/>
      <c r="N615" s="780"/>
      <c r="O615" s="780"/>
      <c r="P615" s="780"/>
      <c r="Q615" s="781"/>
      <c r="R615" s="754"/>
      <c r="S615" s="754"/>
      <c r="T615" s="754"/>
      <c r="U615" s="754"/>
      <c r="V615" s="754"/>
      <c r="W615" s="754"/>
      <c r="X615" s="754"/>
      <c r="Y615" s="754"/>
      <c r="Z615" s="754"/>
      <c r="AA615" s="754"/>
      <c r="AB615" s="754"/>
      <c r="AC615" s="754"/>
      <c r="AD615" s="754"/>
      <c r="AE615" s="754"/>
      <c r="AF615" s="754"/>
      <c r="AG615" s="754"/>
      <c r="AH615" s="754"/>
      <c r="AI615" s="754"/>
      <c r="AJ615" s="754"/>
      <c r="AK615" s="754"/>
      <c r="AL615" s="754"/>
      <c r="AM615" s="754"/>
      <c r="AN615" s="754"/>
      <c r="AO615" s="754"/>
      <c r="AP615" s="754"/>
      <c r="AQ615" s="754"/>
      <c r="AR615" s="754"/>
      <c r="AS615" s="754"/>
      <c r="AT615" s="754"/>
      <c r="AU615" s="754"/>
      <c r="AV615" s="754"/>
      <c r="AW615" s="754"/>
      <c r="AX615" s="754"/>
      <c r="AY615" s="754"/>
      <c r="AZ615" s="754"/>
      <c r="BA615" s="754"/>
      <c r="BB615" s="754"/>
      <c r="BC615" s="754"/>
      <c r="BD615" s="754"/>
      <c r="BE615" s="754"/>
      <c r="BF615" s="754"/>
      <c r="BG615" s="754"/>
    </row>
    <row r="616" spans="1:59" s="782" customFormat="1" x14ac:dyDescent="0.2">
      <c r="A616" s="773">
        <v>417</v>
      </c>
      <c r="B616" s="773">
        <v>429</v>
      </c>
      <c r="C616" s="774">
        <v>818</v>
      </c>
      <c r="D616" s="775">
        <v>607</v>
      </c>
      <c r="E616" s="776" t="s">
        <v>1133</v>
      </c>
      <c r="F616" s="777" t="s">
        <v>6352</v>
      </c>
      <c r="G616" s="778" t="s">
        <v>5745</v>
      </c>
      <c r="H616" s="777" t="s">
        <v>106</v>
      </c>
      <c r="I616" s="779">
        <v>45000</v>
      </c>
      <c r="J616" s="780">
        <v>45000</v>
      </c>
      <c r="K616" s="780"/>
      <c r="L616" s="780"/>
      <c r="M616" s="780"/>
      <c r="N616" s="780"/>
      <c r="O616" s="780"/>
      <c r="P616" s="780"/>
      <c r="Q616" s="781"/>
      <c r="R616" s="754"/>
      <c r="S616" s="754"/>
      <c r="T616" s="754"/>
      <c r="U616" s="754"/>
      <c r="V616" s="754"/>
      <c r="W616" s="754"/>
      <c r="X616" s="754"/>
      <c r="Y616" s="754"/>
      <c r="Z616" s="754"/>
      <c r="AA616" s="754"/>
      <c r="AB616" s="754"/>
      <c r="AC616" s="754"/>
      <c r="AD616" s="754"/>
      <c r="AE616" s="754"/>
      <c r="AF616" s="754"/>
      <c r="AG616" s="754"/>
      <c r="AH616" s="754"/>
      <c r="AI616" s="754"/>
      <c r="AJ616" s="754"/>
      <c r="AK616" s="754"/>
      <c r="AL616" s="754"/>
      <c r="AM616" s="754"/>
      <c r="AN616" s="754"/>
      <c r="AO616" s="754"/>
      <c r="AP616" s="754"/>
      <c r="AQ616" s="754"/>
      <c r="AR616" s="754"/>
      <c r="AS616" s="754"/>
      <c r="AT616" s="754"/>
      <c r="AU616" s="754"/>
      <c r="AV616" s="754"/>
      <c r="AW616" s="754"/>
      <c r="AX616" s="754"/>
      <c r="AY616" s="754"/>
      <c r="AZ616" s="754"/>
      <c r="BA616" s="754"/>
      <c r="BB616" s="754"/>
      <c r="BC616" s="754"/>
      <c r="BD616" s="754"/>
      <c r="BE616" s="754"/>
      <c r="BF616" s="754"/>
      <c r="BG616" s="754"/>
    </row>
    <row r="617" spans="1:59" s="782" customFormat="1" x14ac:dyDescent="0.2">
      <c r="A617" s="773">
        <v>418</v>
      </c>
      <c r="B617" s="773">
        <v>430</v>
      </c>
      <c r="C617" s="774">
        <v>819</v>
      </c>
      <c r="D617" s="775">
        <v>608</v>
      </c>
      <c r="E617" s="776" t="s">
        <v>1136</v>
      </c>
      <c r="F617" s="777" t="s">
        <v>6348</v>
      </c>
      <c r="G617" s="778" t="s">
        <v>5745</v>
      </c>
      <c r="H617" s="777" t="s">
        <v>106</v>
      </c>
      <c r="I617" s="779">
        <v>200000</v>
      </c>
      <c r="J617" s="780">
        <v>200000</v>
      </c>
      <c r="K617" s="780"/>
      <c r="L617" s="780"/>
      <c r="M617" s="780"/>
      <c r="N617" s="780"/>
      <c r="O617" s="780"/>
      <c r="P617" s="780"/>
      <c r="Q617" s="781"/>
      <c r="R617" s="754"/>
      <c r="S617" s="754"/>
      <c r="T617" s="754"/>
      <c r="U617" s="754"/>
      <c r="V617" s="754"/>
      <c r="W617" s="754"/>
      <c r="X617" s="754"/>
      <c r="Y617" s="754"/>
      <c r="Z617" s="754"/>
      <c r="AA617" s="754"/>
      <c r="AB617" s="754"/>
      <c r="AC617" s="754"/>
      <c r="AD617" s="754"/>
      <c r="AE617" s="754"/>
      <c r="AF617" s="754"/>
      <c r="AG617" s="754"/>
      <c r="AH617" s="754"/>
      <c r="AI617" s="754"/>
      <c r="AJ617" s="754"/>
      <c r="AK617" s="754"/>
      <c r="AL617" s="754"/>
      <c r="AM617" s="754"/>
      <c r="AN617" s="754"/>
      <c r="AO617" s="754"/>
      <c r="AP617" s="754"/>
      <c r="AQ617" s="754"/>
      <c r="AR617" s="754"/>
      <c r="AS617" s="754"/>
      <c r="AT617" s="754"/>
      <c r="AU617" s="754"/>
      <c r="AV617" s="754"/>
      <c r="AW617" s="754"/>
      <c r="AX617" s="754"/>
      <c r="AY617" s="754"/>
      <c r="AZ617" s="754"/>
      <c r="BA617" s="754"/>
      <c r="BB617" s="754"/>
      <c r="BC617" s="754"/>
      <c r="BD617" s="754"/>
      <c r="BE617" s="754"/>
      <c r="BF617" s="754"/>
      <c r="BG617" s="754"/>
    </row>
    <row r="618" spans="1:59" s="782" customFormat="1" ht="30" x14ac:dyDescent="0.2">
      <c r="A618" s="773">
        <v>419</v>
      </c>
      <c r="B618" s="773">
        <v>431</v>
      </c>
      <c r="C618" s="774">
        <v>820</v>
      </c>
      <c r="D618" s="775">
        <v>609</v>
      </c>
      <c r="E618" s="776" t="s">
        <v>1138</v>
      </c>
      <c r="F618" s="777" t="s">
        <v>6353</v>
      </c>
      <c r="G618" s="778" t="s">
        <v>5745</v>
      </c>
      <c r="H618" s="777" t="s">
        <v>106</v>
      </c>
      <c r="I618" s="779">
        <v>150000</v>
      </c>
      <c r="J618" s="780">
        <v>150000</v>
      </c>
      <c r="K618" s="780"/>
      <c r="L618" s="780"/>
      <c r="M618" s="780"/>
      <c r="N618" s="780"/>
      <c r="O618" s="780"/>
      <c r="P618" s="780"/>
      <c r="Q618" s="781"/>
      <c r="R618" s="754"/>
      <c r="S618" s="754"/>
      <c r="T618" s="754"/>
      <c r="U618" s="754"/>
      <c r="V618" s="754"/>
      <c r="W618" s="754"/>
      <c r="X618" s="754"/>
      <c r="Y618" s="754"/>
      <c r="Z618" s="754"/>
      <c r="AA618" s="754"/>
      <c r="AB618" s="754"/>
      <c r="AC618" s="754"/>
      <c r="AD618" s="754"/>
      <c r="AE618" s="754"/>
      <c r="AF618" s="754"/>
      <c r="AG618" s="754"/>
      <c r="AH618" s="754"/>
      <c r="AI618" s="754"/>
      <c r="AJ618" s="754"/>
      <c r="AK618" s="754"/>
      <c r="AL618" s="754"/>
      <c r="AM618" s="754"/>
      <c r="AN618" s="754"/>
      <c r="AO618" s="754"/>
      <c r="AP618" s="754"/>
      <c r="AQ618" s="754"/>
      <c r="AR618" s="754"/>
      <c r="AS618" s="754"/>
      <c r="AT618" s="754"/>
      <c r="AU618" s="754"/>
      <c r="AV618" s="754"/>
      <c r="AW618" s="754"/>
      <c r="AX618" s="754"/>
      <c r="AY618" s="754"/>
      <c r="AZ618" s="754"/>
      <c r="BA618" s="754"/>
      <c r="BB618" s="754"/>
      <c r="BC618" s="754"/>
      <c r="BD618" s="754"/>
      <c r="BE618" s="754"/>
      <c r="BF618" s="754"/>
      <c r="BG618" s="754"/>
    </row>
    <row r="619" spans="1:59" s="782" customFormat="1" x14ac:dyDescent="0.2">
      <c r="A619" s="773">
        <v>420</v>
      </c>
      <c r="B619" s="773">
        <v>432</v>
      </c>
      <c r="C619" s="774">
        <v>821</v>
      </c>
      <c r="D619" s="775">
        <v>610</v>
      </c>
      <c r="E619" s="776" t="s">
        <v>1141</v>
      </c>
      <c r="F619" s="777" t="s">
        <v>6332</v>
      </c>
      <c r="G619" s="778" t="s">
        <v>5745</v>
      </c>
      <c r="H619" s="777" t="s">
        <v>106</v>
      </c>
      <c r="I619" s="779">
        <v>100000</v>
      </c>
      <c r="J619" s="780">
        <v>100000</v>
      </c>
      <c r="K619" s="780"/>
      <c r="L619" s="780"/>
      <c r="M619" s="780"/>
      <c r="N619" s="780"/>
      <c r="O619" s="780"/>
      <c r="P619" s="780"/>
      <c r="Q619" s="781"/>
      <c r="R619" s="754"/>
      <c r="S619" s="754"/>
      <c r="T619" s="754"/>
      <c r="U619" s="754"/>
      <c r="V619" s="754"/>
      <c r="W619" s="754"/>
      <c r="X619" s="754"/>
      <c r="Y619" s="754"/>
      <c r="Z619" s="754"/>
      <c r="AA619" s="754"/>
      <c r="AB619" s="754"/>
      <c r="AC619" s="754"/>
      <c r="AD619" s="754"/>
      <c r="AE619" s="754"/>
      <c r="AF619" s="754"/>
      <c r="AG619" s="754"/>
      <c r="AH619" s="754"/>
      <c r="AI619" s="754"/>
      <c r="AJ619" s="754"/>
      <c r="AK619" s="754"/>
      <c r="AL619" s="754"/>
      <c r="AM619" s="754"/>
      <c r="AN619" s="754"/>
      <c r="AO619" s="754"/>
      <c r="AP619" s="754"/>
      <c r="AQ619" s="754"/>
      <c r="AR619" s="754"/>
      <c r="AS619" s="754"/>
      <c r="AT619" s="754"/>
      <c r="AU619" s="754"/>
      <c r="AV619" s="754"/>
      <c r="AW619" s="754"/>
      <c r="AX619" s="754"/>
      <c r="AY619" s="754"/>
      <c r="AZ619" s="754"/>
      <c r="BA619" s="754"/>
      <c r="BB619" s="754"/>
      <c r="BC619" s="754"/>
      <c r="BD619" s="754"/>
      <c r="BE619" s="754"/>
      <c r="BF619" s="754"/>
      <c r="BG619" s="754"/>
    </row>
    <row r="620" spans="1:59" s="782" customFormat="1" x14ac:dyDescent="0.2">
      <c r="A620" s="773">
        <v>421</v>
      </c>
      <c r="B620" s="773">
        <v>433</v>
      </c>
      <c r="C620" s="774">
        <v>822</v>
      </c>
      <c r="D620" s="775">
        <v>611</v>
      </c>
      <c r="E620" s="776" t="s">
        <v>1143</v>
      </c>
      <c r="F620" s="777" t="s">
        <v>6348</v>
      </c>
      <c r="G620" s="778" t="s">
        <v>5745</v>
      </c>
      <c r="H620" s="777" t="s">
        <v>106</v>
      </c>
      <c r="I620" s="779">
        <v>125000</v>
      </c>
      <c r="J620" s="780">
        <v>125000</v>
      </c>
      <c r="K620" s="780"/>
      <c r="L620" s="780"/>
      <c r="M620" s="780"/>
      <c r="N620" s="780"/>
      <c r="O620" s="780"/>
      <c r="P620" s="780"/>
      <c r="Q620" s="781"/>
      <c r="R620" s="754"/>
      <c r="S620" s="754"/>
      <c r="T620" s="754"/>
      <c r="U620" s="754"/>
      <c r="V620" s="754"/>
      <c r="W620" s="754"/>
      <c r="X620" s="754"/>
      <c r="Y620" s="754"/>
      <c r="Z620" s="754"/>
      <c r="AA620" s="754"/>
      <c r="AB620" s="754"/>
      <c r="AC620" s="754"/>
      <c r="AD620" s="754"/>
      <c r="AE620" s="754"/>
      <c r="AF620" s="754"/>
      <c r="AG620" s="754"/>
      <c r="AH620" s="754"/>
      <c r="AI620" s="754"/>
      <c r="AJ620" s="754"/>
      <c r="AK620" s="754"/>
      <c r="AL620" s="754"/>
      <c r="AM620" s="754"/>
      <c r="AN620" s="754"/>
      <c r="AO620" s="754"/>
      <c r="AP620" s="754"/>
      <c r="AQ620" s="754"/>
      <c r="AR620" s="754"/>
      <c r="AS620" s="754"/>
      <c r="AT620" s="754"/>
      <c r="AU620" s="754"/>
      <c r="AV620" s="754"/>
      <c r="AW620" s="754"/>
      <c r="AX620" s="754"/>
      <c r="AY620" s="754"/>
      <c r="AZ620" s="754"/>
      <c r="BA620" s="754"/>
      <c r="BB620" s="754"/>
      <c r="BC620" s="754"/>
      <c r="BD620" s="754"/>
      <c r="BE620" s="754"/>
      <c r="BF620" s="754"/>
      <c r="BG620" s="754"/>
    </row>
    <row r="621" spans="1:59" s="782" customFormat="1" ht="30" x14ac:dyDescent="0.2">
      <c r="A621" s="773">
        <v>422</v>
      </c>
      <c r="B621" s="773">
        <v>434</v>
      </c>
      <c r="C621" s="774">
        <v>823</v>
      </c>
      <c r="D621" s="775">
        <v>612</v>
      </c>
      <c r="E621" s="776" t="s">
        <v>1145</v>
      </c>
      <c r="F621" s="777" t="s">
        <v>6354</v>
      </c>
      <c r="G621" s="778" t="s">
        <v>5745</v>
      </c>
      <c r="H621" s="777" t="s">
        <v>106</v>
      </c>
      <c r="I621" s="779">
        <v>200000</v>
      </c>
      <c r="J621" s="780">
        <v>200000</v>
      </c>
      <c r="K621" s="780"/>
      <c r="L621" s="780"/>
      <c r="M621" s="780"/>
      <c r="N621" s="780"/>
      <c r="O621" s="780"/>
      <c r="P621" s="780"/>
      <c r="Q621" s="781"/>
      <c r="R621" s="754"/>
      <c r="S621" s="754"/>
      <c r="T621" s="754"/>
      <c r="U621" s="754"/>
      <c r="V621" s="754"/>
      <c r="W621" s="754"/>
      <c r="X621" s="754"/>
      <c r="Y621" s="754"/>
      <c r="Z621" s="754"/>
      <c r="AA621" s="754"/>
      <c r="AB621" s="754"/>
      <c r="AC621" s="754"/>
      <c r="AD621" s="754"/>
      <c r="AE621" s="754"/>
      <c r="AF621" s="754"/>
      <c r="AG621" s="754"/>
      <c r="AH621" s="754"/>
      <c r="AI621" s="754"/>
      <c r="AJ621" s="754"/>
      <c r="AK621" s="754"/>
      <c r="AL621" s="754"/>
      <c r="AM621" s="754"/>
      <c r="AN621" s="754"/>
      <c r="AO621" s="754"/>
      <c r="AP621" s="754"/>
      <c r="AQ621" s="754"/>
      <c r="AR621" s="754"/>
      <c r="AS621" s="754"/>
      <c r="AT621" s="754"/>
      <c r="AU621" s="754"/>
      <c r="AV621" s="754"/>
      <c r="AW621" s="754"/>
      <c r="AX621" s="754"/>
      <c r="AY621" s="754"/>
      <c r="AZ621" s="754"/>
      <c r="BA621" s="754"/>
      <c r="BB621" s="754"/>
      <c r="BC621" s="754"/>
      <c r="BD621" s="754"/>
      <c r="BE621" s="754"/>
      <c r="BF621" s="754"/>
      <c r="BG621" s="754"/>
    </row>
    <row r="622" spans="1:59" s="782" customFormat="1" ht="30" x14ac:dyDescent="0.2">
      <c r="A622" s="773">
        <v>423</v>
      </c>
      <c r="B622" s="773">
        <v>435</v>
      </c>
      <c r="C622" s="774">
        <v>824</v>
      </c>
      <c r="D622" s="775">
        <v>613</v>
      </c>
      <c r="E622" s="776" t="s">
        <v>1148</v>
      </c>
      <c r="F622" s="777" t="s">
        <v>6355</v>
      </c>
      <c r="G622" s="778" t="s">
        <v>5745</v>
      </c>
      <c r="H622" s="777" t="s">
        <v>106</v>
      </c>
      <c r="I622" s="779">
        <v>25000</v>
      </c>
      <c r="J622" s="780">
        <v>25000</v>
      </c>
      <c r="K622" s="780"/>
      <c r="L622" s="780"/>
      <c r="M622" s="780"/>
      <c r="N622" s="780"/>
      <c r="O622" s="780"/>
      <c r="P622" s="780"/>
      <c r="Q622" s="781"/>
      <c r="R622" s="754"/>
      <c r="S622" s="754"/>
      <c r="T622" s="754"/>
      <c r="U622" s="754"/>
      <c r="V622" s="754"/>
      <c r="W622" s="754"/>
      <c r="X622" s="754"/>
      <c r="Y622" s="754"/>
      <c r="Z622" s="754"/>
      <c r="AA622" s="754"/>
      <c r="AB622" s="754"/>
      <c r="AC622" s="754"/>
      <c r="AD622" s="754"/>
      <c r="AE622" s="754"/>
      <c r="AF622" s="754"/>
      <c r="AG622" s="754"/>
      <c r="AH622" s="754"/>
      <c r="AI622" s="754"/>
      <c r="AJ622" s="754"/>
      <c r="AK622" s="754"/>
      <c r="AL622" s="754"/>
      <c r="AM622" s="754"/>
      <c r="AN622" s="754"/>
      <c r="AO622" s="754"/>
      <c r="AP622" s="754"/>
      <c r="AQ622" s="754"/>
      <c r="AR622" s="754"/>
      <c r="AS622" s="754"/>
      <c r="AT622" s="754"/>
      <c r="AU622" s="754"/>
      <c r="AV622" s="754"/>
      <c r="AW622" s="754"/>
      <c r="AX622" s="754"/>
      <c r="AY622" s="754"/>
      <c r="AZ622" s="754"/>
      <c r="BA622" s="754"/>
      <c r="BB622" s="754"/>
      <c r="BC622" s="754"/>
      <c r="BD622" s="754"/>
      <c r="BE622" s="754"/>
      <c r="BF622" s="754"/>
      <c r="BG622" s="754"/>
    </row>
    <row r="623" spans="1:59" s="782" customFormat="1" ht="30" x14ac:dyDescent="0.2">
      <c r="A623" s="773">
        <v>425</v>
      </c>
      <c r="B623" s="773">
        <v>437</v>
      </c>
      <c r="C623" s="774">
        <v>825</v>
      </c>
      <c r="D623" s="775">
        <v>614</v>
      </c>
      <c r="E623" s="776" t="s">
        <v>1154</v>
      </c>
      <c r="F623" s="777" t="s">
        <v>6356</v>
      </c>
      <c r="G623" s="778" t="s">
        <v>5745</v>
      </c>
      <c r="H623" s="777" t="s">
        <v>106</v>
      </c>
      <c r="I623" s="779">
        <v>20000</v>
      </c>
      <c r="J623" s="780">
        <v>20000</v>
      </c>
      <c r="K623" s="780"/>
      <c r="L623" s="780"/>
      <c r="M623" s="780"/>
      <c r="N623" s="780"/>
      <c r="O623" s="780"/>
      <c r="P623" s="780"/>
      <c r="Q623" s="781"/>
      <c r="R623" s="754"/>
      <c r="S623" s="754"/>
      <c r="T623" s="754"/>
      <c r="U623" s="754"/>
      <c r="V623" s="754"/>
      <c r="W623" s="754"/>
      <c r="X623" s="754"/>
      <c r="Y623" s="754"/>
      <c r="Z623" s="754"/>
      <c r="AA623" s="754"/>
      <c r="AB623" s="754"/>
      <c r="AC623" s="754"/>
      <c r="AD623" s="754"/>
      <c r="AE623" s="754"/>
      <c r="AF623" s="754"/>
      <c r="AG623" s="754"/>
      <c r="AH623" s="754"/>
      <c r="AI623" s="754"/>
      <c r="AJ623" s="754"/>
      <c r="AK623" s="754"/>
      <c r="AL623" s="754"/>
      <c r="AM623" s="754"/>
      <c r="AN623" s="754"/>
      <c r="AO623" s="754"/>
      <c r="AP623" s="754"/>
      <c r="AQ623" s="754"/>
      <c r="AR623" s="754"/>
      <c r="AS623" s="754"/>
      <c r="AT623" s="754"/>
      <c r="AU623" s="754"/>
      <c r="AV623" s="754"/>
      <c r="AW623" s="754"/>
      <c r="AX623" s="754"/>
      <c r="AY623" s="754"/>
      <c r="AZ623" s="754"/>
      <c r="BA623" s="754"/>
      <c r="BB623" s="754"/>
      <c r="BC623" s="754"/>
      <c r="BD623" s="754"/>
      <c r="BE623" s="754"/>
      <c r="BF623" s="754"/>
      <c r="BG623" s="754"/>
    </row>
    <row r="624" spans="1:59" s="782" customFormat="1" ht="30" x14ac:dyDescent="0.2">
      <c r="A624" s="773">
        <v>427</v>
      </c>
      <c r="B624" s="773">
        <v>439</v>
      </c>
      <c r="C624" s="774">
        <v>826</v>
      </c>
      <c r="D624" s="775">
        <v>615</v>
      </c>
      <c r="E624" s="776" t="s">
        <v>1160</v>
      </c>
      <c r="F624" s="777" t="s">
        <v>6357</v>
      </c>
      <c r="G624" s="778" t="s">
        <v>5745</v>
      </c>
      <c r="H624" s="777" t="s">
        <v>106</v>
      </c>
      <c r="I624" s="779">
        <v>15000</v>
      </c>
      <c r="J624" s="780">
        <v>15000</v>
      </c>
      <c r="K624" s="780"/>
      <c r="L624" s="780"/>
      <c r="M624" s="780"/>
      <c r="N624" s="780"/>
      <c r="O624" s="780"/>
      <c r="P624" s="780"/>
      <c r="Q624" s="781"/>
      <c r="R624" s="754"/>
      <c r="S624" s="754"/>
      <c r="T624" s="754"/>
      <c r="U624" s="754"/>
      <c r="V624" s="754"/>
      <c r="W624" s="754"/>
      <c r="X624" s="754"/>
      <c r="Y624" s="754"/>
      <c r="Z624" s="754"/>
      <c r="AA624" s="754"/>
      <c r="AB624" s="754"/>
      <c r="AC624" s="754"/>
      <c r="AD624" s="754"/>
      <c r="AE624" s="754"/>
      <c r="AF624" s="754"/>
      <c r="AG624" s="754"/>
      <c r="AH624" s="754"/>
      <c r="AI624" s="754"/>
      <c r="AJ624" s="754"/>
      <c r="AK624" s="754"/>
      <c r="AL624" s="754"/>
      <c r="AM624" s="754"/>
      <c r="AN624" s="754"/>
      <c r="AO624" s="754"/>
      <c r="AP624" s="754"/>
      <c r="AQ624" s="754"/>
      <c r="AR624" s="754"/>
      <c r="AS624" s="754"/>
      <c r="AT624" s="754"/>
      <c r="AU624" s="754"/>
      <c r="AV624" s="754"/>
      <c r="AW624" s="754"/>
      <c r="AX624" s="754"/>
      <c r="AY624" s="754"/>
      <c r="AZ624" s="754"/>
      <c r="BA624" s="754"/>
      <c r="BB624" s="754"/>
      <c r="BC624" s="754"/>
      <c r="BD624" s="754"/>
      <c r="BE624" s="754"/>
      <c r="BF624" s="754"/>
      <c r="BG624" s="754"/>
    </row>
    <row r="625" spans="1:59" s="782" customFormat="1" ht="30" x14ac:dyDescent="0.2">
      <c r="A625" s="773">
        <v>428</v>
      </c>
      <c r="B625" s="773">
        <v>440</v>
      </c>
      <c r="C625" s="774">
        <v>827</v>
      </c>
      <c r="D625" s="775">
        <v>616</v>
      </c>
      <c r="E625" s="776" t="s">
        <v>1164</v>
      </c>
      <c r="F625" s="777" t="s">
        <v>6358</v>
      </c>
      <c r="G625" s="778" t="s">
        <v>5745</v>
      </c>
      <c r="H625" s="777" t="s">
        <v>106</v>
      </c>
      <c r="I625" s="779">
        <v>100000</v>
      </c>
      <c r="J625" s="780">
        <v>100000</v>
      </c>
      <c r="K625" s="780"/>
      <c r="L625" s="780"/>
      <c r="M625" s="780"/>
      <c r="N625" s="780"/>
      <c r="O625" s="780"/>
      <c r="P625" s="780"/>
      <c r="Q625" s="781"/>
      <c r="R625" s="754"/>
      <c r="S625" s="754"/>
      <c r="T625" s="754"/>
      <c r="U625" s="754"/>
      <c r="V625" s="754"/>
      <c r="W625" s="754"/>
      <c r="X625" s="754"/>
      <c r="Y625" s="754"/>
      <c r="Z625" s="754"/>
      <c r="AA625" s="754"/>
      <c r="AB625" s="754"/>
      <c r="AC625" s="754"/>
      <c r="AD625" s="754"/>
      <c r="AE625" s="754"/>
      <c r="AF625" s="754"/>
      <c r="AG625" s="754"/>
      <c r="AH625" s="754"/>
      <c r="AI625" s="754"/>
      <c r="AJ625" s="754"/>
      <c r="AK625" s="754"/>
      <c r="AL625" s="754"/>
      <c r="AM625" s="754"/>
      <c r="AN625" s="754"/>
      <c r="AO625" s="754"/>
      <c r="AP625" s="754"/>
      <c r="AQ625" s="754"/>
      <c r="AR625" s="754"/>
      <c r="AS625" s="754"/>
      <c r="AT625" s="754"/>
      <c r="AU625" s="754"/>
      <c r="AV625" s="754"/>
      <c r="AW625" s="754"/>
      <c r="AX625" s="754"/>
      <c r="AY625" s="754"/>
      <c r="AZ625" s="754"/>
      <c r="BA625" s="754"/>
      <c r="BB625" s="754"/>
      <c r="BC625" s="754"/>
      <c r="BD625" s="754"/>
      <c r="BE625" s="754"/>
      <c r="BF625" s="754"/>
      <c r="BG625" s="754"/>
    </row>
    <row r="626" spans="1:59" s="782" customFormat="1" x14ac:dyDescent="0.2">
      <c r="A626" s="773">
        <v>429</v>
      </c>
      <c r="B626" s="773">
        <v>441</v>
      </c>
      <c r="C626" s="774">
        <v>828</v>
      </c>
      <c r="D626" s="775">
        <v>617</v>
      </c>
      <c r="E626" s="776" t="s">
        <v>1167</v>
      </c>
      <c r="F626" s="777" t="s">
        <v>6359</v>
      </c>
      <c r="G626" s="778" t="s">
        <v>5745</v>
      </c>
      <c r="H626" s="777" t="s">
        <v>106</v>
      </c>
      <c r="I626" s="779">
        <v>350000</v>
      </c>
      <c r="J626" s="780">
        <v>350000</v>
      </c>
      <c r="K626" s="780"/>
      <c r="L626" s="780"/>
      <c r="M626" s="780"/>
      <c r="N626" s="780"/>
      <c r="O626" s="780"/>
      <c r="P626" s="780"/>
      <c r="Q626" s="781"/>
      <c r="R626" s="754"/>
      <c r="S626" s="754"/>
      <c r="T626" s="754"/>
      <c r="U626" s="754"/>
      <c r="V626" s="754"/>
      <c r="W626" s="754"/>
      <c r="X626" s="754"/>
      <c r="Y626" s="754"/>
      <c r="Z626" s="754"/>
      <c r="AA626" s="754"/>
      <c r="AB626" s="754"/>
      <c r="AC626" s="754"/>
      <c r="AD626" s="754"/>
      <c r="AE626" s="754"/>
      <c r="AF626" s="754"/>
      <c r="AG626" s="754"/>
      <c r="AH626" s="754"/>
      <c r="AI626" s="754"/>
      <c r="AJ626" s="754"/>
      <c r="AK626" s="754"/>
      <c r="AL626" s="754"/>
      <c r="AM626" s="754"/>
      <c r="AN626" s="754"/>
      <c r="AO626" s="754"/>
      <c r="AP626" s="754"/>
      <c r="AQ626" s="754"/>
      <c r="AR626" s="754"/>
      <c r="AS626" s="754"/>
      <c r="AT626" s="754"/>
      <c r="AU626" s="754"/>
      <c r="AV626" s="754"/>
      <c r="AW626" s="754"/>
      <c r="AX626" s="754"/>
      <c r="AY626" s="754"/>
      <c r="AZ626" s="754"/>
      <c r="BA626" s="754"/>
      <c r="BB626" s="754"/>
      <c r="BC626" s="754"/>
      <c r="BD626" s="754"/>
      <c r="BE626" s="754"/>
      <c r="BF626" s="754"/>
      <c r="BG626" s="754"/>
    </row>
    <row r="627" spans="1:59" s="782" customFormat="1" x14ac:dyDescent="0.2">
      <c r="A627" s="773">
        <v>430</v>
      </c>
      <c r="B627" s="773">
        <v>442</v>
      </c>
      <c r="C627" s="774">
        <v>829</v>
      </c>
      <c r="D627" s="775">
        <v>618</v>
      </c>
      <c r="E627" s="776" t="s">
        <v>1170</v>
      </c>
      <c r="F627" s="777" t="s">
        <v>6360</v>
      </c>
      <c r="G627" s="778" t="s">
        <v>5745</v>
      </c>
      <c r="H627" s="777" t="s">
        <v>106</v>
      </c>
      <c r="I627" s="779">
        <v>400000</v>
      </c>
      <c r="J627" s="780">
        <v>400000</v>
      </c>
      <c r="K627" s="780"/>
      <c r="L627" s="780"/>
      <c r="M627" s="780"/>
      <c r="N627" s="780"/>
      <c r="O627" s="780"/>
      <c r="P627" s="780"/>
      <c r="Q627" s="781"/>
      <c r="R627" s="754"/>
      <c r="S627" s="754"/>
      <c r="T627" s="754"/>
      <c r="U627" s="754"/>
      <c r="V627" s="754"/>
      <c r="W627" s="754"/>
      <c r="X627" s="754"/>
      <c r="Y627" s="754"/>
      <c r="Z627" s="754"/>
      <c r="AA627" s="754"/>
      <c r="AB627" s="754"/>
      <c r="AC627" s="754"/>
      <c r="AD627" s="754"/>
      <c r="AE627" s="754"/>
      <c r="AF627" s="754"/>
      <c r="AG627" s="754"/>
      <c r="AH627" s="754"/>
      <c r="AI627" s="754"/>
      <c r="AJ627" s="754"/>
      <c r="AK627" s="754"/>
      <c r="AL627" s="754"/>
      <c r="AM627" s="754"/>
      <c r="AN627" s="754"/>
      <c r="AO627" s="754"/>
      <c r="AP627" s="754"/>
      <c r="AQ627" s="754"/>
      <c r="AR627" s="754"/>
      <c r="AS627" s="754"/>
      <c r="AT627" s="754"/>
      <c r="AU627" s="754"/>
      <c r="AV627" s="754"/>
      <c r="AW627" s="754"/>
      <c r="AX627" s="754"/>
      <c r="AY627" s="754"/>
      <c r="AZ627" s="754"/>
      <c r="BA627" s="754"/>
      <c r="BB627" s="754"/>
      <c r="BC627" s="754"/>
      <c r="BD627" s="754"/>
      <c r="BE627" s="754"/>
      <c r="BF627" s="754"/>
      <c r="BG627" s="754"/>
    </row>
    <row r="628" spans="1:59" s="782" customFormat="1" ht="30" x14ac:dyDescent="0.2">
      <c r="A628" s="773">
        <v>432</v>
      </c>
      <c r="B628" s="773">
        <v>444</v>
      </c>
      <c r="C628" s="774">
        <v>830</v>
      </c>
      <c r="D628" s="775">
        <v>619</v>
      </c>
      <c r="E628" s="776" t="s">
        <v>1176</v>
      </c>
      <c r="F628" s="777" t="s">
        <v>6361</v>
      </c>
      <c r="G628" s="778" t="s">
        <v>5745</v>
      </c>
      <c r="H628" s="777" t="s">
        <v>106</v>
      </c>
      <c r="I628" s="779">
        <v>25000</v>
      </c>
      <c r="J628" s="780">
        <v>25000</v>
      </c>
      <c r="K628" s="780"/>
      <c r="L628" s="780"/>
      <c r="M628" s="780"/>
      <c r="N628" s="780"/>
      <c r="O628" s="780"/>
      <c r="P628" s="780"/>
      <c r="Q628" s="781"/>
      <c r="R628" s="754"/>
      <c r="S628" s="754"/>
      <c r="T628" s="754"/>
      <c r="U628" s="754"/>
      <c r="V628" s="754"/>
      <c r="W628" s="754"/>
      <c r="X628" s="754"/>
      <c r="Y628" s="754"/>
      <c r="Z628" s="754"/>
      <c r="AA628" s="754"/>
      <c r="AB628" s="754"/>
      <c r="AC628" s="754"/>
      <c r="AD628" s="754"/>
      <c r="AE628" s="754"/>
      <c r="AF628" s="754"/>
      <c r="AG628" s="754"/>
      <c r="AH628" s="754"/>
      <c r="AI628" s="754"/>
      <c r="AJ628" s="754"/>
      <c r="AK628" s="754"/>
      <c r="AL628" s="754"/>
      <c r="AM628" s="754"/>
      <c r="AN628" s="754"/>
      <c r="AO628" s="754"/>
      <c r="AP628" s="754"/>
      <c r="AQ628" s="754"/>
      <c r="AR628" s="754"/>
      <c r="AS628" s="754"/>
      <c r="AT628" s="754"/>
      <c r="AU628" s="754"/>
      <c r="AV628" s="754"/>
      <c r="AW628" s="754"/>
      <c r="AX628" s="754"/>
      <c r="AY628" s="754"/>
      <c r="AZ628" s="754"/>
      <c r="BA628" s="754"/>
      <c r="BB628" s="754"/>
      <c r="BC628" s="754"/>
      <c r="BD628" s="754"/>
      <c r="BE628" s="754"/>
      <c r="BF628" s="754"/>
      <c r="BG628" s="754"/>
    </row>
    <row r="629" spans="1:59" s="782" customFormat="1" ht="30" x14ac:dyDescent="0.2">
      <c r="A629" s="773">
        <v>434</v>
      </c>
      <c r="B629" s="773">
        <v>446</v>
      </c>
      <c r="C629" s="774">
        <v>832</v>
      </c>
      <c r="D629" s="775">
        <v>620</v>
      </c>
      <c r="E629" s="776" t="s">
        <v>1180</v>
      </c>
      <c r="F629" s="777" t="s">
        <v>6362</v>
      </c>
      <c r="G629" s="778" t="s">
        <v>5745</v>
      </c>
      <c r="H629" s="777" t="s">
        <v>106</v>
      </c>
      <c r="I629" s="779">
        <v>250000</v>
      </c>
      <c r="J629" s="780">
        <v>250000</v>
      </c>
      <c r="K629" s="780"/>
      <c r="L629" s="780"/>
      <c r="M629" s="780"/>
      <c r="N629" s="780"/>
      <c r="O629" s="780"/>
      <c r="P629" s="780"/>
      <c r="Q629" s="781"/>
      <c r="R629" s="754"/>
      <c r="S629" s="754"/>
      <c r="T629" s="754"/>
      <c r="U629" s="754"/>
      <c r="V629" s="754"/>
      <c r="W629" s="754"/>
      <c r="X629" s="754"/>
      <c r="Y629" s="754"/>
      <c r="Z629" s="754"/>
      <c r="AA629" s="754"/>
      <c r="AB629" s="754"/>
      <c r="AC629" s="754"/>
      <c r="AD629" s="754"/>
      <c r="AE629" s="754"/>
      <c r="AF629" s="754"/>
      <c r="AG629" s="754"/>
      <c r="AH629" s="754"/>
      <c r="AI629" s="754"/>
      <c r="AJ629" s="754"/>
      <c r="AK629" s="754"/>
      <c r="AL629" s="754"/>
      <c r="AM629" s="754"/>
      <c r="AN629" s="754"/>
      <c r="AO629" s="754"/>
      <c r="AP629" s="754"/>
      <c r="AQ629" s="754"/>
      <c r="AR629" s="754"/>
      <c r="AS629" s="754"/>
      <c r="AT629" s="754"/>
      <c r="AU629" s="754"/>
      <c r="AV629" s="754"/>
      <c r="AW629" s="754"/>
      <c r="AX629" s="754"/>
      <c r="AY629" s="754"/>
      <c r="AZ629" s="754"/>
      <c r="BA629" s="754"/>
      <c r="BB629" s="754"/>
      <c r="BC629" s="754"/>
      <c r="BD629" s="754"/>
      <c r="BE629" s="754"/>
      <c r="BF629" s="754"/>
      <c r="BG629" s="754"/>
    </row>
    <row r="630" spans="1:59" s="782" customFormat="1" ht="30" x14ac:dyDescent="0.2">
      <c r="A630" s="773">
        <v>435</v>
      </c>
      <c r="B630" s="773">
        <v>447</v>
      </c>
      <c r="C630" s="774">
        <v>833</v>
      </c>
      <c r="D630" s="775">
        <v>621</v>
      </c>
      <c r="E630" s="776" t="s">
        <v>1182</v>
      </c>
      <c r="F630" s="777" t="s">
        <v>6363</v>
      </c>
      <c r="G630" s="778" t="s">
        <v>5745</v>
      </c>
      <c r="H630" s="777" t="s">
        <v>106</v>
      </c>
      <c r="I630" s="779">
        <v>40000</v>
      </c>
      <c r="J630" s="780">
        <v>40000</v>
      </c>
      <c r="K630" s="780"/>
      <c r="L630" s="780"/>
      <c r="M630" s="780"/>
      <c r="N630" s="780"/>
      <c r="O630" s="780"/>
      <c r="P630" s="780"/>
      <c r="Q630" s="781"/>
      <c r="R630" s="754"/>
      <c r="S630" s="754"/>
      <c r="T630" s="754"/>
      <c r="U630" s="754"/>
      <c r="V630" s="754"/>
      <c r="W630" s="754"/>
      <c r="X630" s="754"/>
      <c r="Y630" s="754"/>
      <c r="Z630" s="754"/>
      <c r="AA630" s="754"/>
      <c r="AB630" s="754"/>
      <c r="AC630" s="754"/>
      <c r="AD630" s="754"/>
      <c r="AE630" s="754"/>
      <c r="AF630" s="754"/>
      <c r="AG630" s="754"/>
      <c r="AH630" s="754"/>
      <c r="AI630" s="754"/>
      <c r="AJ630" s="754"/>
      <c r="AK630" s="754"/>
      <c r="AL630" s="754"/>
      <c r="AM630" s="754"/>
      <c r="AN630" s="754"/>
      <c r="AO630" s="754"/>
      <c r="AP630" s="754"/>
      <c r="AQ630" s="754"/>
      <c r="AR630" s="754"/>
      <c r="AS630" s="754"/>
      <c r="AT630" s="754"/>
      <c r="AU630" s="754"/>
      <c r="AV630" s="754"/>
      <c r="AW630" s="754"/>
      <c r="AX630" s="754"/>
      <c r="AY630" s="754"/>
      <c r="AZ630" s="754"/>
      <c r="BA630" s="754"/>
      <c r="BB630" s="754"/>
      <c r="BC630" s="754"/>
      <c r="BD630" s="754"/>
      <c r="BE630" s="754"/>
      <c r="BF630" s="754"/>
      <c r="BG630" s="754"/>
    </row>
    <row r="631" spans="1:59" s="782" customFormat="1" ht="30" x14ac:dyDescent="0.2">
      <c r="A631" s="773">
        <v>436</v>
      </c>
      <c r="B631" s="773">
        <v>448</v>
      </c>
      <c r="C631" s="774">
        <v>834</v>
      </c>
      <c r="D631" s="775">
        <v>622</v>
      </c>
      <c r="E631" s="776" t="s">
        <v>1185</v>
      </c>
      <c r="F631" s="777" t="s">
        <v>6364</v>
      </c>
      <c r="G631" s="778" t="s">
        <v>5745</v>
      </c>
      <c r="H631" s="777" t="s">
        <v>106</v>
      </c>
      <c r="I631" s="779">
        <v>100000</v>
      </c>
      <c r="J631" s="780">
        <v>100000</v>
      </c>
      <c r="K631" s="780"/>
      <c r="L631" s="780"/>
      <c r="M631" s="780"/>
      <c r="N631" s="780"/>
      <c r="O631" s="780"/>
      <c r="P631" s="780"/>
      <c r="Q631" s="781"/>
      <c r="R631" s="754"/>
      <c r="S631" s="754"/>
      <c r="T631" s="754"/>
      <c r="U631" s="754"/>
      <c r="V631" s="754"/>
      <c r="W631" s="754"/>
      <c r="X631" s="754"/>
      <c r="Y631" s="754"/>
      <c r="Z631" s="754"/>
      <c r="AA631" s="754"/>
      <c r="AB631" s="754"/>
      <c r="AC631" s="754"/>
      <c r="AD631" s="754"/>
      <c r="AE631" s="754"/>
      <c r="AF631" s="754"/>
      <c r="AG631" s="754"/>
      <c r="AH631" s="754"/>
      <c r="AI631" s="754"/>
      <c r="AJ631" s="754"/>
      <c r="AK631" s="754"/>
      <c r="AL631" s="754"/>
      <c r="AM631" s="754"/>
      <c r="AN631" s="754"/>
      <c r="AO631" s="754"/>
      <c r="AP631" s="754"/>
      <c r="AQ631" s="754"/>
      <c r="AR631" s="754"/>
      <c r="AS631" s="754"/>
      <c r="AT631" s="754"/>
      <c r="AU631" s="754"/>
      <c r="AV631" s="754"/>
      <c r="AW631" s="754"/>
      <c r="AX631" s="754"/>
      <c r="AY631" s="754"/>
      <c r="AZ631" s="754"/>
      <c r="BA631" s="754"/>
      <c r="BB631" s="754"/>
      <c r="BC631" s="754"/>
      <c r="BD631" s="754"/>
      <c r="BE631" s="754"/>
      <c r="BF631" s="754"/>
      <c r="BG631" s="754"/>
    </row>
    <row r="632" spans="1:59" s="782" customFormat="1" x14ac:dyDescent="0.2">
      <c r="A632" s="773">
        <v>437</v>
      </c>
      <c r="B632" s="773">
        <v>449</v>
      </c>
      <c r="C632" s="774">
        <v>835</v>
      </c>
      <c r="D632" s="775">
        <v>623</v>
      </c>
      <c r="E632" s="776" t="s">
        <v>1187</v>
      </c>
      <c r="F632" s="777" t="s">
        <v>6319</v>
      </c>
      <c r="G632" s="778" t="s">
        <v>5745</v>
      </c>
      <c r="H632" s="777" t="s">
        <v>106</v>
      </c>
      <c r="I632" s="779">
        <v>155000</v>
      </c>
      <c r="J632" s="780">
        <v>155000</v>
      </c>
      <c r="K632" s="780"/>
      <c r="L632" s="780"/>
      <c r="M632" s="780"/>
      <c r="N632" s="780"/>
      <c r="O632" s="780"/>
      <c r="P632" s="780"/>
      <c r="Q632" s="781"/>
      <c r="R632" s="754"/>
      <c r="S632" s="754"/>
      <c r="T632" s="754"/>
      <c r="U632" s="754"/>
      <c r="V632" s="754"/>
      <c r="W632" s="754"/>
      <c r="X632" s="754"/>
      <c r="Y632" s="754"/>
      <c r="Z632" s="754"/>
      <c r="AA632" s="754"/>
      <c r="AB632" s="754"/>
      <c r="AC632" s="754"/>
      <c r="AD632" s="754"/>
      <c r="AE632" s="754"/>
      <c r="AF632" s="754"/>
      <c r="AG632" s="754"/>
      <c r="AH632" s="754"/>
      <c r="AI632" s="754"/>
      <c r="AJ632" s="754"/>
      <c r="AK632" s="754"/>
      <c r="AL632" s="754"/>
      <c r="AM632" s="754"/>
      <c r="AN632" s="754"/>
      <c r="AO632" s="754"/>
      <c r="AP632" s="754"/>
      <c r="AQ632" s="754"/>
      <c r="AR632" s="754"/>
      <c r="AS632" s="754"/>
      <c r="AT632" s="754"/>
      <c r="AU632" s="754"/>
      <c r="AV632" s="754"/>
      <c r="AW632" s="754"/>
      <c r="AX632" s="754"/>
      <c r="AY632" s="754"/>
      <c r="AZ632" s="754"/>
      <c r="BA632" s="754"/>
      <c r="BB632" s="754"/>
      <c r="BC632" s="754"/>
      <c r="BD632" s="754"/>
      <c r="BE632" s="754"/>
      <c r="BF632" s="754"/>
      <c r="BG632" s="754"/>
    </row>
    <row r="633" spans="1:59" s="782" customFormat="1" ht="30" x14ac:dyDescent="0.2">
      <c r="A633" s="773">
        <v>438</v>
      </c>
      <c r="B633" s="773">
        <v>450</v>
      </c>
      <c r="C633" s="774">
        <v>836</v>
      </c>
      <c r="D633" s="775">
        <v>624</v>
      </c>
      <c r="E633" s="776" t="s">
        <v>1189</v>
      </c>
      <c r="F633" s="777" t="s">
        <v>6365</v>
      </c>
      <c r="G633" s="778" t="s">
        <v>5745</v>
      </c>
      <c r="H633" s="777" t="s">
        <v>106</v>
      </c>
      <c r="I633" s="779">
        <v>40000</v>
      </c>
      <c r="J633" s="780">
        <v>40000</v>
      </c>
      <c r="K633" s="780"/>
      <c r="L633" s="780"/>
      <c r="M633" s="780"/>
      <c r="N633" s="780"/>
      <c r="O633" s="780"/>
      <c r="P633" s="780"/>
      <c r="Q633" s="781"/>
      <c r="R633" s="754"/>
      <c r="S633" s="754"/>
      <c r="T633" s="754"/>
      <c r="U633" s="754"/>
      <c r="V633" s="754"/>
      <c r="W633" s="754"/>
      <c r="X633" s="754"/>
      <c r="Y633" s="754"/>
      <c r="Z633" s="754"/>
      <c r="AA633" s="754"/>
      <c r="AB633" s="754"/>
      <c r="AC633" s="754"/>
      <c r="AD633" s="754"/>
      <c r="AE633" s="754"/>
      <c r="AF633" s="754"/>
      <c r="AG633" s="754"/>
      <c r="AH633" s="754"/>
      <c r="AI633" s="754"/>
      <c r="AJ633" s="754"/>
      <c r="AK633" s="754"/>
      <c r="AL633" s="754"/>
      <c r="AM633" s="754"/>
      <c r="AN633" s="754"/>
      <c r="AO633" s="754"/>
      <c r="AP633" s="754"/>
      <c r="AQ633" s="754"/>
      <c r="AR633" s="754"/>
      <c r="AS633" s="754"/>
      <c r="AT633" s="754"/>
      <c r="AU633" s="754"/>
      <c r="AV633" s="754"/>
      <c r="AW633" s="754"/>
      <c r="AX633" s="754"/>
      <c r="AY633" s="754"/>
      <c r="AZ633" s="754"/>
      <c r="BA633" s="754"/>
      <c r="BB633" s="754"/>
      <c r="BC633" s="754"/>
      <c r="BD633" s="754"/>
      <c r="BE633" s="754"/>
      <c r="BF633" s="754"/>
      <c r="BG633" s="754"/>
    </row>
    <row r="634" spans="1:59" s="782" customFormat="1" ht="30" x14ac:dyDescent="0.2">
      <c r="A634" s="773">
        <v>440</v>
      </c>
      <c r="B634" s="773">
        <v>452</v>
      </c>
      <c r="C634" s="774">
        <v>837</v>
      </c>
      <c r="D634" s="775">
        <v>625</v>
      </c>
      <c r="E634" s="776" t="s">
        <v>1193</v>
      </c>
      <c r="F634" s="777" t="s">
        <v>6366</v>
      </c>
      <c r="G634" s="778" t="s">
        <v>5745</v>
      </c>
      <c r="H634" s="777" t="s">
        <v>106</v>
      </c>
      <c r="I634" s="779">
        <v>25000</v>
      </c>
      <c r="J634" s="780">
        <v>25000</v>
      </c>
      <c r="K634" s="780"/>
      <c r="L634" s="780"/>
      <c r="M634" s="780"/>
      <c r="N634" s="780"/>
      <c r="O634" s="780"/>
      <c r="P634" s="780"/>
      <c r="Q634" s="781"/>
      <c r="R634" s="754"/>
      <c r="S634" s="754"/>
      <c r="T634" s="754"/>
      <c r="U634" s="754"/>
      <c r="V634" s="754"/>
      <c r="W634" s="754"/>
      <c r="X634" s="754"/>
      <c r="Y634" s="754"/>
      <c r="Z634" s="754"/>
      <c r="AA634" s="754"/>
      <c r="AB634" s="754"/>
      <c r="AC634" s="754"/>
      <c r="AD634" s="754"/>
      <c r="AE634" s="754"/>
      <c r="AF634" s="754"/>
      <c r="AG634" s="754"/>
      <c r="AH634" s="754"/>
      <c r="AI634" s="754"/>
      <c r="AJ634" s="754"/>
      <c r="AK634" s="754"/>
      <c r="AL634" s="754"/>
      <c r="AM634" s="754"/>
      <c r="AN634" s="754"/>
      <c r="AO634" s="754"/>
      <c r="AP634" s="754"/>
      <c r="AQ634" s="754"/>
      <c r="AR634" s="754"/>
      <c r="AS634" s="754"/>
      <c r="AT634" s="754"/>
      <c r="AU634" s="754"/>
      <c r="AV634" s="754"/>
      <c r="AW634" s="754"/>
      <c r="AX634" s="754"/>
      <c r="AY634" s="754"/>
      <c r="AZ634" s="754"/>
      <c r="BA634" s="754"/>
      <c r="BB634" s="754"/>
      <c r="BC634" s="754"/>
      <c r="BD634" s="754"/>
      <c r="BE634" s="754"/>
      <c r="BF634" s="754"/>
      <c r="BG634" s="754"/>
    </row>
    <row r="635" spans="1:59" s="782" customFormat="1" x14ac:dyDescent="0.2">
      <c r="A635" s="773">
        <v>444</v>
      </c>
      <c r="B635" s="773">
        <v>456</v>
      </c>
      <c r="C635" s="774">
        <v>839</v>
      </c>
      <c r="D635" s="775">
        <v>626</v>
      </c>
      <c r="E635" s="776" t="s">
        <v>1204</v>
      </c>
      <c r="F635" s="777" t="s">
        <v>6367</v>
      </c>
      <c r="G635" s="778" t="s">
        <v>5745</v>
      </c>
      <c r="H635" s="777" t="s">
        <v>106</v>
      </c>
      <c r="I635" s="779">
        <v>30000</v>
      </c>
      <c r="J635" s="780">
        <v>30000</v>
      </c>
      <c r="K635" s="780"/>
      <c r="L635" s="780"/>
      <c r="M635" s="780"/>
      <c r="N635" s="780"/>
      <c r="O635" s="780"/>
      <c r="P635" s="780"/>
      <c r="Q635" s="781"/>
      <c r="R635" s="754"/>
      <c r="S635" s="754"/>
      <c r="T635" s="754"/>
      <c r="U635" s="754"/>
      <c r="V635" s="754"/>
      <c r="W635" s="754"/>
      <c r="X635" s="754"/>
      <c r="Y635" s="754"/>
      <c r="Z635" s="754"/>
      <c r="AA635" s="754"/>
      <c r="AB635" s="754"/>
      <c r="AC635" s="754"/>
      <c r="AD635" s="754"/>
      <c r="AE635" s="754"/>
      <c r="AF635" s="754"/>
      <c r="AG635" s="754"/>
      <c r="AH635" s="754"/>
      <c r="AI635" s="754"/>
      <c r="AJ635" s="754"/>
      <c r="AK635" s="754"/>
      <c r="AL635" s="754"/>
      <c r="AM635" s="754"/>
      <c r="AN635" s="754"/>
      <c r="AO635" s="754"/>
      <c r="AP635" s="754"/>
      <c r="AQ635" s="754"/>
      <c r="AR635" s="754"/>
      <c r="AS635" s="754"/>
      <c r="AT635" s="754"/>
      <c r="AU635" s="754"/>
      <c r="AV635" s="754"/>
      <c r="AW635" s="754"/>
      <c r="AX635" s="754"/>
      <c r="AY635" s="754"/>
      <c r="AZ635" s="754"/>
      <c r="BA635" s="754"/>
      <c r="BB635" s="754"/>
      <c r="BC635" s="754"/>
      <c r="BD635" s="754"/>
      <c r="BE635" s="754"/>
      <c r="BF635" s="754"/>
      <c r="BG635" s="754"/>
    </row>
    <row r="636" spans="1:59" s="782" customFormat="1" ht="30" x14ac:dyDescent="0.2">
      <c r="A636" s="773">
        <v>445</v>
      </c>
      <c r="B636" s="773">
        <v>457</v>
      </c>
      <c r="C636" s="774">
        <v>840</v>
      </c>
      <c r="D636" s="775">
        <v>627</v>
      </c>
      <c r="E636" s="776" t="s">
        <v>1206</v>
      </c>
      <c r="F636" s="777" t="s">
        <v>6368</v>
      </c>
      <c r="G636" s="778" t="s">
        <v>5745</v>
      </c>
      <c r="H636" s="777" t="s">
        <v>106</v>
      </c>
      <c r="I636" s="779">
        <v>75000</v>
      </c>
      <c r="J636" s="780">
        <v>75000</v>
      </c>
      <c r="K636" s="780"/>
      <c r="L636" s="780"/>
      <c r="M636" s="780"/>
      <c r="N636" s="780"/>
      <c r="O636" s="780"/>
      <c r="P636" s="780"/>
      <c r="Q636" s="781"/>
      <c r="R636" s="754"/>
      <c r="S636" s="754"/>
      <c r="T636" s="754"/>
      <c r="U636" s="754"/>
      <c r="V636" s="754"/>
      <c r="W636" s="754"/>
      <c r="X636" s="754"/>
      <c r="Y636" s="754"/>
      <c r="Z636" s="754"/>
      <c r="AA636" s="754"/>
      <c r="AB636" s="754"/>
      <c r="AC636" s="754"/>
      <c r="AD636" s="754"/>
      <c r="AE636" s="754"/>
      <c r="AF636" s="754"/>
      <c r="AG636" s="754"/>
      <c r="AH636" s="754"/>
      <c r="AI636" s="754"/>
      <c r="AJ636" s="754"/>
      <c r="AK636" s="754"/>
      <c r="AL636" s="754"/>
      <c r="AM636" s="754"/>
      <c r="AN636" s="754"/>
      <c r="AO636" s="754"/>
      <c r="AP636" s="754"/>
      <c r="AQ636" s="754"/>
      <c r="AR636" s="754"/>
      <c r="AS636" s="754"/>
      <c r="AT636" s="754"/>
      <c r="AU636" s="754"/>
      <c r="AV636" s="754"/>
      <c r="AW636" s="754"/>
      <c r="AX636" s="754"/>
      <c r="AY636" s="754"/>
      <c r="AZ636" s="754"/>
      <c r="BA636" s="754"/>
      <c r="BB636" s="754"/>
      <c r="BC636" s="754"/>
      <c r="BD636" s="754"/>
      <c r="BE636" s="754"/>
      <c r="BF636" s="754"/>
      <c r="BG636" s="754"/>
    </row>
    <row r="637" spans="1:59" s="782" customFormat="1" x14ac:dyDescent="0.2">
      <c r="A637" s="773">
        <v>447</v>
      </c>
      <c r="B637" s="773">
        <v>458</v>
      </c>
      <c r="C637" s="774">
        <v>841</v>
      </c>
      <c r="D637" s="775">
        <v>628</v>
      </c>
      <c r="E637" s="776" t="s">
        <v>1211</v>
      </c>
      <c r="F637" s="777" t="s">
        <v>6369</v>
      </c>
      <c r="G637" s="778" t="s">
        <v>5745</v>
      </c>
      <c r="H637" s="777" t="s">
        <v>106</v>
      </c>
      <c r="I637" s="779">
        <v>100000</v>
      </c>
      <c r="J637" s="780">
        <v>100000</v>
      </c>
      <c r="K637" s="780"/>
      <c r="L637" s="780"/>
      <c r="M637" s="780"/>
      <c r="N637" s="780"/>
      <c r="O637" s="780"/>
      <c r="P637" s="780"/>
      <c r="Q637" s="781"/>
      <c r="R637" s="754"/>
      <c r="S637" s="754"/>
      <c r="T637" s="754"/>
      <c r="U637" s="754"/>
      <c r="V637" s="754"/>
      <c r="W637" s="754"/>
      <c r="X637" s="754"/>
      <c r="Y637" s="754"/>
      <c r="Z637" s="754"/>
      <c r="AA637" s="754"/>
      <c r="AB637" s="754"/>
      <c r="AC637" s="754"/>
      <c r="AD637" s="754"/>
      <c r="AE637" s="754"/>
      <c r="AF637" s="754"/>
      <c r="AG637" s="754"/>
      <c r="AH637" s="754"/>
      <c r="AI637" s="754"/>
      <c r="AJ637" s="754"/>
      <c r="AK637" s="754"/>
      <c r="AL637" s="754"/>
      <c r="AM637" s="754"/>
      <c r="AN637" s="754"/>
      <c r="AO637" s="754"/>
      <c r="AP637" s="754"/>
      <c r="AQ637" s="754"/>
      <c r="AR637" s="754"/>
      <c r="AS637" s="754"/>
      <c r="AT637" s="754"/>
      <c r="AU637" s="754"/>
      <c r="AV637" s="754"/>
      <c r="AW637" s="754"/>
      <c r="AX637" s="754"/>
      <c r="AY637" s="754"/>
      <c r="AZ637" s="754"/>
      <c r="BA637" s="754"/>
      <c r="BB637" s="754"/>
      <c r="BC637" s="754"/>
      <c r="BD637" s="754"/>
      <c r="BE637" s="754"/>
      <c r="BF637" s="754"/>
      <c r="BG637" s="754"/>
    </row>
    <row r="638" spans="1:59" s="782" customFormat="1" x14ac:dyDescent="0.2">
      <c r="A638" s="773">
        <v>448</v>
      </c>
      <c r="B638" s="773">
        <v>459</v>
      </c>
      <c r="C638" s="774">
        <v>842</v>
      </c>
      <c r="D638" s="775">
        <v>629</v>
      </c>
      <c r="E638" s="776" t="s">
        <v>1213</v>
      </c>
      <c r="F638" s="777" t="s">
        <v>6370</v>
      </c>
      <c r="G638" s="778" t="s">
        <v>5745</v>
      </c>
      <c r="H638" s="777" t="s">
        <v>106</v>
      </c>
      <c r="I638" s="779">
        <v>25000</v>
      </c>
      <c r="J638" s="780">
        <v>25000</v>
      </c>
      <c r="K638" s="780"/>
      <c r="L638" s="780"/>
      <c r="M638" s="780"/>
      <c r="N638" s="780"/>
      <c r="O638" s="780"/>
      <c r="P638" s="780"/>
      <c r="Q638" s="781"/>
      <c r="R638" s="754"/>
      <c r="S638" s="754"/>
      <c r="T638" s="754"/>
      <c r="U638" s="754"/>
      <c r="V638" s="754"/>
      <c r="W638" s="754"/>
      <c r="X638" s="754"/>
      <c r="Y638" s="754"/>
      <c r="Z638" s="754"/>
      <c r="AA638" s="754"/>
      <c r="AB638" s="754"/>
      <c r="AC638" s="754"/>
      <c r="AD638" s="754"/>
      <c r="AE638" s="754"/>
      <c r="AF638" s="754"/>
      <c r="AG638" s="754"/>
      <c r="AH638" s="754"/>
      <c r="AI638" s="754"/>
      <c r="AJ638" s="754"/>
      <c r="AK638" s="754"/>
      <c r="AL638" s="754"/>
      <c r="AM638" s="754"/>
      <c r="AN638" s="754"/>
      <c r="AO638" s="754"/>
      <c r="AP638" s="754"/>
      <c r="AQ638" s="754"/>
      <c r="AR638" s="754"/>
      <c r="AS638" s="754"/>
      <c r="AT638" s="754"/>
      <c r="AU638" s="754"/>
      <c r="AV638" s="754"/>
      <c r="AW638" s="754"/>
      <c r="AX638" s="754"/>
      <c r="AY638" s="754"/>
      <c r="AZ638" s="754"/>
      <c r="BA638" s="754"/>
      <c r="BB638" s="754"/>
      <c r="BC638" s="754"/>
      <c r="BD638" s="754"/>
      <c r="BE638" s="754"/>
      <c r="BF638" s="754"/>
      <c r="BG638" s="754"/>
    </row>
    <row r="639" spans="1:59" s="782" customFormat="1" x14ac:dyDescent="0.2">
      <c r="A639" s="773">
        <v>449</v>
      </c>
      <c r="B639" s="773">
        <v>460</v>
      </c>
      <c r="C639" s="774">
        <v>843</v>
      </c>
      <c r="D639" s="775">
        <v>630</v>
      </c>
      <c r="E639" s="776" t="s">
        <v>1216</v>
      </c>
      <c r="F639" s="777" t="s">
        <v>6371</v>
      </c>
      <c r="G639" s="778" t="s">
        <v>5745</v>
      </c>
      <c r="H639" s="777" t="s">
        <v>106</v>
      </c>
      <c r="I639" s="779">
        <v>40000</v>
      </c>
      <c r="J639" s="780">
        <v>40000</v>
      </c>
      <c r="K639" s="780"/>
      <c r="L639" s="780"/>
      <c r="M639" s="780"/>
      <c r="N639" s="780"/>
      <c r="O639" s="780"/>
      <c r="P639" s="780"/>
      <c r="Q639" s="781"/>
      <c r="R639" s="754"/>
      <c r="S639" s="754"/>
      <c r="T639" s="754"/>
      <c r="U639" s="754"/>
      <c r="V639" s="754"/>
      <c r="W639" s="754"/>
      <c r="X639" s="754"/>
      <c r="Y639" s="754"/>
      <c r="Z639" s="754"/>
      <c r="AA639" s="754"/>
      <c r="AB639" s="754"/>
      <c r="AC639" s="754"/>
      <c r="AD639" s="754"/>
      <c r="AE639" s="754"/>
      <c r="AF639" s="754"/>
      <c r="AG639" s="754"/>
      <c r="AH639" s="754"/>
      <c r="AI639" s="754"/>
      <c r="AJ639" s="754"/>
      <c r="AK639" s="754"/>
      <c r="AL639" s="754"/>
      <c r="AM639" s="754"/>
      <c r="AN639" s="754"/>
      <c r="AO639" s="754"/>
      <c r="AP639" s="754"/>
      <c r="AQ639" s="754"/>
      <c r="AR639" s="754"/>
      <c r="AS639" s="754"/>
      <c r="AT639" s="754"/>
      <c r="AU639" s="754"/>
      <c r="AV639" s="754"/>
      <c r="AW639" s="754"/>
      <c r="AX639" s="754"/>
      <c r="AY639" s="754"/>
      <c r="AZ639" s="754"/>
      <c r="BA639" s="754"/>
      <c r="BB639" s="754"/>
      <c r="BC639" s="754"/>
      <c r="BD639" s="754"/>
      <c r="BE639" s="754"/>
      <c r="BF639" s="754"/>
      <c r="BG639" s="754"/>
    </row>
    <row r="640" spans="1:59" s="782" customFormat="1" x14ac:dyDescent="0.2">
      <c r="A640" s="773">
        <v>452</v>
      </c>
      <c r="B640" s="773">
        <v>462</v>
      </c>
      <c r="C640" s="774">
        <v>844</v>
      </c>
      <c r="D640" s="775">
        <v>631</v>
      </c>
      <c r="E640" s="776" t="s">
        <v>1223</v>
      </c>
      <c r="F640" s="777" t="s">
        <v>6372</v>
      </c>
      <c r="G640" s="778" t="s">
        <v>5745</v>
      </c>
      <c r="H640" s="777" t="s">
        <v>106</v>
      </c>
      <c r="I640" s="779">
        <v>40000</v>
      </c>
      <c r="J640" s="780">
        <v>40000</v>
      </c>
      <c r="K640" s="780"/>
      <c r="L640" s="780"/>
      <c r="M640" s="780"/>
      <c r="N640" s="780"/>
      <c r="O640" s="780"/>
      <c r="P640" s="780"/>
      <c r="Q640" s="781"/>
      <c r="R640" s="754"/>
      <c r="S640" s="754"/>
      <c r="T640" s="754"/>
      <c r="U640" s="754"/>
      <c r="V640" s="754"/>
      <c r="W640" s="754"/>
      <c r="X640" s="754"/>
      <c r="Y640" s="754"/>
      <c r="Z640" s="754"/>
      <c r="AA640" s="754"/>
      <c r="AB640" s="754"/>
      <c r="AC640" s="754"/>
      <c r="AD640" s="754"/>
      <c r="AE640" s="754"/>
      <c r="AF640" s="754"/>
      <c r="AG640" s="754"/>
      <c r="AH640" s="754"/>
      <c r="AI640" s="754"/>
      <c r="AJ640" s="754"/>
      <c r="AK640" s="754"/>
      <c r="AL640" s="754"/>
      <c r="AM640" s="754"/>
      <c r="AN640" s="754"/>
      <c r="AO640" s="754"/>
      <c r="AP640" s="754"/>
      <c r="AQ640" s="754"/>
      <c r="AR640" s="754"/>
      <c r="AS640" s="754"/>
      <c r="AT640" s="754"/>
      <c r="AU640" s="754"/>
      <c r="AV640" s="754"/>
      <c r="AW640" s="754"/>
      <c r="AX640" s="754"/>
      <c r="AY640" s="754"/>
      <c r="AZ640" s="754"/>
      <c r="BA640" s="754"/>
      <c r="BB640" s="754"/>
      <c r="BC640" s="754"/>
      <c r="BD640" s="754"/>
      <c r="BE640" s="754"/>
      <c r="BF640" s="754"/>
      <c r="BG640" s="754"/>
    </row>
    <row r="641" spans="1:59" s="782" customFormat="1" x14ac:dyDescent="0.2">
      <c r="A641" s="773">
        <v>453</v>
      </c>
      <c r="B641" s="773">
        <v>463</v>
      </c>
      <c r="C641" s="774">
        <v>845</v>
      </c>
      <c r="D641" s="775">
        <v>632</v>
      </c>
      <c r="E641" s="776" t="s">
        <v>1226</v>
      </c>
      <c r="F641" s="777" t="s">
        <v>6373</v>
      </c>
      <c r="G641" s="778" t="s">
        <v>5745</v>
      </c>
      <c r="H641" s="777" t="s">
        <v>106</v>
      </c>
      <c r="I641" s="779">
        <v>10000</v>
      </c>
      <c r="J641" s="780">
        <v>10000</v>
      </c>
      <c r="K641" s="780"/>
      <c r="L641" s="780"/>
      <c r="M641" s="780"/>
      <c r="N641" s="780"/>
      <c r="O641" s="780"/>
      <c r="P641" s="780"/>
      <c r="Q641" s="781"/>
      <c r="R641" s="754"/>
      <c r="S641" s="754"/>
      <c r="T641" s="754"/>
      <c r="U641" s="754"/>
      <c r="V641" s="754"/>
      <c r="W641" s="754"/>
      <c r="X641" s="754"/>
      <c r="Y641" s="754"/>
      <c r="Z641" s="754"/>
      <c r="AA641" s="754"/>
      <c r="AB641" s="754"/>
      <c r="AC641" s="754"/>
      <c r="AD641" s="754"/>
      <c r="AE641" s="754"/>
      <c r="AF641" s="754"/>
      <c r="AG641" s="754"/>
      <c r="AH641" s="754"/>
      <c r="AI641" s="754"/>
      <c r="AJ641" s="754"/>
      <c r="AK641" s="754"/>
      <c r="AL641" s="754"/>
      <c r="AM641" s="754"/>
      <c r="AN641" s="754"/>
      <c r="AO641" s="754"/>
      <c r="AP641" s="754"/>
      <c r="AQ641" s="754"/>
      <c r="AR641" s="754"/>
      <c r="AS641" s="754"/>
      <c r="AT641" s="754"/>
      <c r="AU641" s="754"/>
      <c r="AV641" s="754"/>
      <c r="AW641" s="754"/>
      <c r="AX641" s="754"/>
      <c r="AY641" s="754"/>
      <c r="AZ641" s="754"/>
      <c r="BA641" s="754"/>
      <c r="BB641" s="754"/>
      <c r="BC641" s="754"/>
      <c r="BD641" s="754"/>
      <c r="BE641" s="754"/>
      <c r="BF641" s="754"/>
      <c r="BG641" s="754"/>
    </row>
    <row r="642" spans="1:59" s="782" customFormat="1" x14ac:dyDescent="0.2">
      <c r="A642" s="773">
        <v>454</v>
      </c>
      <c r="B642" s="773">
        <v>464</v>
      </c>
      <c r="C642" s="774">
        <v>846</v>
      </c>
      <c r="D642" s="775">
        <v>633</v>
      </c>
      <c r="E642" s="784" t="s">
        <v>1228</v>
      </c>
      <c r="F642" s="777" t="s">
        <v>6374</v>
      </c>
      <c r="G642" s="778" t="s">
        <v>5745</v>
      </c>
      <c r="H642" s="777" t="s">
        <v>106</v>
      </c>
      <c r="I642" s="779">
        <v>110000</v>
      </c>
      <c r="J642" s="780">
        <v>110000</v>
      </c>
      <c r="K642" s="780"/>
      <c r="L642" s="780"/>
      <c r="M642" s="780"/>
      <c r="N642" s="780"/>
      <c r="O642" s="780"/>
      <c r="P642" s="780"/>
      <c r="Q642" s="781"/>
      <c r="R642" s="754"/>
      <c r="S642" s="754"/>
      <c r="T642" s="754"/>
      <c r="U642" s="754"/>
      <c r="V642" s="754"/>
      <c r="W642" s="754"/>
      <c r="X642" s="754"/>
      <c r="Y642" s="754"/>
      <c r="Z642" s="754"/>
      <c r="AA642" s="754"/>
      <c r="AB642" s="754"/>
      <c r="AC642" s="754"/>
      <c r="AD642" s="754"/>
      <c r="AE642" s="754"/>
      <c r="AF642" s="754"/>
      <c r="AG642" s="754"/>
      <c r="AH642" s="754"/>
      <c r="AI642" s="754"/>
      <c r="AJ642" s="754"/>
      <c r="AK642" s="754"/>
      <c r="AL642" s="754"/>
      <c r="AM642" s="754"/>
      <c r="AN642" s="754"/>
      <c r="AO642" s="754"/>
      <c r="AP642" s="754"/>
      <c r="AQ642" s="754"/>
      <c r="AR642" s="754"/>
      <c r="AS642" s="754"/>
      <c r="AT642" s="754"/>
      <c r="AU642" s="754"/>
      <c r="AV642" s="754"/>
      <c r="AW642" s="754"/>
      <c r="AX642" s="754"/>
      <c r="AY642" s="754"/>
      <c r="AZ642" s="754"/>
      <c r="BA642" s="754"/>
      <c r="BB642" s="754"/>
      <c r="BC642" s="754"/>
      <c r="BD642" s="754"/>
      <c r="BE642" s="754"/>
      <c r="BF642" s="754"/>
      <c r="BG642" s="754"/>
    </row>
    <row r="643" spans="1:59" s="782" customFormat="1" ht="30" x14ac:dyDescent="0.2">
      <c r="A643" s="773">
        <v>455</v>
      </c>
      <c r="B643" s="773">
        <v>465</v>
      </c>
      <c r="C643" s="774">
        <v>847</v>
      </c>
      <c r="D643" s="775">
        <v>634</v>
      </c>
      <c r="E643" s="776" t="s">
        <v>1232</v>
      </c>
      <c r="F643" s="777" t="s">
        <v>6375</v>
      </c>
      <c r="G643" s="778" t="s">
        <v>5745</v>
      </c>
      <c r="H643" s="777" t="s">
        <v>106</v>
      </c>
      <c r="I643" s="779">
        <v>8400</v>
      </c>
      <c r="J643" s="780">
        <v>8400</v>
      </c>
      <c r="K643" s="780"/>
      <c r="L643" s="780"/>
      <c r="M643" s="780"/>
      <c r="N643" s="780"/>
      <c r="O643" s="780"/>
      <c r="P643" s="780"/>
      <c r="Q643" s="781"/>
      <c r="R643" s="754"/>
      <c r="S643" s="754"/>
      <c r="T643" s="754"/>
      <c r="U643" s="754"/>
      <c r="V643" s="754"/>
      <c r="W643" s="754"/>
      <c r="X643" s="754"/>
      <c r="Y643" s="754"/>
      <c r="Z643" s="754"/>
      <c r="AA643" s="754"/>
      <c r="AB643" s="754"/>
      <c r="AC643" s="754"/>
      <c r="AD643" s="754"/>
      <c r="AE643" s="754"/>
      <c r="AF643" s="754"/>
      <c r="AG643" s="754"/>
      <c r="AH643" s="754"/>
      <c r="AI643" s="754"/>
      <c r="AJ643" s="754"/>
      <c r="AK643" s="754"/>
      <c r="AL643" s="754"/>
      <c r="AM643" s="754"/>
      <c r="AN643" s="754"/>
      <c r="AO643" s="754"/>
      <c r="AP643" s="754"/>
      <c r="AQ643" s="754"/>
      <c r="AR643" s="754"/>
      <c r="AS643" s="754"/>
      <c r="AT643" s="754"/>
      <c r="AU643" s="754"/>
      <c r="AV643" s="754"/>
      <c r="AW643" s="754"/>
      <c r="AX643" s="754"/>
      <c r="AY643" s="754"/>
      <c r="AZ643" s="754"/>
      <c r="BA643" s="754"/>
      <c r="BB643" s="754"/>
      <c r="BC643" s="754"/>
      <c r="BD643" s="754"/>
      <c r="BE643" s="754"/>
      <c r="BF643" s="754"/>
      <c r="BG643" s="754"/>
    </row>
    <row r="644" spans="1:59" s="782" customFormat="1" ht="30" x14ac:dyDescent="0.2">
      <c r="A644" s="773">
        <v>457</v>
      </c>
      <c r="B644" s="773">
        <v>467</v>
      </c>
      <c r="C644" s="774">
        <v>848</v>
      </c>
      <c r="D644" s="775">
        <v>635</v>
      </c>
      <c r="E644" s="776" t="s">
        <v>1238</v>
      </c>
      <c r="F644" s="777" t="s">
        <v>6376</v>
      </c>
      <c r="G644" s="778" t="s">
        <v>5745</v>
      </c>
      <c r="H644" s="777" t="s">
        <v>106</v>
      </c>
      <c r="I644" s="779">
        <v>125000</v>
      </c>
      <c r="J644" s="780">
        <v>125000</v>
      </c>
      <c r="K644" s="780"/>
      <c r="L644" s="780"/>
      <c r="M644" s="780"/>
      <c r="N644" s="780"/>
      <c r="O644" s="780"/>
      <c r="P644" s="780"/>
      <c r="Q644" s="781"/>
      <c r="R644" s="754"/>
      <c r="S644" s="754"/>
      <c r="T644" s="754"/>
      <c r="U644" s="754"/>
      <c r="V644" s="754"/>
      <c r="W644" s="754"/>
      <c r="X644" s="754"/>
      <c r="Y644" s="754"/>
      <c r="Z644" s="754"/>
      <c r="AA644" s="754"/>
      <c r="AB644" s="754"/>
      <c r="AC644" s="754"/>
      <c r="AD644" s="754"/>
      <c r="AE644" s="754"/>
      <c r="AF644" s="754"/>
      <c r="AG644" s="754"/>
      <c r="AH644" s="754"/>
      <c r="AI644" s="754"/>
      <c r="AJ644" s="754"/>
      <c r="AK644" s="754"/>
      <c r="AL644" s="754"/>
      <c r="AM644" s="754"/>
      <c r="AN644" s="754"/>
      <c r="AO644" s="754"/>
      <c r="AP644" s="754"/>
      <c r="AQ644" s="754"/>
      <c r="AR644" s="754"/>
      <c r="AS644" s="754"/>
      <c r="AT644" s="754"/>
      <c r="AU644" s="754"/>
      <c r="AV644" s="754"/>
      <c r="AW644" s="754"/>
      <c r="AX644" s="754"/>
      <c r="AY644" s="754"/>
      <c r="AZ644" s="754"/>
      <c r="BA644" s="754"/>
      <c r="BB644" s="754"/>
      <c r="BC644" s="754"/>
      <c r="BD644" s="754"/>
      <c r="BE644" s="754"/>
      <c r="BF644" s="754"/>
      <c r="BG644" s="754"/>
    </row>
    <row r="645" spans="1:59" s="782" customFormat="1" ht="30" x14ac:dyDescent="0.2">
      <c r="A645" s="773">
        <v>458</v>
      </c>
      <c r="B645" s="773">
        <v>468</v>
      </c>
      <c r="C645" s="774">
        <v>849</v>
      </c>
      <c r="D645" s="775">
        <v>636</v>
      </c>
      <c r="E645" s="776" t="s">
        <v>1241</v>
      </c>
      <c r="F645" s="777" t="s">
        <v>6377</v>
      </c>
      <c r="G645" s="778" t="s">
        <v>5745</v>
      </c>
      <c r="H645" s="777" t="s">
        <v>106</v>
      </c>
      <c r="I645" s="779">
        <v>150000</v>
      </c>
      <c r="J645" s="780">
        <v>150000</v>
      </c>
      <c r="K645" s="780"/>
      <c r="L645" s="780"/>
      <c r="M645" s="780"/>
      <c r="N645" s="780"/>
      <c r="O645" s="780"/>
      <c r="P645" s="780"/>
      <c r="Q645" s="781"/>
      <c r="R645" s="754"/>
      <c r="S645" s="754"/>
      <c r="T645" s="754"/>
      <c r="U645" s="754"/>
      <c r="V645" s="754"/>
      <c r="W645" s="754"/>
      <c r="X645" s="754"/>
      <c r="Y645" s="754"/>
      <c r="Z645" s="754"/>
      <c r="AA645" s="754"/>
      <c r="AB645" s="754"/>
      <c r="AC645" s="754"/>
      <c r="AD645" s="754"/>
      <c r="AE645" s="754"/>
      <c r="AF645" s="754"/>
      <c r="AG645" s="754"/>
      <c r="AH645" s="754"/>
      <c r="AI645" s="754"/>
      <c r="AJ645" s="754"/>
      <c r="AK645" s="754"/>
      <c r="AL645" s="754"/>
      <c r="AM645" s="754"/>
      <c r="AN645" s="754"/>
      <c r="AO645" s="754"/>
      <c r="AP645" s="754"/>
      <c r="AQ645" s="754"/>
      <c r="AR645" s="754"/>
      <c r="AS645" s="754"/>
      <c r="AT645" s="754"/>
      <c r="AU645" s="754"/>
      <c r="AV645" s="754"/>
      <c r="AW645" s="754"/>
      <c r="AX645" s="754"/>
      <c r="AY645" s="754"/>
      <c r="AZ645" s="754"/>
      <c r="BA645" s="754"/>
      <c r="BB645" s="754"/>
      <c r="BC645" s="754"/>
      <c r="BD645" s="754"/>
      <c r="BE645" s="754"/>
      <c r="BF645" s="754"/>
      <c r="BG645" s="754"/>
    </row>
    <row r="646" spans="1:59" s="782" customFormat="1" ht="30" x14ac:dyDescent="0.2">
      <c r="A646" s="773">
        <v>459</v>
      </c>
      <c r="B646" s="773">
        <v>469</v>
      </c>
      <c r="C646" s="774">
        <v>850</v>
      </c>
      <c r="D646" s="775">
        <v>637</v>
      </c>
      <c r="E646" s="776" t="s">
        <v>1244</v>
      </c>
      <c r="F646" s="777" t="s">
        <v>6378</v>
      </c>
      <c r="G646" s="778" t="s">
        <v>5745</v>
      </c>
      <c r="H646" s="777" t="s">
        <v>106</v>
      </c>
      <c r="I646" s="779">
        <v>50000</v>
      </c>
      <c r="J646" s="780">
        <v>50000</v>
      </c>
      <c r="K646" s="780"/>
      <c r="L646" s="780"/>
      <c r="M646" s="780"/>
      <c r="N646" s="780"/>
      <c r="O646" s="780"/>
      <c r="P646" s="780"/>
      <c r="Q646" s="781"/>
      <c r="R646" s="754"/>
      <c r="S646" s="754"/>
      <c r="T646" s="754"/>
      <c r="U646" s="754"/>
      <c r="V646" s="754"/>
      <c r="W646" s="754"/>
      <c r="X646" s="754"/>
      <c r="Y646" s="754"/>
      <c r="Z646" s="754"/>
      <c r="AA646" s="754"/>
      <c r="AB646" s="754"/>
      <c r="AC646" s="754"/>
      <c r="AD646" s="754"/>
      <c r="AE646" s="754"/>
      <c r="AF646" s="754"/>
      <c r="AG646" s="754"/>
      <c r="AH646" s="754"/>
      <c r="AI646" s="754"/>
      <c r="AJ646" s="754"/>
      <c r="AK646" s="754"/>
      <c r="AL646" s="754"/>
      <c r="AM646" s="754"/>
      <c r="AN646" s="754"/>
      <c r="AO646" s="754"/>
      <c r="AP646" s="754"/>
      <c r="AQ646" s="754"/>
      <c r="AR646" s="754"/>
      <c r="AS646" s="754"/>
      <c r="AT646" s="754"/>
      <c r="AU646" s="754"/>
      <c r="AV646" s="754"/>
      <c r="AW646" s="754"/>
      <c r="AX646" s="754"/>
      <c r="AY646" s="754"/>
      <c r="AZ646" s="754"/>
      <c r="BA646" s="754"/>
      <c r="BB646" s="754"/>
      <c r="BC646" s="754"/>
      <c r="BD646" s="754"/>
      <c r="BE646" s="754"/>
      <c r="BF646" s="754"/>
      <c r="BG646" s="754"/>
    </row>
    <row r="647" spans="1:59" s="782" customFormat="1" ht="30" x14ac:dyDescent="0.2">
      <c r="A647" s="773">
        <v>460</v>
      </c>
      <c r="B647" s="773">
        <v>470</v>
      </c>
      <c r="C647" s="774">
        <v>851</v>
      </c>
      <c r="D647" s="775">
        <v>638</v>
      </c>
      <c r="E647" s="776" t="s">
        <v>1247</v>
      </c>
      <c r="F647" s="777" t="s">
        <v>6379</v>
      </c>
      <c r="G647" s="778" t="s">
        <v>5745</v>
      </c>
      <c r="H647" s="777" t="s">
        <v>106</v>
      </c>
      <c r="I647" s="779">
        <v>26200</v>
      </c>
      <c r="J647" s="780">
        <v>26200</v>
      </c>
      <c r="K647" s="780"/>
      <c r="L647" s="780"/>
      <c r="M647" s="780"/>
      <c r="N647" s="780"/>
      <c r="O647" s="780"/>
      <c r="P647" s="780"/>
      <c r="Q647" s="781"/>
      <c r="R647" s="754"/>
      <c r="S647" s="754"/>
      <c r="T647" s="754"/>
      <c r="U647" s="754"/>
      <c r="V647" s="754"/>
      <c r="W647" s="754"/>
      <c r="X647" s="754"/>
      <c r="Y647" s="754"/>
      <c r="Z647" s="754"/>
      <c r="AA647" s="754"/>
      <c r="AB647" s="754"/>
      <c r="AC647" s="754"/>
      <c r="AD647" s="754"/>
      <c r="AE647" s="754"/>
      <c r="AF647" s="754"/>
      <c r="AG647" s="754"/>
      <c r="AH647" s="754"/>
      <c r="AI647" s="754"/>
      <c r="AJ647" s="754"/>
      <c r="AK647" s="754"/>
      <c r="AL647" s="754"/>
      <c r="AM647" s="754"/>
      <c r="AN647" s="754"/>
      <c r="AO647" s="754"/>
      <c r="AP647" s="754"/>
      <c r="AQ647" s="754"/>
      <c r="AR647" s="754"/>
      <c r="AS647" s="754"/>
      <c r="AT647" s="754"/>
      <c r="AU647" s="754"/>
      <c r="AV647" s="754"/>
      <c r="AW647" s="754"/>
      <c r="AX647" s="754"/>
      <c r="AY647" s="754"/>
      <c r="AZ647" s="754"/>
      <c r="BA647" s="754"/>
      <c r="BB647" s="754"/>
      <c r="BC647" s="754"/>
      <c r="BD647" s="754"/>
      <c r="BE647" s="754"/>
      <c r="BF647" s="754"/>
      <c r="BG647" s="754"/>
    </row>
    <row r="648" spans="1:59" s="782" customFormat="1" ht="30" x14ac:dyDescent="0.2">
      <c r="A648" s="773">
        <v>461</v>
      </c>
      <c r="B648" s="773">
        <v>471</v>
      </c>
      <c r="C648" s="774">
        <v>852</v>
      </c>
      <c r="D648" s="775">
        <v>639</v>
      </c>
      <c r="E648" s="776" t="s">
        <v>1249</v>
      </c>
      <c r="F648" s="777" t="s">
        <v>6380</v>
      </c>
      <c r="G648" s="778" t="s">
        <v>5745</v>
      </c>
      <c r="H648" s="777" t="s">
        <v>106</v>
      </c>
      <c r="I648" s="779">
        <v>25000</v>
      </c>
      <c r="J648" s="780">
        <v>25000</v>
      </c>
      <c r="K648" s="780"/>
      <c r="L648" s="780"/>
      <c r="M648" s="780"/>
      <c r="N648" s="780"/>
      <c r="O648" s="780"/>
      <c r="P648" s="780"/>
      <c r="Q648" s="781"/>
      <c r="R648" s="754"/>
      <c r="S648" s="754"/>
      <c r="T648" s="754"/>
      <c r="U648" s="754"/>
      <c r="V648" s="754"/>
      <c r="W648" s="754"/>
      <c r="X648" s="754"/>
      <c r="Y648" s="754"/>
      <c r="Z648" s="754"/>
      <c r="AA648" s="754"/>
      <c r="AB648" s="754"/>
      <c r="AC648" s="754"/>
      <c r="AD648" s="754"/>
      <c r="AE648" s="754"/>
      <c r="AF648" s="754"/>
      <c r="AG648" s="754"/>
      <c r="AH648" s="754"/>
      <c r="AI648" s="754"/>
      <c r="AJ648" s="754"/>
      <c r="AK648" s="754"/>
      <c r="AL648" s="754"/>
      <c r="AM648" s="754"/>
      <c r="AN648" s="754"/>
      <c r="AO648" s="754"/>
      <c r="AP648" s="754"/>
      <c r="AQ648" s="754"/>
      <c r="AR648" s="754"/>
      <c r="AS648" s="754"/>
      <c r="AT648" s="754"/>
      <c r="AU648" s="754"/>
      <c r="AV648" s="754"/>
      <c r="AW648" s="754"/>
      <c r="AX648" s="754"/>
      <c r="AY648" s="754"/>
      <c r="AZ648" s="754"/>
      <c r="BA648" s="754"/>
      <c r="BB648" s="754"/>
      <c r="BC648" s="754"/>
      <c r="BD648" s="754"/>
      <c r="BE648" s="754"/>
      <c r="BF648" s="754"/>
      <c r="BG648" s="754"/>
    </row>
    <row r="649" spans="1:59" s="782" customFormat="1" ht="30" x14ac:dyDescent="0.2">
      <c r="A649" s="773">
        <v>464</v>
      </c>
      <c r="B649" s="773">
        <v>474</v>
      </c>
      <c r="C649" s="774">
        <v>854</v>
      </c>
      <c r="D649" s="775">
        <v>640</v>
      </c>
      <c r="E649" s="776" t="s">
        <v>1256</v>
      </c>
      <c r="F649" s="777" t="s">
        <v>6381</v>
      </c>
      <c r="G649" s="778" t="s">
        <v>5745</v>
      </c>
      <c r="H649" s="777" t="s">
        <v>106</v>
      </c>
      <c r="I649" s="779">
        <v>12000</v>
      </c>
      <c r="J649" s="780">
        <v>12000</v>
      </c>
      <c r="K649" s="780"/>
      <c r="L649" s="780"/>
      <c r="M649" s="780"/>
      <c r="N649" s="780"/>
      <c r="O649" s="780"/>
      <c r="P649" s="780"/>
      <c r="Q649" s="781"/>
      <c r="R649" s="754"/>
      <c r="S649" s="754"/>
      <c r="T649" s="754"/>
      <c r="U649" s="754"/>
      <c r="V649" s="754"/>
      <c r="W649" s="754"/>
      <c r="X649" s="754"/>
      <c r="Y649" s="754"/>
      <c r="Z649" s="754"/>
      <c r="AA649" s="754"/>
      <c r="AB649" s="754"/>
      <c r="AC649" s="754"/>
      <c r="AD649" s="754"/>
      <c r="AE649" s="754"/>
      <c r="AF649" s="754"/>
      <c r="AG649" s="754"/>
      <c r="AH649" s="754"/>
      <c r="AI649" s="754"/>
      <c r="AJ649" s="754"/>
      <c r="AK649" s="754"/>
      <c r="AL649" s="754"/>
      <c r="AM649" s="754"/>
      <c r="AN649" s="754"/>
      <c r="AO649" s="754"/>
      <c r="AP649" s="754"/>
      <c r="AQ649" s="754"/>
      <c r="AR649" s="754"/>
      <c r="AS649" s="754"/>
      <c r="AT649" s="754"/>
      <c r="AU649" s="754"/>
      <c r="AV649" s="754"/>
      <c r="AW649" s="754"/>
      <c r="AX649" s="754"/>
      <c r="AY649" s="754"/>
      <c r="AZ649" s="754"/>
      <c r="BA649" s="754"/>
      <c r="BB649" s="754"/>
      <c r="BC649" s="754"/>
      <c r="BD649" s="754"/>
      <c r="BE649" s="754"/>
      <c r="BF649" s="754"/>
      <c r="BG649" s="754"/>
    </row>
    <row r="650" spans="1:59" s="782" customFormat="1" x14ac:dyDescent="0.2">
      <c r="A650" s="773">
        <v>465</v>
      </c>
      <c r="B650" s="773">
        <v>475</v>
      </c>
      <c r="C650" s="774">
        <v>855</v>
      </c>
      <c r="D650" s="775">
        <v>641</v>
      </c>
      <c r="E650" s="776" t="s">
        <v>1259</v>
      </c>
      <c r="F650" s="777" t="s">
        <v>6382</v>
      </c>
      <c r="G650" s="778" t="s">
        <v>5745</v>
      </c>
      <c r="H650" s="777" t="s">
        <v>106</v>
      </c>
      <c r="I650" s="779">
        <v>350000</v>
      </c>
      <c r="J650" s="780">
        <v>350000</v>
      </c>
      <c r="K650" s="780"/>
      <c r="L650" s="780"/>
      <c r="M650" s="780"/>
      <c r="N650" s="780"/>
      <c r="O650" s="780"/>
      <c r="P650" s="780"/>
      <c r="Q650" s="781"/>
      <c r="R650" s="754"/>
      <c r="S650" s="754"/>
      <c r="T650" s="754"/>
      <c r="U650" s="754"/>
      <c r="V650" s="754"/>
      <c r="W650" s="754"/>
      <c r="X650" s="754"/>
      <c r="Y650" s="754"/>
      <c r="Z650" s="754"/>
      <c r="AA650" s="754"/>
      <c r="AB650" s="754"/>
      <c r="AC650" s="754"/>
      <c r="AD650" s="754"/>
      <c r="AE650" s="754"/>
      <c r="AF650" s="754"/>
      <c r="AG650" s="754"/>
      <c r="AH650" s="754"/>
      <c r="AI650" s="754"/>
      <c r="AJ650" s="754"/>
      <c r="AK650" s="754"/>
      <c r="AL650" s="754"/>
      <c r="AM650" s="754"/>
      <c r="AN650" s="754"/>
      <c r="AO650" s="754"/>
      <c r="AP650" s="754"/>
      <c r="AQ650" s="754"/>
      <c r="AR650" s="754"/>
      <c r="AS650" s="754"/>
      <c r="AT650" s="754"/>
      <c r="AU650" s="754"/>
      <c r="AV650" s="754"/>
      <c r="AW650" s="754"/>
      <c r="AX650" s="754"/>
      <c r="AY650" s="754"/>
      <c r="AZ650" s="754"/>
      <c r="BA650" s="754"/>
      <c r="BB650" s="754"/>
      <c r="BC650" s="754"/>
      <c r="BD650" s="754"/>
      <c r="BE650" s="754"/>
      <c r="BF650" s="754"/>
      <c r="BG650" s="754"/>
    </row>
    <row r="651" spans="1:59" s="782" customFormat="1" x14ac:dyDescent="0.2">
      <c r="A651" s="773">
        <v>466</v>
      </c>
      <c r="B651" s="773">
        <v>476</v>
      </c>
      <c r="C651" s="774">
        <v>856</v>
      </c>
      <c r="D651" s="775">
        <v>642</v>
      </c>
      <c r="E651" s="776" t="s">
        <v>1263</v>
      </c>
      <c r="F651" s="777" t="s">
        <v>6383</v>
      </c>
      <c r="G651" s="778" t="s">
        <v>5745</v>
      </c>
      <c r="H651" s="777" t="s">
        <v>106</v>
      </c>
      <c r="I651" s="779">
        <v>8500</v>
      </c>
      <c r="J651" s="780">
        <v>8500</v>
      </c>
      <c r="K651" s="780"/>
      <c r="L651" s="780"/>
      <c r="M651" s="780"/>
      <c r="N651" s="780"/>
      <c r="O651" s="780"/>
      <c r="P651" s="780"/>
      <c r="Q651" s="781"/>
      <c r="R651" s="754"/>
      <c r="S651" s="754"/>
      <c r="T651" s="754"/>
      <c r="U651" s="754"/>
      <c r="V651" s="754"/>
      <c r="W651" s="754"/>
      <c r="X651" s="754"/>
      <c r="Y651" s="754"/>
      <c r="Z651" s="754"/>
      <c r="AA651" s="754"/>
      <c r="AB651" s="754"/>
      <c r="AC651" s="754"/>
      <c r="AD651" s="754"/>
      <c r="AE651" s="754"/>
      <c r="AF651" s="754"/>
      <c r="AG651" s="754"/>
      <c r="AH651" s="754"/>
      <c r="AI651" s="754"/>
      <c r="AJ651" s="754"/>
      <c r="AK651" s="754"/>
      <c r="AL651" s="754"/>
      <c r="AM651" s="754"/>
      <c r="AN651" s="754"/>
      <c r="AO651" s="754"/>
      <c r="AP651" s="754"/>
      <c r="AQ651" s="754"/>
      <c r="AR651" s="754"/>
      <c r="AS651" s="754"/>
      <c r="AT651" s="754"/>
      <c r="AU651" s="754"/>
      <c r="AV651" s="754"/>
      <c r="AW651" s="754"/>
      <c r="AX651" s="754"/>
      <c r="AY651" s="754"/>
      <c r="AZ651" s="754"/>
      <c r="BA651" s="754"/>
      <c r="BB651" s="754"/>
      <c r="BC651" s="754"/>
      <c r="BD651" s="754"/>
      <c r="BE651" s="754"/>
      <c r="BF651" s="754"/>
      <c r="BG651" s="754"/>
    </row>
    <row r="652" spans="1:59" s="782" customFormat="1" ht="30" x14ac:dyDescent="0.2">
      <c r="A652" s="773">
        <v>469</v>
      </c>
      <c r="B652" s="773">
        <v>479</v>
      </c>
      <c r="C652" s="774">
        <v>857</v>
      </c>
      <c r="D652" s="775">
        <v>643</v>
      </c>
      <c r="E652" s="776" t="s">
        <v>1271</v>
      </c>
      <c r="F652" s="777" t="s">
        <v>6384</v>
      </c>
      <c r="G652" s="778" t="s">
        <v>5745</v>
      </c>
      <c r="H652" s="777" t="s">
        <v>106</v>
      </c>
      <c r="I652" s="779">
        <v>50000</v>
      </c>
      <c r="J652" s="780">
        <v>50000</v>
      </c>
      <c r="K652" s="780"/>
      <c r="L652" s="780"/>
      <c r="M652" s="780"/>
      <c r="N652" s="780"/>
      <c r="O652" s="780"/>
      <c r="P652" s="780"/>
      <c r="Q652" s="781"/>
      <c r="R652" s="754"/>
      <c r="S652" s="754"/>
      <c r="T652" s="754"/>
      <c r="U652" s="754"/>
      <c r="V652" s="754"/>
      <c r="W652" s="754"/>
      <c r="X652" s="754"/>
      <c r="Y652" s="754"/>
      <c r="Z652" s="754"/>
      <c r="AA652" s="754"/>
      <c r="AB652" s="754"/>
      <c r="AC652" s="754"/>
      <c r="AD652" s="754"/>
      <c r="AE652" s="754"/>
      <c r="AF652" s="754"/>
      <c r="AG652" s="754"/>
      <c r="AH652" s="754"/>
      <c r="AI652" s="754"/>
      <c r="AJ652" s="754"/>
      <c r="AK652" s="754"/>
      <c r="AL652" s="754"/>
      <c r="AM652" s="754"/>
      <c r="AN652" s="754"/>
      <c r="AO652" s="754"/>
      <c r="AP652" s="754"/>
      <c r="AQ652" s="754"/>
      <c r="AR652" s="754"/>
      <c r="AS652" s="754"/>
      <c r="AT652" s="754"/>
      <c r="AU652" s="754"/>
      <c r="AV652" s="754"/>
      <c r="AW652" s="754"/>
      <c r="AX652" s="754"/>
      <c r="AY652" s="754"/>
      <c r="AZ652" s="754"/>
      <c r="BA652" s="754"/>
      <c r="BB652" s="754"/>
      <c r="BC652" s="754"/>
      <c r="BD652" s="754"/>
      <c r="BE652" s="754"/>
      <c r="BF652" s="754"/>
      <c r="BG652" s="754"/>
    </row>
    <row r="653" spans="1:59" s="782" customFormat="1" ht="30" x14ac:dyDescent="0.2">
      <c r="A653" s="773">
        <v>470</v>
      </c>
      <c r="B653" s="773">
        <v>480</v>
      </c>
      <c r="C653" s="774">
        <v>858</v>
      </c>
      <c r="D653" s="775">
        <v>644</v>
      </c>
      <c r="E653" s="776" t="s">
        <v>1274</v>
      </c>
      <c r="F653" s="777" t="s">
        <v>6385</v>
      </c>
      <c r="G653" s="778" t="s">
        <v>5745</v>
      </c>
      <c r="H653" s="777" t="s">
        <v>106</v>
      </c>
      <c r="I653" s="779">
        <v>25000</v>
      </c>
      <c r="J653" s="780">
        <v>25000</v>
      </c>
      <c r="K653" s="780"/>
      <c r="L653" s="780"/>
      <c r="M653" s="780"/>
      <c r="N653" s="780"/>
      <c r="O653" s="780"/>
      <c r="P653" s="780"/>
      <c r="Q653" s="781"/>
      <c r="R653" s="754"/>
      <c r="S653" s="754"/>
      <c r="T653" s="754"/>
      <c r="U653" s="754"/>
      <c r="V653" s="754"/>
      <c r="W653" s="754"/>
      <c r="X653" s="754"/>
      <c r="Y653" s="754"/>
      <c r="Z653" s="754"/>
      <c r="AA653" s="754"/>
      <c r="AB653" s="754"/>
      <c r="AC653" s="754"/>
      <c r="AD653" s="754"/>
      <c r="AE653" s="754"/>
      <c r="AF653" s="754"/>
      <c r="AG653" s="754"/>
      <c r="AH653" s="754"/>
      <c r="AI653" s="754"/>
      <c r="AJ653" s="754"/>
      <c r="AK653" s="754"/>
      <c r="AL653" s="754"/>
      <c r="AM653" s="754"/>
      <c r="AN653" s="754"/>
      <c r="AO653" s="754"/>
      <c r="AP653" s="754"/>
      <c r="AQ653" s="754"/>
      <c r="AR653" s="754"/>
      <c r="AS653" s="754"/>
      <c r="AT653" s="754"/>
      <c r="AU653" s="754"/>
      <c r="AV653" s="754"/>
      <c r="AW653" s="754"/>
      <c r="AX653" s="754"/>
      <c r="AY653" s="754"/>
      <c r="AZ653" s="754"/>
      <c r="BA653" s="754"/>
      <c r="BB653" s="754"/>
      <c r="BC653" s="754"/>
      <c r="BD653" s="754"/>
      <c r="BE653" s="754"/>
      <c r="BF653" s="754"/>
      <c r="BG653" s="754"/>
    </row>
    <row r="654" spans="1:59" s="782" customFormat="1" ht="30" x14ac:dyDescent="0.2">
      <c r="A654" s="773">
        <v>472</v>
      </c>
      <c r="B654" s="773">
        <v>482</v>
      </c>
      <c r="C654" s="774">
        <v>860</v>
      </c>
      <c r="D654" s="775">
        <v>645</v>
      </c>
      <c r="E654" s="776" t="s">
        <v>1278</v>
      </c>
      <c r="F654" s="777" t="s">
        <v>6386</v>
      </c>
      <c r="G654" s="778" t="s">
        <v>5745</v>
      </c>
      <c r="H654" s="777" t="s">
        <v>106</v>
      </c>
      <c r="I654" s="779">
        <v>95000</v>
      </c>
      <c r="J654" s="780">
        <v>95000</v>
      </c>
      <c r="K654" s="780"/>
      <c r="L654" s="780"/>
      <c r="M654" s="780"/>
      <c r="N654" s="780"/>
      <c r="O654" s="780"/>
      <c r="P654" s="780"/>
      <c r="Q654" s="781"/>
      <c r="R654" s="754"/>
      <c r="S654" s="754"/>
      <c r="T654" s="754"/>
      <c r="U654" s="754"/>
      <c r="V654" s="754"/>
      <c r="W654" s="754"/>
      <c r="X654" s="754"/>
      <c r="Y654" s="754"/>
      <c r="Z654" s="754"/>
      <c r="AA654" s="754"/>
      <c r="AB654" s="754"/>
      <c r="AC654" s="754"/>
      <c r="AD654" s="754"/>
      <c r="AE654" s="754"/>
      <c r="AF654" s="754"/>
      <c r="AG654" s="754"/>
      <c r="AH654" s="754"/>
      <c r="AI654" s="754"/>
      <c r="AJ654" s="754"/>
      <c r="AK654" s="754"/>
      <c r="AL654" s="754"/>
      <c r="AM654" s="754"/>
      <c r="AN654" s="754"/>
      <c r="AO654" s="754"/>
      <c r="AP654" s="754"/>
      <c r="AQ654" s="754"/>
      <c r="AR654" s="754"/>
      <c r="AS654" s="754"/>
      <c r="AT654" s="754"/>
      <c r="AU654" s="754"/>
      <c r="AV654" s="754"/>
      <c r="AW654" s="754"/>
      <c r="AX654" s="754"/>
      <c r="AY654" s="754"/>
      <c r="AZ654" s="754"/>
      <c r="BA654" s="754"/>
      <c r="BB654" s="754"/>
      <c r="BC654" s="754"/>
      <c r="BD654" s="754"/>
      <c r="BE654" s="754"/>
      <c r="BF654" s="754"/>
      <c r="BG654" s="754"/>
    </row>
    <row r="655" spans="1:59" s="782" customFormat="1" ht="30" x14ac:dyDescent="0.2">
      <c r="A655" s="773">
        <v>473</v>
      </c>
      <c r="B655" s="773">
        <v>483</v>
      </c>
      <c r="C655" s="774">
        <v>861</v>
      </c>
      <c r="D655" s="775">
        <v>646</v>
      </c>
      <c r="E655" s="776" t="s">
        <v>1282</v>
      </c>
      <c r="F655" s="777" t="s">
        <v>6387</v>
      </c>
      <c r="G655" s="778" t="s">
        <v>5745</v>
      </c>
      <c r="H655" s="777" t="s">
        <v>106</v>
      </c>
      <c r="I655" s="779">
        <v>75000</v>
      </c>
      <c r="J655" s="780">
        <v>75000</v>
      </c>
      <c r="K655" s="780"/>
      <c r="L655" s="780"/>
      <c r="M655" s="780"/>
      <c r="N655" s="780"/>
      <c r="O655" s="780"/>
      <c r="P655" s="780"/>
      <c r="Q655" s="781"/>
      <c r="R655" s="754"/>
      <c r="S655" s="754"/>
      <c r="T655" s="754"/>
      <c r="U655" s="754"/>
      <c r="V655" s="754"/>
      <c r="W655" s="754"/>
      <c r="X655" s="754"/>
      <c r="Y655" s="754"/>
      <c r="Z655" s="754"/>
      <c r="AA655" s="754"/>
      <c r="AB655" s="754"/>
      <c r="AC655" s="754"/>
      <c r="AD655" s="754"/>
      <c r="AE655" s="754"/>
      <c r="AF655" s="754"/>
      <c r="AG655" s="754"/>
      <c r="AH655" s="754"/>
      <c r="AI655" s="754"/>
      <c r="AJ655" s="754"/>
      <c r="AK655" s="754"/>
      <c r="AL655" s="754"/>
      <c r="AM655" s="754"/>
      <c r="AN655" s="754"/>
      <c r="AO655" s="754"/>
      <c r="AP655" s="754"/>
      <c r="AQ655" s="754"/>
      <c r="AR655" s="754"/>
      <c r="AS655" s="754"/>
      <c r="AT655" s="754"/>
      <c r="AU655" s="754"/>
      <c r="AV655" s="754"/>
      <c r="AW655" s="754"/>
      <c r="AX655" s="754"/>
      <c r="AY655" s="754"/>
      <c r="AZ655" s="754"/>
      <c r="BA655" s="754"/>
      <c r="BB655" s="754"/>
      <c r="BC655" s="754"/>
      <c r="BD655" s="754"/>
      <c r="BE655" s="754"/>
      <c r="BF655" s="754"/>
      <c r="BG655" s="754"/>
    </row>
    <row r="656" spans="1:59" s="782" customFormat="1" ht="30" x14ac:dyDescent="0.2">
      <c r="A656" s="773">
        <v>474</v>
      </c>
      <c r="B656" s="773">
        <v>484</v>
      </c>
      <c r="C656" s="774">
        <v>862</v>
      </c>
      <c r="D656" s="775">
        <v>647</v>
      </c>
      <c r="E656" s="776" t="s">
        <v>1286</v>
      </c>
      <c r="F656" s="777" t="s">
        <v>6388</v>
      </c>
      <c r="G656" s="778" t="s">
        <v>5745</v>
      </c>
      <c r="H656" s="777" t="s">
        <v>106</v>
      </c>
      <c r="I656" s="779">
        <v>75000</v>
      </c>
      <c r="J656" s="780">
        <v>75000</v>
      </c>
      <c r="K656" s="780"/>
      <c r="L656" s="780"/>
      <c r="M656" s="780"/>
      <c r="N656" s="780"/>
      <c r="O656" s="780"/>
      <c r="P656" s="780"/>
      <c r="Q656" s="781"/>
      <c r="R656" s="754"/>
      <c r="S656" s="754"/>
      <c r="T656" s="754"/>
      <c r="U656" s="754"/>
      <c r="V656" s="754"/>
      <c r="W656" s="754"/>
      <c r="X656" s="754"/>
      <c r="Y656" s="754"/>
      <c r="Z656" s="754"/>
      <c r="AA656" s="754"/>
      <c r="AB656" s="754"/>
      <c r="AC656" s="754"/>
      <c r="AD656" s="754"/>
      <c r="AE656" s="754"/>
      <c r="AF656" s="754"/>
      <c r="AG656" s="754"/>
      <c r="AH656" s="754"/>
      <c r="AI656" s="754"/>
      <c r="AJ656" s="754"/>
      <c r="AK656" s="754"/>
      <c r="AL656" s="754"/>
      <c r="AM656" s="754"/>
      <c r="AN656" s="754"/>
      <c r="AO656" s="754"/>
      <c r="AP656" s="754"/>
      <c r="AQ656" s="754"/>
      <c r="AR656" s="754"/>
      <c r="AS656" s="754"/>
      <c r="AT656" s="754"/>
      <c r="AU656" s="754"/>
      <c r="AV656" s="754"/>
      <c r="AW656" s="754"/>
      <c r="AX656" s="754"/>
      <c r="AY656" s="754"/>
      <c r="AZ656" s="754"/>
      <c r="BA656" s="754"/>
      <c r="BB656" s="754"/>
      <c r="BC656" s="754"/>
      <c r="BD656" s="754"/>
      <c r="BE656" s="754"/>
      <c r="BF656" s="754"/>
      <c r="BG656" s="754"/>
    </row>
    <row r="657" spans="1:59" s="782" customFormat="1" ht="30" x14ac:dyDescent="0.2">
      <c r="A657" s="773">
        <v>475</v>
      </c>
      <c r="B657" s="773">
        <v>485</v>
      </c>
      <c r="C657" s="774">
        <v>863</v>
      </c>
      <c r="D657" s="775">
        <v>648</v>
      </c>
      <c r="E657" s="776" t="s">
        <v>1289</v>
      </c>
      <c r="F657" s="777" t="s">
        <v>6389</v>
      </c>
      <c r="G657" s="778" t="s">
        <v>5745</v>
      </c>
      <c r="H657" s="777" t="s">
        <v>106</v>
      </c>
      <c r="I657" s="779">
        <v>5000</v>
      </c>
      <c r="J657" s="780">
        <v>5000</v>
      </c>
      <c r="K657" s="780"/>
      <c r="L657" s="780"/>
      <c r="M657" s="780"/>
      <c r="N657" s="780"/>
      <c r="O657" s="780"/>
      <c r="P657" s="780"/>
      <c r="Q657" s="781"/>
      <c r="R657" s="754"/>
      <c r="S657" s="754"/>
      <c r="T657" s="754"/>
      <c r="U657" s="754"/>
      <c r="V657" s="754"/>
      <c r="W657" s="754"/>
      <c r="X657" s="754"/>
      <c r="Y657" s="754"/>
      <c r="Z657" s="754"/>
      <c r="AA657" s="754"/>
      <c r="AB657" s="754"/>
      <c r="AC657" s="754"/>
      <c r="AD657" s="754"/>
      <c r="AE657" s="754"/>
      <c r="AF657" s="754"/>
      <c r="AG657" s="754"/>
      <c r="AH657" s="754"/>
      <c r="AI657" s="754"/>
      <c r="AJ657" s="754"/>
      <c r="AK657" s="754"/>
      <c r="AL657" s="754"/>
      <c r="AM657" s="754"/>
      <c r="AN657" s="754"/>
      <c r="AO657" s="754"/>
      <c r="AP657" s="754"/>
      <c r="AQ657" s="754"/>
      <c r="AR657" s="754"/>
      <c r="AS657" s="754"/>
      <c r="AT657" s="754"/>
      <c r="AU657" s="754"/>
      <c r="AV657" s="754"/>
      <c r="AW657" s="754"/>
      <c r="AX657" s="754"/>
      <c r="AY657" s="754"/>
      <c r="AZ657" s="754"/>
      <c r="BA657" s="754"/>
      <c r="BB657" s="754"/>
      <c r="BC657" s="754"/>
      <c r="BD657" s="754"/>
      <c r="BE657" s="754"/>
      <c r="BF657" s="754"/>
      <c r="BG657" s="754"/>
    </row>
    <row r="658" spans="1:59" s="782" customFormat="1" ht="30" x14ac:dyDescent="0.2">
      <c r="A658" s="773">
        <v>476</v>
      </c>
      <c r="B658" s="773">
        <v>486</v>
      </c>
      <c r="C658" s="774">
        <v>864</v>
      </c>
      <c r="D658" s="775">
        <v>649</v>
      </c>
      <c r="E658" s="776" t="s">
        <v>1292</v>
      </c>
      <c r="F658" s="777" t="s">
        <v>6390</v>
      </c>
      <c r="G658" s="778" t="s">
        <v>5745</v>
      </c>
      <c r="H658" s="777" t="s">
        <v>106</v>
      </c>
      <c r="I658" s="779">
        <v>30000</v>
      </c>
      <c r="J658" s="780">
        <v>30000</v>
      </c>
      <c r="K658" s="780"/>
      <c r="L658" s="780"/>
      <c r="M658" s="780"/>
      <c r="N658" s="780"/>
      <c r="O658" s="780"/>
      <c r="P658" s="780"/>
      <c r="Q658" s="781"/>
      <c r="R658" s="754"/>
      <c r="S658" s="754"/>
      <c r="T658" s="754"/>
      <c r="U658" s="754"/>
      <c r="V658" s="754"/>
      <c r="W658" s="754"/>
      <c r="X658" s="754"/>
      <c r="Y658" s="754"/>
      <c r="Z658" s="754"/>
      <c r="AA658" s="754"/>
      <c r="AB658" s="754"/>
      <c r="AC658" s="754"/>
      <c r="AD658" s="754"/>
      <c r="AE658" s="754"/>
      <c r="AF658" s="754"/>
      <c r="AG658" s="754"/>
      <c r="AH658" s="754"/>
      <c r="AI658" s="754"/>
      <c r="AJ658" s="754"/>
      <c r="AK658" s="754"/>
      <c r="AL658" s="754"/>
      <c r="AM658" s="754"/>
      <c r="AN658" s="754"/>
      <c r="AO658" s="754"/>
      <c r="AP658" s="754"/>
      <c r="AQ658" s="754"/>
      <c r="AR658" s="754"/>
      <c r="AS658" s="754"/>
      <c r="AT658" s="754"/>
      <c r="AU658" s="754"/>
      <c r="AV658" s="754"/>
      <c r="AW658" s="754"/>
      <c r="AX658" s="754"/>
      <c r="AY658" s="754"/>
      <c r="AZ658" s="754"/>
      <c r="BA658" s="754"/>
      <c r="BB658" s="754"/>
      <c r="BC658" s="754"/>
      <c r="BD658" s="754"/>
      <c r="BE658" s="754"/>
      <c r="BF658" s="754"/>
      <c r="BG658" s="754"/>
    </row>
    <row r="659" spans="1:59" s="782" customFormat="1" ht="30" x14ac:dyDescent="0.2">
      <c r="A659" s="773">
        <v>477</v>
      </c>
      <c r="B659" s="773">
        <v>487</v>
      </c>
      <c r="C659" s="774">
        <v>865</v>
      </c>
      <c r="D659" s="775">
        <v>650</v>
      </c>
      <c r="E659" s="776" t="s">
        <v>1295</v>
      </c>
      <c r="F659" s="777" t="s">
        <v>6391</v>
      </c>
      <c r="G659" s="778" t="s">
        <v>5745</v>
      </c>
      <c r="H659" s="777" t="s">
        <v>106</v>
      </c>
      <c r="I659" s="779">
        <v>25000</v>
      </c>
      <c r="J659" s="780">
        <v>25000</v>
      </c>
      <c r="K659" s="780"/>
      <c r="L659" s="780"/>
      <c r="M659" s="780"/>
      <c r="N659" s="780"/>
      <c r="O659" s="780"/>
      <c r="P659" s="780"/>
      <c r="Q659" s="781"/>
      <c r="R659" s="754"/>
      <c r="S659" s="754"/>
      <c r="T659" s="754"/>
      <c r="U659" s="754"/>
      <c r="V659" s="754"/>
      <c r="W659" s="754"/>
      <c r="X659" s="754"/>
      <c r="Y659" s="754"/>
      <c r="Z659" s="754"/>
      <c r="AA659" s="754"/>
      <c r="AB659" s="754"/>
      <c r="AC659" s="754"/>
      <c r="AD659" s="754"/>
      <c r="AE659" s="754"/>
      <c r="AF659" s="754"/>
      <c r="AG659" s="754"/>
      <c r="AH659" s="754"/>
      <c r="AI659" s="754"/>
      <c r="AJ659" s="754"/>
      <c r="AK659" s="754"/>
      <c r="AL659" s="754"/>
      <c r="AM659" s="754"/>
      <c r="AN659" s="754"/>
      <c r="AO659" s="754"/>
      <c r="AP659" s="754"/>
      <c r="AQ659" s="754"/>
      <c r="AR659" s="754"/>
      <c r="AS659" s="754"/>
      <c r="AT659" s="754"/>
      <c r="AU659" s="754"/>
      <c r="AV659" s="754"/>
      <c r="AW659" s="754"/>
      <c r="AX659" s="754"/>
      <c r="AY659" s="754"/>
      <c r="AZ659" s="754"/>
      <c r="BA659" s="754"/>
      <c r="BB659" s="754"/>
      <c r="BC659" s="754"/>
      <c r="BD659" s="754"/>
      <c r="BE659" s="754"/>
      <c r="BF659" s="754"/>
      <c r="BG659" s="754"/>
    </row>
    <row r="660" spans="1:59" s="782" customFormat="1" x14ac:dyDescent="0.2">
      <c r="A660" s="773">
        <v>478</v>
      </c>
      <c r="B660" s="773">
        <v>488</v>
      </c>
      <c r="C660" s="774">
        <v>866</v>
      </c>
      <c r="D660" s="775">
        <v>651</v>
      </c>
      <c r="E660" s="776" t="s">
        <v>1299</v>
      </c>
      <c r="F660" s="777" t="s">
        <v>6392</v>
      </c>
      <c r="G660" s="778" t="s">
        <v>5745</v>
      </c>
      <c r="H660" s="777" t="s">
        <v>106</v>
      </c>
      <c r="I660" s="779">
        <v>120000</v>
      </c>
      <c r="J660" s="780">
        <v>120000</v>
      </c>
      <c r="K660" s="780"/>
      <c r="L660" s="780"/>
      <c r="M660" s="780"/>
      <c r="N660" s="780"/>
      <c r="O660" s="780"/>
      <c r="P660" s="780"/>
      <c r="Q660" s="781"/>
      <c r="R660" s="754"/>
      <c r="S660" s="754"/>
      <c r="T660" s="754"/>
      <c r="U660" s="754"/>
      <c r="V660" s="754"/>
      <c r="W660" s="754"/>
      <c r="X660" s="754"/>
      <c r="Y660" s="754"/>
      <c r="Z660" s="754"/>
      <c r="AA660" s="754"/>
      <c r="AB660" s="754"/>
      <c r="AC660" s="754"/>
      <c r="AD660" s="754"/>
      <c r="AE660" s="754"/>
      <c r="AF660" s="754"/>
      <c r="AG660" s="754"/>
      <c r="AH660" s="754"/>
      <c r="AI660" s="754"/>
      <c r="AJ660" s="754"/>
      <c r="AK660" s="754"/>
      <c r="AL660" s="754"/>
      <c r="AM660" s="754"/>
      <c r="AN660" s="754"/>
      <c r="AO660" s="754"/>
      <c r="AP660" s="754"/>
      <c r="AQ660" s="754"/>
      <c r="AR660" s="754"/>
      <c r="AS660" s="754"/>
      <c r="AT660" s="754"/>
      <c r="AU660" s="754"/>
      <c r="AV660" s="754"/>
      <c r="AW660" s="754"/>
      <c r="AX660" s="754"/>
      <c r="AY660" s="754"/>
      <c r="AZ660" s="754"/>
      <c r="BA660" s="754"/>
      <c r="BB660" s="754"/>
      <c r="BC660" s="754"/>
      <c r="BD660" s="754"/>
      <c r="BE660" s="754"/>
      <c r="BF660" s="754"/>
      <c r="BG660" s="754"/>
    </row>
    <row r="661" spans="1:59" s="782" customFormat="1" x14ac:dyDescent="0.2">
      <c r="A661" s="773">
        <v>479</v>
      </c>
      <c r="B661" s="773">
        <v>489</v>
      </c>
      <c r="C661" s="774">
        <v>867</v>
      </c>
      <c r="D661" s="775">
        <v>652</v>
      </c>
      <c r="E661" s="776" t="s">
        <v>1302</v>
      </c>
      <c r="F661" s="777" t="s">
        <v>6393</v>
      </c>
      <c r="G661" s="778" t="s">
        <v>5745</v>
      </c>
      <c r="H661" s="777" t="s">
        <v>106</v>
      </c>
      <c r="I661" s="779">
        <v>15000</v>
      </c>
      <c r="J661" s="780">
        <v>15000</v>
      </c>
      <c r="K661" s="780"/>
      <c r="L661" s="780"/>
      <c r="M661" s="780"/>
      <c r="N661" s="780"/>
      <c r="O661" s="780"/>
      <c r="P661" s="780"/>
      <c r="Q661" s="781"/>
      <c r="R661" s="754"/>
      <c r="S661" s="754"/>
      <c r="T661" s="754"/>
      <c r="U661" s="754"/>
      <c r="V661" s="754"/>
      <c r="W661" s="754"/>
      <c r="X661" s="754"/>
      <c r="Y661" s="754"/>
      <c r="Z661" s="754"/>
      <c r="AA661" s="754"/>
      <c r="AB661" s="754"/>
      <c r="AC661" s="754"/>
      <c r="AD661" s="754"/>
      <c r="AE661" s="754"/>
      <c r="AF661" s="754"/>
      <c r="AG661" s="754"/>
      <c r="AH661" s="754"/>
      <c r="AI661" s="754"/>
      <c r="AJ661" s="754"/>
      <c r="AK661" s="754"/>
      <c r="AL661" s="754"/>
      <c r="AM661" s="754"/>
      <c r="AN661" s="754"/>
      <c r="AO661" s="754"/>
      <c r="AP661" s="754"/>
      <c r="AQ661" s="754"/>
      <c r="AR661" s="754"/>
      <c r="AS661" s="754"/>
      <c r="AT661" s="754"/>
      <c r="AU661" s="754"/>
      <c r="AV661" s="754"/>
      <c r="AW661" s="754"/>
      <c r="AX661" s="754"/>
      <c r="AY661" s="754"/>
      <c r="AZ661" s="754"/>
      <c r="BA661" s="754"/>
      <c r="BB661" s="754"/>
      <c r="BC661" s="754"/>
      <c r="BD661" s="754"/>
      <c r="BE661" s="754"/>
      <c r="BF661" s="754"/>
      <c r="BG661" s="754"/>
    </row>
    <row r="662" spans="1:59" s="782" customFormat="1" x14ac:dyDescent="0.2">
      <c r="A662" s="773">
        <v>481</v>
      </c>
      <c r="B662" s="773">
        <v>491</v>
      </c>
      <c r="C662" s="774">
        <v>869</v>
      </c>
      <c r="D662" s="775">
        <v>653</v>
      </c>
      <c r="E662" s="776" t="s">
        <v>1309</v>
      </c>
      <c r="F662" s="777" t="s">
        <v>6394</v>
      </c>
      <c r="G662" s="778" t="s">
        <v>5745</v>
      </c>
      <c r="H662" s="777" t="s">
        <v>106</v>
      </c>
      <c r="I662" s="779">
        <v>20000</v>
      </c>
      <c r="J662" s="780">
        <v>20000</v>
      </c>
      <c r="K662" s="780"/>
      <c r="L662" s="780"/>
      <c r="M662" s="780"/>
      <c r="N662" s="780"/>
      <c r="O662" s="780"/>
      <c r="P662" s="780"/>
      <c r="Q662" s="781"/>
      <c r="R662" s="754"/>
      <c r="S662" s="754"/>
      <c r="T662" s="754"/>
      <c r="U662" s="754"/>
      <c r="V662" s="754"/>
      <c r="W662" s="754"/>
      <c r="X662" s="754"/>
      <c r="Y662" s="754"/>
      <c r="Z662" s="754"/>
      <c r="AA662" s="754"/>
      <c r="AB662" s="754"/>
      <c r="AC662" s="754"/>
      <c r="AD662" s="754"/>
      <c r="AE662" s="754"/>
      <c r="AF662" s="754"/>
      <c r="AG662" s="754"/>
      <c r="AH662" s="754"/>
      <c r="AI662" s="754"/>
      <c r="AJ662" s="754"/>
      <c r="AK662" s="754"/>
      <c r="AL662" s="754"/>
      <c r="AM662" s="754"/>
      <c r="AN662" s="754"/>
      <c r="AO662" s="754"/>
      <c r="AP662" s="754"/>
      <c r="AQ662" s="754"/>
      <c r="AR662" s="754"/>
      <c r="AS662" s="754"/>
      <c r="AT662" s="754"/>
      <c r="AU662" s="754"/>
      <c r="AV662" s="754"/>
      <c r="AW662" s="754"/>
      <c r="AX662" s="754"/>
      <c r="AY662" s="754"/>
      <c r="AZ662" s="754"/>
      <c r="BA662" s="754"/>
      <c r="BB662" s="754"/>
      <c r="BC662" s="754"/>
      <c r="BD662" s="754"/>
      <c r="BE662" s="754"/>
      <c r="BF662" s="754"/>
      <c r="BG662" s="754"/>
    </row>
    <row r="663" spans="1:59" s="782" customFormat="1" ht="30" x14ac:dyDescent="0.2">
      <c r="A663" s="773">
        <v>482</v>
      </c>
      <c r="B663" s="773">
        <v>492</v>
      </c>
      <c r="C663" s="774">
        <v>870</v>
      </c>
      <c r="D663" s="775">
        <v>654</v>
      </c>
      <c r="E663" s="776" t="s">
        <v>1312</v>
      </c>
      <c r="F663" s="777" t="s">
        <v>6395</v>
      </c>
      <c r="G663" s="778" t="s">
        <v>5745</v>
      </c>
      <c r="H663" s="777" t="s">
        <v>106</v>
      </c>
      <c r="I663" s="779">
        <v>4250</v>
      </c>
      <c r="J663" s="780">
        <v>4250</v>
      </c>
      <c r="K663" s="780"/>
      <c r="L663" s="780"/>
      <c r="M663" s="780"/>
      <c r="N663" s="780"/>
      <c r="O663" s="780"/>
      <c r="P663" s="780"/>
      <c r="Q663" s="781"/>
      <c r="R663" s="754"/>
      <c r="S663" s="754"/>
      <c r="T663" s="754"/>
      <c r="U663" s="754"/>
      <c r="V663" s="754"/>
      <c r="W663" s="754"/>
      <c r="X663" s="754"/>
      <c r="Y663" s="754"/>
      <c r="Z663" s="754"/>
      <c r="AA663" s="754"/>
      <c r="AB663" s="754"/>
      <c r="AC663" s="754"/>
      <c r="AD663" s="754"/>
      <c r="AE663" s="754"/>
      <c r="AF663" s="754"/>
      <c r="AG663" s="754"/>
      <c r="AH663" s="754"/>
      <c r="AI663" s="754"/>
      <c r="AJ663" s="754"/>
      <c r="AK663" s="754"/>
      <c r="AL663" s="754"/>
      <c r="AM663" s="754"/>
      <c r="AN663" s="754"/>
      <c r="AO663" s="754"/>
      <c r="AP663" s="754"/>
      <c r="AQ663" s="754"/>
      <c r="AR663" s="754"/>
      <c r="AS663" s="754"/>
      <c r="AT663" s="754"/>
      <c r="AU663" s="754"/>
      <c r="AV663" s="754"/>
      <c r="AW663" s="754"/>
      <c r="AX663" s="754"/>
      <c r="AY663" s="754"/>
      <c r="AZ663" s="754"/>
      <c r="BA663" s="754"/>
      <c r="BB663" s="754"/>
      <c r="BC663" s="754"/>
      <c r="BD663" s="754"/>
      <c r="BE663" s="754"/>
      <c r="BF663" s="754"/>
      <c r="BG663" s="754"/>
    </row>
    <row r="664" spans="1:59" s="782" customFormat="1" ht="30" x14ac:dyDescent="0.2">
      <c r="A664" s="773">
        <v>483</v>
      </c>
      <c r="B664" s="773">
        <v>493</v>
      </c>
      <c r="C664" s="774">
        <v>871</v>
      </c>
      <c r="D664" s="775">
        <v>655</v>
      </c>
      <c r="E664" s="776" t="s">
        <v>1315</v>
      </c>
      <c r="F664" s="777" t="s">
        <v>6396</v>
      </c>
      <c r="G664" s="778" t="s">
        <v>5745</v>
      </c>
      <c r="H664" s="777" t="s">
        <v>106</v>
      </c>
      <c r="I664" s="779">
        <v>105000</v>
      </c>
      <c r="J664" s="780">
        <v>105000</v>
      </c>
      <c r="K664" s="780"/>
      <c r="L664" s="780"/>
      <c r="M664" s="780"/>
      <c r="N664" s="780"/>
      <c r="O664" s="780"/>
      <c r="P664" s="780"/>
      <c r="Q664" s="781"/>
      <c r="R664" s="754"/>
      <c r="S664" s="754"/>
      <c r="T664" s="754"/>
      <c r="U664" s="754"/>
      <c r="V664" s="754"/>
      <c r="W664" s="754"/>
      <c r="X664" s="754"/>
      <c r="Y664" s="754"/>
      <c r="Z664" s="754"/>
      <c r="AA664" s="754"/>
      <c r="AB664" s="754"/>
      <c r="AC664" s="754"/>
      <c r="AD664" s="754"/>
      <c r="AE664" s="754"/>
      <c r="AF664" s="754"/>
      <c r="AG664" s="754"/>
      <c r="AH664" s="754"/>
      <c r="AI664" s="754"/>
      <c r="AJ664" s="754"/>
      <c r="AK664" s="754"/>
      <c r="AL664" s="754"/>
      <c r="AM664" s="754"/>
      <c r="AN664" s="754"/>
      <c r="AO664" s="754"/>
      <c r="AP664" s="754"/>
      <c r="AQ664" s="754"/>
      <c r="AR664" s="754"/>
      <c r="AS664" s="754"/>
      <c r="AT664" s="754"/>
      <c r="AU664" s="754"/>
      <c r="AV664" s="754"/>
      <c r="AW664" s="754"/>
      <c r="AX664" s="754"/>
      <c r="AY664" s="754"/>
      <c r="AZ664" s="754"/>
      <c r="BA664" s="754"/>
      <c r="BB664" s="754"/>
      <c r="BC664" s="754"/>
      <c r="BD664" s="754"/>
      <c r="BE664" s="754"/>
      <c r="BF664" s="754"/>
      <c r="BG664" s="754"/>
    </row>
    <row r="665" spans="1:59" s="782" customFormat="1" ht="30" x14ac:dyDescent="0.2">
      <c r="A665" s="773">
        <v>484</v>
      </c>
      <c r="B665" s="773">
        <v>494</v>
      </c>
      <c r="C665" s="774">
        <v>872</v>
      </c>
      <c r="D665" s="775">
        <v>656</v>
      </c>
      <c r="E665" s="776" t="s">
        <v>1318</v>
      </c>
      <c r="F665" s="777" t="s">
        <v>6397</v>
      </c>
      <c r="G665" s="778" t="s">
        <v>5745</v>
      </c>
      <c r="H665" s="777" t="s">
        <v>106</v>
      </c>
      <c r="I665" s="779">
        <v>150000</v>
      </c>
      <c r="J665" s="780">
        <v>150000</v>
      </c>
      <c r="K665" s="780"/>
      <c r="L665" s="780"/>
      <c r="M665" s="780"/>
      <c r="N665" s="780"/>
      <c r="O665" s="780"/>
      <c r="P665" s="780"/>
      <c r="Q665" s="781"/>
      <c r="R665" s="754"/>
      <c r="S665" s="754"/>
      <c r="T665" s="754"/>
      <c r="U665" s="754"/>
      <c r="V665" s="754"/>
      <c r="W665" s="754"/>
      <c r="X665" s="754"/>
      <c r="Y665" s="754"/>
      <c r="Z665" s="754"/>
      <c r="AA665" s="754"/>
      <c r="AB665" s="754"/>
      <c r="AC665" s="754"/>
      <c r="AD665" s="754"/>
      <c r="AE665" s="754"/>
      <c r="AF665" s="754"/>
      <c r="AG665" s="754"/>
      <c r="AH665" s="754"/>
      <c r="AI665" s="754"/>
      <c r="AJ665" s="754"/>
      <c r="AK665" s="754"/>
      <c r="AL665" s="754"/>
      <c r="AM665" s="754"/>
      <c r="AN665" s="754"/>
      <c r="AO665" s="754"/>
      <c r="AP665" s="754"/>
      <c r="AQ665" s="754"/>
      <c r="AR665" s="754"/>
      <c r="AS665" s="754"/>
      <c r="AT665" s="754"/>
      <c r="AU665" s="754"/>
      <c r="AV665" s="754"/>
      <c r="AW665" s="754"/>
      <c r="AX665" s="754"/>
      <c r="AY665" s="754"/>
      <c r="AZ665" s="754"/>
      <c r="BA665" s="754"/>
      <c r="BB665" s="754"/>
      <c r="BC665" s="754"/>
      <c r="BD665" s="754"/>
      <c r="BE665" s="754"/>
      <c r="BF665" s="754"/>
      <c r="BG665" s="754"/>
    </row>
    <row r="666" spans="1:59" s="782" customFormat="1" ht="30" x14ac:dyDescent="0.2">
      <c r="A666" s="773">
        <v>485</v>
      </c>
      <c r="B666" s="773">
        <v>495</v>
      </c>
      <c r="C666" s="774">
        <v>873</v>
      </c>
      <c r="D666" s="775">
        <v>657</v>
      </c>
      <c r="E666" s="776" t="s">
        <v>1322</v>
      </c>
      <c r="F666" s="777" t="s">
        <v>6398</v>
      </c>
      <c r="G666" s="778" t="s">
        <v>5745</v>
      </c>
      <c r="H666" s="777" t="s">
        <v>106</v>
      </c>
      <c r="I666" s="779">
        <v>20000</v>
      </c>
      <c r="J666" s="780">
        <v>20000</v>
      </c>
      <c r="K666" s="780"/>
      <c r="L666" s="780"/>
      <c r="M666" s="780"/>
      <c r="N666" s="780"/>
      <c r="O666" s="780"/>
      <c r="P666" s="780"/>
      <c r="Q666" s="781"/>
      <c r="R666" s="754"/>
      <c r="S666" s="754"/>
      <c r="T666" s="754"/>
      <c r="U666" s="754"/>
      <c r="V666" s="754"/>
      <c r="W666" s="754"/>
      <c r="X666" s="754"/>
      <c r="Y666" s="754"/>
      <c r="Z666" s="754"/>
      <c r="AA666" s="754"/>
      <c r="AB666" s="754"/>
      <c r="AC666" s="754"/>
      <c r="AD666" s="754"/>
      <c r="AE666" s="754"/>
      <c r="AF666" s="754"/>
      <c r="AG666" s="754"/>
      <c r="AH666" s="754"/>
      <c r="AI666" s="754"/>
      <c r="AJ666" s="754"/>
      <c r="AK666" s="754"/>
      <c r="AL666" s="754"/>
      <c r="AM666" s="754"/>
      <c r="AN666" s="754"/>
      <c r="AO666" s="754"/>
      <c r="AP666" s="754"/>
      <c r="AQ666" s="754"/>
      <c r="AR666" s="754"/>
      <c r="AS666" s="754"/>
      <c r="AT666" s="754"/>
      <c r="AU666" s="754"/>
      <c r="AV666" s="754"/>
      <c r="AW666" s="754"/>
      <c r="AX666" s="754"/>
      <c r="AY666" s="754"/>
      <c r="AZ666" s="754"/>
      <c r="BA666" s="754"/>
      <c r="BB666" s="754"/>
      <c r="BC666" s="754"/>
      <c r="BD666" s="754"/>
      <c r="BE666" s="754"/>
      <c r="BF666" s="754"/>
      <c r="BG666" s="754"/>
    </row>
    <row r="667" spans="1:59" s="782" customFormat="1" ht="30" x14ac:dyDescent="0.2">
      <c r="A667" s="773">
        <v>486</v>
      </c>
      <c r="B667" s="773">
        <v>496</v>
      </c>
      <c r="C667" s="774">
        <v>874</v>
      </c>
      <c r="D667" s="775">
        <v>658</v>
      </c>
      <c r="E667" s="776" t="s">
        <v>1324</v>
      </c>
      <c r="F667" s="777" t="s">
        <v>6399</v>
      </c>
      <c r="G667" s="778" t="s">
        <v>5745</v>
      </c>
      <c r="H667" s="777" t="s">
        <v>106</v>
      </c>
      <c r="I667" s="779">
        <v>70000</v>
      </c>
      <c r="J667" s="780">
        <v>70000</v>
      </c>
      <c r="K667" s="780"/>
      <c r="L667" s="780"/>
      <c r="M667" s="780"/>
      <c r="N667" s="780"/>
      <c r="O667" s="780"/>
      <c r="P667" s="780"/>
      <c r="Q667" s="781"/>
      <c r="R667" s="754"/>
      <c r="S667" s="754"/>
      <c r="T667" s="754"/>
      <c r="U667" s="754"/>
      <c r="V667" s="754"/>
      <c r="W667" s="754"/>
      <c r="X667" s="754"/>
      <c r="Y667" s="754"/>
      <c r="Z667" s="754"/>
      <c r="AA667" s="754"/>
      <c r="AB667" s="754"/>
      <c r="AC667" s="754"/>
      <c r="AD667" s="754"/>
      <c r="AE667" s="754"/>
      <c r="AF667" s="754"/>
      <c r="AG667" s="754"/>
      <c r="AH667" s="754"/>
      <c r="AI667" s="754"/>
      <c r="AJ667" s="754"/>
      <c r="AK667" s="754"/>
      <c r="AL667" s="754"/>
      <c r="AM667" s="754"/>
      <c r="AN667" s="754"/>
      <c r="AO667" s="754"/>
      <c r="AP667" s="754"/>
      <c r="AQ667" s="754"/>
      <c r="AR667" s="754"/>
      <c r="AS667" s="754"/>
      <c r="AT667" s="754"/>
      <c r="AU667" s="754"/>
      <c r="AV667" s="754"/>
      <c r="AW667" s="754"/>
      <c r="AX667" s="754"/>
      <c r="AY667" s="754"/>
      <c r="AZ667" s="754"/>
      <c r="BA667" s="754"/>
      <c r="BB667" s="754"/>
      <c r="BC667" s="754"/>
      <c r="BD667" s="754"/>
      <c r="BE667" s="754"/>
      <c r="BF667" s="754"/>
      <c r="BG667" s="754"/>
    </row>
    <row r="668" spans="1:59" s="782" customFormat="1" x14ac:dyDescent="0.2">
      <c r="A668" s="773">
        <v>487</v>
      </c>
      <c r="B668" s="773">
        <v>497</v>
      </c>
      <c r="C668" s="774">
        <v>875</v>
      </c>
      <c r="D668" s="775">
        <v>659</v>
      </c>
      <c r="E668" s="776" t="s">
        <v>1328</v>
      </c>
      <c r="F668" s="777" t="s">
        <v>6333</v>
      </c>
      <c r="G668" s="778" t="s">
        <v>5745</v>
      </c>
      <c r="H668" s="777" t="s">
        <v>106</v>
      </c>
      <c r="I668" s="779">
        <v>125000</v>
      </c>
      <c r="J668" s="780">
        <v>125000</v>
      </c>
      <c r="K668" s="780"/>
      <c r="L668" s="780"/>
      <c r="M668" s="780"/>
      <c r="N668" s="780"/>
      <c r="O668" s="780"/>
      <c r="P668" s="780"/>
      <c r="Q668" s="781"/>
      <c r="R668" s="754"/>
      <c r="S668" s="754"/>
      <c r="T668" s="754"/>
      <c r="U668" s="754"/>
      <c r="V668" s="754"/>
      <c r="W668" s="754"/>
      <c r="X668" s="754"/>
      <c r="Y668" s="754"/>
      <c r="Z668" s="754"/>
      <c r="AA668" s="754"/>
      <c r="AB668" s="754"/>
      <c r="AC668" s="754"/>
      <c r="AD668" s="754"/>
      <c r="AE668" s="754"/>
      <c r="AF668" s="754"/>
      <c r="AG668" s="754"/>
      <c r="AH668" s="754"/>
      <c r="AI668" s="754"/>
      <c r="AJ668" s="754"/>
      <c r="AK668" s="754"/>
      <c r="AL668" s="754"/>
      <c r="AM668" s="754"/>
      <c r="AN668" s="754"/>
      <c r="AO668" s="754"/>
      <c r="AP668" s="754"/>
      <c r="AQ668" s="754"/>
      <c r="AR668" s="754"/>
      <c r="AS668" s="754"/>
      <c r="AT668" s="754"/>
      <c r="AU668" s="754"/>
      <c r="AV668" s="754"/>
      <c r="AW668" s="754"/>
      <c r="AX668" s="754"/>
      <c r="AY668" s="754"/>
      <c r="AZ668" s="754"/>
      <c r="BA668" s="754"/>
      <c r="BB668" s="754"/>
      <c r="BC668" s="754"/>
      <c r="BD668" s="754"/>
      <c r="BE668" s="754"/>
      <c r="BF668" s="754"/>
      <c r="BG668" s="754"/>
    </row>
    <row r="669" spans="1:59" s="782" customFormat="1" ht="45" x14ac:dyDescent="0.2">
      <c r="A669" s="773">
        <v>488</v>
      </c>
      <c r="B669" s="773">
        <v>498</v>
      </c>
      <c r="C669" s="774">
        <v>876</v>
      </c>
      <c r="D669" s="775">
        <v>660</v>
      </c>
      <c r="E669" s="776" t="s">
        <v>1330</v>
      </c>
      <c r="F669" s="777" t="s">
        <v>6400</v>
      </c>
      <c r="G669" s="778" t="s">
        <v>5745</v>
      </c>
      <c r="H669" s="777" t="s">
        <v>106</v>
      </c>
      <c r="I669" s="779">
        <v>225000</v>
      </c>
      <c r="J669" s="780">
        <v>225000</v>
      </c>
      <c r="K669" s="780"/>
      <c r="L669" s="780"/>
      <c r="M669" s="780"/>
      <c r="N669" s="780"/>
      <c r="O669" s="780"/>
      <c r="P669" s="780"/>
      <c r="Q669" s="781"/>
      <c r="R669" s="754"/>
      <c r="S669" s="754"/>
      <c r="T669" s="754"/>
      <c r="U669" s="754"/>
      <c r="V669" s="754"/>
      <c r="W669" s="754"/>
      <c r="X669" s="754"/>
      <c r="Y669" s="754"/>
      <c r="Z669" s="754"/>
      <c r="AA669" s="754"/>
      <c r="AB669" s="754"/>
      <c r="AC669" s="754"/>
      <c r="AD669" s="754"/>
      <c r="AE669" s="754"/>
      <c r="AF669" s="754"/>
      <c r="AG669" s="754"/>
      <c r="AH669" s="754"/>
      <c r="AI669" s="754"/>
      <c r="AJ669" s="754"/>
      <c r="AK669" s="754"/>
      <c r="AL669" s="754"/>
      <c r="AM669" s="754"/>
      <c r="AN669" s="754"/>
      <c r="AO669" s="754"/>
      <c r="AP669" s="754"/>
      <c r="AQ669" s="754"/>
      <c r="AR669" s="754"/>
      <c r="AS669" s="754"/>
      <c r="AT669" s="754"/>
      <c r="AU669" s="754"/>
      <c r="AV669" s="754"/>
      <c r="AW669" s="754"/>
      <c r="AX669" s="754"/>
      <c r="AY669" s="754"/>
      <c r="AZ669" s="754"/>
      <c r="BA669" s="754"/>
      <c r="BB669" s="754"/>
      <c r="BC669" s="754"/>
      <c r="BD669" s="754"/>
      <c r="BE669" s="754"/>
      <c r="BF669" s="754"/>
      <c r="BG669" s="754"/>
    </row>
    <row r="670" spans="1:59" s="782" customFormat="1" ht="30" x14ac:dyDescent="0.2">
      <c r="A670" s="773">
        <v>489</v>
      </c>
      <c r="B670" s="773">
        <v>499</v>
      </c>
      <c r="C670" s="774">
        <v>877</v>
      </c>
      <c r="D670" s="775">
        <v>661</v>
      </c>
      <c r="E670" s="776" t="s">
        <v>1334</v>
      </c>
      <c r="F670" s="777" t="s">
        <v>6401</v>
      </c>
      <c r="G670" s="778" t="s">
        <v>5745</v>
      </c>
      <c r="H670" s="777" t="s">
        <v>106</v>
      </c>
      <c r="I670" s="779">
        <v>80000</v>
      </c>
      <c r="J670" s="780">
        <v>80000</v>
      </c>
      <c r="K670" s="780"/>
      <c r="L670" s="780"/>
      <c r="M670" s="780"/>
      <c r="N670" s="780"/>
      <c r="O670" s="780"/>
      <c r="P670" s="780"/>
      <c r="Q670" s="781"/>
      <c r="R670" s="754"/>
      <c r="S670" s="754"/>
      <c r="T670" s="754"/>
      <c r="U670" s="754"/>
      <c r="V670" s="754"/>
      <c r="W670" s="754"/>
      <c r="X670" s="754"/>
      <c r="Y670" s="754"/>
      <c r="Z670" s="754"/>
      <c r="AA670" s="754"/>
      <c r="AB670" s="754"/>
      <c r="AC670" s="754"/>
      <c r="AD670" s="754"/>
      <c r="AE670" s="754"/>
      <c r="AF670" s="754"/>
      <c r="AG670" s="754"/>
      <c r="AH670" s="754"/>
      <c r="AI670" s="754"/>
      <c r="AJ670" s="754"/>
      <c r="AK670" s="754"/>
      <c r="AL670" s="754"/>
      <c r="AM670" s="754"/>
      <c r="AN670" s="754"/>
      <c r="AO670" s="754"/>
      <c r="AP670" s="754"/>
      <c r="AQ670" s="754"/>
      <c r="AR670" s="754"/>
      <c r="AS670" s="754"/>
      <c r="AT670" s="754"/>
      <c r="AU670" s="754"/>
      <c r="AV670" s="754"/>
      <c r="AW670" s="754"/>
      <c r="AX670" s="754"/>
      <c r="AY670" s="754"/>
      <c r="AZ670" s="754"/>
      <c r="BA670" s="754"/>
      <c r="BB670" s="754"/>
      <c r="BC670" s="754"/>
      <c r="BD670" s="754"/>
      <c r="BE670" s="754"/>
      <c r="BF670" s="754"/>
      <c r="BG670" s="754"/>
    </row>
    <row r="671" spans="1:59" s="782" customFormat="1" x14ac:dyDescent="0.2">
      <c r="A671" s="773">
        <v>490</v>
      </c>
      <c r="B671" s="773">
        <v>500</v>
      </c>
      <c r="C671" s="774">
        <v>878</v>
      </c>
      <c r="D671" s="775">
        <v>662</v>
      </c>
      <c r="E671" s="776" t="s">
        <v>1337</v>
      </c>
      <c r="F671" s="777" t="s">
        <v>6319</v>
      </c>
      <c r="G671" s="778" t="s">
        <v>5745</v>
      </c>
      <c r="H671" s="777" t="s">
        <v>106</v>
      </c>
      <c r="I671" s="779">
        <v>318000</v>
      </c>
      <c r="J671" s="780">
        <v>318000</v>
      </c>
      <c r="K671" s="780"/>
      <c r="L671" s="780"/>
      <c r="M671" s="780"/>
      <c r="N671" s="780"/>
      <c r="O671" s="780"/>
      <c r="P671" s="780"/>
      <c r="Q671" s="781"/>
      <c r="R671" s="754"/>
      <c r="S671" s="754"/>
      <c r="T671" s="754"/>
      <c r="U671" s="754"/>
      <c r="V671" s="754"/>
      <c r="W671" s="754"/>
      <c r="X671" s="754"/>
      <c r="Y671" s="754"/>
      <c r="Z671" s="754"/>
      <c r="AA671" s="754"/>
      <c r="AB671" s="754"/>
      <c r="AC671" s="754"/>
      <c r="AD671" s="754"/>
      <c r="AE671" s="754"/>
      <c r="AF671" s="754"/>
      <c r="AG671" s="754"/>
      <c r="AH671" s="754"/>
      <c r="AI671" s="754"/>
      <c r="AJ671" s="754"/>
      <c r="AK671" s="754"/>
      <c r="AL671" s="754"/>
      <c r="AM671" s="754"/>
      <c r="AN671" s="754"/>
      <c r="AO671" s="754"/>
      <c r="AP671" s="754"/>
      <c r="AQ671" s="754"/>
      <c r="AR671" s="754"/>
      <c r="AS671" s="754"/>
      <c r="AT671" s="754"/>
      <c r="AU671" s="754"/>
      <c r="AV671" s="754"/>
      <c r="AW671" s="754"/>
      <c r="AX671" s="754"/>
      <c r="AY671" s="754"/>
      <c r="AZ671" s="754"/>
      <c r="BA671" s="754"/>
      <c r="BB671" s="754"/>
      <c r="BC671" s="754"/>
      <c r="BD671" s="754"/>
      <c r="BE671" s="754"/>
      <c r="BF671" s="754"/>
      <c r="BG671" s="754"/>
    </row>
    <row r="672" spans="1:59" s="782" customFormat="1" x14ac:dyDescent="0.2">
      <c r="A672" s="773">
        <v>491</v>
      </c>
      <c r="B672" s="773">
        <v>501</v>
      </c>
      <c r="C672" s="774">
        <v>879</v>
      </c>
      <c r="D672" s="775">
        <v>663</v>
      </c>
      <c r="E672" s="776" t="s">
        <v>1339</v>
      </c>
      <c r="F672" s="777" t="s">
        <v>6402</v>
      </c>
      <c r="G672" s="778" t="s">
        <v>5745</v>
      </c>
      <c r="H672" s="777" t="s">
        <v>106</v>
      </c>
      <c r="I672" s="779">
        <v>40000</v>
      </c>
      <c r="J672" s="780">
        <v>40000</v>
      </c>
      <c r="K672" s="780"/>
      <c r="L672" s="780"/>
      <c r="M672" s="780"/>
      <c r="N672" s="780"/>
      <c r="O672" s="780"/>
      <c r="P672" s="780"/>
      <c r="Q672" s="781"/>
      <c r="R672" s="754"/>
      <c r="S672" s="754"/>
      <c r="T672" s="754"/>
      <c r="U672" s="754"/>
      <c r="V672" s="754"/>
      <c r="W672" s="754"/>
      <c r="X672" s="754"/>
      <c r="Y672" s="754"/>
      <c r="Z672" s="754"/>
      <c r="AA672" s="754"/>
      <c r="AB672" s="754"/>
      <c r="AC672" s="754"/>
      <c r="AD672" s="754"/>
      <c r="AE672" s="754"/>
      <c r="AF672" s="754"/>
      <c r="AG672" s="754"/>
      <c r="AH672" s="754"/>
      <c r="AI672" s="754"/>
      <c r="AJ672" s="754"/>
      <c r="AK672" s="754"/>
      <c r="AL672" s="754"/>
      <c r="AM672" s="754"/>
      <c r="AN672" s="754"/>
      <c r="AO672" s="754"/>
      <c r="AP672" s="754"/>
      <c r="AQ672" s="754"/>
      <c r="AR672" s="754"/>
      <c r="AS672" s="754"/>
      <c r="AT672" s="754"/>
      <c r="AU672" s="754"/>
      <c r="AV672" s="754"/>
      <c r="AW672" s="754"/>
      <c r="AX672" s="754"/>
      <c r="AY672" s="754"/>
      <c r="AZ672" s="754"/>
      <c r="BA672" s="754"/>
      <c r="BB672" s="754"/>
      <c r="BC672" s="754"/>
      <c r="BD672" s="754"/>
      <c r="BE672" s="754"/>
      <c r="BF672" s="754"/>
      <c r="BG672" s="754"/>
    </row>
    <row r="673" spans="1:59" s="782" customFormat="1" x14ac:dyDescent="0.2">
      <c r="A673" s="773">
        <v>492</v>
      </c>
      <c r="B673" s="773">
        <v>502</v>
      </c>
      <c r="C673" s="774">
        <v>880</v>
      </c>
      <c r="D673" s="775">
        <v>664</v>
      </c>
      <c r="E673" s="776" t="s">
        <v>1342</v>
      </c>
      <c r="F673" s="777" t="s">
        <v>6403</v>
      </c>
      <c r="G673" s="778" t="s">
        <v>5745</v>
      </c>
      <c r="H673" s="777" t="s">
        <v>106</v>
      </c>
      <c r="I673" s="779">
        <v>50000</v>
      </c>
      <c r="J673" s="780">
        <v>50000</v>
      </c>
      <c r="K673" s="780"/>
      <c r="L673" s="780"/>
      <c r="M673" s="780"/>
      <c r="N673" s="780"/>
      <c r="O673" s="780"/>
      <c r="P673" s="780"/>
      <c r="Q673" s="781"/>
      <c r="R673" s="754"/>
      <c r="S673" s="754"/>
      <c r="T673" s="754"/>
      <c r="U673" s="754"/>
      <c r="V673" s="754"/>
      <c r="W673" s="754"/>
      <c r="X673" s="754"/>
      <c r="Y673" s="754"/>
      <c r="Z673" s="754"/>
      <c r="AA673" s="754"/>
      <c r="AB673" s="754"/>
      <c r="AC673" s="754"/>
      <c r="AD673" s="754"/>
      <c r="AE673" s="754"/>
      <c r="AF673" s="754"/>
      <c r="AG673" s="754"/>
      <c r="AH673" s="754"/>
      <c r="AI673" s="754"/>
      <c r="AJ673" s="754"/>
      <c r="AK673" s="754"/>
      <c r="AL673" s="754"/>
      <c r="AM673" s="754"/>
      <c r="AN673" s="754"/>
      <c r="AO673" s="754"/>
      <c r="AP673" s="754"/>
      <c r="AQ673" s="754"/>
      <c r="AR673" s="754"/>
      <c r="AS673" s="754"/>
      <c r="AT673" s="754"/>
      <c r="AU673" s="754"/>
      <c r="AV673" s="754"/>
      <c r="AW673" s="754"/>
      <c r="AX673" s="754"/>
      <c r="AY673" s="754"/>
      <c r="AZ673" s="754"/>
      <c r="BA673" s="754"/>
      <c r="BB673" s="754"/>
      <c r="BC673" s="754"/>
      <c r="BD673" s="754"/>
      <c r="BE673" s="754"/>
      <c r="BF673" s="754"/>
      <c r="BG673" s="754"/>
    </row>
    <row r="674" spans="1:59" s="782" customFormat="1" ht="30" x14ac:dyDescent="0.2">
      <c r="A674" s="773">
        <v>493</v>
      </c>
      <c r="B674" s="773">
        <v>503</v>
      </c>
      <c r="C674" s="774">
        <v>881</v>
      </c>
      <c r="D674" s="775">
        <v>665</v>
      </c>
      <c r="E674" s="776" t="s">
        <v>1346</v>
      </c>
      <c r="F674" s="777" t="s">
        <v>6404</v>
      </c>
      <c r="G674" s="778" t="s">
        <v>5745</v>
      </c>
      <c r="H674" s="777" t="s">
        <v>106</v>
      </c>
      <c r="I674" s="779">
        <v>40000</v>
      </c>
      <c r="J674" s="780">
        <v>40000</v>
      </c>
      <c r="K674" s="780"/>
      <c r="L674" s="780"/>
      <c r="M674" s="780"/>
      <c r="N674" s="780"/>
      <c r="O674" s="780"/>
      <c r="P674" s="780"/>
      <c r="Q674" s="781"/>
      <c r="R674" s="754"/>
      <c r="S674" s="754"/>
      <c r="T674" s="754"/>
      <c r="U674" s="754"/>
      <c r="V674" s="754"/>
      <c r="W674" s="754"/>
      <c r="X674" s="754"/>
      <c r="Y674" s="754"/>
      <c r="Z674" s="754"/>
      <c r="AA674" s="754"/>
      <c r="AB674" s="754"/>
      <c r="AC674" s="754"/>
      <c r="AD674" s="754"/>
      <c r="AE674" s="754"/>
      <c r="AF674" s="754"/>
      <c r="AG674" s="754"/>
      <c r="AH674" s="754"/>
      <c r="AI674" s="754"/>
      <c r="AJ674" s="754"/>
      <c r="AK674" s="754"/>
      <c r="AL674" s="754"/>
      <c r="AM674" s="754"/>
      <c r="AN674" s="754"/>
      <c r="AO674" s="754"/>
      <c r="AP674" s="754"/>
      <c r="AQ674" s="754"/>
      <c r="AR674" s="754"/>
      <c r="AS674" s="754"/>
      <c r="AT674" s="754"/>
      <c r="AU674" s="754"/>
      <c r="AV674" s="754"/>
      <c r="AW674" s="754"/>
      <c r="AX674" s="754"/>
      <c r="AY674" s="754"/>
      <c r="AZ674" s="754"/>
      <c r="BA674" s="754"/>
      <c r="BB674" s="754"/>
      <c r="BC674" s="754"/>
      <c r="BD674" s="754"/>
      <c r="BE674" s="754"/>
      <c r="BF674" s="754"/>
      <c r="BG674" s="754"/>
    </row>
    <row r="675" spans="1:59" s="782" customFormat="1" ht="30" x14ac:dyDescent="0.2">
      <c r="A675" s="773">
        <v>496</v>
      </c>
      <c r="B675" s="773">
        <v>506</v>
      </c>
      <c r="C675" s="774">
        <v>882</v>
      </c>
      <c r="D675" s="775">
        <v>666</v>
      </c>
      <c r="E675" s="776" t="s">
        <v>1354</v>
      </c>
      <c r="F675" s="777" t="s">
        <v>6405</v>
      </c>
      <c r="G675" s="778" t="s">
        <v>5745</v>
      </c>
      <c r="H675" s="777" t="s">
        <v>106</v>
      </c>
      <c r="I675" s="779">
        <v>75000</v>
      </c>
      <c r="J675" s="780">
        <v>75000</v>
      </c>
      <c r="K675" s="780"/>
      <c r="L675" s="780"/>
      <c r="M675" s="780"/>
      <c r="N675" s="780"/>
      <c r="O675" s="780"/>
      <c r="P675" s="780"/>
      <c r="Q675" s="781"/>
      <c r="R675" s="754"/>
      <c r="S675" s="754"/>
      <c r="T675" s="754"/>
      <c r="U675" s="754"/>
      <c r="V675" s="754"/>
      <c r="W675" s="754"/>
      <c r="X675" s="754"/>
      <c r="Y675" s="754"/>
      <c r="Z675" s="754"/>
      <c r="AA675" s="754"/>
      <c r="AB675" s="754"/>
      <c r="AC675" s="754"/>
      <c r="AD675" s="754"/>
      <c r="AE675" s="754"/>
      <c r="AF675" s="754"/>
      <c r="AG675" s="754"/>
      <c r="AH675" s="754"/>
      <c r="AI675" s="754"/>
      <c r="AJ675" s="754"/>
      <c r="AK675" s="754"/>
      <c r="AL675" s="754"/>
      <c r="AM675" s="754"/>
      <c r="AN675" s="754"/>
      <c r="AO675" s="754"/>
      <c r="AP675" s="754"/>
      <c r="AQ675" s="754"/>
      <c r="AR675" s="754"/>
      <c r="AS675" s="754"/>
      <c r="AT675" s="754"/>
      <c r="AU675" s="754"/>
      <c r="AV675" s="754"/>
      <c r="AW675" s="754"/>
      <c r="AX675" s="754"/>
      <c r="AY675" s="754"/>
      <c r="AZ675" s="754"/>
      <c r="BA675" s="754"/>
      <c r="BB675" s="754"/>
      <c r="BC675" s="754"/>
      <c r="BD675" s="754"/>
      <c r="BE675" s="754"/>
      <c r="BF675" s="754"/>
      <c r="BG675" s="754"/>
    </row>
    <row r="676" spans="1:59" s="782" customFormat="1" ht="30" x14ac:dyDescent="0.2">
      <c r="A676" s="773">
        <v>497</v>
      </c>
      <c r="B676" s="773">
        <v>507</v>
      </c>
      <c r="C676" s="774">
        <v>883</v>
      </c>
      <c r="D676" s="775">
        <v>667</v>
      </c>
      <c r="E676" s="776" t="s">
        <v>1357</v>
      </c>
      <c r="F676" s="777" t="s">
        <v>6406</v>
      </c>
      <c r="G676" s="778" t="s">
        <v>5745</v>
      </c>
      <c r="H676" s="777" t="s">
        <v>106</v>
      </c>
      <c r="I676" s="779">
        <v>100000</v>
      </c>
      <c r="J676" s="780">
        <v>100000</v>
      </c>
      <c r="K676" s="780"/>
      <c r="L676" s="780"/>
      <c r="M676" s="780"/>
      <c r="N676" s="780"/>
      <c r="O676" s="780"/>
      <c r="P676" s="780"/>
      <c r="Q676" s="781"/>
      <c r="R676" s="754"/>
      <c r="S676" s="754"/>
      <c r="T676" s="754"/>
      <c r="U676" s="754"/>
      <c r="V676" s="754"/>
      <c r="W676" s="754"/>
      <c r="X676" s="754"/>
      <c r="Y676" s="754"/>
      <c r="Z676" s="754"/>
      <c r="AA676" s="754"/>
      <c r="AB676" s="754"/>
      <c r="AC676" s="754"/>
      <c r="AD676" s="754"/>
      <c r="AE676" s="754"/>
      <c r="AF676" s="754"/>
      <c r="AG676" s="754"/>
      <c r="AH676" s="754"/>
      <c r="AI676" s="754"/>
      <c r="AJ676" s="754"/>
      <c r="AK676" s="754"/>
      <c r="AL676" s="754"/>
      <c r="AM676" s="754"/>
      <c r="AN676" s="754"/>
      <c r="AO676" s="754"/>
      <c r="AP676" s="754"/>
      <c r="AQ676" s="754"/>
      <c r="AR676" s="754"/>
      <c r="AS676" s="754"/>
      <c r="AT676" s="754"/>
      <c r="AU676" s="754"/>
      <c r="AV676" s="754"/>
      <c r="AW676" s="754"/>
      <c r="AX676" s="754"/>
      <c r="AY676" s="754"/>
      <c r="AZ676" s="754"/>
      <c r="BA676" s="754"/>
      <c r="BB676" s="754"/>
      <c r="BC676" s="754"/>
      <c r="BD676" s="754"/>
      <c r="BE676" s="754"/>
      <c r="BF676" s="754"/>
      <c r="BG676" s="754"/>
    </row>
    <row r="677" spans="1:59" s="782" customFormat="1" x14ac:dyDescent="0.2">
      <c r="A677" s="773">
        <v>499</v>
      </c>
      <c r="B677" s="773">
        <v>509</v>
      </c>
      <c r="C677" s="774">
        <v>884</v>
      </c>
      <c r="D677" s="775">
        <v>668</v>
      </c>
      <c r="E677" s="776" t="s">
        <v>1363</v>
      </c>
      <c r="F677" s="777" t="s">
        <v>6407</v>
      </c>
      <c r="G677" s="778" t="s">
        <v>5745</v>
      </c>
      <c r="H677" s="777" t="s">
        <v>106</v>
      </c>
      <c r="I677" s="779">
        <v>10000</v>
      </c>
      <c r="J677" s="780">
        <v>10000</v>
      </c>
      <c r="K677" s="780"/>
      <c r="L677" s="780"/>
      <c r="M677" s="780"/>
      <c r="N677" s="780"/>
      <c r="O677" s="780"/>
      <c r="P677" s="780"/>
      <c r="Q677" s="781"/>
      <c r="R677" s="754"/>
      <c r="S677" s="754"/>
      <c r="T677" s="754"/>
      <c r="U677" s="754"/>
      <c r="V677" s="754"/>
      <c r="W677" s="754"/>
      <c r="X677" s="754"/>
      <c r="Y677" s="754"/>
      <c r="Z677" s="754"/>
      <c r="AA677" s="754"/>
      <c r="AB677" s="754"/>
      <c r="AC677" s="754"/>
      <c r="AD677" s="754"/>
      <c r="AE677" s="754"/>
      <c r="AF677" s="754"/>
      <c r="AG677" s="754"/>
      <c r="AH677" s="754"/>
      <c r="AI677" s="754"/>
      <c r="AJ677" s="754"/>
      <c r="AK677" s="754"/>
      <c r="AL677" s="754"/>
      <c r="AM677" s="754"/>
      <c r="AN677" s="754"/>
      <c r="AO677" s="754"/>
      <c r="AP677" s="754"/>
      <c r="AQ677" s="754"/>
      <c r="AR677" s="754"/>
      <c r="AS677" s="754"/>
      <c r="AT677" s="754"/>
      <c r="AU677" s="754"/>
      <c r="AV677" s="754"/>
      <c r="AW677" s="754"/>
      <c r="AX677" s="754"/>
      <c r="AY677" s="754"/>
      <c r="AZ677" s="754"/>
      <c r="BA677" s="754"/>
      <c r="BB677" s="754"/>
      <c r="BC677" s="754"/>
      <c r="BD677" s="754"/>
      <c r="BE677" s="754"/>
      <c r="BF677" s="754"/>
      <c r="BG677" s="754"/>
    </row>
    <row r="678" spans="1:59" s="782" customFormat="1" ht="30" x14ac:dyDescent="0.2">
      <c r="A678" s="773">
        <v>500</v>
      </c>
      <c r="B678" s="773">
        <v>510</v>
      </c>
      <c r="C678" s="774">
        <v>885</v>
      </c>
      <c r="D678" s="775">
        <v>669</v>
      </c>
      <c r="E678" s="776" t="s">
        <v>1366</v>
      </c>
      <c r="F678" s="777" t="s">
        <v>6408</v>
      </c>
      <c r="G678" s="778" t="s">
        <v>5745</v>
      </c>
      <c r="H678" s="777" t="s">
        <v>106</v>
      </c>
      <c r="I678" s="779">
        <v>60000</v>
      </c>
      <c r="J678" s="780">
        <v>60000</v>
      </c>
      <c r="K678" s="780"/>
      <c r="L678" s="780"/>
      <c r="M678" s="780"/>
      <c r="N678" s="780"/>
      <c r="O678" s="780"/>
      <c r="P678" s="780"/>
      <c r="Q678" s="781"/>
      <c r="R678" s="754"/>
      <c r="S678" s="754"/>
      <c r="T678" s="754"/>
      <c r="U678" s="754"/>
      <c r="V678" s="754"/>
      <c r="W678" s="754"/>
      <c r="X678" s="754"/>
      <c r="Y678" s="754"/>
      <c r="Z678" s="754"/>
      <c r="AA678" s="754"/>
      <c r="AB678" s="754"/>
      <c r="AC678" s="754"/>
      <c r="AD678" s="754"/>
      <c r="AE678" s="754"/>
      <c r="AF678" s="754"/>
      <c r="AG678" s="754"/>
      <c r="AH678" s="754"/>
      <c r="AI678" s="754"/>
      <c r="AJ678" s="754"/>
      <c r="AK678" s="754"/>
      <c r="AL678" s="754"/>
      <c r="AM678" s="754"/>
      <c r="AN678" s="754"/>
      <c r="AO678" s="754"/>
      <c r="AP678" s="754"/>
      <c r="AQ678" s="754"/>
      <c r="AR678" s="754"/>
      <c r="AS678" s="754"/>
      <c r="AT678" s="754"/>
      <c r="AU678" s="754"/>
      <c r="AV678" s="754"/>
      <c r="AW678" s="754"/>
      <c r="AX678" s="754"/>
      <c r="AY678" s="754"/>
      <c r="AZ678" s="754"/>
      <c r="BA678" s="754"/>
      <c r="BB678" s="754"/>
      <c r="BC678" s="754"/>
      <c r="BD678" s="754"/>
      <c r="BE678" s="754"/>
      <c r="BF678" s="754"/>
      <c r="BG678" s="754"/>
    </row>
    <row r="679" spans="1:59" s="782" customFormat="1" ht="45" x14ac:dyDescent="0.2">
      <c r="A679" s="773">
        <v>501</v>
      </c>
      <c r="B679" s="773">
        <v>511</v>
      </c>
      <c r="C679" s="774">
        <v>886</v>
      </c>
      <c r="D679" s="775">
        <v>670</v>
      </c>
      <c r="E679" s="776" t="s">
        <v>1370</v>
      </c>
      <c r="F679" s="777" t="s">
        <v>6409</v>
      </c>
      <c r="G679" s="778" t="s">
        <v>5745</v>
      </c>
      <c r="H679" s="777" t="s">
        <v>106</v>
      </c>
      <c r="I679" s="779">
        <v>300000</v>
      </c>
      <c r="J679" s="780">
        <v>300000</v>
      </c>
      <c r="K679" s="780"/>
      <c r="L679" s="780"/>
      <c r="M679" s="780"/>
      <c r="N679" s="780"/>
      <c r="O679" s="780"/>
      <c r="P679" s="780"/>
      <c r="Q679" s="781"/>
      <c r="R679" s="754"/>
      <c r="S679" s="754"/>
      <c r="T679" s="754"/>
      <c r="U679" s="754"/>
      <c r="V679" s="754"/>
      <c r="W679" s="754"/>
      <c r="X679" s="754"/>
      <c r="Y679" s="754"/>
      <c r="Z679" s="754"/>
      <c r="AA679" s="754"/>
      <c r="AB679" s="754"/>
      <c r="AC679" s="754"/>
      <c r="AD679" s="754"/>
      <c r="AE679" s="754"/>
      <c r="AF679" s="754"/>
      <c r="AG679" s="754"/>
      <c r="AH679" s="754"/>
      <c r="AI679" s="754"/>
      <c r="AJ679" s="754"/>
      <c r="AK679" s="754"/>
      <c r="AL679" s="754"/>
      <c r="AM679" s="754"/>
      <c r="AN679" s="754"/>
      <c r="AO679" s="754"/>
      <c r="AP679" s="754"/>
      <c r="AQ679" s="754"/>
      <c r="AR679" s="754"/>
      <c r="AS679" s="754"/>
      <c r="AT679" s="754"/>
      <c r="AU679" s="754"/>
      <c r="AV679" s="754"/>
      <c r="AW679" s="754"/>
      <c r="AX679" s="754"/>
      <c r="AY679" s="754"/>
      <c r="AZ679" s="754"/>
      <c r="BA679" s="754"/>
      <c r="BB679" s="754"/>
      <c r="BC679" s="754"/>
      <c r="BD679" s="754"/>
      <c r="BE679" s="754"/>
      <c r="BF679" s="754"/>
      <c r="BG679" s="754"/>
    </row>
    <row r="680" spans="1:59" s="782" customFormat="1" ht="30" x14ac:dyDescent="0.2">
      <c r="A680" s="773">
        <v>502</v>
      </c>
      <c r="B680" s="773">
        <v>512</v>
      </c>
      <c r="C680" s="774">
        <v>887</v>
      </c>
      <c r="D680" s="775">
        <v>671</v>
      </c>
      <c r="E680" s="776" t="s">
        <v>1373</v>
      </c>
      <c r="F680" s="777" t="s">
        <v>6410</v>
      </c>
      <c r="G680" s="778" t="s">
        <v>5745</v>
      </c>
      <c r="H680" s="777" t="s">
        <v>106</v>
      </c>
      <c r="I680" s="779">
        <v>5000</v>
      </c>
      <c r="J680" s="780">
        <v>5000</v>
      </c>
      <c r="K680" s="780"/>
      <c r="L680" s="780"/>
      <c r="M680" s="780"/>
      <c r="N680" s="780"/>
      <c r="O680" s="780"/>
      <c r="P680" s="780"/>
      <c r="Q680" s="781"/>
      <c r="R680" s="754"/>
      <c r="S680" s="754"/>
      <c r="T680" s="754"/>
      <c r="U680" s="754"/>
      <c r="V680" s="754"/>
      <c r="W680" s="754"/>
      <c r="X680" s="754"/>
      <c r="Y680" s="754"/>
      <c r="Z680" s="754"/>
      <c r="AA680" s="754"/>
      <c r="AB680" s="754"/>
      <c r="AC680" s="754"/>
      <c r="AD680" s="754"/>
      <c r="AE680" s="754"/>
      <c r="AF680" s="754"/>
      <c r="AG680" s="754"/>
      <c r="AH680" s="754"/>
      <c r="AI680" s="754"/>
      <c r="AJ680" s="754"/>
      <c r="AK680" s="754"/>
      <c r="AL680" s="754"/>
      <c r="AM680" s="754"/>
      <c r="AN680" s="754"/>
      <c r="AO680" s="754"/>
      <c r="AP680" s="754"/>
      <c r="AQ680" s="754"/>
      <c r="AR680" s="754"/>
      <c r="AS680" s="754"/>
      <c r="AT680" s="754"/>
      <c r="AU680" s="754"/>
      <c r="AV680" s="754"/>
      <c r="AW680" s="754"/>
      <c r="AX680" s="754"/>
      <c r="AY680" s="754"/>
      <c r="AZ680" s="754"/>
      <c r="BA680" s="754"/>
      <c r="BB680" s="754"/>
      <c r="BC680" s="754"/>
      <c r="BD680" s="754"/>
      <c r="BE680" s="754"/>
      <c r="BF680" s="754"/>
      <c r="BG680" s="754"/>
    </row>
    <row r="681" spans="1:59" s="782" customFormat="1" ht="30" x14ac:dyDescent="0.2">
      <c r="A681" s="773">
        <v>503</v>
      </c>
      <c r="B681" s="773">
        <v>513</v>
      </c>
      <c r="C681" s="774">
        <v>888</v>
      </c>
      <c r="D681" s="775">
        <v>672</v>
      </c>
      <c r="E681" s="776" t="s">
        <v>1377</v>
      </c>
      <c r="F681" s="777" t="s">
        <v>6411</v>
      </c>
      <c r="G681" s="778" t="s">
        <v>5745</v>
      </c>
      <c r="H681" s="777" t="s">
        <v>106</v>
      </c>
      <c r="I681" s="779">
        <v>20000</v>
      </c>
      <c r="J681" s="780">
        <v>20000</v>
      </c>
      <c r="K681" s="780"/>
      <c r="L681" s="780"/>
      <c r="M681" s="780"/>
      <c r="N681" s="780"/>
      <c r="O681" s="780"/>
      <c r="P681" s="780"/>
      <c r="Q681" s="781"/>
      <c r="R681" s="754"/>
      <c r="S681" s="754"/>
      <c r="T681" s="754"/>
      <c r="U681" s="754"/>
      <c r="V681" s="754"/>
      <c r="W681" s="754"/>
      <c r="X681" s="754"/>
      <c r="Y681" s="754"/>
      <c r="Z681" s="754"/>
      <c r="AA681" s="754"/>
      <c r="AB681" s="754"/>
      <c r="AC681" s="754"/>
      <c r="AD681" s="754"/>
      <c r="AE681" s="754"/>
      <c r="AF681" s="754"/>
      <c r="AG681" s="754"/>
      <c r="AH681" s="754"/>
      <c r="AI681" s="754"/>
      <c r="AJ681" s="754"/>
      <c r="AK681" s="754"/>
      <c r="AL681" s="754"/>
      <c r="AM681" s="754"/>
      <c r="AN681" s="754"/>
      <c r="AO681" s="754"/>
      <c r="AP681" s="754"/>
      <c r="AQ681" s="754"/>
      <c r="AR681" s="754"/>
      <c r="AS681" s="754"/>
      <c r="AT681" s="754"/>
      <c r="AU681" s="754"/>
      <c r="AV681" s="754"/>
      <c r="AW681" s="754"/>
      <c r="AX681" s="754"/>
      <c r="AY681" s="754"/>
      <c r="AZ681" s="754"/>
      <c r="BA681" s="754"/>
      <c r="BB681" s="754"/>
      <c r="BC681" s="754"/>
      <c r="BD681" s="754"/>
      <c r="BE681" s="754"/>
      <c r="BF681" s="754"/>
      <c r="BG681" s="754"/>
    </row>
    <row r="682" spans="1:59" s="782" customFormat="1" ht="30" x14ac:dyDescent="0.2">
      <c r="A682" s="773">
        <v>504</v>
      </c>
      <c r="B682" s="773">
        <v>514</v>
      </c>
      <c r="C682" s="774">
        <v>889</v>
      </c>
      <c r="D682" s="775">
        <v>673</v>
      </c>
      <c r="E682" s="776" t="s">
        <v>1380</v>
      </c>
      <c r="F682" s="777" t="s">
        <v>6412</v>
      </c>
      <c r="G682" s="778" t="s">
        <v>5745</v>
      </c>
      <c r="H682" s="777" t="s">
        <v>106</v>
      </c>
      <c r="I682" s="779">
        <v>10000</v>
      </c>
      <c r="J682" s="780">
        <v>10000</v>
      </c>
      <c r="K682" s="780"/>
      <c r="L682" s="780"/>
      <c r="M682" s="780"/>
      <c r="N682" s="780"/>
      <c r="O682" s="780"/>
      <c r="P682" s="780"/>
      <c r="Q682" s="781"/>
      <c r="R682" s="754"/>
      <c r="S682" s="754"/>
      <c r="T682" s="754"/>
      <c r="U682" s="754"/>
      <c r="V682" s="754"/>
      <c r="W682" s="754"/>
      <c r="X682" s="754"/>
      <c r="Y682" s="754"/>
      <c r="Z682" s="754"/>
      <c r="AA682" s="754"/>
      <c r="AB682" s="754"/>
      <c r="AC682" s="754"/>
      <c r="AD682" s="754"/>
      <c r="AE682" s="754"/>
      <c r="AF682" s="754"/>
      <c r="AG682" s="754"/>
      <c r="AH682" s="754"/>
      <c r="AI682" s="754"/>
      <c r="AJ682" s="754"/>
      <c r="AK682" s="754"/>
      <c r="AL682" s="754"/>
      <c r="AM682" s="754"/>
      <c r="AN682" s="754"/>
      <c r="AO682" s="754"/>
      <c r="AP682" s="754"/>
      <c r="AQ682" s="754"/>
      <c r="AR682" s="754"/>
      <c r="AS682" s="754"/>
      <c r="AT682" s="754"/>
      <c r="AU682" s="754"/>
      <c r="AV682" s="754"/>
      <c r="AW682" s="754"/>
      <c r="AX682" s="754"/>
      <c r="AY682" s="754"/>
      <c r="AZ682" s="754"/>
      <c r="BA682" s="754"/>
      <c r="BB682" s="754"/>
      <c r="BC682" s="754"/>
      <c r="BD682" s="754"/>
      <c r="BE682" s="754"/>
      <c r="BF682" s="754"/>
      <c r="BG682" s="754"/>
    </row>
    <row r="683" spans="1:59" s="782" customFormat="1" ht="30" x14ac:dyDescent="0.2">
      <c r="A683" s="773">
        <v>505</v>
      </c>
      <c r="B683" s="773">
        <v>515</v>
      </c>
      <c r="C683" s="774">
        <v>890</v>
      </c>
      <c r="D683" s="775">
        <v>674</v>
      </c>
      <c r="E683" s="776" t="s">
        <v>1384</v>
      </c>
      <c r="F683" s="777" t="s">
        <v>6413</v>
      </c>
      <c r="G683" s="778" t="s">
        <v>5745</v>
      </c>
      <c r="H683" s="777" t="s">
        <v>106</v>
      </c>
      <c r="I683" s="779">
        <v>152000</v>
      </c>
      <c r="J683" s="780">
        <v>152000</v>
      </c>
      <c r="K683" s="780"/>
      <c r="L683" s="780"/>
      <c r="M683" s="780"/>
      <c r="N683" s="780"/>
      <c r="O683" s="780"/>
      <c r="P683" s="780"/>
      <c r="Q683" s="781"/>
      <c r="R683" s="754"/>
      <c r="S683" s="754"/>
      <c r="T683" s="754"/>
      <c r="U683" s="754"/>
      <c r="V683" s="754"/>
      <c r="W683" s="754"/>
      <c r="X683" s="754"/>
      <c r="Y683" s="754"/>
      <c r="Z683" s="754"/>
      <c r="AA683" s="754"/>
      <c r="AB683" s="754"/>
      <c r="AC683" s="754"/>
      <c r="AD683" s="754"/>
      <c r="AE683" s="754"/>
      <c r="AF683" s="754"/>
      <c r="AG683" s="754"/>
      <c r="AH683" s="754"/>
      <c r="AI683" s="754"/>
      <c r="AJ683" s="754"/>
      <c r="AK683" s="754"/>
      <c r="AL683" s="754"/>
      <c r="AM683" s="754"/>
      <c r="AN683" s="754"/>
      <c r="AO683" s="754"/>
      <c r="AP683" s="754"/>
      <c r="AQ683" s="754"/>
      <c r="AR683" s="754"/>
      <c r="AS683" s="754"/>
      <c r="AT683" s="754"/>
      <c r="AU683" s="754"/>
      <c r="AV683" s="754"/>
      <c r="AW683" s="754"/>
      <c r="AX683" s="754"/>
      <c r="AY683" s="754"/>
      <c r="AZ683" s="754"/>
      <c r="BA683" s="754"/>
      <c r="BB683" s="754"/>
      <c r="BC683" s="754"/>
      <c r="BD683" s="754"/>
      <c r="BE683" s="754"/>
      <c r="BF683" s="754"/>
      <c r="BG683" s="754"/>
    </row>
    <row r="684" spans="1:59" s="782" customFormat="1" ht="30" x14ac:dyDescent="0.2">
      <c r="A684" s="773">
        <v>508</v>
      </c>
      <c r="B684" s="773">
        <v>518</v>
      </c>
      <c r="C684" s="774">
        <v>891</v>
      </c>
      <c r="D684" s="775">
        <v>675</v>
      </c>
      <c r="E684" s="776" t="s">
        <v>1393</v>
      </c>
      <c r="F684" s="777" t="s">
        <v>6414</v>
      </c>
      <c r="G684" s="778" t="s">
        <v>5745</v>
      </c>
      <c r="H684" s="777" t="s">
        <v>106</v>
      </c>
      <c r="I684" s="779">
        <v>75000</v>
      </c>
      <c r="J684" s="780">
        <v>75000</v>
      </c>
      <c r="K684" s="780"/>
      <c r="L684" s="780"/>
      <c r="M684" s="780"/>
      <c r="N684" s="780"/>
      <c r="O684" s="780"/>
      <c r="P684" s="780"/>
      <c r="Q684" s="781"/>
      <c r="R684" s="754"/>
      <c r="S684" s="754"/>
      <c r="T684" s="754"/>
      <c r="U684" s="754"/>
      <c r="V684" s="754"/>
      <c r="W684" s="754"/>
      <c r="X684" s="754"/>
      <c r="Y684" s="754"/>
      <c r="Z684" s="754"/>
      <c r="AA684" s="754"/>
      <c r="AB684" s="754"/>
      <c r="AC684" s="754"/>
      <c r="AD684" s="754"/>
      <c r="AE684" s="754"/>
      <c r="AF684" s="754"/>
      <c r="AG684" s="754"/>
      <c r="AH684" s="754"/>
      <c r="AI684" s="754"/>
      <c r="AJ684" s="754"/>
      <c r="AK684" s="754"/>
      <c r="AL684" s="754"/>
      <c r="AM684" s="754"/>
      <c r="AN684" s="754"/>
      <c r="AO684" s="754"/>
      <c r="AP684" s="754"/>
      <c r="AQ684" s="754"/>
      <c r="AR684" s="754"/>
      <c r="AS684" s="754"/>
      <c r="AT684" s="754"/>
      <c r="AU684" s="754"/>
      <c r="AV684" s="754"/>
      <c r="AW684" s="754"/>
      <c r="AX684" s="754"/>
      <c r="AY684" s="754"/>
      <c r="AZ684" s="754"/>
      <c r="BA684" s="754"/>
      <c r="BB684" s="754"/>
      <c r="BC684" s="754"/>
      <c r="BD684" s="754"/>
      <c r="BE684" s="754"/>
      <c r="BF684" s="754"/>
      <c r="BG684" s="754"/>
    </row>
    <row r="685" spans="1:59" s="782" customFormat="1" ht="30" x14ac:dyDescent="0.2">
      <c r="A685" s="773">
        <v>509</v>
      </c>
      <c r="B685" s="773">
        <v>519</v>
      </c>
      <c r="C685" s="774">
        <v>892</v>
      </c>
      <c r="D685" s="775">
        <v>676</v>
      </c>
      <c r="E685" s="776" t="s">
        <v>1396</v>
      </c>
      <c r="F685" s="777" t="s">
        <v>6415</v>
      </c>
      <c r="G685" s="778" t="s">
        <v>5745</v>
      </c>
      <c r="H685" s="777" t="s">
        <v>106</v>
      </c>
      <c r="I685" s="779">
        <v>40000</v>
      </c>
      <c r="J685" s="780">
        <v>40000</v>
      </c>
      <c r="K685" s="780"/>
      <c r="L685" s="780"/>
      <c r="M685" s="780"/>
      <c r="N685" s="780"/>
      <c r="O685" s="780"/>
      <c r="P685" s="780"/>
      <c r="Q685" s="781"/>
      <c r="R685" s="754"/>
      <c r="S685" s="754"/>
      <c r="T685" s="754"/>
      <c r="U685" s="754"/>
      <c r="V685" s="754"/>
      <c r="W685" s="754"/>
      <c r="X685" s="754"/>
      <c r="Y685" s="754"/>
      <c r="Z685" s="754"/>
      <c r="AA685" s="754"/>
      <c r="AB685" s="754"/>
      <c r="AC685" s="754"/>
      <c r="AD685" s="754"/>
      <c r="AE685" s="754"/>
      <c r="AF685" s="754"/>
      <c r="AG685" s="754"/>
      <c r="AH685" s="754"/>
      <c r="AI685" s="754"/>
      <c r="AJ685" s="754"/>
      <c r="AK685" s="754"/>
      <c r="AL685" s="754"/>
      <c r="AM685" s="754"/>
      <c r="AN685" s="754"/>
      <c r="AO685" s="754"/>
      <c r="AP685" s="754"/>
      <c r="AQ685" s="754"/>
      <c r="AR685" s="754"/>
      <c r="AS685" s="754"/>
      <c r="AT685" s="754"/>
      <c r="AU685" s="754"/>
      <c r="AV685" s="754"/>
      <c r="AW685" s="754"/>
      <c r="AX685" s="754"/>
      <c r="AY685" s="754"/>
      <c r="AZ685" s="754"/>
      <c r="BA685" s="754"/>
      <c r="BB685" s="754"/>
      <c r="BC685" s="754"/>
      <c r="BD685" s="754"/>
      <c r="BE685" s="754"/>
      <c r="BF685" s="754"/>
      <c r="BG685" s="754"/>
    </row>
    <row r="686" spans="1:59" s="782" customFormat="1" ht="30" x14ac:dyDescent="0.2">
      <c r="A686" s="773">
        <v>511</v>
      </c>
      <c r="B686" s="773">
        <v>521</v>
      </c>
      <c r="C686" s="774">
        <v>893</v>
      </c>
      <c r="D686" s="775">
        <v>677</v>
      </c>
      <c r="E686" s="776" t="s">
        <v>1400</v>
      </c>
      <c r="F686" s="777" t="s">
        <v>6416</v>
      </c>
      <c r="G686" s="778" t="s">
        <v>5745</v>
      </c>
      <c r="H686" s="777" t="s">
        <v>106</v>
      </c>
      <c r="I686" s="779">
        <v>13000</v>
      </c>
      <c r="J686" s="780">
        <v>13000</v>
      </c>
      <c r="K686" s="780"/>
      <c r="L686" s="780"/>
      <c r="M686" s="780"/>
      <c r="N686" s="780"/>
      <c r="O686" s="780"/>
      <c r="P686" s="780"/>
      <c r="Q686" s="781"/>
      <c r="R686" s="754"/>
      <c r="S686" s="754"/>
      <c r="T686" s="754"/>
      <c r="U686" s="754"/>
      <c r="V686" s="754"/>
      <c r="W686" s="754"/>
      <c r="X686" s="754"/>
      <c r="Y686" s="754"/>
      <c r="Z686" s="754"/>
      <c r="AA686" s="754"/>
      <c r="AB686" s="754"/>
      <c r="AC686" s="754"/>
      <c r="AD686" s="754"/>
      <c r="AE686" s="754"/>
      <c r="AF686" s="754"/>
      <c r="AG686" s="754"/>
      <c r="AH686" s="754"/>
      <c r="AI686" s="754"/>
      <c r="AJ686" s="754"/>
      <c r="AK686" s="754"/>
      <c r="AL686" s="754"/>
      <c r="AM686" s="754"/>
      <c r="AN686" s="754"/>
      <c r="AO686" s="754"/>
      <c r="AP686" s="754"/>
      <c r="AQ686" s="754"/>
      <c r="AR686" s="754"/>
      <c r="AS686" s="754"/>
      <c r="AT686" s="754"/>
      <c r="AU686" s="754"/>
      <c r="AV686" s="754"/>
      <c r="AW686" s="754"/>
      <c r="AX686" s="754"/>
      <c r="AY686" s="754"/>
      <c r="AZ686" s="754"/>
      <c r="BA686" s="754"/>
      <c r="BB686" s="754"/>
      <c r="BC686" s="754"/>
      <c r="BD686" s="754"/>
      <c r="BE686" s="754"/>
      <c r="BF686" s="754"/>
      <c r="BG686" s="754"/>
    </row>
    <row r="687" spans="1:59" s="782" customFormat="1" ht="30" x14ac:dyDescent="0.2">
      <c r="A687" s="773">
        <v>512</v>
      </c>
      <c r="B687" s="773">
        <v>522</v>
      </c>
      <c r="C687" s="774">
        <v>894</v>
      </c>
      <c r="D687" s="775">
        <v>678</v>
      </c>
      <c r="E687" s="776" t="s">
        <v>1403</v>
      </c>
      <c r="F687" s="777" t="s">
        <v>6417</v>
      </c>
      <c r="G687" s="778" t="s">
        <v>5745</v>
      </c>
      <c r="H687" s="777" t="s">
        <v>106</v>
      </c>
      <c r="I687" s="779">
        <v>50000</v>
      </c>
      <c r="J687" s="780">
        <v>50000</v>
      </c>
      <c r="K687" s="780"/>
      <c r="L687" s="780"/>
      <c r="M687" s="780"/>
      <c r="N687" s="780"/>
      <c r="O687" s="780"/>
      <c r="P687" s="780"/>
      <c r="Q687" s="781"/>
      <c r="R687" s="754"/>
      <c r="S687" s="754"/>
      <c r="T687" s="754"/>
      <c r="U687" s="754"/>
      <c r="V687" s="754"/>
      <c r="W687" s="754"/>
      <c r="X687" s="754"/>
      <c r="Y687" s="754"/>
      <c r="Z687" s="754"/>
      <c r="AA687" s="754"/>
      <c r="AB687" s="754"/>
      <c r="AC687" s="754"/>
      <c r="AD687" s="754"/>
      <c r="AE687" s="754"/>
      <c r="AF687" s="754"/>
      <c r="AG687" s="754"/>
      <c r="AH687" s="754"/>
      <c r="AI687" s="754"/>
      <c r="AJ687" s="754"/>
      <c r="AK687" s="754"/>
      <c r="AL687" s="754"/>
      <c r="AM687" s="754"/>
      <c r="AN687" s="754"/>
      <c r="AO687" s="754"/>
      <c r="AP687" s="754"/>
      <c r="AQ687" s="754"/>
      <c r="AR687" s="754"/>
      <c r="AS687" s="754"/>
      <c r="AT687" s="754"/>
      <c r="AU687" s="754"/>
      <c r="AV687" s="754"/>
      <c r="AW687" s="754"/>
      <c r="AX687" s="754"/>
      <c r="AY687" s="754"/>
      <c r="AZ687" s="754"/>
      <c r="BA687" s="754"/>
      <c r="BB687" s="754"/>
      <c r="BC687" s="754"/>
      <c r="BD687" s="754"/>
      <c r="BE687" s="754"/>
      <c r="BF687" s="754"/>
      <c r="BG687" s="754"/>
    </row>
    <row r="688" spans="1:59" s="782" customFormat="1" ht="30" x14ac:dyDescent="0.2">
      <c r="A688" s="773">
        <v>513</v>
      </c>
      <c r="B688" s="773">
        <v>523</v>
      </c>
      <c r="C688" s="774">
        <v>895</v>
      </c>
      <c r="D688" s="775">
        <v>679</v>
      </c>
      <c r="E688" s="776" t="s">
        <v>1406</v>
      </c>
      <c r="F688" s="777" t="s">
        <v>6418</v>
      </c>
      <c r="G688" s="778" t="s">
        <v>5745</v>
      </c>
      <c r="H688" s="777" t="s">
        <v>106</v>
      </c>
      <c r="I688" s="779">
        <v>70000</v>
      </c>
      <c r="J688" s="780">
        <v>70000</v>
      </c>
      <c r="K688" s="780"/>
      <c r="L688" s="780"/>
      <c r="M688" s="780"/>
      <c r="N688" s="780"/>
      <c r="O688" s="780"/>
      <c r="P688" s="780"/>
      <c r="Q688" s="781"/>
      <c r="R688" s="754"/>
      <c r="S688" s="754"/>
      <c r="T688" s="754"/>
      <c r="U688" s="754"/>
      <c r="V688" s="754"/>
      <c r="W688" s="754"/>
      <c r="X688" s="754"/>
      <c r="Y688" s="754"/>
      <c r="Z688" s="754"/>
      <c r="AA688" s="754"/>
      <c r="AB688" s="754"/>
      <c r="AC688" s="754"/>
      <c r="AD688" s="754"/>
      <c r="AE688" s="754"/>
      <c r="AF688" s="754"/>
      <c r="AG688" s="754"/>
      <c r="AH688" s="754"/>
      <c r="AI688" s="754"/>
      <c r="AJ688" s="754"/>
      <c r="AK688" s="754"/>
      <c r="AL688" s="754"/>
      <c r="AM688" s="754"/>
      <c r="AN688" s="754"/>
      <c r="AO688" s="754"/>
      <c r="AP688" s="754"/>
      <c r="AQ688" s="754"/>
      <c r="AR688" s="754"/>
      <c r="AS688" s="754"/>
      <c r="AT688" s="754"/>
      <c r="AU688" s="754"/>
      <c r="AV688" s="754"/>
      <c r="AW688" s="754"/>
      <c r="AX688" s="754"/>
      <c r="AY688" s="754"/>
      <c r="AZ688" s="754"/>
      <c r="BA688" s="754"/>
      <c r="BB688" s="754"/>
      <c r="BC688" s="754"/>
      <c r="BD688" s="754"/>
      <c r="BE688" s="754"/>
      <c r="BF688" s="754"/>
      <c r="BG688" s="754"/>
    </row>
    <row r="689" spans="1:59" s="782" customFormat="1" x14ac:dyDescent="0.2">
      <c r="A689" s="773">
        <v>515</v>
      </c>
      <c r="B689" s="773">
        <v>525</v>
      </c>
      <c r="C689" s="774">
        <v>896</v>
      </c>
      <c r="D689" s="775">
        <v>680</v>
      </c>
      <c r="E689" s="776" t="s">
        <v>1413</v>
      </c>
      <c r="F689" s="777" t="s">
        <v>6419</v>
      </c>
      <c r="G689" s="778" t="s">
        <v>5745</v>
      </c>
      <c r="H689" s="777" t="s">
        <v>106</v>
      </c>
      <c r="I689" s="779">
        <v>450000</v>
      </c>
      <c r="J689" s="780">
        <v>450000</v>
      </c>
      <c r="K689" s="780"/>
      <c r="L689" s="780"/>
      <c r="M689" s="780"/>
      <c r="N689" s="780"/>
      <c r="O689" s="780"/>
      <c r="P689" s="780"/>
      <c r="Q689" s="781"/>
      <c r="R689" s="754"/>
      <c r="S689" s="754"/>
      <c r="T689" s="754"/>
      <c r="U689" s="754"/>
      <c r="V689" s="754"/>
      <c r="W689" s="754"/>
      <c r="X689" s="754"/>
      <c r="Y689" s="754"/>
      <c r="Z689" s="754"/>
      <c r="AA689" s="754"/>
      <c r="AB689" s="754"/>
      <c r="AC689" s="754"/>
      <c r="AD689" s="754"/>
      <c r="AE689" s="754"/>
      <c r="AF689" s="754"/>
      <c r="AG689" s="754"/>
      <c r="AH689" s="754"/>
      <c r="AI689" s="754"/>
      <c r="AJ689" s="754"/>
      <c r="AK689" s="754"/>
      <c r="AL689" s="754"/>
      <c r="AM689" s="754"/>
      <c r="AN689" s="754"/>
      <c r="AO689" s="754"/>
      <c r="AP689" s="754"/>
      <c r="AQ689" s="754"/>
      <c r="AR689" s="754"/>
      <c r="AS689" s="754"/>
      <c r="AT689" s="754"/>
      <c r="AU689" s="754"/>
      <c r="AV689" s="754"/>
      <c r="AW689" s="754"/>
      <c r="AX689" s="754"/>
      <c r="AY689" s="754"/>
      <c r="AZ689" s="754"/>
      <c r="BA689" s="754"/>
      <c r="BB689" s="754"/>
      <c r="BC689" s="754"/>
      <c r="BD689" s="754"/>
      <c r="BE689" s="754"/>
      <c r="BF689" s="754"/>
      <c r="BG689" s="754"/>
    </row>
    <row r="690" spans="1:59" s="782" customFormat="1" ht="30" x14ac:dyDescent="0.2">
      <c r="A690" s="773">
        <v>518</v>
      </c>
      <c r="B690" s="773">
        <v>528</v>
      </c>
      <c r="C690" s="774">
        <v>897</v>
      </c>
      <c r="D690" s="775">
        <v>681</v>
      </c>
      <c r="E690" s="776" t="s">
        <v>1421</v>
      </c>
      <c r="F690" s="777" t="s">
        <v>6420</v>
      </c>
      <c r="G690" s="778" t="s">
        <v>5747</v>
      </c>
      <c r="H690" s="777" t="s">
        <v>106</v>
      </c>
      <c r="I690" s="779">
        <v>50000</v>
      </c>
      <c r="J690" s="780">
        <v>50000</v>
      </c>
      <c r="K690" s="780"/>
      <c r="L690" s="780"/>
      <c r="M690" s="780"/>
      <c r="N690" s="780"/>
      <c r="O690" s="780"/>
      <c r="P690" s="780"/>
      <c r="Q690" s="781"/>
      <c r="R690" s="754"/>
      <c r="S690" s="754"/>
      <c r="T690" s="754"/>
      <c r="U690" s="754"/>
      <c r="V690" s="754"/>
      <c r="W690" s="754"/>
      <c r="X690" s="754"/>
      <c r="Y690" s="754"/>
      <c r="Z690" s="754"/>
      <c r="AA690" s="754"/>
      <c r="AB690" s="754"/>
      <c r="AC690" s="754"/>
      <c r="AD690" s="754"/>
      <c r="AE690" s="754"/>
      <c r="AF690" s="754"/>
      <c r="AG690" s="754"/>
      <c r="AH690" s="754"/>
      <c r="AI690" s="754"/>
      <c r="AJ690" s="754"/>
      <c r="AK690" s="754"/>
      <c r="AL690" s="754"/>
      <c r="AM690" s="754"/>
      <c r="AN690" s="754"/>
      <c r="AO690" s="754"/>
      <c r="AP690" s="754"/>
      <c r="AQ690" s="754"/>
      <c r="AR690" s="754"/>
      <c r="AS690" s="754"/>
      <c r="AT690" s="754"/>
      <c r="AU690" s="754"/>
      <c r="AV690" s="754"/>
      <c r="AW690" s="754"/>
      <c r="AX690" s="754"/>
      <c r="AY690" s="754"/>
      <c r="AZ690" s="754"/>
      <c r="BA690" s="754"/>
      <c r="BB690" s="754"/>
      <c r="BC690" s="754"/>
      <c r="BD690" s="754"/>
      <c r="BE690" s="754"/>
      <c r="BF690" s="754"/>
      <c r="BG690" s="754"/>
    </row>
    <row r="691" spans="1:59" s="782" customFormat="1" x14ac:dyDescent="0.2">
      <c r="A691" s="773">
        <v>519</v>
      </c>
      <c r="B691" s="773">
        <v>529</v>
      </c>
      <c r="C691" s="774">
        <v>898</v>
      </c>
      <c r="D691" s="775">
        <v>682</v>
      </c>
      <c r="E691" s="776" t="s">
        <v>1425</v>
      </c>
      <c r="F691" s="777" t="s">
        <v>6421</v>
      </c>
      <c r="G691" s="778" t="s">
        <v>5747</v>
      </c>
      <c r="H691" s="777" t="s">
        <v>106</v>
      </c>
      <c r="I691" s="779">
        <v>75000</v>
      </c>
      <c r="J691" s="780">
        <v>75000</v>
      </c>
      <c r="K691" s="780"/>
      <c r="L691" s="780"/>
      <c r="M691" s="780"/>
      <c r="N691" s="780"/>
      <c r="O691" s="780"/>
      <c r="P691" s="780"/>
      <c r="Q691" s="781"/>
      <c r="R691" s="754"/>
      <c r="S691" s="754"/>
      <c r="T691" s="754"/>
      <c r="U691" s="754"/>
      <c r="V691" s="754"/>
      <c r="W691" s="754"/>
      <c r="X691" s="754"/>
      <c r="Y691" s="754"/>
      <c r="Z691" s="754"/>
      <c r="AA691" s="754"/>
      <c r="AB691" s="754"/>
      <c r="AC691" s="754"/>
      <c r="AD691" s="754"/>
      <c r="AE691" s="754"/>
      <c r="AF691" s="754"/>
      <c r="AG691" s="754"/>
      <c r="AH691" s="754"/>
      <c r="AI691" s="754"/>
      <c r="AJ691" s="754"/>
      <c r="AK691" s="754"/>
      <c r="AL691" s="754"/>
      <c r="AM691" s="754"/>
      <c r="AN691" s="754"/>
      <c r="AO691" s="754"/>
      <c r="AP691" s="754"/>
      <c r="AQ691" s="754"/>
      <c r="AR691" s="754"/>
      <c r="AS691" s="754"/>
      <c r="AT691" s="754"/>
      <c r="AU691" s="754"/>
      <c r="AV691" s="754"/>
      <c r="AW691" s="754"/>
      <c r="AX691" s="754"/>
      <c r="AY691" s="754"/>
      <c r="AZ691" s="754"/>
      <c r="BA691" s="754"/>
      <c r="BB691" s="754"/>
      <c r="BC691" s="754"/>
      <c r="BD691" s="754"/>
      <c r="BE691" s="754"/>
      <c r="BF691" s="754"/>
      <c r="BG691" s="754"/>
    </row>
    <row r="692" spans="1:59" s="782" customFormat="1" ht="30" x14ac:dyDescent="0.2">
      <c r="A692" s="773">
        <v>520</v>
      </c>
      <c r="B692" s="773">
        <v>530</v>
      </c>
      <c r="C692" s="774">
        <v>899</v>
      </c>
      <c r="D692" s="775">
        <v>683</v>
      </c>
      <c r="E692" s="776" t="s">
        <v>1428</v>
      </c>
      <c r="F692" s="777" t="s">
        <v>6422</v>
      </c>
      <c r="G692" s="778" t="s">
        <v>5747</v>
      </c>
      <c r="H692" s="777" t="s">
        <v>106</v>
      </c>
      <c r="I692" s="779">
        <v>40000</v>
      </c>
      <c r="J692" s="780">
        <v>40000</v>
      </c>
      <c r="K692" s="780"/>
      <c r="L692" s="780"/>
      <c r="M692" s="780"/>
      <c r="N692" s="780"/>
      <c r="O692" s="780"/>
      <c r="P692" s="780"/>
      <c r="Q692" s="781"/>
      <c r="R692" s="754"/>
      <c r="S692" s="754"/>
      <c r="T692" s="754"/>
      <c r="U692" s="754"/>
      <c r="V692" s="754"/>
      <c r="W692" s="754"/>
      <c r="X692" s="754"/>
      <c r="Y692" s="754"/>
      <c r="Z692" s="754"/>
      <c r="AA692" s="754"/>
      <c r="AB692" s="754"/>
      <c r="AC692" s="754"/>
      <c r="AD692" s="754"/>
      <c r="AE692" s="754"/>
      <c r="AF692" s="754"/>
      <c r="AG692" s="754"/>
      <c r="AH692" s="754"/>
      <c r="AI692" s="754"/>
      <c r="AJ692" s="754"/>
      <c r="AK692" s="754"/>
      <c r="AL692" s="754"/>
      <c r="AM692" s="754"/>
      <c r="AN692" s="754"/>
      <c r="AO692" s="754"/>
      <c r="AP692" s="754"/>
      <c r="AQ692" s="754"/>
      <c r="AR692" s="754"/>
      <c r="AS692" s="754"/>
      <c r="AT692" s="754"/>
      <c r="AU692" s="754"/>
      <c r="AV692" s="754"/>
      <c r="AW692" s="754"/>
      <c r="AX692" s="754"/>
      <c r="AY692" s="754"/>
      <c r="AZ692" s="754"/>
      <c r="BA692" s="754"/>
      <c r="BB692" s="754"/>
      <c r="BC692" s="754"/>
      <c r="BD692" s="754"/>
      <c r="BE692" s="754"/>
      <c r="BF692" s="754"/>
      <c r="BG692" s="754"/>
    </row>
    <row r="693" spans="1:59" s="782" customFormat="1" ht="30" x14ac:dyDescent="0.2">
      <c r="A693" s="773">
        <v>521</v>
      </c>
      <c r="B693" s="773">
        <v>531</v>
      </c>
      <c r="C693" s="774">
        <v>900</v>
      </c>
      <c r="D693" s="775">
        <v>684</v>
      </c>
      <c r="E693" s="776" t="s">
        <v>1432</v>
      </c>
      <c r="F693" s="777" t="s">
        <v>6423</v>
      </c>
      <c r="G693" s="778" t="s">
        <v>5747</v>
      </c>
      <c r="H693" s="777" t="s">
        <v>106</v>
      </c>
      <c r="I693" s="779">
        <v>50000</v>
      </c>
      <c r="J693" s="780">
        <v>50000</v>
      </c>
      <c r="K693" s="780"/>
      <c r="L693" s="780"/>
      <c r="M693" s="780"/>
      <c r="N693" s="780"/>
      <c r="O693" s="780"/>
      <c r="P693" s="780"/>
      <c r="Q693" s="781"/>
      <c r="R693" s="754"/>
      <c r="S693" s="754"/>
      <c r="T693" s="754"/>
      <c r="U693" s="754"/>
      <c r="V693" s="754"/>
      <c r="W693" s="754"/>
      <c r="X693" s="754"/>
      <c r="Y693" s="754"/>
      <c r="Z693" s="754"/>
      <c r="AA693" s="754"/>
      <c r="AB693" s="754"/>
      <c r="AC693" s="754"/>
      <c r="AD693" s="754"/>
      <c r="AE693" s="754"/>
      <c r="AF693" s="754"/>
      <c r="AG693" s="754"/>
      <c r="AH693" s="754"/>
      <c r="AI693" s="754"/>
      <c r="AJ693" s="754"/>
      <c r="AK693" s="754"/>
      <c r="AL693" s="754"/>
      <c r="AM693" s="754"/>
      <c r="AN693" s="754"/>
      <c r="AO693" s="754"/>
      <c r="AP693" s="754"/>
      <c r="AQ693" s="754"/>
      <c r="AR693" s="754"/>
      <c r="AS693" s="754"/>
      <c r="AT693" s="754"/>
      <c r="AU693" s="754"/>
      <c r="AV693" s="754"/>
      <c r="AW693" s="754"/>
      <c r="AX693" s="754"/>
      <c r="AY693" s="754"/>
      <c r="AZ693" s="754"/>
      <c r="BA693" s="754"/>
      <c r="BB693" s="754"/>
      <c r="BC693" s="754"/>
      <c r="BD693" s="754"/>
      <c r="BE693" s="754"/>
      <c r="BF693" s="754"/>
      <c r="BG693" s="754"/>
    </row>
    <row r="694" spans="1:59" s="782" customFormat="1" ht="30" x14ac:dyDescent="0.2">
      <c r="A694" s="773">
        <v>522</v>
      </c>
      <c r="B694" s="773">
        <v>532</v>
      </c>
      <c r="C694" s="774">
        <v>901</v>
      </c>
      <c r="D694" s="775">
        <v>685</v>
      </c>
      <c r="E694" s="776" t="s">
        <v>1436</v>
      </c>
      <c r="F694" s="777" t="s">
        <v>6424</v>
      </c>
      <c r="G694" s="778" t="s">
        <v>5747</v>
      </c>
      <c r="H694" s="777" t="s">
        <v>106</v>
      </c>
      <c r="I694" s="779">
        <v>15000</v>
      </c>
      <c r="J694" s="780">
        <v>15000</v>
      </c>
      <c r="K694" s="780"/>
      <c r="L694" s="780"/>
      <c r="M694" s="780"/>
      <c r="N694" s="780"/>
      <c r="O694" s="780"/>
      <c r="P694" s="780"/>
      <c r="Q694" s="781"/>
      <c r="R694" s="754"/>
      <c r="S694" s="754"/>
      <c r="T694" s="754"/>
      <c r="U694" s="754"/>
      <c r="V694" s="754"/>
      <c r="W694" s="754"/>
      <c r="X694" s="754"/>
      <c r="Y694" s="754"/>
      <c r="Z694" s="754"/>
      <c r="AA694" s="754"/>
      <c r="AB694" s="754"/>
      <c r="AC694" s="754"/>
      <c r="AD694" s="754"/>
      <c r="AE694" s="754"/>
      <c r="AF694" s="754"/>
      <c r="AG694" s="754"/>
      <c r="AH694" s="754"/>
      <c r="AI694" s="754"/>
      <c r="AJ694" s="754"/>
      <c r="AK694" s="754"/>
      <c r="AL694" s="754"/>
      <c r="AM694" s="754"/>
      <c r="AN694" s="754"/>
      <c r="AO694" s="754"/>
      <c r="AP694" s="754"/>
      <c r="AQ694" s="754"/>
      <c r="AR694" s="754"/>
      <c r="AS694" s="754"/>
      <c r="AT694" s="754"/>
      <c r="AU694" s="754"/>
      <c r="AV694" s="754"/>
      <c r="AW694" s="754"/>
      <c r="AX694" s="754"/>
      <c r="AY694" s="754"/>
      <c r="AZ694" s="754"/>
      <c r="BA694" s="754"/>
      <c r="BB694" s="754"/>
      <c r="BC694" s="754"/>
      <c r="BD694" s="754"/>
      <c r="BE694" s="754"/>
      <c r="BF694" s="754"/>
      <c r="BG694" s="754"/>
    </row>
    <row r="695" spans="1:59" s="782" customFormat="1" x14ac:dyDescent="0.2">
      <c r="A695" s="773">
        <v>524</v>
      </c>
      <c r="B695" s="773">
        <v>534</v>
      </c>
      <c r="C695" s="774">
        <v>902</v>
      </c>
      <c r="D695" s="775">
        <v>686</v>
      </c>
      <c r="E695" s="776" t="s">
        <v>1444</v>
      </c>
      <c r="F695" s="777" t="s">
        <v>6425</v>
      </c>
      <c r="G695" s="778" t="s">
        <v>5747</v>
      </c>
      <c r="H695" s="777" t="s">
        <v>106</v>
      </c>
      <c r="I695" s="779">
        <v>90000</v>
      </c>
      <c r="J695" s="780">
        <v>90000</v>
      </c>
      <c r="K695" s="780"/>
      <c r="L695" s="780"/>
      <c r="M695" s="780"/>
      <c r="N695" s="780"/>
      <c r="O695" s="780"/>
      <c r="P695" s="780"/>
      <c r="Q695" s="781"/>
      <c r="R695" s="754"/>
      <c r="S695" s="754"/>
      <c r="T695" s="754"/>
      <c r="U695" s="754"/>
      <c r="V695" s="754"/>
      <c r="W695" s="754"/>
      <c r="X695" s="754"/>
      <c r="Y695" s="754"/>
      <c r="Z695" s="754"/>
      <c r="AA695" s="754"/>
      <c r="AB695" s="754"/>
      <c r="AC695" s="754"/>
      <c r="AD695" s="754"/>
      <c r="AE695" s="754"/>
      <c r="AF695" s="754"/>
      <c r="AG695" s="754"/>
      <c r="AH695" s="754"/>
      <c r="AI695" s="754"/>
      <c r="AJ695" s="754"/>
      <c r="AK695" s="754"/>
      <c r="AL695" s="754"/>
      <c r="AM695" s="754"/>
      <c r="AN695" s="754"/>
      <c r="AO695" s="754"/>
      <c r="AP695" s="754"/>
      <c r="AQ695" s="754"/>
      <c r="AR695" s="754"/>
      <c r="AS695" s="754"/>
      <c r="AT695" s="754"/>
      <c r="AU695" s="754"/>
      <c r="AV695" s="754"/>
      <c r="AW695" s="754"/>
      <c r="AX695" s="754"/>
      <c r="AY695" s="754"/>
      <c r="AZ695" s="754"/>
      <c r="BA695" s="754"/>
      <c r="BB695" s="754"/>
      <c r="BC695" s="754"/>
      <c r="BD695" s="754"/>
      <c r="BE695" s="754"/>
      <c r="BF695" s="754"/>
      <c r="BG695" s="754"/>
    </row>
    <row r="696" spans="1:59" s="782" customFormat="1" x14ac:dyDescent="0.2">
      <c r="A696" s="773">
        <v>525</v>
      </c>
      <c r="B696" s="773">
        <v>535</v>
      </c>
      <c r="C696" s="774">
        <v>903</v>
      </c>
      <c r="D696" s="775">
        <v>687</v>
      </c>
      <c r="E696" s="776" t="s">
        <v>1447</v>
      </c>
      <c r="F696" s="777" t="s">
        <v>6426</v>
      </c>
      <c r="G696" s="778" t="s">
        <v>6217</v>
      </c>
      <c r="H696" s="777" t="s">
        <v>106</v>
      </c>
      <c r="I696" s="779">
        <v>200000</v>
      </c>
      <c r="J696" s="780">
        <v>200000</v>
      </c>
      <c r="K696" s="780"/>
      <c r="L696" s="780"/>
      <c r="M696" s="780"/>
      <c r="N696" s="780"/>
      <c r="O696" s="780"/>
      <c r="P696" s="780"/>
      <c r="Q696" s="781"/>
      <c r="R696" s="754"/>
      <c r="S696" s="754"/>
      <c r="T696" s="754"/>
      <c r="U696" s="754"/>
      <c r="V696" s="754"/>
      <c r="W696" s="754"/>
      <c r="X696" s="754"/>
      <c r="Y696" s="754"/>
      <c r="Z696" s="754"/>
      <c r="AA696" s="754"/>
      <c r="AB696" s="754"/>
      <c r="AC696" s="754"/>
      <c r="AD696" s="754"/>
      <c r="AE696" s="754"/>
      <c r="AF696" s="754"/>
      <c r="AG696" s="754"/>
      <c r="AH696" s="754"/>
      <c r="AI696" s="754"/>
      <c r="AJ696" s="754"/>
      <c r="AK696" s="754"/>
      <c r="AL696" s="754"/>
      <c r="AM696" s="754"/>
      <c r="AN696" s="754"/>
      <c r="AO696" s="754"/>
      <c r="AP696" s="754"/>
      <c r="AQ696" s="754"/>
      <c r="AR696" s="754"/>
      <c r="AS696" s="754"/>
      <c r="AT696" s="754"/>
      <c r="AU696" s="754"/>
      <c r="AV696" s="754"/>
      <c r="AW696" s="754"/>
      <c r="AX696" s="754"/>
      <c r="AY696" s="754"/>
      <c r="AZ696" s="754"/>
      <c r="BA696" s="754"/>
      <c r="BB696" s="754"/>
      <c r="BC696" s="754"/>
      <c r="BD696" s="754"/>
      <c r="BE696" s="754"/>
      <c r="BF696" s="754"/>
      <c r="BG696" s="754"/>
    </row>
    <row r="697" spans="1:59" s="782" customFormat="1" ht="30" x14ac:dyDescent="0.2">
      <c r="A697" s="773">
        <v>526</v>
      </c>
      <c r="B697" s="773">
        <v>536</v>
      </c>
      <c r="C697" s="774">
        <v>904</v>
      </c>
      <c r="D697" s="775">
        <v>688</v>
      </c>
      <c r="E697" s="776" t="s">
        <v>1450</v>
      </c>
      <c r="F697" s="777" t="s">
        <v>6427</v>
      </c>
      <c r="G697" s="778" t="s">
        <v>6217</v>
      </c>
      <c r="H697" s="777" t="s">
        <v>106</v>
      </c>
      <c r="I697" s="779">
        <v>300000</v>
      </c>
      <c r="J697" s="780">
        <v>300000</v>
      </c>
      <c r="K697" s="780"/>
      <c r="L697" s="780"/>
      <c r="M697" s="780"/>
      <c r="N697" s="780"/>
      <c r="O697" s="780"/>
      <c r="P697" s="780"/>
      <c r="Q697" s="781"/>
      <c r="R697" s="754"/>
      <c r="S697" s="754"/>
      <c r="T697" s="754"/>
      <c r="U697" s="754"/>
      <c r="V697" s="754"/>
      <c r="W697" s="754"/>
      <c r="X697" s="754"/>
      <c r="Y697" s="754"/>
      <c r="Z697" s="754"/>
      <c r="AA697" s="754"/>
      <c r="AB697" s="754"/>
      <c r="AC697" s="754"/>
      <c r="AD697" s="754"/>
      <c r="AE697" s="754"/>
      <c r="AF697" s="754"/>
      <c r="AG697" s="754"/>
      <c r="AH697" s="754"/>
      <c r="AI697" s="754"/>
      <c r="AJ697" s="754"/>
      <c r="AK697" s="754"/>
      <c r="AL697" s="754"/>
      <c r="AM697" s="754"/>
      <c r="AN697" s="754"/>
      <c r="AO697" s="754"/>
      <c r="AP697" s="754"/>
      <c r="AQ697" s="754"/>
      <c r="AR697" s="754"/>
      <c r="AS697" s="754"/>
      <c r="AT697" s="754"/>
      <c r="AU697" s="754"/>
      <c r="AV697" s="754"/>
      <c r="AW697" s="754"/>
      <c r="AX697" s="754"/>
      <c r="AY697" s="754"/>
      <c r="AZ697" s="754"/>
      <c r="BA697" s="754"/>
      <c r="BB697" s="754"/>
      <c r="BC697" s="754"/>
      <c r="BD697" s="754"/>
      <c r="BE697" s="754"/>
      <c r="BF697" s="754"/>
      <c r="BG697" s="754"/>
    </row>
    <row r="698" spans="1:59" s="782" customFormat="1" ht="30" x14ac:dyDescent="0.2">
      <c r="A698" s="773">
        <v>527</v>
      </c>
      <c r="B698" s="773">
        <v>537</v>
      </c>
      <c r="C698" s="774">
        <v>905</v>
      </c>
      <c r="D698" s="775">
        <v>689</v>
      </c>
      <c r="E698" s="776" t="s">
        <v>1454</v>
      </c>
      <c r="F698" s="777" t="s">
        <v>6428</v>
      </c>
      <c r="G698" s="778" t="s">
        <v>5747</v>
      </c>
      <c r="H698" s="777" t="s">
        <v>106</v>
      </c>
      <c r="I698" s="779">
        <v>10000</v>
      </c>
      <c r="J698" s="780">
        <v>10000</v>
      </c>
      <c r="K698" s="780"/>
      <c r="L698" s="780"/>
      <c r="M698" s="780"/>
      <c r="N698" s="780"/>
      <c r="O698" s="780"/>
      <c r="P698" s="780"/>
      <c r="Q698" s="781"/>
      <c r="R698" s="754"/>
      <c r="S698" s="754"/>
      <c r="T698" s="754"/>
      <c r="U698" s="754"/>
      <c r="V698" s="754"/>
      <c r="W698" s="754"/>
      <c r="X698" s="754"/>
      <c r="Y698" s="754"/>
      <c r="Z698" s="754"/>
      <c r="AA698" s="754"/>
      <c r="AB698" s="754"/>
      <c r="AC698" s="754"/>
      <c r="AD698" s="754"/>
      <c r="AE698" s="754"/>
      <c r="AF698" s="754"/>
      <c r="AG698" s="754"/>
      <c r="AH698" s="754"/>
      <c r="AI698" s="754"/>
      <c r="AJ698" s="754"/>
      <c r="AK698" s="754"/>
      <c r="AL698" s="754"/>
      <c r="AM698" s="754"/>
      <c r="AN698" s="754"/>
      <c r="AO698" s="754"/>
      <c r="AP698" s="754"/>
      <c r="AQ698" s="754"/>
      <c r="AR698" s="754"/>
      <c r="AS698" s="754"/>
      <c r="AT698" s="754"/>
      <c r="AU698" s="754"/>
      <c r="AV698" s="754"/>
      <c r="AW698" s="754"/>
      <c r="AX698" s="754"/>
      <c r="AY698" s="754"/>
      <c r="AZ698" s="754"/>
      <c r="BA698" s="754"/>
      <c r="BB698" s="754"/>
      <c r="BC698" s="754"/>
      <c r="BD698" s="754"/>
      <c r="BE698" s="754"/>
      <c r="BF698" s="754"/>
      <c r="BG698" s="754"/>
    </row>
    <row r="699" spans="1:59" s="782" customFormat="1" ht="30" x14ac:dyDescent="0.2">
      <c r="A699" s="773">
        <v>528</v>
      </c>
      <c r="B699" s="773">
        <v>538</v>
      </c>
      <c r="C699" s="774">
        <v>906</v>
      </c>
      <c r="D699" s="775">
        <v>690</v>
      </c>
      <c r="E699" s="776" t="s">
        <v>1457</v>
      </c>
      <c r="F699" s="777" t="s">
        <v>6429</v>
      </c>
      <c r="G699" s="778" t="s">
        <v>5747</v>
      </c>
      <c r="H699" s="777" t="s">
        <v>106</v>
      </c>
      <c r="I699" s="779">
        <v>20000</v>
      </c>
      <c r="J699" s="780">
        <v>20000</v>
      </c>
      <c r="K699" s="780"/>
      <c r="L699" s="780"/>
      <c r="M699" s="780"/>
      <c r="N699" s="780"/>
      <c r="O699" s="780"/>
      <c r="P699" s="780"/>
      <c r="Q699" s="781"/>
      <c r="R699" s="754"/>
      <c r="S699" s="754"/>
      <c r="T699" s="754"/>
      <c r="U699" s="754"/>
      <c r="V699" s="754"/>
      <c r="W699" s="754"/>
      <c r="X699" s="754"/>
      <c r="Y699" s="754"/>
      <c r="Z699" s="754"/>
      <c r="AA699" s="754"/>
      <c r="AB699" s="754"/>
      <c r="AC699" s="754"/>
      <c r="AD699" s="754"/>
      <c r="AE699" s="754"/>
      <c r="AF699" s="754"/>
      <c r="AG699" s="754"/>
      <c r="AH699" s="754"/>
      <c r="AI699" s="754"/>
      <c r="AJ699" s="754"/>
      <c r="AK699" s="754"/>
      <c r="AL699" s="754"/>
      <c r="AM699" s="754"/>
      <c r="AN699" s="754"/>
      <c r="AO699" s="754"/>
      <c r="AP699" s="754"/>
      <c r="AQ699" s="754"/>
      <c r="AR699" s="754"/>
      <c r="AS699" s="754"/>
      <c r="AT699" s="754"/>
      <c r="AU699" s="754"/>
      <c r="AV699" s="754"/>
      <c r="AW699" s="754"/>
      <c r="AX699" s="754"/>
      <c r="AY699" s="754"/>
      <c r="AZ699" s="754"/>
      <c r="BA699" s="754"/>
      <c r="BB699" s="754"/>
      <c r="BC699" s="754"/>
      <c r="BD699" s="754"/>
      <c r="BE699" s="754"/>
      <c r="BF699" s="754"/>
      <c r="BG699" s="754"/>
    </row>
    <row r="700" spans="1:59" s="782" customFormat="1" ht="30" x14ac:dyDescent="0.2">
      <c r="A700" s="773">
        <v>529</v>
      </c>
      <c r="B700" s="773">
        <v>539</v>
      </c>
      <c r="C700" s="774">
        <v>907</v>
      </c>
      <c r="D700" s="775">
        <v>691</v>
      </c>
      <c r="E700" s="776" t="s">
        <v>1460</v>
      </c>
      <c r="F700" s="777" t="s">
        <v>6430</v>
      </c>
      <c r="G700" s="778" t="s">
        <v>5747</v>
      </c>
      <c r="H700" s="777" t="s">
        <v>106</v>
      </c>
      <c r="I700" s="779">
        <v>10000</v>
      </c>
      <c r="J700" s="780">
        <v>10000</v>
      </c>
      <c r="K700" s="780"/>
      <c r="L700" s="780"/>
      <c r="M700" s="780"/>
      <c r="N700" s="780"/>
      <c r="O700" s="780"/>
      <c r="P700" s="780"/>
      <c r="Q700" s="781"/>
      <c r="R700" s="754"/>
      <c r="S700" s="754"/>
      <c r="T700" s="754"/>
      <c r="U700" s="754"/>
      <c r="V700" s="754"/>
      <c r="W700" s="754"/>
      <c r="X700" s="754"/>
      <c r="Y700" s="754"/>
      <c r="Z700" s="754"/>
      <c r="AA700" s="754"/>
      <c r="AB700" s="754"/>
      <c r="AC700" s="754"/>
      <c r="AD700" s="754"/>
      <c r="AE700" s="754"/>
      <c r="AF700" s="754"/>
      <c r="AG700" s="754"/>
      <c r="AH700" s="754"/>
      <c r="AI700" s="754"/>
      <c r="AJ700" s="754"/>
      <c r="AK700" s="754"/>
      <c r="AL700" s="754"/>
      <c r="AM700" s="754"/>
      <c r="AN700" s="754"/>
      <c r="AO700" s="754"/>
      <c r="AP700" s="754"/>
      <c r="AQ700" s="754"/>
      <c r="AR700" s="754"/>
      <c r="AS700" s="754"/>
      <c r="AT700" s="754"/>
      <c r="AU700" s="754"/>
      <c r="AV700" s="754"/>
      <c r="AW700" s="754"/>
      <c r="AX700" s="754"/>
      <c r="AY700" s="754"/>
      <c r="AZ700" s="754"/>
      <c r="BA700" s="754"/>
      <c r="BB700" s="754"/>
      <c r="BC700" s="754"/>
      <c r="BD700" s="754"/>
      <c r="BE700" s="754"/>
      <c r="BF700" s="754"/>
      <c r="BG700" s="754"/>
    </row>
    <row r="701" spans="1:59" s="782" customFormat="1" x14ac:dyDescent="0.2">
      <c r="A701" s="773">
        <v>530</v>
      </c>
      <c r="B701" s="773">
        <v>540</v>
      </c>
      <c r="C701" s="774">
        <v>908</v>
      </c>
      <c r="D701" s="775">
        <v>692</v>
      </c>
      <c r="E701" s="776" t="s">
        <v>1463</v>
      </c>
      <c r="F701" s="777" t="s">
        <v>6431</v>
      </c>
      <c r="G701" s="778" t="s">
        <v>3387</v>
      </c>
      <c r="H701" s="777" t="s">
        <v>106</v>
      </c>
      <c r="I701" s="779">
        <v>100000</v>
      </c>
      <c r="J701" s="780">
        <v>100000</v>
      </c>
      <c r="K701" s="780"/>
      <c r="L701" s="780"/>
      <c r="M701" s="780"/>
      <c r="N701" s="780"/>
      <c r="O701" s="780"/>
      <c r="P701" s="780"/>
      <c r="Q701" s="781"/>
      <c r="R701" s="754"/>
      <c r="S701" s="754"/>
      <c r="T701" s="754"/>
      <c r="U701" s="754"/>
      <c r="V701" s="754"/>
      <c r="W701" s="754"/>
      <c r="X701" s="754"/>
      <c r="Y701" s="754"/>
      <c r="Z701" s="754"/>
      <c r="AA701" s="754"/>
      <c r="AB701" s="754"/>
      <c r="AC701" s="754"/>
      <c r="AD701" s="754"/>
      <c r="AE701" s="754"/>
      <c r="AF701" s="754"/>
      <c r="AG701" s="754"/>
      <c r="AH701" s="754"/>
      <c r="AI701" s="754"/>
      <c r="AJ701" s="754"/>
      <c r="AK701" s="754"/>
      <c r="AL701" s="754"/>
      <c r="AM701" s="754"/>
      <c r="AN701" s="754"/>
      <c r="AO701" s="754"/>
      <c r="AP701" s="754"/>
      <c r="AQ701" s="754"/>
      <c r="AR701" s="754"/>
      <c r="AS701" s="754"/>
      <c r="AT701" s="754"/>
      <c r="AU701" s="754"/>
      <c r="AV701" s="754"/>
      <c r="AW701" s="754"/>
      <c r="AX701" s="754"/>
      <c r="AY701" s="754"/>
      <c r="AZ701" s="754"/>
      <c r="BA701" s="754"/>
      <c r="BB701" s="754"/>
      <c r="BC701" s="754"/>
      <c r="BD701" s="754"/>
      <c r="BE701" s="754"/>
      <c r="BF701" s="754"/>
      <c r="BG701" s="754"/>
    </row>
    <row r="702" spans="1:59" s="782" customFormat="1" x14ac:dyDescent="0.2">
      <c r="A702" s="773">
        <v>532</v>
      </c>
      <c r="B702" s="773">
        <v>542</v>
      </c>
      <c r="C702" s="774">
        <v>909</v>
      </c>
      <c r="D702" s="775">
        <v>693</v>
      </c>
      <c r="E702" s="776" t="s">
        <v>1469</v>
      </c>
      <c r="F702" s="777" t="s">
        <v>6432</v>
      </c>
      <c r="G702" s="778" t="s">
        <v>6217</v>
      </c>
      <c r="H702" s="777" t="s">
        <v>106</v>
      </c>
      <c r="I702" s="779">
        <v>1950000</v>
      </c>
      <c r="J702" s="780">
        <v>1950000</v>
      </c>
      <c r="K702" s="780"/>
      <c r="L702" s="780"/>
      <c r="M702" s="780"/>
      <c r="N702" s="780"/>
      <c r="O702" s="780"/>
      <c r="P702" s="780"/>
      <c r="Q702" s="781"/>
      <c r="R702" s="754"/>
      <c r="S702" s="754"/>
      <c r="T702" s="754"/>
      <c r="U702" s="754"/>
      <c r="V702" s="754"/>
      <c r="W702" s="754"/>
      <c r="X702" s="754"/>
      <c r="Y702" s="754"/>
      <c r="Z702" s="754"/>
      <c r="AA702" s="754"/>
      <c r="AB702" s="754"/>
      <c r="AC702" s="754"/>
      <c r="AD702" s="754"/>
      <c r="AE702" s="754"/>
      <c r="AF702" s="754"/>
      <c r="AG702" s="754"/>
      <c r="AH702" s="754"/>
      <c r="AI702" s="754"/>
      <c r="AJ702" s="754"/>
      <c r="AK702" s="754"/>
      <c r="AL702" s="754"/>
      <c r="AM702" s="754"/>
      <c r="AN702" s="754"/>
      <c r="AO702" s="754"/>
      <c r="AP702" s="754"/>
      <c r="AQ702" s="754"/>
      <c r="AR702" s="754"/>
      <c r="AS702" s="754"/>
      <c r="AT702" s="754"/>
      <c r="AU702" s="754"/>
      <c r="AV702" s="754"/>
      <c r="AW702" s="754"/>
      <c r="AX702" s="754"/>
      <c r="AY702" s="754"/>
      <c r="AZ702" s="754"/>
      <c r="BA702" s="754"/>
      <c r="BB702" s="754"/>
      <c r="BC702" s="754"/>
      <c r="BD702" s="754"/>
      <c r="BE702" s="754"/>
      <c r="BF702" s="754"/>
      <c r="BG702" s="754"/>
    </row>
    <row r="703" spans="1:59" s="782" customFormat="1" ht="30" x14ac:dyDescent="0.2">
      <c r="A703" s="773">
        <v>533</v>
      </c>
      <c r="B703" s="773">
        <v>543</v>
      </c>
      <c r="C703" s="774">
        <v>910</v>
      </c>
      <c r="D703" s="775">
        <v>694</v>
      </c>
      <c r="E703" s="776" t="s">
        <v>1472</v>
      </c>
      <c r="F703" s="777" t="s">
        <v>6433</v>
      </c>
      <c r="G703" s="778" t="s">
        <v>5747</v>
      </c>
      <c r="H703" s="777" t="s">
        <v>106</v>
      </c>
      <c r="I703" s="779">
        <v>4000</v>
      </c>
      <c r="J703" s="780">
        <v>4000</v>
      </c>
      <c r="K703" s="780"/>
      <c r="L703" s="780"/>
      <c r="M703" s="780"/>
      <c r="N703" s="780"/>
      <c r="O703" s="780"/>
      <c r="P703" s="780"/>
      <c r="Q703" s="781"/>
      <c r="R703" s="754"/>
      <c r="S703" s="754"/>
      <c r="T703" s="754"/>
      <c r="U703" s="754"/>
      <c r="V703" s="754"/>
      <c r="W703" s="754"/>
      <c r="X703" s="754"/>
      <c r="Y703" s="754"/>
      <c r="Z703" s="754"/>
      <c r="AA703" s="754"/>
      <c r="AB703" s="754"/>
      <c r="AC703" s="754"/>
      <c r="AD703" s="754"/>
      <c r="AE703" s="754"/>
      <c r="AF703" s="754"/>
      <c r="AG703" s="754"/>
      <c r="AH703" s="754"/>
      <c r="AI703" s="754"/>
      <c r="AJ703" s="754"/>
      <c r="AK703" s="754"/>
      <c r="AL703" s="754"/>
      <c r="AM703" s="754"/>
      <c r="AN703" s="754"/>
      <c r="AO703" s="754"/>
      <c r="AP703" s="754"/>
      <c r="AQ703" s="754"/>
      <c r="AR703" s="754"/>
      <c r="AS703" s="754"/>
      <c r="AT703" s="754"/>
      <c r="AU703" s="754"/>
      <c r="AV703" s="754"/>
      <c r="AW703" s="754"/>
      <c r="AX703" s="754"/>
      <c r="AY703" s="754"/>
      <c r="AZ703" s="754"/>
      <c r="BA703" s="754"/>
      <c r="BB703" s="754"/>
      <c r="BC703" s="754"/>
      <c r="BD703" s="754"/>
      <c r="BE703" s="754"/>
      <c r="BF703" s="754"/>
      <c r="BG703" s="754"/>
    </row>
    <row r="704" spans="1:59" s="782" customFormat="1" x14ac:dyDescent="0.2">
      <c r="A704" s="773">
        <v>534</v>
      </c>
      <c r="B704" s="773">
        <v>544</v>
      </c>
      <c r="C704" s="774">
        <v>911</v>
      </c>
      <c r="D704" s="775">
        <v>695</v>
      </c>
      <c r="E704" s="776" t="s">
        <v>1475</v>
      </c>
      <c r="F704" s="777" t="s">
        <v>6434</v>
      </c>
      <c r="G704" s="778" t="s">
        <v>5747</v>
      </c>
      <c r="H704" s="777" t="s">
        <v>106</v>
      </c>
      <c r="I704" s="779">
        <v>10200</v>
      </c>
      <c r="J704" s="780">
        <v>10200</v>
      </c>
      <c r="K704" s="780"/>
      <c r="L704" s="780"/>
      <c r="M704" s="780"/>
      <c r="N704" s="780"/>
      <c r="O704" s="780"/>
      <c r="P704" s="780"/>
      <c r="Q704" s="781"/>
      <c r="R704" s="754"/>
      <c r="S704" s="754"/>
      <c r="T704" s="754"/>
      <c r="U704" s="754"/>
      <c r="V704" s="754"/>
      <c r="W704" s="754"/>
      <c r="X704" s="754"/>
      <c r="Y704" s="754"/>
      <c r="Z704" s="754"/>
      <c r="AA704" s="754"/>
      <c r="AB704" s="754"/>
      <c r="AC704" s="754"/>
      <c r="AD704" s="754"/>
      <c r="AE704" s="754"/>
      <c r="AF704" s="754"/>
      <c r="AG704" s="754"/>
      <c r="AH704" s="754"/>
      <c r="AI704" s="754"/>
      <c r="AJ704" s="754"/>
      <c r="AK704" s="754"/>
      <c r="AL704" s="754"/>
      <c r="AM704" s="754"/>
      <c r="AN704" s="754"/>
      <c r="AO704" s="754"/>
      <c r="AP704" s="754"/>
      <c r="AQ704" s="754"/>
      <c r="AR704" s="754"/>
      <c r="AS704" s="754"/>
      <c r="AT704" s="754"/>
      <c r="AU704" s="754"/>
      <c r="AV704" s="754"/>
      <c r="AW704" s="754"/>
      <c r="AX704" s="754"/>
      <c r="AY704" s="754"/>
      <c r="AZ704" s="754"/>
      <c r="BA704" s="754"/>
      <c r="BB704" s="754"/>
      <c r="BC704" s="754"/>
      <c r="BD704" s="754"/>
      <c r="BE704" s="754"/>
      <c r="BF704" s="754"/>
      <c r="BG704" s="754"/>
    </row>
    <row r="705" spans="1:59" s="782" customFormat="1" ht="30" x14ac:dyDescent="0.2">
      <c r="A705" s="773">
        <v>535</v>
      </c>
      <c r="B705" s="773">
        <v>545</v>
      </c>
      <c r="C705" s="774">
        <v>912</v>
      </c>
      <c r="D705" s="775">
        <v>696</v>
      </c>
      <c r="E705" s="776" t="s">
        <v>1478</v>
      </c>
      <c r="F705" s="777" t="s">
        <v>6435</v>
      </c>
      <c r="G705" s="778" t="s">
        <v>5747</v>
      </c>
      <c r="H705" s="777" t="s">
        <v>106</v>
      </c>
      <c r="I705" s="779">
        <v>75000</v>
      </c>
      <c r="J705" s="780">
        <v>75000</v>
      </c>
      <c r="K705" s="780"/>
      <c r="L705" s="780"/>
      <c r="M705" s="780"/>
      <c r="N705" s="780"/>
      <c r="O705" s="780"/>
      <c r="P705" s="780"/>
      <c r="Q705" s="781"/>
      <c r="R705" s="754"/>
      <c r="S705" s="754"/>
      <c r="T705" s="754"/>
      <c r="U705" s="754"/>
      <c r="V705" s="754"/>
      <c r="W705" s="754"/>
      <c r="X705" s="754"/>
      <c r="Y705" s="754"/>
      <c r="Z705" s="754"/>
      <c r="AA705" s="754"/>
      <c r="AB705" s="754"/>
      <c r="AC705" s="754"/>
      <c r="AD705" s="754"/>
      <c r="AE705" s="754"/>
      <c r="AF705" s="754"/>
      <c r="AG705" s="754"/>
      <c r="AH705" s="754"/>
      <c r="AI705" s="754"/>
      <c r="AJ705" s="754"/>
      <c r="AK705" s="754"/>
      <c r="AL705" s="754"/>
      <c r="AM705" s="754"/>
      <c r="AN705" s="754"/>
      <c r="AO705" s="754"/>
      <c r="AP705" s="754"/>
      <c r="AQ705" s="754"/>
      <c r="AR705" s="754"/>
      <c r="AS705" s="754"/>
      <c r="AT705" s="754"/>
      <c r="AU705" s="754"/>
      <c r="AV705" s="754"/>
      <c r="AW705" s="754"/>
      <c r="AX705" s="754"/>
      <c r="AY705" s="754"/>
      <c r="AZ705" s="754"/>
      <c r="BA705" s="754"/>
      <c r="BB705" s="754"/>
      <c r="BC705" s="754"/>
      <c r="BD705" s="754"/>
      <c r="BE705" s="754"/>
      <c r="BF705" s="754"/>
      <c r="BG705" s="754"/>
    </row>
    <row r="706" spans="1:59" s="782" customFormat="1" ht="30" x14ac:dyDescent="0.2">
      <c r="A706" s="773">
        <v>536</v>
      </c>
      <c r="B706" s="773">
        <v>546</v>
      </c>
      <c r="C706" s="774">
        <v>913</v>
      </c>
      <c r="D706" s="775">
        <v>697</v>
      </c>
      <c r="E706" s="776" t="s">
        <v>1481</v>
      </c>
      <c r="F706" s="777" t="s">
        <v>6436</v>
      </c>
      <c r="G706" s="778" t="s">
        <v>5747</v>
      </c>
      <c r="H706" s="777" t="s">
        <v>106</v>
      </c>
      <c r="I706" s="779">
        <v>30000</v>
      </c>
      <c r="J706" s="780">
        <v>30000</v>
      </c>
      <c r="K706" s="780"/>
      <c r="L706" s="780"/>
      <c r="M706" s="780"/>
      <c r="N706" s="780"/>
      <c r="O706" s="780"/>
      <c r="P706" s="780"/>
      <c r="Q706" s="781"/>
      <c r="R706" s="754"/>
      <c r="S706" s="754"/>
      <c r="T706" s="754"/>
      <c r="U706" s="754"/>
      <c r="V706" s="754"/>
      <c r="W706" s="754"/>
      <c r="X706" s="754"/>
      <c r="Y706" s="754"/>
      <c r="Z706" s="754"/>
      <c r="AA706" s="754"/>
      <c r="AB706" s="754"/>
      <c r="AC706" s="754"/>
      <c r="AD706" s="754"/>
      <c r="AE706" s="754"/>
      <c r="AF706" s="754"/>
      <c r="AG706" s="754"/>
      <c r="AH706" s="754"/>
      <c r="AI706" s="754"/>
      <c r="AJ706" s="754"/>
      <c r="AK706" s="754"/>
      <c r="AL706" s="754"/>
      <c r="AM706" s="754"/>
      <c r="AN706" s="754"/>
      <c r="AO706" s="754"/>
      <c r="AP706" s="754"/>
      <c r="AQ706" s="754"/>
      <c r="AR706" s="754"/>
      <c r="AS706" s="754"/>
      <c r="AT706" s="754"/>
      <c r="AU706" s="754"/>
      <c r="AV706" s="754"/>
      <c r="AW706" s="754"/>
      <c r="AX706" s="754"/>
      <c r="AY706" s="754"/>
      <c r="AZ706" s="754"/>
      <c r="BA706" s="754"/>
      <c r="BB706" s="754"/>
      <c r="BC706" s="754"/>
      <c r="BD706" s="754"/>
      <c r="BE706" s="754"/>
      <c r="BF706" s="754"/>
      <c r="BG706" s="754"/>
    </row>
    <row r="707" spans="1:59" s="782" customFormat="1" x14ac:dyDescent="0.2">
      <c r="A707" s="773">
        <v>537</v>
      </c>
      <c r="B707" s="773">
        <v>547</v>
      </c>
      <c r="C707" s="774">
        <v>914</v>
      </c>
      <c r="D707" s="775">
        <v>698</v>
      </c>
      <c r="E707" s="776" t="s">
        <v>1484</v>
      </c>
      <c r="F707" s="777" t="s">
        <v>6437</v>
      </c>
      <c r="G707" s="778" t="s">
        <v>5747</v>
      </c>
      <c r="H707" s="777" t="s">
        <v>106</v>
      </c>
      <c r="I707" s="779">
        <v>70000</v>
      </c>
      <c r="J707" s="780">
        <v>70000</v>
      </c>
      <c r="K707" s="780"/>
      <c r="L707" s="780"/>
      <c r="M707" s="780"/>
      <c r="N707" s="780"/>
      <c r="O707" s="780"/>
      <c r="P707" s="780"/>
      <c r="Q707" s="781"/>
      <c r="R707" s="754"/>
      <c r="S707" s="754"/>
      <c r="T707" s="754"/>
      <c r="U707" s="754"/>
      <c r="V707" s="754"/>
      <c r="W707" s="754"/>
      <c r="X707" s="754"/>
      <c r="Y707" s="754"/>
      <c r="Z707" s="754"/>
      <c r="AA707" s="754"/>
      <c r="AB707" s="754"/>
      <c r="AC707" s="754"/>
      <c r="AD707" s="754"/>
      <c r="AE707" s="754"/>
      <c r="AF707" s="754"/>
      <c r="AG707" s="754"/>
      <c r="AH707" s="754"/>
      <c r="AI707" s="754"/>
      <c r="AJ707" s="754"/>
      <c r="AK707" s="754"/>
      <c r="AL707" s="754"/>
      <c r="AM707" s="754"/>
      <c r="AN707" s="754"/>
      <c r="AO707" s="754"/>
      <c r="AP707" s="754"/>
      <c r="AQ707" s="754"/>
      <c r="AR707" s="754"/>
      <c r="AS707" s="754"/>
      <c r="AT707" s="754"/>
      <c r="AU707" s="754"/>
      <c r="AV707" s="754"/>
      <c r="AW707" s="754"/>
      <c r="AX707" s="754"/>
      <c r="AY707" s="754"/>
      <c r="AZ707" s="754"/>
      <c r="BA707" s="754"/>
      <c r="BB707" s="754"/>
      <c r="BC707" s="754"/>
      <c r="BD707" s="754"/>
      <c r="BE707" s="754"/>
      <c r="BF707" s="754"/>
      <c r="BG707" s="754"/>
    </row>
    <row r="708" spans="1:59" s="782" customFormat="1" ht="30" x14ac:dyDescent="0.2">
      <c r="A708" s="773">
        <v>545</v>
      </c>
      <c r="B708" s="773">
        <v>555</v>
      </c>
      <c r="C708" s="774">
        <v>916</v>
      </c>
      <c r="D708" s="775">
        <v>699</v>
      </c>
      <c r="E708" s="776" t="s">
        <v>1507</v>
      </c>
      <c r="F708" s="777" t="s">
        <v>6438</v>
      </c>
      <c r="G708" s="778" t="s">
        <v>5747</v>
      </c>
      <c r="H708" s="777" t="s">
        <v>106</v>
      </c>
      <c r="I708" s="779">
        <v>40000</v>
      </c>
      <c r="J708" s="780">
        <v>40000</v>
      </c>
      <c r="K708" s="780"/>
      <c r="L708" s="780"/>
      <c r="M708" s="780"/>
      <c r="N708" s="780"/>
      <c r="O708" s="780"/>
      <c r="P708" s="780"/>
      <c r="Q708" s="781"/>
      <c r="R708" s="754"/>
      <c r="S708" s="754"/>
      <c r="T708" s="754"/>
      <c r="U708" s="754"/>
      <c r="V708" s="754"/>
      <c r="W708" s="754"/>
      <c r="X708" s="754"/>
      <c r="Y708" s="754"/>
      <c r="Z708" s="754"/>
      <c r="AA708" s="754"/>
      <c r="AB708" s="754"/>
      <c r="AC708" s="754"/>
      <c r="AD708" s="754"/>
      <c r="AE708" s="754"/>
      <c r="AF708" s="754"/>
      <c r="AG708" s="754"/>
      <c r="AH708" s="754"/>
      <c r="AI708" s="754"/>
      <c r="AJ708" s="754"/>
      <c r="AK708" s="754"/>
      <c r="AL708" s="754"/>
      <c r="AM708" s="754"/>
      <c r="AN708" s="754"/>
      <c r="AO708" s="754"/>
      <c r="AP708" s="754"/>
      <c r="AQ708" s="754"/>
      <c r="AR708" s="754"/>
      <c r="AS708" s="754"/>
      <c r="AT708" s="754"/>
      <c r="AU708" s="754"/>
      <c r="AV708" s="754"/>
      <c r="AW708" s="754"/>
      <c r="AX708" s="754"/>
      <c r="AY708" s="754"/>
      <c r="AZ708" s="754"/>
      <c r="BA708" s="754"/>
      <c r="BB708" s="754"/>
      <c r="BC708" s="754"/>
      <c r="BD708" s="754"/>
      <c r="BE708" s="754"/>
      <c r="BF708" s="754"/>
      <c r="BG708" s="754"/>
    </row>
    <row r="709" spans="1:59" s="782" customFormat="1" ht="30" x14ac:dyDescent="0.2">
      <c r="A709" s="773">
        <v>546</v>
      </c>
      <c r="B709" s="773">
        <v>556</v>
      </c>
      <c r="C709" s="774">
        <v>917</v>
      </c>
      <c r="D709" s="775">
        <v>700</v>
      </c>
      <c r="E709" s="776" t="s">
        <v>1510</v>
      </c>
      <c r="F709" s="777" t="s">
        <v>6439</v>
      </c>
      <c r="G709" s="778" t="s">
        <v>5747</v>
      </c>
      <c r="H709" s="777" t="s">
        <v>106</v>
      </c>
      <c r="I709" s="779">
        <v>50000</v>
      </c>
      <c r="J709" s="780">
        <v>50000</v>
      </c>
      <c r="K709" s="780"/>
      <c r="L709" s="780"/>
      <c r="M709" s="780"/>
      <c r="N709" s="780"/>
      <c r="O709" s="780"/>
      <c r="P709" s="780"/>
      <c r="Q709" s="781"/>
      <c r="R709" s="754"/>
      <c r="S709" s="754"/>
      <c r="T709" s="754"/>
      <c r="U709" s="754"/>
      <c r="V709" s="754"/>
      <c r="W709" s="754"/>
      <c r="X709" s="754"/>
      <c r="Y709" s="754"/>
      <c r="Z709" s="754"/>
      <c r="AA709" s="754"/>
      <c r="AB709" s="754"/>
      <c r="AC709" s="754"/>
      <c r="AD709" s="754"/>
      <c r="AE709" s="754"/>
      <c r="AF709" s="754"/>
      <c r="AG709" s="754"/>
      <c r="AH709" s="754"/>
      <c r="AI709" s="754"/>
      <c r="AJ709" s="754"/>
      <c r="AK709" s="754"/>
      <c r="AL709" s="754"/>
      <c r="AM709" s="754"/>
      <c r="AN709" s="754"/>
      <c r="AO709" s="754"/>
      <c r="AP709" s="754"/>
      <c r="AQ709" s="754"/>
      <c r="AR709" s="754"/>
      <c r="AS709" s="754"/>
      <c r="AT709" s="754"/>
      <c r="AU709" s="754"/>
      <c r="AV709" s="754"/>
      <c r="AW709" s="754"/>
      <c r="AX709" s="754"/>
      <c r="AY709" s="754"/>
      <c r="AZ709" s="754"/>
      <c r="BA709" s="754"/>
      <c r="BB709" s="754"/>
      <c r="BC709" s="754"/>
      <c r="BD709" s="754"/>
      <c r="BE709" s="754"/>
      <c r="BF709" s="754"/>
      <c r="BG709" s="754"/>
    </row>
    <row r="710" spans="1:59" s="782" customFormat="1" ht="30" x14ac:dyDescent="0.2">
      <c r="A710" s="773">
        <v>547</v>
      </c>
      <c r="B710" s="773">
        <v>557</v>
      </c>
      <c r="C710" s="774">
        <v>918</v>
      </c>
      <c r="D710" s="775">
        <v>701</v>
      </c>
      <c r="E710" s="776" t="s">
        <v>1512</v>
      </c>
      <c r="F710" s="777" t="s">
        <v>6440</v>
      </c>
      <c r="G710" s="778" t="s">
        <v>5747</v>
      </c>
      <c r="H710" s="777" t="s">
        <v>106</v>
      </c>
      <c r="I710" s="779">
        <v>10000</v>
      </c>
      <c r="J710" s="780">
        <v>10000</v>
      </c>
      <c r="K710" s="780"/>
      <c r="L710" s="780"/>
      <c r="M710" s="780"/>
      <c r="N710" s="780"/>
      <c r="O710" s="780"/>
      <c r="P710" s="780"/>
      <c r="Q710" s="781"/>
      <c r="R710" s="754"/>
      <c r="S710" s="754"/>
      <c r="T710" s="754"/>
      <c r="U710" s="754"/>
      <c r="V710" s="754"/>
      <c r="W710" s="754"/>
      <c r="X710" s="754"/>
      <c r="Y710" s="754"/>
      <c r="Z710" s="754"/>
      <c r="AA710" s="754"/>
      <c r="AB710" s="754"/>
      <c r="AC710" s="754"/>
      <c r="AD710" s="754"/>
      <c r="AE710" s="754"/>
      <c r="AF710" s="754"/>
      <c r="AG710" s="754"/>
      <c r="AH710" s="754"/>
      <c r="AI710" s="754"/>
      <c r="AJ710" s="754"/>
      <c r="AK710" s="754"/>
      <c r="AL710" s="754"/>
      <c r="AM710" s="754"/>
      <c r="AN710" s="754"/>
      <c r="AO710" s="754"/>
      <c r="AP710" s="754"/>
      <c r="AQ710" s="754"/>
      <c r="AR710" s="754"/>
      <c r="AS710" s="754"/>
      <c r="AT710" s="754"/>
      <c r="AU710" s="754"/>
      <c r="AV710" s="754"/>
      <c r="AW710" s="754"/>
      <c r="AX710" s="754"/>
      <c r="AY710" s="754"/>
      <c r="AZ710" s="754"/>
      <c r="BA710" s="754"/>
      <c r="BB710" s="754"/>
      <c r="BC710" s="754"/>
      <c r="BD710" s="754"/>
      <c r="BE710" s="754"/>
      <c r="BF710" s="754"/>
      <c r="BG710" s="754"/>
    </row>
    <row r="711" spans="1:59" s="782" customFormat="1" ht="30" x14ac:dyDescent="0.2">
      <c r="A711" s="773">
        <v>548</v>
      </c>
      <c r="B711" s="773">
        <v>558</v>
      </c>
      <c r="C711" s="774">
        <v>919</v>
      </c>
      <c r="D711" s="775">
        <v>702</v>
      </c>
      <c r="E711" s="776" t="s">
        <v>1516</v>
      </c>
      <c r="F711" s="777" t="s">
        <v>6441</v>
      </c>
      <c r="G711" s="778" t="s">
        <v>5747</v>
      </c>
      <c r="H711" s="777" t="s">
        <v>106</v>
      </c>
      <c r="I711" s="779">
        <v>8000</v>
      </c>
      <c r="J711" s="780">
        <v>8000</v>
      </c>
      <c r="K711" s="780"/>
      <c r="L711" s="780"/>
      <c r="M711" s="780"/>
      <c r="N711" s="780"/>
      <c r="O711" s="780"/>
      <c r="P711" s="780"/>
      <c r="Q711" s="781"/>
      <c r="R711" s="754"/>
      <c r="S711" s="754"/>
      <c r="T711" s="754"/>
      <c r="U711" s="754"/>
      <c r="V711" s="754"/>
      <c r="W711" s="754"/>
      <c r="X711" s="754"/>
      <c r="Y711" s="754"/>
      <c r="Z711" s="754"/>
      <c r="AA711" s="754"/>
      <c r="AB711" s="754"/>
      <c r="AC711" s="754"/>
      <c r="AD711" s="754"/>
      <c r="AE711" s="754"/>
      <c r="AF711" s="754"/>
      <c r="AG711" s="754"/>
      <c r="AH711" s="754"/>
      <c r="AI711" s="754"/>
      <c r="AJ711" s="754"/>
      <c r="AK711" s="754"/>
      <c r="AL711" s="754"/>
      <c r="AM711" s="754"/>
      <c r="AN711" s="754"/>
      <c r="AO711" s="754"/>
      <c r="AP711" s="754"/>
      <c r="AQ711" s="754"/>
      <c r="AR711" s="754"/>
      <c r="AS711" s="754"/>
      <c r="AT711" s="754"/>
      <c r="AU711" s="754"/>
      <c r="AV711" s="754"/>
      <c r="AW711" s="754"/>
      <c r="AX711" s="754"/>
      <c r="AY711" s="754"/>
      <c r="AZ711" s="754"/>
      <c r="BA711" s="754"/>
      <c r="BB711" s="754"/>
      <c r="BC711" s="754"/>
      <c r="BD711" s="754"/>
      <c r="BE711" s="754"/>
      <c r="BF711" s="754"/>
      <c r="BG711" s="754"/>
    </row>
    <row r="712" spans="1:59" s="782" customFormat="1" ht="30" x14ac:dyDescent="0.2">
      <c r="A712" s="773">
        <v>549</v>
      </c>
      <c r="B712" s="773">
        <v>559</v>
      </c>
      <c r="C712" s="774">
        <v>920</v>
      </c>
      <c r="D712" s="775">
        <v>703</v>
      </c>
      <c r="E712" s="776" t="s">
        <v>1520</v>
      </c>
      <c r="F712" s="777" t="s">
        <v>6442</v>
      </c>
      <c r="G712" s="778" t="s">
        <v>5747</v>
      </c>
      <c r="H712" s="777" t="s">
        <v>106</v>
      </c>
      <c r="I712" s="779">
        <v>22000</v>
      </c>
      <c r="J712" s="780">
        <v>22000</v>
      </c>
      <c r="K712" s="780"/>
      <c r="L712" s="780"/>
      <c r="M712" s="780"/>
      <c r="N712" s="780"/>
      <c r="O712" s="780"/>
      <c r="P712" s="780"/>
      <c r="Q712" s="781"/>
      <c r="R712" s="754"/>
      <c r="S712" s="754"/>
      <c r="T712" s="754"/>
      <c r="U712" s="754"/>
      <c r="V712" s="754"/>
      <c r="W712" s="754"/>
      <c r="X712" s="754"/>
      <c r="Y712" s="754"/>
      <c r="Z712" s="754"/>
      <c r="AA712" s="754"/>
      <c r="AB712" s="754"/>
      <c r="AC712" s="754"/>
      <c r="AD712" s="754"/>
      <c r="AE712" s="754"/>
      <c r="AF712" s="754"/>
      <c r="AG712" s="754"/>
      <c r="AH712" s="754"/>
      <c r="AI712" s="754"/>
      <c r="AJ712" s="754"/>
      <c r="AK712" s="754"/>
      <c r="AL712" s="754"/>
      <c r="AM712" s="754"/>
      <c r="AN712" s="754"/>
      <c r="AO712" s="754"/>
      <c r="AP712" s="754"/>
      <c r="AQ712" s="754"/>
      <c r="AR712" s="754"/>
      <c r="AS712" s="754"/>
      <c r="AT712" s="754"/>
      <c r="AU712" s="754"/>
      <c r="AV712" s="754"/>
      <c r="AW712" s="754"/>
      <c r="AX712" s="754"/>
      <c r="AY712" s="754"/>
      <c r="AZ712" s="754"/>
      <c r="BA712" s="754"/>
      <c r="BB712" s="754"/>
      <c r="BC712" s="754"/>
      <c r="BD712" s="754"/>
      <c r="BE712" s="754"/>
      <c r="BF712" s="754"/>
      <c r="BG712" s="754"/>
    </row>
    <row r="713" spans="1:59" s="782" customFormat="1" ht="30" x14ac:dyDescent="0.2">
      <c r="A713" s="773">
        <v>551</v>
      </c>
      <c r="B713" s="773">
        <v>561</v>
      </c>
      <c r="C713" s="774">
        <v>921</v>
      </c>
      <c r="D713" s="775">
        <v>704</v>
      </c>
      <c r="E713" s="776" t="s">
        <v>1526</v>
      </c>
      <c r="F713" s="777" t="s">
        <v>6443</v>
      </c>
      <c r="G713" s="778" t="s">
        <v>5747</v>
      </c>
      <c r="H713" s="777" t="s">
        <v>106</v>
      </c>
      <c r="I713" s="779">
        <v>80000</v>
      </c>
      <c r="J713" s="780">
        <v>80000</v>
      </c>
      <c r="K713" s="780"/>
      <c r="L713" s="780"/>
      <c r="M713" s="780"/>
      <c r="N713" s="780"/>
      <c r="O713" s="780"/>
      <c r="P713" s="780"/>
      <c r="Q713" s="781"/>
      <c r="R713" s="754"/>
      <c r="S713" s="754"/>
      <c r="T713" s="754"/>
      <c r="U713" s="754"/>
      <c r="V713" s="754"/>
      <c r="W713" s="754"/>
      <c r="X713" s="754"/>
      <c r="Y713" s="754"/>
      <c r="Z713" s="754"/>
      <c r="AA713" s="754"/>
      <c r="AB713" s="754"/>
      <c r="AC713" s="754"/>
      <c r="AD713" s="754"/>
      <c r="AE713" s="754"/>
      <c r="AF713" s="754"/>
      <c r="AG713" s="754"/>
      <c r="AH713" s="754"/>
      <c r="AI713" s="754"/>
      <c r="AJ713" s="754"/>
      <c r="AK713" s="754"/>
      <c r="AL713" s="754"/>
      <c r="AM713" s="754"/>
      <c r="AN713" s="754"/>
      <c r="AO713" s="754"/>
      <c r="AP713" s="754"/>
      <c r="AQ713" s="754"/>
      <c r="AR713" s="754"/>
      <c r="AS713" s="754"/>
      <c r="AT713" s="754"/>
      <c r="AU713" s="754"/>
      <c r="AV713" s="754"/>
      <c r="AW713" s="754"/>
      <c r="AX713" s="754"/>
      <c r="AY713" s="754"/>
      <c r="AZ713" s="754"/>
      <c r="BA713" s="754"/>
      <c r="BB713" s="754"/>
      <c r="BC713" s="754"/>
      <c r="BD713" s="754"/>
      <c r="BE713" s="754"/>
      <c r="BF713" s="754"/>
      <c r="BG713" s="754"/>
    </row>
    <row r="714" spans="1:59" s="782" customFormat="1" x14ac:dyDescent="0.2">
      <c r="A714" s="773">
        <v>552</v>
      </c>
      <c r="B714" s="773">
        <v>562</v>
      </c>
      <c r="C714" s="774">
        <v>922</v>
      </c>
      <c r="D714" s="775">
        <v>705</v>
      </c>
      <c r="E714" s="776" t="s">
        <v>1529</v>
      </c>
      <c r="F714" s="777" t="s">
        <v>6444</v>
      </c>
      <c r="G714" s="778" t="s">
        <v>6217</v>
      </c>
      <c r="H714" s="777" t="s">
        <v>106</v>
      </c>
      <c r="I714" s="779">
        <v>150000</v>
      </c>
      <c r="J714" s="780">
        <v>150000</v>
      </c>
      <c r="K714" s="780"/>
      <c r="L714" s="780"/>
      <c r="M714" s="780"/>
      <c r="N714" s="780"/>
      <c r="O714" s="780"/>
      <c r="P714" s="780"/>
      <c r="Q714" s="781"/>
      <c r="R714" s="754"/>
      <c r="S714" s="754"/>
      <c r="T714" s="754"/>
      <c r="U714" s="754"/>
      <c r="V714" s="754"/>
      <c r="W714" s="754"/>
      <c r="X714" s="754"/>
      <c r="Y714" s="754"/>
      <c r="Z714" s="754"/>
      <c r="AA714" s="754"/>
      <c r="AB714" s="754"/>
      <c r="AC714" s="754"/>
      <c r="AD714" s="754"/>
      <c r="AE714" s="754"/>
      <c r="AF714" s="754"/>
      <c r="AG714" s="754"/>
      <c r="AH714" s="754"/>
      <c r="AI714" s="754"/>
      <c r="AJ714" s="754"/>
      <c r="AK714" s="754"/>
      <c r="AL714" s="754"/>
      <c r="AM714" s="754"/>
      <c r="AN714" s="754"/>
      <c r="AO714" s="754"/>
      <c r="AP714" s="754"/>
      <c r="AQ714" s="754"/>
      <c r="AR714" s="754"/>
      <c r="AS714" s="754"/>
      <c r="AT714" s="754"/>
      <c r="AU714" s="754"/>
      <c r="AV714" s="754"/>
      <c r="AW714" s="754"/>
      <c r="AX714" s="754"/>
      <c r="AY714" s="754"/>
      <c r="AZ714" s="754"/>
      <c r="BA714" s="754"/>
      <c r="BB714" s="754"/>
      <c r="BC714" s="754"/>
      <c r="BD714" s="754"/>
      <c r="BE714" s="754"/>
      <c r="BF714" s="754"/>
      <c r="BG714" s="754"/>
    </row>
    <row r="715" spans="1:59" s="782" customFormat="1" ht="30" x14ac:dyDescent="0.2">
      <c r="A715" s="773">
        <v>553</v>
      </c>
      <c r="B715" s="773">
        <v>563</v>
      </c>
      <c r="C715" s="774">
        <v>923</v>
      </c>
      <c r="D715" s="775">
        <v>706</v>
      </c>
      <c r="E715" s="776" t="s">
        <v>1532</v>
      </c>
      <c r="F715" s="777" t="s">
        <v>6445</v>
      </c>
      <c r="G715" s="778" t="s">
        <v>6217</v>
      </c>
      <c r="H715" s="777" t="s">
        <v>106</v>
      </c>
      <c r="I715" s="779">
        <v>500000</v>
      </c>
      <c r="J715" s="780">
        <v>500000</v>
      </c>
      <c r="K715" s="780"/>
      <c r="L715" s="780"/>
      <c r="M715" s="780"/>
      <c r="N715" s="780"/>
      <c r="O715" s="780"/>
      <c r="P715" s="780"/>
      <c r="Q715" s="781"/>
      <c r="R715" s="754"/>
      <c r="S715" s="754"/>
      <c r="T715" s="754"/>
      <c r="U715" s="754"/>
      <c r="V715" s="754"/>
      <c r="W715" s="754"/>
      <c r="X715" s="754"/>
      <c r="Y715" s="754"/>
      <c r="Z715" s="754"/>
      <c r="AA715" s="754"/>
      <c r="AB715" s="754"/>
      <c r="AC715" s="754"/>
      <c r="AD715" s="754"/>
      <c r="AE715" s="754"/>
      <c r="AF715" s="754"/>
      <c r="AG715" s="754"/>
      <c r="AH715" s="754"/>
      <c r="AI715" s="754"/>
      <c r="AJ715" s="754"/>
      <c r="AK715" s="754"/>
      <c r="AL715" s="754"/>
      <c r="AM715" s="754"/>
      <c r="AN715" s="754"/>
      <c r="AO715" s="754"/>
      <c r="AP715" s="754"/>
      <c r="AQ715" s="754"/>
      <c r="AR715" s="754"/>
      <c r="AS715" s="754"/>
      <c r="AT715" s="754"/>
      <c r="AU715" s="754"/>
      <c r="AV715" s="754"/>
      <c r="AW715" s="754"/>
      <c r="AX715" s="754"/>
      <c r="AY715" s="754"/>
      <c r="AZ715" s="754"/>
      <c r="BA715" s="754"/>
      <c r="BB715" s="754"/>
      <c r="BC715" s="754"/>
      <c r="BD715" s="754"/>
      <c r="BE715" s="754"/>
      <c r="BF715" s="754"/>
      <c r="BG715" s="754"/>
    </row>
    <row r="716" spans="1:59" s="782" customFormat="1" ht="30" x14ac:dyDescent="0.2">
      <c r="A716" s="773">
        <v>554</v>
      </c>
      <c r="B716" s="773">
        <v>564</v>
      </c>
      <c r="C716" s="774">
        <v>924</v>
      </c>
      <c r="D716" s="775">
        <v>707</v>
      </c>
      <c r="E716" s="776" t="s">
        <v>1535</v>
      </c>
      <c r="F716" s="777" t="s">
        <v>6446</v>
      </c>
      <c r="G716" s="778" t="s">
        <v>6217</v>
      </c>
      <c r="H716" s="777" t="s">
        <v>106</v>
      </c>
      <c r="I716" s="779">
        <v>150000</v>
      </c>
      <c r="J716" s="780">
        <v>150000</v>
      </c>
      <c r="K716" s="780"/>
      <c r="L716" s="780"/>
      <c r="M716" s="780"/>
      <c r="N716" s="780"/>
      <c r="O716" s="780"/>
      <c r="P716" s="780"/>
      <c r="Q716" s="781"/>
      <c r="R716" s="754"/>
      <c r="S716" s="754"/>
      <c r="T716" s="754"/>
      <c r="U716" s="754"/>
      <c r="V716" s="754"/>
      <c r="W716" s="754"/>
      <c r="X716" s="754"/>
      <c r="Y716" s="754"/>
      <c r="Z716" s="754"/>
      <c r="AA716" s="754"/>
      <c r="AB716" s="754"/>
      <c r="AC716" s="754"/>
      <c r="AD716" s="754"/>
      <c r="AE716" s="754"/>
      <c r="AF716" s="754"/>
      <c r="AG716" s="754"/>
      <c r="AH716" s="754"/>
      <c r="AI716" s="754"/>
      <c r="AJ716" s="754"/>
      <c r="AK716" s="754"/>
      <c r="AL716" s="754"/>
      <c r="AM716" s="754"/>
      <c r="AN716" s="754"/>
      <c r="AO716" s="754"/>
      <c r="AP716" s="754"/>
      <c r="AQ716" s="754"/>
      <c r="AR716" s="754"/>
      <c r="AS716" s="754"/>
      <c r="AT716" s="754"/>
      <c r="AU716" s="754"/>
      <c r="AV716" s="754"/>
      <c r="AW716" s="754"/>
      <c r="AX716" s="754"/>
      <c r="AY716" s="754"/>
      <c r="AZ716" s="754"/>
      <c r="BA716" s="754"/>
      <c r="BB716" s="754"/>
      <c r="BC716" s="754"/>
      <c r="BD716" s="754"/>
      <c r="BE716" s="754"/>
      <c r="BF716" s="754"/>
      <c r="BG716" s="754"/>
    </row>
    <row r="717" spans="1:59" s="782" customFormat="1" ht="30" x14ac:dyDescent="0.2">
      <c r="A717" s="773">
        <v>557</v>
      </c>
      <c r="B717" s="773">
        <v>567</v>
      </c>
      <c r="C717" s="774">
        <v>925</v>
      </c>
      <c r="D717" s="775">
        <v>708</v>
      </c>
      <c r="E717" s="776" t="s">
        <v>1543</v>
      </c>
      <c r="F717" s="777" t="s">
        <v>6447</v>
      </c>
      <c r="G717" s="778" t="s">
        <v>5747</v>
      </c>
      <c r="H717" s="777" t="s">
        <v>106</v>
      </c>
      <c r="I717" s="779">
        <v>95000</v>
      </c>
      <c r="J717" s="780">
        <v>95000</v>
      </c>
      <c r="K717" s="780"/>
      <c r="L717" s="780"/>
      <c r="M717" s="780"/>
      <c r="N717" s="780"/>
      <c r="O717" s="780"/>
      <c r="P717" s="780"/>
      <c r="Q717" s="781"/>
      <c r="R717" s="754"/>
      <c r="S717" s="754"/>
      <c r="T717" s="754"/>
      <c r="U717" s="754"/>
      <c r="V717" s="754"/>
      <c r="W717" s="754"/>
      <c r="X717" s="754"/>
      <c r="Y717" s="754"/>
      <c r="Z717" s="754"/>
      <c r="AA717" s="754"/>
      <c r="AB717" s="754"/>
      <c r="AC717" s="754"/>
      <c r="AD717" s="754"/>
      <c r="AE717" s="754"/>
      <c r="AF717" s="754"/>
      <c r="AG717" s="754"/>
      <c r="AH717" s="754"/>
      <c r="AI717" s="754"/>
      <c r="AJ717" s="754"/>
      <c r="AK717" s="754"/>
      <c r="AL717" s="754"/>
      <c r="AM717" s="754"/>
      <c r="AN717" s="754"/>
      <c r="AO717" s="754"/>
      <c r="AP717" s="754"/>
      <c r="AQ717" s="754"/>
      <c r="AR717" s="754"/>
      <c r="AS717" s="754"/>
      <c r="AT717" s="754"/>
      <c r="AU717" s="754"/>
      <c r="AV717" s="754"/>
      <c r="AW717" s="754"/>
      <c r="AX717" s="754"/>
      <c r="AY717" s="754"/>
      <c r="AZ717" s="754"/>
      <c r="BA717" s="754"/>
      <c r="BB717" s="754"/>
      <c r="BC717" s="754"/>
      <c r="BD717" s="754"/>
      <c r="BE717" s="754"/>
      <c r="BF717" s="754"/>
      <c r="BG717" s="754"/>
    </row>
    <row r="718" spans="1:59" s="782" customFormat="1" ht="30" x14ac:dyDescent="0.2">
      <c r="A718" s="773">
        <v>558</v>
      </c>
      <c r="B718" s="773">
        <v>568</v>
      </c>
      <c r="C718" s="774">
        <v>926</v>
      </c>
      <c r="D718" s="775">
        <v>709</v>
      </c>
      <c r="E718" s="776" t="s">
        <v>1546</v>
      </c>
      <c r="F718" s="777" t="s">
        <v>6448</v>
      </c>
      <c r="G718" s="778" t="s">
        <v>5747</v>
      </c>
      <c r="H718" s="777" t="s">
        <v>106</v>
      </c>
      <c r="I718" s="779">
        <v>75000</v>
      </c>
      <c r="J718" s="780">
        <v>75000</v>
      </c>
      <c r="K718" s="780"/>
      <c r="L718" s="780"/>
      <c r="M718" s="780"/>
      <c r="N718" s="780"/>
      <c r="O718" s="780"/>
      <c r="P718" s="780"/>
      <c r="Q718" s="781"/>
      <c r="R718" s="754"/>
      <c r="S718" s="754"/>
      <c r="T718" s="754"/>
      <c r="U718" s="754"/>
      <c r="V718" s="754"/>
      <c r="W718" s="754"/>
      <c r="X718" s="754"/>
      <c r="Y718" s="754"/>
      <c r="Z718" s="754"/>
      <c r="AA718" s="754"/>
      <c r="AB718" s="754"/>
      <c r="AC718" s="754"/>
      <c r="AD718" s="754"/>
      <c r="AE718" s="754"/>
      <c r="AF718" s="754"/>
      <c r="AG718" s="754"/>
      <c r="AH718" s="754"/>
      <c r="AI718" s="754"/>
      <c r="AJ718" s="754"/>
      <c r="AK718" s="754"/>
      <c r="AL718" s="754"/>
      <c r="AM718" s="754"/>
      <c r="AN718" s="754"/>
      <c r="AO718" s="754"/>
      <c r="AP718" s="754"/>
      <c r="AQ718" s="754"/>
      <c r="AR718" s="754"/>
      <c r="AS718" s="754"/>
      <c r="AT718" s="754"/>
      <c r="AU718" s="754"/>
      <c r="AV718" s="754"/>
      <c r="AW718" s="754"/>
      <c r="AX718" s="754"/>
      <c r="AY718" s="754"/>
      <c r="AZ718" s="754"/>
      <c r="BA718" s="754"/>
      <c r="BB718" s="754"/>
      <c r="BC718" s="754"/>
      <c r="BD718" s="754"/>
      <c r="BE718" s="754"/>
      <c r="BF718" s="754"/>
      <c r="BG718" s="754"/>
    </row>
    <row r="719" spans="1:59" s="782" customFormat="1" ht="45" x14ac:dyDescent="0.2">
      <c r="A719" s="773">
        <v>559</v>
      </c>
      <c r="B719" s="773">
        <v>569</v>
      </c>
      <c r="C719" s="774">
        <v>927</v>
      </c>
      <c r="D719" s="775">
        <v>710</v>
      </c>
      <c r="E719" s="776" t="s">
        <v>1550</v>
      </c>
      <c r="F719" s="777" t="s">
        <v>6449</v>
      </c>
      <c r="G719" s="778" t="s">
        <v>6217</v>
      </c>
      <c r="H719" s="777" t="s">
        <v>106</v>
      </c>
      <c r="I719" s="779">
        <v>335000</v>
      </c>
      <c r="J719" s="780">
        <v>335000</v>
      </c>
      <c r="K719" s="780"/>
      <c r="L719" s="780"/>
      <c r="M719" s="780"/>
      <c r="N719" s="780"/>
      <c r="O719" s="780"/>
      <c r="P719" s="780"/>
      <c r="Q719" s="781"/>
      <c r="R719" s="754"/>
      <c r="S719" s="754"/>
      <c r="T719" s="754"/>
      <c r="U719" s="754"/>
      <c r="V719" s="754"/>
      <c r="W719" s="754"/>
      <c r="X719" s="754"/>
      <c r="Y719" s="754"/>
      <c r="Z719" s="754"/>
      <c r="AA719" s="754"/>
      <c r="AB719" s="754"/>
      <c r="AC719" s="754"/>
      <c r="AD719" s="754"/>
      <c r="AE719" s="754"/>
      <c r="AF719" s="754"/>
      <c r="AG719" s="754"/>
      <c r="AH719" s="754"/>
      <c r="AI719" s="754"/>
      <c r="AJ719" s="754"/>
      <c r="AK719" s="754"/>
      <c r="AL719" s="754"/>
      <c r="AM719" s="754"/>
      <c r="AN719" s="754"/>
      <c r="AO719" s="754"/>
      <c r="AP719" s="754"/>
      <c r="AQ719" s="754"/>
      <c r="AR719" s="754"/>
      <c r="AS719" s="754"/>
      <c r="AT719" s="754"/>
      <c r="AU719" s="754"/>
      <c r="AV719" s="754"/>
      <c r="AW719" s="754"/>
      <c r="AX719" s="754"/>
      <c r="AY719" s="754"/>
      <c r="AZ719" s="754"/>
      <c r="BA719" s="754"/>
      <c r="BB719" s="754"/>
      <c r="BC719" s="754"/>
      <c r="BD719" s="754"/>
      <c r="BE719" s="754"/>
      <c r="BF719" s="754"/>
      <c r="BG719" s="754"/>
    </row>
    <row r="720" spans="1:59" s="782" customFormat="1" ht="30" x14ac:dyDescent="0.2">
      <c r="A720" s="773">
        <v>560</v>
      </c>
      <c r="B720" s="773">
        <v>570</v>
      </c>
      <c r="C720" s="774">
        <v>928</v>
      </c>
      <c r="D720" s="775">
        <v>711</v>
      </c>
      <c r="E720" s="776" t="s">
        <v>1553</v>
      </c>
      <c r="F720" s="777" t="s">
        <v>6450</v>
      </c>
      <c r="G720" s="778" t="s">
        <v>6217</v>
      </c>
      <c r="H720" s="777" t="s">
        <v>106</v>
      </c>
      <c r="I720" s="779">
        <v>100000</v>
      </c>
      <c r="J720" s="780">
        <v>100000</v>
      </c>
      <c r="K720" s="780"/>
      <c r="L720" s="780"/>
      <c r="M720" s="780"/>
      <c r="N720" s="780"/>
      <c r="O720" s="780"/>
      <c r="P720" s="780"/>
      <c r="Q720" s="781"/>
      <c r="R720" s="754"/>
      <c r="S720" s="754"/>
      <c r="T720" s="754"/>
      <c r="U720" s="754"/>
      <c r="V720" s="754"/>
      <c r="W720" s="754"/>
      <c r="X720" s="754"/>
      <c r="Y720" s="754"/>
      <c r="Z720" s="754"/>
      <c r="AA720" s="754"/>
      <c r="AB720" s="754"/>
      <c r="AC720" s="754"/>
      <c r="AD720" s="754"/>
      <c r="AE720" s="754"/>
      <c r="AF720" s="754"/>
      <c r="AG720" s="754"/>
      <c r="AH720" s="754"/>
      <c r="AI720" s="754"/>
      <c r="AJ720" s="754"/>
      <c r="AK720" s="754"/>
      <c r="AL720" s="754"/>
      <c r="AM720" s="754"/>
      <c r="AN720" s="754"/>
      <c r="AO720" s="754"/>
      <c r="AP720" s="754"/>
      <c r="AQ720" s="754"/>
      <c r="AR720" s="754"/>
      <c r="AS720" s="754"/>
      <c r="AT720" s="754"/>
      <c r="AU720" s="754"/>
      <c r="AV720" s="754"/>
      <c r="AW720" s="754"/>
      <c r="AX720" s="754"/>
      <c r="AY720" s="754"/>
      <c r="AZ720" s="754"/>
      <c r="BA720" s="754"/>
      <c r="BB720" s="754"/>
      <c r="BC720" s="754"/>
      <c r="BD720" s="754"/>
      <c r="BE720" s="754"/>
      <c r="BF720" s="754"/>
      <c r="BG720" s="754"/>
    </row>
    <row r="721" spans="1:59" s="782" customFormat="1" x14ac:dyDescent="0.2">
      <c r="A721" s="773">
        <v>562</v>
      </c>
      <c r="B721" s="773">
        <v>572</v>
      </c>
      <c r="C721" s="774">
        <v>930</v>
      </c>
      <c r="D721" s="775">
        <v>712</v>
      </c>
      <c r="E721" s="776" t="s">
        <v>1559</v>
      </c>
      <c r="F721" s="777" t="s">
        <v>6451</v>
      </c>
      <c r="G721" s="778" t="s">
        <v>6217</v>
      </c>
      <c r="H721" s="777" t="s">
        <v>106</v>
      </c>
      <c r="I721" s="779">
        <v>100000</v>
      </c>
      <c r="J721" s="780">
        <v>100000</v>
      </c>
      <c r="K721" s="780"/>
      <c r="L721" s="780"/>
      <c r="M721" s="780"/>
      <c r="N721" s="780"/>
      <c r="O721" s="780"/>
      <c r="P721" s="780"/>
      <c r="Q721" s="781"/>
      <c r="R721" s="754"/>
      <c r="S721" s="754"/>
      <c r="T721" s="754"/>
      <c r="U721" s="754"/>
      <c r="V721" s="754"/>
      <c r="W721" s="754"/>
      <c r="X721" s="754"/>
      <c r="Y721" s="754"/>
      <c r="Z721" s="754"/>
      <c r="AA721" s="754"/>
      <c r="AB721" s="754"/>
      <c r="AC721" s="754"/>
      <c r="AD721" s="754"/>
      <c r="AE721" s="754"/>
      <c r="AF721" s="754"/>
      <c r="AG721" s="754"/>
      <c r="AH721" s="754"/>
      <c r="AI721" s="754"/>
      <c r="AJ721" s="754"/>
      <c r="AK721" s="754"/>
      <c r="AL721" s="754"/>
      <c r="AM721" s="754"/>
      <c r="AN721" s="754"/>
      <c r="AO721" s="754"/>
      <c r="AP721" s="754"/>
      <c r="AQ721" s="754"/>
      <c r="AR721" s="754"/>
      <c r="AS721" s="754"/>
      <c r="AT721" s="754"/>
      <c r="AU721" s="754"/>
      <c r="AV721" s="754"/>
      <c r="AW721" s="754"/>
      <c r="AX721" s="754"/>
      <c r="AY721" s="754"/>
      <c r="AZ721" s="754"/>
      <c r="BA721" s="754"/>
      <c r="BB721" s="754"/>
      <c r="BC721" s="754"/>
      <c r="BD721" s="754"/>
      <c r="BE721" s="754"/>
      <c r="BF721" s="754"/>
      <c r="BG721" s="754"/>
    </row>
    <row r="722" spans="1:59" s="782" customFormat="1" ht="30" x14ac:dyDescent="0.2">
      <c r="A722" s="773">
        <v>563</v>
      </c>
      <c r="B722" s="773">
        <v>573</v>
      </c>
      <c r="C722" s="774">
        <v>931</v>
      </c>
      <c r="D722" s="775">
        <v>713</v>
      </c>
      <c r="E722" s="776" t="s">
        <v>1562</v>
      </c>
      <c r="F722" s="777" t="s">
        <v>6452</v>
      </c>
      <c r="G722" s="778" t="s">
        <v>5747</v>
      </c>
      <c r="H722" s="777" t="s">
        <v>106</v>
      </c>
      <c r="I722" s="779">
        <v>8100</v>
      </c>
      <c r="J722" s="780">
        <v>8100</v>
      </c>
      <c r="K722" s="780"/>
      <c r="L722" s="780"/>
      <c r="M722" s="780"/>
      <c r="N722" s="780"/>
      <c r="O722" s="780"/>
      <c r="P722" s="780"/>
      <c r="Q722" s="781"/>
      <c r="R722" s="754"/>
      <c r="S722" s="754"/>
      <c r="T722" s="754"/>
      <c r="U722" s="754"/>
      <c r="V722" s="754"/>
      <c r="W722" s="754"/>
      <c r="X722" s="754"/>
      <c r="Y722" s="754"/>
      <c r="Z722" s="754"/>
      <c r="AA722" s="754"/>
      <c r="AB722" s="754"/>
      <c r="AC722" s="754"/>
      <c r="AD722" s="754"/>
      <c r="AE722" s="754"/>
      <c r="AF722" s="754"/>
      <c r="AG722" s="754"/>
      <c r="AH722" s="754"/>
      <c r="AI722" s="754"/>
      <c r="AJ722" s="754"/>
      <c r="AK722" s="754"/>
      <c r="AL722" s="754"/>
      <c r="AM722" s="754"/>
      <c r="AN722" s="754"/>
      <c r="AO722" s="754"/>
      <c r="AP722" s="754"/>
      <c r="AQ722" s="754"/>
      <c r="AR722" s="754"/>
      <c r="AS722" s="754"/>
      <c r="AT722" s="754"/>
      <c r="AU722" s="754"/>
      <c r="AV722" s="754"/>
      <c r="AW722" s="754"/>
      <c r="AX722" s="754"/>
      <c r="AY722" s="754"/>
      <c r="AZ722" s="754"/>
      <c r="BA722" s="754"/>
      <c r="BB722" s="754"/>
      <c r="BC722" s="754"/>
      <c r="BD722" s="754"/>
      <c r="BE722" s="754"/>
      <c r="BF722" s="754"/>
      <c r="BG722" s="754"/>
    </row>
    <row r="723" spans="1:59" s="782" customFormat="1" x14ac:dyDescent="0.2">
      <c r="A723" s="773">
        <v>564</v>
      </c>
      <c r="B723" s="773">
        <v>574</v>
      </c>
      <c r="C723" s="774">
        <v>932</v>
      </c>
      <c r="D723" s="775">
        <v>714</v>
      </c>
      <c r="E723" s="776" t="s">
        <v>1565</v>
      </c>
      <c r="F723" s="777" t="s">
        <v>6453</v>
      </c>
      <c r="G723" s="778" t="s">
        <v>5747</v>
      </c>
      <c r="H723" s="777" t="s">
        <v>106</v>
      </c>
      <c r="I723" s="779">
        <v>15000</v>
      </c>
      <c r="J723" s="780">
        <v>15000</v>
      </c>
      <c r="K723" s="780"/>
      <c r="L723" s="780"/>
      <c r="M723" s="780"/>
      <c r="N723" s="780"/>
      <c r="O723" s="780"/>
      <c r="P723" s="780"/>
      <c r="Q723" s="781"/>
      <c r="R723" s="754"/>
      <c r="S723" s="754"/>
      <c r="T723" s="754"/>
      <c r="U723" s="754"/>
      <c r="V723" s="754"/>
      <c r="W723" s="754"/>
      <c r="X723" s="754"/>
      <c r="Y723" s="754"/>
      <c r="Z723" s="754"/>
      <c r="AA723" s="754"/>
      <c r="AB723" s="754"/>
      <c r="AC723" s="754"/>
      <c r="AD723" s="754"/>
      <c r="AE723" s="754"/>
      <c r="AF723" s="754"/>
      <c r="AG723" s="754"/>
      <c r="AH723" s="754"/>
      <c r="AI723" s="754"/>
      <c r="AJ723" s="754"/>
      <c r="AK723" s="754"/>
      <c r="AL723" s="754"/>
      <c r="AM723" s="754"/>
      <c r="AN723" s="754"/>
      <c r="AO723" s="754"/>
      <c r="AP723" s="754"/>
      <c r="AQ723" s="754"/>
      <c r="AR723" s="754"/>
      <c r="AS723" s="754"/>
      <c r="AT723" s="754"/>
      <c r="AU723" s="754"/>
      <c r="AV723" s="754"/>
      <c r="AW723" s="754"/>
      <c r="AX723" s="754"/>
      <c r="AY723" s="754"/>
      <c r="AZ723" s="754"/>
      <c r="BA723" s="754"/>
      <c r="BB723" s="754"/>
      <c r="BC723" s="754"/>
      <c r="BD723" s="754"/>
      <c r="BE723" s="754"/>
      <c r="BF723" s="754"/>
      <c r="BG723" s="754"/>
    </row>
    <row r="724" spans="1:59" s="782" customFormat="1" ht="30" x14ac:dyDescent="0.2">
      <c r="A724" s="773">
        <v>565</v>
      </c>
      <c r="B724" s="773">
        <v>575</v>
      </c>
      <c r="C724" s="774">
        <v>933</v>
      </c>
      <c r="D724" s="775">
        <v>715</v>
      </c>
      <c r="E724" s="776" t="s">
        <v>1568</v>
      </c>
      <c r="F724" s="777" t="s">
        <v>6454</v>
      </c>
      <c r="G724" s="778" t="s">
        <v>5747</v>
      </c>
      <c r="H724" s="777" t="s">
        <v>106</v>
      </c>
      <c r="I724" s="779">
        <v>75000</v>
      </c>
      <c r="J724" s="780">
        <v>75000</v>
      </c>
      <c r="K724" s="780"/>
      <c r="L724" s="780"/>
      <c r="M724" s="780"/>
      <c r="N724" s="780"/>
      <c r="O724" s="780"/>
      <c r="P724" s="780"/>
      <c r="Q724" s="781"/>
      <c r="R724" s="754"/>
      <c r="S724" s="754"/>
      <c r="T724" s="754"/>
      <c r="U724" s="754"/>
      <c r="V724" s="754"/>
      <c r="W724" s="754"/>
      <c r="X724" s="754"/>
      <c r="Y724" s="754"/>
      <c r="Z724" s="754"/>
      <c r="AA724" s="754"/>
      <c r="AB724" s="754"/>
      <c r="AC724" s="754"/>
      <c r="AD724" s="754"/>
      <c r="AE724" s="754"/>
      <c r="AF724" s="754"/>
      <c r="AG724" s="754"/>
      <c r="AH724" s="754"/>
      <c r="AI724" s="754"/>
      <c r="AJ724" s="754"/>
      <c r="AK724" s="754"/>
      <c r="AL724" s="754"/>
      <c r="AM724" s="754"/>
      <c r="AN724" s="754"/>
      <c r="AO724" s="754"/>
      <c r="AP724" s="754"/>
      <c r="AQ724" s="754"/>
      <c r="AR724" s="754"/>
      <c r="AS724" s="754"/>
      <c r="AT724" s="754"/>
      <c r="AU724" s="754"/>
      <c r="AV724" s="754"/>
      <c r="AW724" s="754"/>
      <c r="AX724" s="754"/>
      <c r="AY724" s="754"/>
      <c r="AZ724" s="754"/>
      <c r="BA724" s="754"/>
      <c r="BB724" s="754"/>
      <c r="BC724" s="754"/>
      <c r="BD724" s="754"/>
      <c r="BE724" s="754"/>
      <c r="BF724" s="754"/>
      <c r="BG724" s="754"/>
    </row>
    <row r="725" spans="1:59" s="782" customFormat="1" ht="30" x14ac:dyDescent="0.2">
      <c r="A725" s="773">
        <v>566</v>
      </c>
      <c r="B725" s="773">
        <v>576</v>
      </c>
      <c r="C725" s="774">
        <v>934</v>
      </c>
      <c r="D725" s="775">
        <v>716</v>
      </c>
      <c r="E725" s="776" t="s">
        <v>1572</v>
      </c>
      <c r="F725" s="777" t="s">
        <v>6455</v>
      </c>
      <c r="G725" s="778" t="s">
        <v>6217</v>
      </c>
      <c r="H725" s="777" t="s">
        <v>106</v>
      </c>
      <c r="I725" s="779">
        <v>100000</v>
      </c>
      <c r="J725" s="780">
        <v>100000</v>
      </c>
      <c r="K725" s="780"/>
      <c r="L725" s="780"/>
      <c r="M725" s="780"/>
      <c r="N725" s="780"/>
      <c r="O725" s="780"/>
      <c r="P725" s="780"/>
      <c r="Q725" s="781"/>
      <c r="R725" s="754"/>
      <c r="S725" s="754"/>
      <c r="T725" s="754"/>
      <c r="U725" s="754"/>
      <c r="V725" s="754"/>
      <c r="W725" s="754"/>
      <c r="X725" s="754"/>
      <c r="Y725" s="754"/>
      <c r="Z725" s="754"/>
      <c r="AA725" s="754"/>
      <c r="AB725" s="754"/>
      <c r="AC725" s="754"/>
      <c r="AD725" s="754"/>
      <c r="AE725" s="754"/>
      <c r="AF725" s="754"/>
      <c r="AG725" s="754"/>
      <c r="AH725" s="754"/>
      <c r="AI725" s="754"/>
      <c r="AJ725" s="754"/>
      <c r="AK725" s="754"/>
      <c r="AL725" s="754"/>
      <c r="AM725" s="754"/>
      <c r="AN725" s="754"/>
      <c r="AO725" s="754"/>
      <c r="AP725" s="754"/>
      <c r="AQ725" s="754"/>
      <c r="AR725" s="754"/>
      <c r="AS725" s="754"/>
      <c r="AT725" s="754"/>
      <c r="AU725" s="754"/>
      <c r="AV725" s="754"/>
      <c r="AW725" s="754"/>
      <c r="AX725" s="754"/>
      <c r="AY725" s="754"/>
      <c r="AZ725" s="754"/>
      <c r="BA725" s="754"/>
      <c r="BB725" s="754"/>
      <c r="BC725" s="754"/>
      <c r="BD725" s="754"/>
      <c r="BE725" s="754"/>
      <c r="BF725" s="754"/>
      <c r="BG725" s="754"/>
    </row>
    <row r="726" spans="1:59" s="782" customFormat="1" x14ac:dyDescent="0.2">
      <c r="A726" s="773">
        <v>567</v>
      </c>
      <c r="B726" s="773">
        <v>577</v>
      </c>
      <c r="C726" s="774">
        <v>935</v>
      </c>
      <c r="D726" s="775">
        <v>717</v>
      </c>
      <c r="E726" s="776" t="s">
        <v>1574</v>
      </c>
      <c r="F726" s="777" t="s">
        <v>6456</v>
      </c>
      <c r="G726" s="778" t="s">
        <v>5747</v>
      </c>
      <c r="H726" s="777" t="s">
        <v>106</v>
      </c>
      <c r="I726" s="779">
        <v>8000</v>
      </c>
      <c r="J726" s="780">
        <v>8000</v>
      </c>
      <c r="K726" s="780"/>
      <c r="L726" s="780"/>
      <c r="M726" s="780"/>
      <c r="N726" s="780"/>
      <c r="O726" s="780"/>
      <c r="P726" s="780"/>
      <c r="Q726" s="781"/>
      <c r="R726" s="754"/>
      <c r="S726" s="754"/>
      <c r="T726" s="754"/>
      <c r="U726" s="754"/>
      <c r="V726" s="754"/>
      <c r="W726" s="754"/>
      <c r="X726" s="754"/>
      <c r="Y726" s="754"/>
      <c r="Z726" s="754"/>
      <c r="AA726" s="754"/>
      <c r="AB726" s="754"/>
      <c r="AC726" s="754"/>
      <c r="AD726" s="754"/>
      <c r="AE726" s="754"/>
      <c r="AF726" s="754"/>
      <c r="AG726" s="754"/>
      <c r="AH726" s="754"/>
      <c r="AI726" s="754"/>
      <c r="AJ726" s="754"/>
      <c r="AK726" s="754"/>
      <c r="AL726" s="754"/>
      <c r="AM726" s="754"/>
      <c r="AN726" s="754"/>
      <c r="AO726" s="754"/>
      <c r="AP726" s="754"/>
      <c r="AQ726" s="754"/>
      <c r="AR726" s="754"/>
      <c r="AS726" s="754"/>
      <c r="AT726" s="754"/>
      <c r="AU726" s="754"/>
      <c r="AV726" s="754"/>
      <c r="AW726" s="754"/>
      <c r="AX726" s="754"/>
      <c r="AY726" s="754"/>
      <c r="AZ726" s="754"/>
      <c r="BA726" s="754"/>
      <c r="BB726" s="754"/>
      <c r="BC726" s="754"/>
      <c r="BD726" s="754"/>
      <c r="BE726" s="754"/>
      <c r="BF726" s="754"/>
      <c r="BG726" s="754"/>
    </row>
    <row r="727" spans="1:59" s="782" customFormat="1" x14ac:dyDescent="0.2">
      <c r="A727" s="773">
        <v>568</v>
      </c>
      <c r="B727" s="773">
        <v>578</v>
      </c>
      <c r="C727" s="774">
        <v>936</v>
      </c>
      <c r="D727" s="775">
        <v>718</v>
      </c>
      <c r="E727" s="776" t="s">
        <v>1578</v>
      </c>
      <c r="F727" s="777" t="s">
        <v>6457</v>
      </c>
      <c r="G727" s="778" t="s">
        <v>5747</v>
      </c>
      <c r="H727" s="777" t="s">
        <v>106</v>
      </c>
      <c r="I727" s="779">
        <v>15000</v>
      </c>
      <c r="J727" s="780">
        <v>15000</v>
      </c>
      <c r="K727" s="780"/>
      <c r="L727" s="780"/>
      <c r="M727" s="780"/>
      <c r="N727" s="780"/>
      <c r="O727" s="780"/>
      <c r="P727" s="780"/>
      <c r="Q727" s="781"/>
      <c r="R727" s="754"/>
      <c r="S727" s="754"/>
      <c r="T727" s="754"/>
      <c r="U727" s="754"/>
      <c r="V727" s="754"/>
      <c r="W727" s="754"/>
      <c r="X727" s="754"/>
      <c r="Y727" s="754"/>
      <c r="Z727" s="754"/>
      <c r="AA727" s="754"/>
      <c r="AB727" s="754"/>
      <c r="AC727" s="754"/>
      <c r="AD727" s="754"/>
      <c r="AE727" s="754"/>
      <c r="AF727" s="754"/>
      <c r="AG727" s="754"/>
      <c r="AH727" s="754"/>
      <c r="AI727" s="754"/>
      <c r="AJ727" s="754"/>
      <c r="AK727" s="754"/>
      <c r="AL727" s="754"/>
      <c r="AM727" s="754"/>
      <c r="AN727" s="754"/>
      <c r="AO727" s="754"/>
      <c r="AP727" s="754"/>
      <c r="AQ727" s="754"/>
      <c r="AR727" s="754"/>
      <c r="AS727" s="754"/>
      <c r="AT727" s="754"/>
      <c r="AU727" s="754"/>
      <c r="AV727" s="754"/>
      <c r="AW727" s="754"/>
      <c r="AX727" s="754"/>
      <c r="AY727" s="754"/>
      <c r="AZ727" s="754"/>
      <c r="BA727" s="754"/>
      <c r="BB727" s="754"/>
      <c r="BC727" s="754"/>
      <c r="BD727" s="754"/>
      <c r="BE727" s="754"/>
      <c r="BF727" s="754"/>
      <c r="BG727" s="754"/>
    </row>
    <row r="728" spans="1:59" s="782" customFormat="1" ht="30" x14ac:dyDescent="0.2">
      <c r="A728" s="773">
        <v>569</v>
      </c>
      <c r="B728" s="773">
        <v>579</v>
      </c>
      <c r="C728" s="774">
        <v>937</v>
      </c>
      <c r="D728" s="775">
        <v>719</v>
      </c>
      <c r="E728" s="776" t="s">
        <v>1581</v>
      </c>
      <c r="F728" s="777" t="s">
        <v>6458</v>
      </c>
      <c r="G728" s="778" t="s">
        <v>6217</v>
      </c>
      <c r="H728" s="777" t="s">
        <v>106</v>
      </c>
      <c r="I728" s="779">
        <v>175000</v>
      </c>
      <c r="J728" s="780">
        <v>175000</v>
      </c>
      <c r="K728" s="780"/>
      <c r="L728" s="780"/>
      <c r="M728" s="780"/>
      <c r="N728" s="780"/>
      <c r="O728" s="780"/>
      <c r="P728" s="780"/>
      <c r="Q728" s="781"/>
      <c r="R728" s="754"/>
      <c r="S728" s="754"/>
      <c r="T728" s="754"/>
      <c r="U728" s="754"/>
      <c r="V728" s="754"/>
      <c r="W728" s="754"/>
      <c r="X728" s="754"/>
      <c r="Y728" s="754"/>
      <c r="Z728" s="754"/>
      <c r="AA728" s="754"/>
      <c r="AB728" s="754"/>
      <c r="AC728" s="754"/>
      <c r="AD728" s="754"/>
      <c r="AE728" s="754"/>
      <c r="AF728" s="754"/>
      <c r="AG728" s="754"/>
      <c r="AH728" s="754"/>
      <c r="AI728" s="754"/>
      <c r="AJ728" s="754"/>
      <c r="AK728" s="754"/>
      <c r="AL728" s="754"/>
      <c r="AM728" s="754"/>
      <c r="AN728" s="754"/>
      <c r="AO728" s="754"/>
      <c r="AP728" s="754"/>
      <c r="AQ728" s="754"/>
      <c r="AR728" s="754"/>
      <c r="AS728" s="754"/>
      <c r="AT728" s="754"/>
      <c r="AU728" s="754"/>
      <c r="AV728" s="754"/>
      <c r="AW728" s="754"/>
      <c r="AX728" s="754"/>
      <c r="AY728" s="754"/>
      <c r="AZ728" s="754"/>
      <c r="BA728" s="754"/>
      <c r="BB728" s="754"/>
      <c r="BC728" s="754"/>
      <c r="BD728" s="754"/>
      <c r="BE728" s="754"/>
      <c r="BF728" s="754"/>
      <c r="BG728" s="754"/>
    </row>
    <row r="729" spans="1:59" s="782" customFormat="1" ht="30" x14ac:dyDescent="0.2">
      <c r="A729" s="773">
        <v>570</v>
      </c>
      <c r="B729" s="773">
        <v>580</v>
      </c>
      <c r="C729" s="774">
        <v>938</v>
      </c>
      <c r="D729" s="775">
        <v>720</v>
      </c>
      <c r="E729" s="776" t="s">
        <v>1584</v>
      </c>
      <c r="F729" s="777" t="s">
        <v>6459</v>
      </c>
      <c r="G729" s="778" t="s">
        <v>6217</v>
      </c>
      <c r="H729" s="777" t="s">
        <v>106</v>
      </c>
      <c r="I729" s="779">
        <v>100000</v>
      </c>
      <c r="J729" s="780">
        <v>100000</v>
      </c>
      <c r="K729" s="780"/>
      <c r="L729" s="780"/>
      <c r="M729" s="780"/>
      <c r="N729" s="780"/>
      <c r="O729" s="780"/>
      <c r="P729" s="780"/>
      <c r="Q729" s="781"/>
      <c r="R729" s="754"/>
      <c r="S729" s="754"/>
      <c r="T729" s="754"/>
      <c r="U729" s="754"/>
      <c r="V729" s="754"/>
      <c r="W729" s="754"/>
      <c r="X729" s="754"/>
      <c r="Y729" s="754"/>
      <c r="Z729" s="754"/>
      <c r="AA729" s="754"/>
      <c r="AB729" s="754"/>
      <c r="AC729" s="754"/>
      <c r="AD729" s="754"/>
      <c r="AE729" s="754"/>
      <c r="AF729" s="754"/>
      <c r="AG729" s="754"/>
      <c r="AH729" s="754"/>
      <c r="AI729" s="754"/>
      <c r="AJ729" s="754"/>
      <c r="AK729" s="754"/>
      <c r="AL729" s="754"/>
      <c r="AM729" s="754"/>
      <c r="AN729" s="754"/>
      <c r="AO729" s="754"/>
      <c r="AP729" s="754"/>
      <c r="AQ729" s="754"/>
      <c r="AR729" s="754"/>
      <c r="AS729" s="754"/>
      <c r="AT729" s="754"/>
      <c r="AU729" s="754"/>
      <c r="AV729" s="754"/>
      <c r="AW729" s="754"/>
      <c r="AX729" s="754"/>
      <c r="AY729" s="754"/>
      <c r="AZ729" s="754"/>
      <c r="BA729" s="754"/>
      <c r="BB729" s="754"/>
      <c r="BC729" s="754"/>
      <c r="BD729" s="754"/>
      <c r="BE729" s="754"/>
      <c r="BF729" s="754"/>
      <c r="BG729" s="754"/>
    </row>
    <row r="730" spans="1:59" s="782" customFormat="1" ht="30" x14ac:dyDescent="0.2">
      <c r="A730" s="773">
        <v>571</v>
      </c>
      <c r="B730" s="773">
        <v>581</v>
      </c>
      <c r="C730" s="774">
        <v>939</v>
      </c>
      <c r="D730" s="775">
        <v>721</v>
      </c>
      <c r="E730" s="776" t="s">
        <v>1586</v>
      </c>
      <c r="F730" s="777" t="s">
        <v>6460</v>
      </c>
      <c r="G730" s="778" t="s">
        <v>5747</v>
      </c>
      <c r="H730" s="777" t="s">
        <v>106</v>
      </c>
      <c r="I730" s="779">
        <v>25000</v>
      </c>
      <c r="J730" s="780">
        <v>25000</v>
      </c>
      <c r="K730" s="780"/>
      <c r="L730" s="780"/>
      <c r="M730" s="780"/>
      <c r="N730" s="780"/>
      <c r="O730" s="780"/>
      <c r="P730" s="780"/>
      <c r="Q730" s="781"/>
      <c r="R730" s="754"/>
      <c r="S730" s="754"/>
      <c r="T730" s="754"/>
      <c r="U730" s="754"/>
      <c r="V730" s="754"/>
      <c r="W730" s="754"/>
      <c r="X730" s="754"/>
      <c r="Y730" s="754"/>
      <c r="Z730" s="754"/>
      <c r="AA730" s="754"/>
      <c r="AB730" s="754"/>
      <c r="AC730" s="754"/>
      <c r="AD730" s="754"/>
      <c r="AE730" s="754"/>
      <c r="AF730" s="754"/>
      <c r="AG730" s="754"/>
      <c r="AH730" s="754"/>
      <c r="AI730" s="754"/>
      <c r="AJ730" s="754"/>
      <c r="AK730" s="754"/>
      <c r="AL730" s="754"/>
      <c r="AM730" s="754"/>
      <c r="AN730" s="754"/>
      <c r="AO730" s="754"/>
      <c r="AP730" s="754"/>
      <c r="AQ730" s="754"/>
      <c r="AR730" s="754"/>
      <c r="AS730" s="754"/>
      <c r="AT730" s="754"/>
      <c r="AU730" s="754"/>
      <c r="AV730" s="754"/>
      <c r="AW730" s="754"/>
      <c r="AX730" s="754"/>
      <c r="AY730" s="754"/>
      <c r="AZ730" s="754"/>
      <c r="BA730" s="754"/>
      <c r="BB730" s="754"/>
      <c r="BC730" s="754"/>
      <c r="BD730" s="754"/>
      <c r="BE730" s="754"/>
      <c r="BF730" s="754"/>
      <c r="BG730" s="754"/>
    </row>
    <row r="731" spans="1:59" s="782" customFormat="1" x14ac:dyDescent="0.2">
      <c r="A731" s="773">
        <v>573</v>
      </c>
      <c r="B731" s="773">
        <v>583</v>
      </c>
      <c r="C731" s="774">
        <v>941</v>
      </c>
      <c r="D731" s="775">
        <v>722</v>
      </c>
      <c r="E731" s="776" t="s">
        <v>1594</v>
      </c>
      <c r="F731" s="777" t="s">
        <v>6461</v>
      </c>
      <c r="G731" s="778" t="s">
        <v>6217</v>
      </c>
      <c r="H731" s="777" t="s">
        <v>106</v>
      </c>
      <c r="I731" s="779">
        <v>150000</v>
      </c>
      <c r="J731" s="780">
        <v>150000</v>
      </c>
      <c r="K731" s="780"/>
      <c r="L731" s="780"/>
      <c r="M731" s="780"/>
      <c r="N731" s="780"/>
      <c r="O731" s="780"/>
      <c r="P731" s="780"/>
      <c r="Q731" s="781"/>
      <c r="R731" s="754"/>
      <c r="S731" s="754"/>
      <c r="T731" s="754"/>
      <c r="U731" s="754"/>
      <c r="V731" s="754"/>
      <c r="W731" s="754"/>
      <c r="X731" s="754"/>
      <c r="Y731" s="754"/>
      <c r="Z731" s="754"/>
      <c r="AA731" s="754"/>
      <c r="AB731" s="754"/>
      <c r="AC731" s="754"/>
      <c r="AD731" s="754"/>
      <c r="AE731" s="754"/>
      <c r="AF731" s="754"/>
      <c r="AG731" s="754"/>
      <c r="AH731" s="754"/>
      <c r="AI731" s="754"/>
      <c r="AJ731" s="754"/>
      <c r="AK731" s="754"/>
      <c r="AL731" s="754"/>
      <c r="AM731" s="754"/>
      <c r="AN731" s="754"/>
      <c r="AO731" s="754"/>
      <c r="AP731" s="754"/>
      <c r="AQ731" s="754"/>
      <c r="AR731" s="754"/>
      <c r="AS731" s="754"/>
      <c r="AT731" s="754"/>
      <c r="AU731" s="754"/>
      <c r="AV731" s="754"/>
      <c r="AW731" s="754"/>
      <c r="AX731" s="754"/>
      <c r="AY731" s="754"/>
      <c r="AZ731" s="754"/>
      <c r="BA731" s="754"/>
      <c r="BB731" s="754"/>
      <c r="BC731" s="754"/>
      <c r="BD731" s="754"/>
      <c r="BE731" s="754"/>
      <c r="BF731" s="754"/>
      <c r="BG731" s="754"/>
    </row>
    <row r="732" spans="1:59" s="782" customFormat="1" ht="30" x14ac:dyDescent="0.2">
      <c r="A732" s="773">
        <v>574</v>
      </c>
      <c r="B732" s="773">
        <v>584</v>
      </c>
      <c r="C732" s="774">
        <v>942</v>
      </c>
      <c r="D732" s="775">
        <v>723</v>
      </c>
      <c r="E732" s="776" t="s">
        <v>1597</v>
      </c>
      <c r="F732" s="777" t="s">
        <v>6462</v>
      </c>
      <c r="G732" s="778" t="s">
        <v>5747</v>
      </c>
      <c r="H732" s="777" t="s">
        <v>106</v>
      </c>
      <c r="I732" s="779">
        <v>50000</v>
      </c>
      <c r="J732" s="780">
        <v>50000</v>
      </c>
      <c r="K732" s="780"/>
      <c r="L732" s="780"/>
      <c r="M732" s="780"/>
      <c r="N732" s="780"/>
      <c r="O732" s="780"/>
      <c r="P732" s="780"/>
      <c r="Q732" s="781"/>
      <c r="R732" s="754"/>
      <c r="S732" s="754"/>
      <c r="T732" s="754"/>
      <c r="U732" s="754"/>
      <c r="V732" s="754"/>
      <c r="W732" s="754"/>
      <c r="X732" s="754"/>
      <c r="Y732" s="754"/>
      <c r="Z732" s="754"/>
      <c r="AA732" s="754"/>
      <c r="AB732" s="754"/>
      <c r="AC732" s="754"/>
      <c r="AD732" s="754"/>
      <c r="AE732" s="754"/>
      <c r="AF732" s="754"/>
      <c r="AG732" s="754"/>
      <c r="AH732" s="754"/>
      <c r="AI732" s="754"/>
      <c r="AJ732" s="754"/>
      <c r="AK732" s="754"/>
      <c r="AL732" s="754"/>
      <c r="AM732" s="754"/>
      <c r="AN732" s="754"/>
      <c r="AO732" s="754"/>
      <c r="AP732" s="754"/>
      <c r="AQ732" s="754"/>
      <c r="AR732" s="754"/>
      <c r="AS732" s="754"/>
      <c r="AT732" s="754"/>
      <c r="AU732" s="754"/>
      <c r="AV732" s="754"/>
      <c r="AW732" s="754"/>
      <c r="AX732" s="754"/>
      <c r="AY732" s="754"/>
      <c r="AZ732" s="754"/>
      <c r="BA732" s="754"/>
      <c r="BB732" s="754"/>
      <c r="BC732" s="754"/>
      <c r="BD732" s="754"/>
      <c r="BE732" s="754"/>
      <c r="BF732" s="754"/>
      <c r="BG732" s="754"/>
    </row>
    <row r="733" spans="1:59" s="782" customFormat="1" ht="30" x14ac:dyDescent="0.2">
      <c r="A733" s="773">
        <v>575</v>
      </c>
      <c r="B733" s="773">
        <v>585</v>
      </c>
      <c r="C733" s="774">
        <v>943</v>
      </c>
      <c r="D733" s="775">
        <v>724</v>
      </c>
      <c r="E733" s="776" t="s">
        <v>1600</v>
      </c>
      <c r="F733" s="777" t="s">
        <v>6463</v>
      </c>
      <c r="G733" s="778" t="s">
        <v>5747</v>
      </c>
      <c r="H733" s="777" t="s">
        <v>106</v>
      </c>
      <c r="I733" s="779">
        <v>25000</v>
      </c>
      <c r="J733" s="780">
        <v>25000</v>
      </c>
      <c r="K733" s="780"/>
      <c r="L733" s="780"/>
      <c r="M733" s="780"/>
      <c r="N733" s="780"/>
      <c r="O733" s="780"/>
      <c r="P733" s="780"/>
      <c r="Q733" s="781"/>
      <c r="R733" s="754"/>
      <c r="S733" s="754"/>
      <c r="T733" s="754"/>
      <c r="U733" s="754"/>
      <c r="V733" s="754"/>
      <c r="W733" s="754"/>
      <c r="X733" s="754"/>
      <c r="Y733" s="754"/>
      <c r="Z733" s="754"/>
      <c r="AA733" s="754"/>
      <c r="AB733" s="754"/>
      <c r="AC733" s="754"/>
      <c r="AD733" s="754"/>
      <c r="AE733" s="754"/>
      <c r="AF733" s="754"/>
      <c r="AG733" s="754"/>
      <c r="AH733" s="754"/>
      <c r="AI733" s="754"/>
      <c r="AJ733" s="754"/>
      <c r="AK733" s="754"/>
      <c r="AL733" s="754"/>
      <c r="AM733" s="754"/>
      <c r="AN733" s="754"/>
      <c r="AO733" s="754"/>
      <c r="AP733" s="754"/>
      <c r="AQ733" s="754"/>
      <c r="AR733" s="754"/>
      <c r="AS733" s="754"/>
      <c r="AT733" s="754"/>
      <c r="AU733" s="754"/>
      <c r="AV733" s="754"/>
      <c r="AW733" s="754"/>
      <c r="AX733" s="754"/>
      <c r="AY733" s="754"/>
      <c r="AZ733" s="754"/>
      <c r="BA733" s="754"/>
      <c r="BB733" s="754"/>
      <c r="BC733" s="754"/>
      <c r="BD733" s="754"/>
      <c r="BE733" s="754"/>
      <c r="BF733" s="754"/>
      <c r="BG733" s="754"/>
    </row>
    <row r="734" spans="1:59" s="782" customFormat="1" ht="30" x14ac:dyDescent="0.2">
      <c r="A734" s="773">
        <v>576</v>
      </c>
      <c r="B734" s="773">
        <v>586</v>
      </c>
      <c r="C734" s="774">
        <v>944</v>
      </c>
      <c r="D734" s="775">
        <v>725</v>
      </c>
      <c r="E734" s="776" t="s">
        <v>1603</v>
      </c>
      <c r="F734" s="777" t="s">
        <v>6464</v>
      </c>
      <c r="G734" s="778" t="s">
        <v>6217</v>
      </c>
      <c r="H734" s="777" t="s">
        <v>106</v>
      </c>
      <c r="I734" s="779">
        <v>100000</v>
      </c>
      <c r="J734" s="780">
        <v>100000</v>
      </c>
      <c r="K734" s="780"/>
      <c r="L734" s="780"/>
      <c r="M734" s="780"/>
      <c r="N734" s="780"/>
      <c r="O734" s="780"/>
      <c r="P734" s="780"/>
      <c r="Q734" s="781"/>
      <c r="R734" s="754"/>
      <c r="S734" s="754"/>
      <c r="T734" s="754"/>
      <c r="U734" s="754"/>
      <c r="V734" s="754"/>
      <c r="W734" s="754"/>
      <c r="X734" s="754"/>
      <c r="Y734" s="754"/>
      <c r="Z734" s="754"/>
      <c r="AA734" s="754"/>
      <c r="AB734" s="754"/>
      <c r="AC734" s="754"/>
      <c r="AD734" s="754"/>
      <c r="AE734" s="754"/>
      <c r="AF734" s="754"/>
      <c r="AG734" s="754"/>
      <c r="AH734" s="754"/>
      <c r="AI734" s="754"/>
      <c r="AJ734" s="754"/>
      <c r="AK734" s="754"/>
      <c r="AL734" s="754"/>
      <c r="AM734" s="754"/>
      <c r="AN734" s="754"/>
      <c r="AO734" s="754"/>
      <c r="AP734" s="754"/>
      <c r="AQ734" s="754"/>
      <c r="AR734" s="754"/>
      <c r="AS734" s="754"/>
      <c r="AT734" s="754"/>
      <c r="AU734" s="754"/>
      <c r="AV734" s="754"/>
      <c r="AW734" s="754"/>
      <c r="AX734" s="754"/>
      <c r="AY734" s="754"/>
      <c r="AZ734" s="754"/>
      <c r="BA734" s="754"/>
      <c r="BB734" s="754"/>
      <c r="BC734" s="754"/>
      <c r="BD734" s="754"/>
      <c r="BE734" s="754"/>
      <c r="BF734" s="754"/>
      <c r="BG734" s="754"/>
    </row>
    <row r="735" spans="1:59" s="782" customFormat="1" ht="30" x14ac:dyDescent="0.2">
      <c r="A735" s="773">
        <v>577</v>
      </c>
      <c r="B735" s="773">
        <v>587</v>
      </c>
      <c r="C735" s="774">
        <v>945</v>
      </c>
      <c r="D735" s="775">
        <v>726</v>
      </c>
      <c r="E735" s="776" t="s">
        <v>1605</v>
      </c>
      <c r="F735" s="777" t="s">
        <v>6465</v>
      </c>
      <c r="G735" s="778" t="s">
        <v>6217</v>
      </c>
      <c r="H735" s="777" t="s">
        <v>106</v>
      </c>
      <c r="I735" s="779">
        <v>30000</v>
      </c>
      <c r="J735" s="780">
        <v>30000</v>
      </c>
      <c r="K735" s="780"/>
      <c r="L735" s="780"/>
      <c r="M735" s="780"/>
      <c r="N735" s="780"/>
      <c r="O735" s="780"/>
      <c r="P735" s="780"/>
      <c r="Q735" s="781"/>
      <c r="R735" s="754"/>
      <c r="S735" s="754"/>
      <c r="T735" s="754"/>
      <c r="U735" s="754"/>
      <c r="V735" s="754"/>
      <c r="W735" s="754"/>
      <c r="X735" s="754"/>
      <c r="Y735" s="754"/>
      <c r="Z735" s="754"/>
      <c r="AA735" s="754"/>
      <c r="AB735" s="754"/>
      <c r="AC735" s="754"/>
      <c r="AD735" s="754"/>
      <c r="AE735" s="754"/>
      <c r="AF735" s="754"/>
      <c r="AG735" s="754"/>
      <c r="AH735" s="754"/>
      <c r="AI735" s="754"/>
      <c r="AJ735" s="754"/>
      <c r="AK735" s="754"/>
      <c r="AL735" s="754"/>
      <c r="AM735" s="754"/>
      <c r="AN735" s="754"/>
      <c r="AO735" s="754"/>
      <c r="AP735" s="754"/>
      <c r="AQ735" s="754"/>
      <c r="AR735" s="754"/>
      <c r="AS735" s="754"/>
      <c r="AT735" s="754"/>
      <c r="AU735" s="754"/>
      <c r="AV735" s="754"/>
      <c r="AW735" s="754"/>
      <c r="AX735" s="754"/>
      <c r="AY735" s="754"/>
      <c r="AZ735" s="754"/>
      <c r="BA735" s="754"/>
      <c r="BB735" s="754"/>
      <c r="BC735" s="754"/>
      <c r="BD735" s="754"/>
      <c r="BE735" s="754"/>
      <c r="BF735" s="754"/>
      <c r="BG735" s="754"/>
    </row>
    <row r="736" spans="1:59" s="782" customFormat="1" ht="30" x14ac:dyDescent="0.2">
      <c r="A736" s="773">
        <v>578</v>
      </c>
      <c r="B736" s="773">
        <v>588</v>
      </c>
      <c r="C736" s="774">
        <v>946</v>
      </c>
      <c r="D736" s="775">
        <v>727</v>
      </c>
      <c r="E736" s="776" t="s">
        <v>1608</v>
      </c>
      <c r="F736" s="777" t="s">
        <v>6466</v>
      </c>
      <c r="G736" s="778" t="s">
        <v>5747</v>
      </c>
      <c r="H736" s="777" t="s">
        <v>106</v>
      </c>
      <c r="I736" s="779">
        <v>60000</v>
      </c>
      <c r="J736" s="780">
        <v>60000</v>
      </c>
      <c r="K736" s="780"/>
      <c r="L736" s="780"/>
      <c r="M736" s="780"/>
      <c r="N736" s="780"/>
      <c r="O736" s="780"/>
      <c r="P736" s="780"/>
      <c r="Q736" s="781"/>
      <c r="R736" s="754"/>
      <c r="S736" s="754"/>
      <c r="T736" s="754"/>
      <c r="U736" s="754"/>
      <c r="V736" s="754"/>
      <c r="W736" s="754"/>
      <c r="X736" s="754"/>
      <c r="Y736" s="754"/>
      <c r="Z736" s="754"/>
      <c r="AA736" s="754"/>
      <c r="AB736" s="754"/>
      <c r="AC736" s="754"/>
      <c r="AD736" s="754"/>
      <c r="AE736" s="754"/>
      <c r="AF736" s="754"/>
      <c r="AG736" s="754"/>
      <c r="AH736" s="754"/>
      <c r="AI736" s="754"/>
      <c r="AJ736" s="754"/>
      <c r="AK736" s="754"/>
      <c r="AL736" s="754"/>
      <c r="AM736" s="754"/>
      <c r="AN736" s="754"/>
      <c r="AO736" s="754"/>
      <c r="AP736" s="754"/>
      <c r="AQ736" s="754"/>
      <c r="AR736" s="754"/>
      <c r="AS736" s="754"/>
      <c r="AT736" s="754"/>
      <c r="AU736" s="754"/>
      <c r="AV736" s="754"/>
      <c r="AW736" s="754"/>
      <c r="AX736" s="754"/>
      <c r="AY736" s="754"/>
      <c r="AZ736" s="754"/>
      <c r="BA736" s="754"/>
      <c r="BB736" s="754"/>
      <c r="BC736" s="754"/>
      <c r="BD736" s="754"/>
      <c r="BE736" s="754"/>
      <c r="BF736" s="754"/>
      <c r="BG736" s="754"/>
    </row>
    <row r="737" spans="1:59" s="782" customFormat="1" ht="30" x14ac:dyDescent="0.2">
      <c r="A737" s="773">
        <v>579</v>
      </c>
      <c r="B737" s="773">
        <v>589</v>
      </c>
      <c r="C737" s="774">
        <v>947</v>
      </c>
      <c r="D737" s="775">
        <v>728</v>
      </c>
      <c r="E737" s="776" t="s">
        <v>1611</v>
      </c>
      <c r="F737" s="777" t="s">
        <v>6467</v>
      </c>
      <c r="G737" s="778" t="s">
        <v>5747</v>
      </c>
      <c r="H737" s="777" t="s">
        <v>106</v>
      </c>
      <c r="I737" s="779">
        <v>50000</v>
      </c>
      <c r="J737" s="780">
        <v>50000</v>
      </c>
      <c r="K737" s="780"/>
      <c r="L737" s="780"/>
      <c r="M737" s="780"/>
      <c r="N737" s="780"/>
      <c r="O737" s="780"/>
      <c r="P737" s="780"/>
      <c r="Q737" s="781"/>
      <c r="R737" s="754"/>
      <c r="S737" s="754"/>
      <c r="T737" s="754"/>
      <c r="U737" s="754"/>
      <c r="V737" s="754"/>
      <c r="W737" s="754"/>
      <c r="X737" s="754"/>
      <c r="Y737" s="754"/>
      <c r="Z737" s="754"/>
      <c r="AA737" s="754"/>
      <c r="AB737" s="754"/>
      <c r="AC737" s="754"/>
      <c r="AD737" s="754"/>
      <c r="AE737" s="754"/>
      <c r="AF737" s="754"/>
      <c r="AG737" s="754"/>
      <c r="AH737" s="754"/>
      <c r="AI737" s="754"/>
      <c r="AJ737" s="754"/>
      <c r="AK737" s="754"/>
      <c r="AL737" s="754"/>
      <c r="AM737" s="754"/>
      <c r="AN737" s="754"/>
      <c r="AO737" s="754"/>
      <c r="AP737" s="754"/>
      <c r="AQ737" s="754"/>
      <c r="AR737" s="754"/>
      <c r="AS737" s="754"/>
      <c r="AT737" s="754"/>
      <c r="AU737" s="754"/>
      <c r="AV737" s="754"/>
      <c r="AW737" s="754"/>
      <c r="AX737" s="754"/>
      <c r="AY737" s="754"/>
      <c r="AZ737" s="754"/>
      <c r="BA737" s="754"/>
      <c r="BB737" s="754"/>
      <c r="BC737" s="754"/>
      <c r="BD737" s="754"/>
      <c r="BE737" s="754"/>
      <c r="BF737" s="754"/>
      <c r="BG737" s="754"/>
    </row>
    <row r="738" spans="1:59" s="782" customFormat="1" ht="30" x14ac:dyDescent="0.2">
      <c r="A738" s="773">
        <v>580</v>
      </c>
      <c r="B738" s="773">
        <v>590</v>
      </c>
      <c r="C738" s="774">
        <v>948</v>
      </c>
      <c r="D738" s="775">
        <v>729</v>
      </c>
      <c r="E738" s="776" t="s">
        <v>1615</v>
      </c>
      <c r="F738" s="777" t="s">
        <v>6468</v>
      </c>
      <c r="G738" s="778" t="s">
        <v>5747</v>
      </c>
      <c r="H738" s="777" t="s">
        <v>106</v>
      </c>
      <c r="I738" s="779">
        <v>8000</v>
      </c>
      <c r="J738" s="780">
        <v>8000</v>
      </c>
      <c r="K738" s="780"/>
      <c r="L738" s="780"/>
      <c r="M738" s="780"/>
      <c r="N738" s="780"/>
      <c r="O738" s="780"/>
      <c r="P738" s="780"/>
      <c r="Q738" s="781"/>
      <c r="R738" s="754"/>
      <c r="S738" s="754"/>
      <c r="T738" s="754"/>
      <c r="U738" s="754"/>
      <c r="V738" s="754"/>
      <c r="W738" s="754"/>
      <c r="X738" s="754"/>
      <c r="Y738" s="754"/>
      <c r="Z738" s="754"/>
      <c r="AA738" s="754"/>
      <c r="AB738" s="754"/>
      <c r="AC738" s="754"/>
      <c r="AD738" s="754"/>
      <c r="AE738" s="754"/>
      <c r="AF738" s="754"/>
      <c r="AG738" s="754"/>
      <c r="AH738" s="754"/>
      <c r="AI738" s="754"/>
      <c r="AJ738" s="754"/>
      <c r="AK738" s="754"/>
      <c r="AL738" s="754"/>
      <c r="AM738" s="754"/>
      <c r="AN738" s="754"/>
      <c r="AO738" s="754"/>
      <c r="AP738" s="754"/>
      <c r="AQ738" s="754"/>
      <c r="AR738" s="754"/>
      <c r="AS738" s="754"/>
      <c r="AT738" s="754"/>
      <c r="AU738" s="754"/>
      <c r="AV738" s="754"/>
      <c r="AW738" s="754"/>
      <c r="AX738" s="754"/>
      <c r="AY738" s="754"/>
      <c r="AZ738" s="754"/>
      <c r="BA738" s="754"/>
      <c r="BB738" s="754"/>
      <c r="BC738" s="754"/>
      <c r="BD738" s="754"/>
      <c r="BE738" s="754"/>
      <c r="BF738" s="754"/>
      <c r="BG738" s="754"/>
    </row>
    <row r="739" spans="1:59" s="782" customFormat="1" x14ac:dyDescent="0.2">
      <c r="A739" s="773">
        <v>582</v>
      </c>
      <c r="B739" s="773">
        <v>592</v>
      </c>
      <c r="C739" s="774">
        <v>950</v>
      </c>
      <c r="D739" s="775">
        <v>730</v>
      </c>
      <c r="E739" s="776" t="s">
        <v>1621</v>
      </c>
      <c r="F739" s="777" t="s">
        <v>6115</v>
      </c>
      <c r="G739" s="778" t="s">
        <v>5747</v>
      </c>
      <c r="H739" s="777" t="s">
        <v>106</v>
      </c>
      <c r="I739" s="779">
        <v>8000</v>
      </c>
      <c r="J739" s="780">
        <v>8000</v>
      </c>
      <c r="K739" s="780"/>
      <c r="L739" s="780"/>
      <c r="M739" s="780"/>
      <c r="N739" s="780"/>
      <c r="O739" s="780"/>
      <c r="P739" s="780"/>
      <c r="Q739" s="781"/>
      <c r="R739" s="754"/>
      <c r="S739" s="754"/>
      <c r="T739" s="754"/>
      <c r="U739" s="754"/>
      <c r="V739" s="754"/>
      <c r="W739" s="754"/>
      <c r="X739" s="754"/>
      <c r="Y739" s="754"/>
      <c r="Z739" s="754"/>
      <c r="AA739" s="754"/>
      <c r="AB739" s="754"/>
      <c r="AC739" s="754"/>
      <c r="AD739" s="754"/>
      <c r="AE739" s="754"/>
      <c r="AF739" s="754"/>
      <c r="AG739" s="754"/>
      <c r="AH739" s="754"/>
      <c r="AI739" s="754"/>
      <c r="AJ739" s="754"/>
      <c r="AK739" s="754"/>
      <c r="AL739" s="754"/>
      <c r="AM739" s="754"/>
      <c r="AN739" s="754"/>
      <c r="AO739" s="754"/>
      <c r="AP739" s="754"/>
      <c r="AQ739" s="754"/>
      <c r="AR739" s="754"/>
      <c r="AS739" s="754"/>
      <c r="AT739" s="754"/>
      <c r="AU739" s="754"/>
      <c r="AV739" s="754"/>
      <c r="AW739" s="754"/>
      <c r="AX739" s="754"/>
      <c r="AY739" s="754"/>
      <c r="AZ739" s="754"/>
      <c r="BA739" s="754"/>
      <c r="BB739" s="754"/>
      <c r="BC739" s="754"/>
      <c r="BD739" s="754"/>
      <c r="BE739" s="754"/>
      <c r="BF739" s="754"/>
      <c r="BG739" s="754"/>
    </row>
    <row r="740" spans="1:59" s="782" customFormat="1" ht="30" x14ac:dyDescent="0.2">
      <c r="A740" s="773">
        <v>588</v>
      </c>
      <c r="B740" s="773">
        <v>598</v>
      </c>
      <c r="C740" s="774">
        <v>951</v>
      </c>
      <c r="D740" s="775">
        <v>731</v>
      </c>
      <c r="E740" s="776" t="s">
        <v>1639</v>
      </c>
      <c r="F740" s="777" t="s">
        <v>6469</v>
      </c>
      <c r="G740" s="778" t="s">
        <v>5747</v>
      </c>
      <c r="H740" s="777" t="s">
        <v>106</v>
      </c>
      <c r="I740" s="779">
        <v>7000</v>
      </c>
      <c r="J740" s="780">
        <v>7000</v>
      </c>
      <c r="K740" s="780"/>
      <c r="L740" s="780"/>
      <c r="M740" s="780"/>
      <c r="N740" s="780"/>
      <c r="O740" s="780"/>
      <c r="P740" s="780"/>
      <c r="Q740" s="781"/>
      <c r="R740" s="754"/>
      <c r="S740" s="754"/>
      <c r="T740" s="754"/>
      <c r="U740" s="754"/>
      <c r="V740" s="754"/>
      <c r="W740" s="754"/>
      <c r="X740" s="754"/>
      <c r="Y740" s="754"/>
      <c r="Z740" s="754"/>
      <c r="AA740" s="754"/>
      <c r="AB740" s="754"/>
      <c r="AC740" s="754"/>
      <c r="AD740" s="754"/>
      <c r="AE740" s="754"/>
      <c r="AF740" s="754"/>
      <c r="AG740" s="754"/>
      <c r="AH740" s="754"/>
      <c r="AI740" s="754"/>
      <c r="AJ740" s="754"/>
      <c r="AK740" s="754"/>
      <c r="AL740" s="754"/>
      <c r="AM740" s="754"/>
      <c r="AN740" s="754"/>
      <c r="AO740" s="754"/>
      <c r="AP740" s="754"/>
      <c r="AQ740" s="754"/>
      <c r="AR740" s="754"/>
      <c r="AS740" s="754"/>
      <c r="AT740" s="754"/>
      <c r="AU740" s="754"/>
      <c r="AV740" s="754"/>
      <c r="AW740" s="754"/>
      <c r="AX740" s="754"/>
      <c r="AY740" s="754"/>
      <c r="AZ740" s="754"/>
      <c r="BA740" s="754"/>
      <c r="BB740" s="754"/>
      <c r="BC740" s="754"/>
      <c r="BD740" s="754"/>
      <c r="BE740" s="754"/>
      <c r="BF740" s="754"/>
      <c r="BG740" s="754"/>
    </row>
    <row r="741" spans="1:59" s="782" customFormat="1" x14ac:dyDescent="0.2">
      <c r="A741" s="773">
        <v>589</v>
      </c>
      <c r="B741" s="773">
        <v>599</v>
      </c>
      <c r="C741" s="774">
        <v>952</v>
      </c>
      <c r="D741" s="775">
        <v>732</v>
      </c>
      <c r="E741" s="776" t="s">
        <v>1642</v>
      </c>
      <c r="F741" s="777" t="s">
        <v>6470</v>
      </c>
      <c r="G741" s="778" t="s">
        <v>5747</v>
      </c>
      <c r="H741" s="777" t="s">
        <v>106</v>
      </c>
      <c r="I741" s="779">
        <v>50000</v>
      </c>
      <c r="J741" s="780">
        <v>50000</v>
      </c>
      <c r="K741" s="780"/>
      <c r="L741" s="780"/>
      <c r="M741" s="780"/>
      <c r="N741" s="780"/>
      <c r="O741" s="780"/>
      <c r="P741" s="780"/>
      <c r="Q741" s="781"/>
      <c r="R741" s="754"/>
      <c r="S741" s="754"/>
      <c r="T741" s="754"/>
      <c r="U741" s="754"/>
      <c r="V741" s="754"/>
      <c r="W741" s="754"/>
      <c r="X741" s="754"/>
      <c r="Y741" s="754"/>
      <c r="Z741" s="754"/>
      <c r="AA741" s="754"/>
      <c r="AB741" s="754"/>
      <c r="AC741" s="754"/>
      <c r="AD741" s="754"/>
      <c r="AE741" s="754"/>
      <c r="AF741" s="754"/>
      <c r="AG741" s="754"/>
      <c r="AH741" s="754"/>
      <c r="AI741" s="754"/>
      <c r="AJ741" s="754"/>
      <c r="AK741" s="754"/>
      <c r="AL741" s="754"/>
      <c r="AM741" s="754"/>
      <c r="AN741" s="754"/>
      <c r="AO741" s="754"/>
      <c r="AP741" s="754"/>
      <c r="AQ741" s="754"/>
      <c r="AR741" s="754"/>
      <c r="AS741" s="754"/>
      <c r="AT741" s="754"/>
      <c r="AU741" s="754"/>
      <c r="AV741" s="754"/>
      <c r="AW741" s="754"/>
      <c r="AX741" s="754"/>
      <c r="AY741" s="754"/>
      <c r="AZ741" s="754"/>
      <c r="BA741" s="754"/>
      <c r="BB741" s="754"/>
      <c r="BC741" s="754"/>
      <c r="BD741" s="754"/>
      <c r="BE741" s="754"/>
      <c r="BF741" s="754"/>
      <c r="BG741" s="754"/>
    </row>
    <row r="742" spans="1:59" s="782" customFormat="1" x14ac:dyDescent="0.2">
      <c r="A742" s="773">
        <v>590</v>
      </c>
      <c r="B742" s="773">
        <v>600</v>
      </c>
      <c r="C742" s="774">
        <v>953</v>
      </c>
      <c r="D742" s="775">
        <v>733</v>
      </c>
      <c r="E742" s="776" t="s">
        <v>1645</v>
      </c>
      <c r="F742" s="777" t="s">
        <v>6444</v>
      </c>
      <c r="G742" s="778" t="s">
        <v>5747</v>
      </c>
      <c r="H742" s="777" t="s">
        <v>106</v>
      </c>
      <c r="I742" s="779">
        <v>33450</v>
      </c>
      <c r="J742" s="780">
        <v>33450</v>
      </c>
      <c r="K742" s="780"/>
      <c r="L742" s="780"/>
      <c r="M742" s="780"/>
      <c r="N742" s="780"/>
      <c r="O742" s="780"/>
      <c r="P742" s="780"/>
      <c r="Q742" s="781"/>
      <c r="R742" s="754"/>
      <c r="S742" s="754"/>
      <c r="T742" s="754"/>
      <c r="U742" s="754"/>
      <c r="V742" s="754"/>
      <c r="W742" s="754"/>
      <c r="X742" s="754"/>
      <c r="Y742" s="754"/>
      <c r="Z742" s="754"/>
      <c r="AA742" s="754"/>
      <c r="AB742" s="754"/>
      <c r="AC742" s="754"/>
      <c r="AD742" s="754"/>
      <c r="AE742" s="754"/>
      <c r="AF742" s="754"/>
      <c r="AG742" s="754"/>
      <c r="AH742" s="754"/>
      <c r="AI742" s="754"/>
      <c r="AJ742" s="754"/>
      <c r="AK742" s="754"/>
      <c r="AL742" s="754"/>
      <c r="AM742" s="754"/>
      <c r="AN742" s="754"/>
      <c r="AO742" s="754"/>
      <c r="AP742" s="754"/>
      <c r="AQ742" s="754"/>
      <c r="AR742" s="754"/>
      <c r="AS742" s="754"/>
      <c r="AT742" s="754"/>
      <c r="AU742" s="754"/>
      <c r="AV742" s="754"/>
      <c r="AW742" s="754"/>
      <c r="AX742" s="754"/>
      <c r="AY742" s="754"/>
      <c r="AZ742" s="754"/>
      <c r="BA742" s="754"/>
      <c r="BB742" s="754"/>
      <c r="BC742" s="754"/>
      <c r="BD742" s="754"/>
      <c r="BE742" s="754"/>
      <c r="BF742" s="754"/>
      <c r="BG742" s="754"/>
    </row>
    <row r="743" spans="1:59" s="782" customFormat="1" x14ac:dyDescent="0.2">
      <c r="A743" s="773">
        <v>591</v>
      </c>
      <c r="B743" s="773">
        <v>601</v>
      </c>
      <c r="C743" s="774">
        <v>954</v>
      </c>
      <c r="D743" s="775">
        <v>734</v>
      </c>
      <c r="E743" s="776" t="s">
        <v>1647</v>
      </c>
      <c r="F743" s="777" t="s">
        <v>6471</v>
      </c>
      <c r="G743" s="778" t="s">
        <v>5747</v>
      </c>
      <c r="H743" s="777" t="s">
        <v>106</v>
      </c>
      <c r="I743" s="779">
        <v>35000</v>
      </c>
      <c r="J743" s="780">
        <v>35000</v>
      </c>
      <c r="K743" s="780"/>
      <c r="L743" s="780"/>
      <c r="M743" s="780"/>
      <c r="N743" s="780"/>
      <c r="O743" s="780"/>
      <c r="P743" s="780"/>
      <c r="Q743" s="781"/>
      <c r="R743" s="754"/>
      <c r="S743" s="754"/>
      <c r="T743" s="754"/>
      <c r="U743" s="754"/>
      <c r="V743" s="754"/>
      <c r="W743" s="754"/>
      <c r="X743" s="754"/>
      <c r="Y743" s="754"/>
      <c r="Z743" s="754"/>
      <c r="AA743" s="754"/>
      <c r="AB743" s="754"/>
      <c r="AC743" s="754"/>
      <c r="AD743" s="754"/>
      <c r="AE743" s="754"/>
      <c r="AF743" s="754"/>
      <c r="AG743" s="754"/>
      <c r="AH743" s="754"/>
      <c r="AI743" s="754"/>
      <c r="AJ743" s="754"/>
      <c r="AK743" s="754"/>
      <c r="AL743" s="754"/>
      <c r="AM743" s="754"/>
      <c r="AN743" s="754"/>
      <c r="AO743" s="754"/>
      <c r="AP743" s="754"/>
      <c r="AQ743" s="754"/>
      <c r="AR743" s="754"/>
      <c r="AS743" s="754"/>
      <c r="AT743" s="754"/>
      <c r="AU743" s="754"/>
      <c r="AV743" s="754"/>
      <c r="AW743" s="754"/>
      <c r="AX743" s="754"/>
      <c r="AY743" s="754"/>
      <c r="AZ743" s="754"/>
      <c r="BA743" s="754"/>
      <c r="BB743" s="754"/>
      <c r="BC743" s="754"/>
      <c r="BD743" s="754"/>
      <c r="BE743" s="754"/>
      <c r="BF743" s="754"/>
      <c r="BG743" s="754"/>
    </row>
    <row r="744" spans="1:59" s="782" customFormat="1" x14ac:dyDescent="0.2">
      <c r="A744" s="773">
        <v>592</v>
      </c>
      <c r="B744" s="773">
        <v>602</v>
      </c>
      <c r="C744" s="774">
        <v>955</v>
      </c>
      <c r="D744" s="775">
        <v>735</v>
      </c>
      <c r="E744" s="776" t="s">
        <v>1649</v>
      </c>
      <c r="F744" s="777" t="s">
        <v>6472</v>
      </c>
      <c r="G744" s="778" t="s">
        <v>6217</v>
      </c>
      <c r="H744" s="777" t="s">
        <v>106</v>
      </c>
      <c r="I744" s="779">
        <v>294000</v>
      </c>
      <c r="J744" s="780">
        <v>294000</v>
      </c>
      <c r="K744" s="780"/>
      <c r="L744" s="780"/>
      <c r="M744" s="780"/>
      <c r="N744" s="780"/>
      <c r="O744" s="780"/>
      <c r="P744" s="780"/>
      <c r="Q744" s="781"/>
      <c r="R744" s="754"/>
      <c r="S744" s="754"/>
      <c r="T744" s="754"/>
      <c r="U744" s="754"/>
      <c r="V744" s="754"/>
      <c r="W744" s="754"/>
      <c r="X744" s="754"/>
      <c r="Y744" s="754"/>
      <c r="Z744" s="754"/>
      <c r="AA744" s="754"/>
      <c r="AB744" s="754"/>
      <c r="AC744" s="754"/>
      <c r="AD744" s="754"/>
      <c r="AE744" s="754"/>
      <c r="AF744" s="754"/>
      <c r="AG744" s="754"/>
      <c r="AH744" s="754"/>
      <c r="AI744" s="754"/>
      <c r="AJ744" s="754"/>
      <c r="AK744" s="754"/>
      <c r="AL744" s="754"/>
      <c r="AM744" s="754"/>
      <c r="AN744" s="754"/>
      <c r="AO744" s="754"/>
      <c r="AP744" s="754"/>
      <c r="AQ744" s="754"/>
      <c r="AR744" s="754"/>
      <c r="AS744" s="754"/>
      <c r="AT744" s="754"/>
      <c r="AU744" s="754"/>
      <c r="AV744" s="754"/>
      <c r="AW744" s="754"/>
      <c r="AX744" s="754"/>
      <c r="AY744" s="754"/>
      <c r="AZ744" s="754"/>
      <c r="BA744" s="754"/>
      <c r="BB744" s="754"/>
      <c r="BC744" s="754"/>
      <c r="BD744" s="754"/>
      <c r="BE744" s="754"/>
      <c r="BF744" s="754"/>
      <c r="BG744" s="754"/>
    </row>
    <row r="745" spans="1:59" s="782" customFormat="1" ht="30" x14ac:dyDescent="0.2">
      <c r="A745" s="773">
        <v>593</v>
      </c>
      <c r="B745" s="773">
        <v>603</v>
      </c>
      <c r="C745" s="774">
        <v>956</v>
      </c>
      <c r="D745" s="775">
        <v>736</v>
      </c>
      <c r="E745" s="776" t="s">
        <v>1653</v>
      </c>
      <c r="F745" s="777" t="s">
        <v>6473</v>
      </c>
      <c r="G745" s="778" t="s">
        <v>5747</v>
      </c>
      <c r="H745" s="777" t="s">
        <v>106</v>
      </c>
      <c r="I745" s="779">
        <v>20000</v>
      </c>
      <c r="J745" s="780">
        <v>20000</v>
      </c>
      <c r="K745" s="780"/>
      <c r="L745" s="780"/>
      <c r="M745" s="780"/>
      <c r="N745" s="780"/>
      <c r="O745" s="780"/>
      <c r="P745" s="780"/>
      <c r="Q745" s="781"/>
      <c r="R745" s="754"/>
      <c r="S745" s="754"/>
      <c r="T745" s="754"/>
      <c r="U745" s="754"/>
      <c r="V745" s="754"/>
      <c r="W745" s="754"/>
      <c r="X745" s="754"/>
      <c r="Y745" s="754"/>
      <c r="Z745" s="754"/>
      <c r="AA745" s="754"/>
      <c r="AB745" s="754"/>
      <c r="AC745" s="754"/>
      <c r="AD745" s="754"/>
      <c r="AE745" s="754"/>
      <c r="AF745" s="754"/>
      <c r="AG745" s="754"/>
      <c r="AH745" s="754"/>
      <c r="AI745" s="754"/>
      <c r="AJ745" s="754"/>
      <c r="AK745" s="754"/>
      <c r="AL745" s="754"/>
      <c r="AM745" s="754"/>
      <c r="AN745" s="754"/>
      <c r="AO745" s="754"/>
      <c r="AP745" s="754"/>
      <c r="AQ745" s="754"/>
      <c r="AR745" s="754"/>
      <c r="AS745" s="754"/>
      <c r="AT745" s="754"/>
      <c r="AU745" s="754"/>
      <c r="AV745" s="754"/>
      <c r="AW745" s="754"/>
      <c r="AX745" s="754"/>
      <c r="AY745" s="754"/>
      <c r="AZ745" s="754"/>
      <c r="BA745" s="754"/>
      <c r="BB745" s="754"/>
      <c r="BC745" s="754"/>
      <c r="BD745" s="754"/>
      <c r="BE745" s="754"/>
      <c r="BF745" s="754"/>
      <c r="BG745" s="754"/>
    </row>
    <row r="746" spans="1:59" s="782" customFormat="1" ht="30" x14ac:dyDescent="0.2">
      <c r="A746" s="773">
        <v>594</v>
      </c>
      <c r="B746" s="773">
        <v>604</v>
      </c>
      <c r="C746" s="774">
        <v>957</v>
      </c>
      <c r="D746" s="775">
        <v>737</v>
      </c>
      <c r="E746" s="776" t="s">
        <v>1656</v>
      </c>
      <c r="F746" s="777" t="s">
        <v>6474</v>
      </c>
      <c r="G746" s="778" t="s">
        <v>6217</v>
      </c>
      <c r="H746" s="777" t="s">
        <v>106</v>
      </c>
      <c r="I746" s="779">
        <v>350000</v>
      </c>
      <c r="J746" s="780">
        <v>350000</v>
      </c>
      <c r="K746" s="780"/>
      <c r="L746" s="780"/>
      <c r="M746" s="780"/>
      <c r="N746" s="780"/>
      <c r="O746" s="780"/>
      <c r="P746" s="780"/>
      <c r="Q746" s="781"/>
      <c r="R746" s="754"/>
      <c r="S746" s="754"/>
      <c r="T746" s="754"/>
      <c r="U746" s="754"/>
      <c r="V746" s="754"/>
      <c r="W746" s="754"/>
      <c r="X746" s="754"/>
      <c r="Y746" s="754"/>
      <c r="Z746" s="754"/>
      <c r="AA746" s="754"/>
      <c r="AB746" s="754"/>
      <c r="AC746" s="754"/>
      <c r="AD746" s="754"/>
      <c r="AE746" s="754"/>
      <c r="AF746" s="754"/>
      <c r="AG746" s="754"/>
      <c r="AH746" s="754"/>
      <c r="AI746" s="754"/>
      <c r="AJ746" s="754"/>
      <c r="AK746" s="754"/>
      <c r="AL746" s="754"/>
      <c r="AM746" s="754"/>
      <c r="AN746" s="754"/>
      <c r="AO746" s="754"/>
      <c r="AP746" s="754"/>
      <c r="AQ746" s="754"/>
      <c r="AR746" s="754"/>
      <c r="AS746" s="754"/>
      <c r="AT746" s="754"/>
      <c r="AU746" s="754"/>
      <c r="AV746" s="754"/>
      <c r="AW746" s="754"/>
      <c r="AX746" s="754"/>
      <c r="AY746" s="754"/>
      <c r="AZ746" s="754"/>
      <c r="BA746" s="754"/>
      <c r="BB746" s="754"/>
      <c r="BC746" s="754"/>
      <c r="BD746" s="754"/>
      <c r="BE746" s="754"/>
      <c r="BF746" s="754"/>
      <c r="BG746" s="754"/>
    </row>
    <row r="747" spans="1:59" s="782" customFormat="1" ht="30" x14ac:dyDescent="0.2">
      <c r="A747" s="773">
        <v>595</v>
      </c>
      <c r="B747" s="773">
        <v>605</v>
      </c>
      <c r="C747" s="774">
        <v>958</v>
      </c>
      <c r="D747" s="775">
        <v>738</v>
      </c>
      <c r="E747" s="776" t="s">
        <v>1659</v>
      </c>
      <c r="F747" s="777" t="s">
        <v>6475</v>
      </c>
      <c r="G747" s="778" t="s">
        <v>5747</v>
      </c>
      <c r="H747" s="777" t="s">
        <v>106</v>
      </c>
      <c r="I747" s="779">
        <v>12500</v>
      </c>
      <c r="J747" s="780">
        <v>12500</v>
      </c>
      <c r="K747" s="780"/>
      <c r="L747" s="780"/>
      <c r="M747" s="780"/>
      <c r="N747" s="780"/>
      <c r="O747" s="780"/>
      <c r="P747" s="780"/>
      <c r="Q747" s="781"/>
      <c r="R747" s="754"/>
      <c r="S747" s="754"/>
      <c r="T747" s="754"/>
      <c r="U747" s="754"/>
      <c r="V747" s="754"/>
      <c r="W747" s="754"/>
      <c r="X747" s="754"/>
      <c r="Y747" s="754"/>
      <c r="Z747" s="754"/>
      <c r="AA747" s="754"/>
      <c r="AB747" s="754"/>
      <c r="AC747" s="754"/>
      <c r="AD747" s="754"/>
      <c r="AE747" s="754"/>
      <c r="AF747" s="754"/>
      <c r="AG747" s="754"/>
      <c r="AH747" s="754"/>
      <c r="AI747" s="754"/>
      <c r="AJ747" s="754"/>
      <c r="AK747" s="754"/>
      <c r="AL747" s="754"/>
      <c r="AM747" s="754"/>
      <c r="AN747" s="754"/>
      <c r="AO747" s="754"/>
      <c r="AP747" s="754"/>
      <c r="AQ747" s="754"/>
      <c r="AR747" s="754"/>
      <c r="AS747" s="754"/>
      <c r="AT747" s="754"/>
      <c r="AU747" s="754"/>
      <c r="AV747" s="754"/>
      <c r="AW747" s="754"/>
      <c r="AX747" s="754"/>
      <c r="AY747" s="754"/>
      <c r="AZ747" s="754"/>
      <c r="BA747" s="754"/>
      <c r="BB747" s="754"/>
      <c r="BC747" s="754"/>
      <c r="BD747" s="754"/>
      <c r="BE747" s="754"/>
      <c r="BF747" s="754"/>
      <c r="BG747" s="754"/>
    </row>
    <row r="748" spans="1:59" s="782" customFormat="1" x14ac:dyDescent="0.2">
      <c r="A748" s="773">
        <v>596</v>
      </c>
      <c r="B748" s="773">
        <v>606</v>
      </c>
      <c r="C748" s="774">
        <v>959</v>
      </c>
      <c r="D748" s="775">
        <v>739</v>
      </c>
      <c r="E748" s="776" t="s">
        <v>1662</v>
      </c>
      <c r="F748" s="777" t="s">
        <v>6476</v>
      </c>
      <c r="G748" s="778" t="s">
        <v>6217</v>
      </c>
      <c r="H748" s="777" t="s">
        <v>106</v>
      </c>
      <c r="I748" s="779">
        <v>100000</v>
      </c>
      <c r="J748" s="780">
        <v>100000</v>
      </c>
      <c r="K748" s="780"/>
      <c r="L748" s="780"/>
      <c r="M748" s="780"/>
      <c r="N748" s="780"/>
      <c r="O748" s="780"/>
      <c r="P748" s="780"/>
      <c r="Q748" s="781"/>
      <c r="R748" s="754"/>
      <c r="S748" s="754"/>
      <c r="T748" s="754"/>
      <c r="U748" s="754"/>
      <c r="V748" s="754"/>
      <c r="W748" s="754"/>
      <c r="X748" s="754"/>
      <c r="Y748" s="754"/>
      <c r="Z748" s="754"/>
      <c r="AA748" s="754"/>
      <c r="AB748" s="754"/>
      <c r="AC748" s="754"/>
      <c r="AD748" s="754"/>
      <c r="AE748" s="754"/>
      <c r="AF748" s="754"/>
      <c r="AG748" s="754"/>
      <c r="AH748" s="754"/>
      <c r="AI748" s="754"/>
      <c r="AJ748" s="754"/>
      <c r="AK748" s="754"/>
      <c r="AL748" s="754"/>
      <c r="AM748" s="754"/>
      <c r="AN748" s="754"/>
      <c r="AO748" s="754"/>
      <c r="AP748" s="754"/>
      <c r="AQ748" s="754"/>
      <c r="AR748" s="754"/>
      <c r="AS748" s="754"/>
      <c r="AT748" s="754"/>
      <c r="AU748" s="754"/>
      <c r="AV748" s="754"/>
      <c r="AW748" s="754"/>
      <c r="AX748" s="754"/>
      <c r="AY748" s="754"/>
      <c r="AZ748" s="754"/>
      <c r="BA748" s="754"/>
      <c r="BB748" s="754"/>
      <c r="BC748" s="754"/>
      <c r="BD748" s="754"/>
      <c r="BE748" s="754"/>
      <c r="BF748" s="754"/>
      <c r="BG748" s="754"/>
    </row>
    <row r="749" spans="1:59" s="782" customFormat="1" ht="30" x14ac:dyDescent="0.2">
      <c r="A749" s="773">
        <v>598</v>
      </c>
      <c r="B749" s="773">
        <v>608</v>
      </c>
      <c r="C749" s="774">
        <v>960</v>
      </c>
      <c r="D749" s="775">
        <v>740</v>
      </c>
      <c r="E749" s="776" t="s">
        <v>1668</v>
      </c>
      <c r="F749" s="777" t="s">
        <v>6477</v>
      </c>
      <c r="G749" s="778" t="s">
        <v>5747</v>
      </c>
      <c r="H749" s="777" t="s">
        <v>106</v>
      </c>
      <c r="I749" s="779">
        <v>50000</v>
      </c>
      <c r="J749" s="780">
        <v>50000</v>
      </c>
      <c r="K749" s="780"/>
      <c r="L749" s="780"/>
      <c r="M749" s="780"/>
      <c r="N749" s="780"/>
      <c r="O749" s="780"/>
      <c r="P749" s="780"/>
      <c r="Q749" s="781"/>
      <c r="R749" s="754"/>
      <c r="S749" s="754"/>
      <c r="T749" s="754"/>
      <c r="U749" s="754"/>
      <c r="V749" s="754"/>
      <c r="W749" s="754"/>
      <c r="X749" s="754"/>
      <c r="Y749" s="754"/>
      <c r="Z749" s="754"/>
      <c r="AA749" s="754"/>
      <c r="AB749" s="754"/>
      <c r="AC749" s="754"/>
      <c r="AD749" s="754"/>
      <c r="AE749" s="754"/>
      <c r="AF749" s="754"/>
      <c r="AG749" s="754"/>
      <c r="AH749" s="754"/>
      <c r="AI749" s="754"/>
      <c r="AJ749" s="754"/>
      <c r="AK749" s="754"/>
      <c r="AL749" s="754"/>
      <c r="AM749" s="754"/>
      <c r="AN749" s="754"/>
      <c r="AO749" s="754"/>
      <c r="AP749" s="754"/>
      <c r="AQ749" s="754"/>
      <c r="AR749" s="754"/>
      <c r="AS749" s="754"/>
      <c r="AT749" s="754"/>
      <c r="AU749" s="754"/>
      <c r="AV749" s="754"/>
      <c r="AW749" s="754"/>
      <c r="AX749" s="754"/>
      <c r="AY749" s="754"/>
      <c r="AZ749" s="754"/>
      <c r="BA749" s="754"/>
      <c r="BB749" s="754"/>
      <c r="BC749" s="754"/>
      <c r="BD749" s="754"/>
      <c r="BE749" s="754"/>
      <c r="BF749" s="754"/>
      <c r="BG749" s="754"/>
    </row>
    <row r="750" spans="1:59" s="782" customFormat="1" ht="30" x14ac:dyDescent="0.2">
      <c r="A750" s="773">
        <v>599</v>
      </c>
      <c r="B750" s="773">
        <v>609</v>
      </c>
      <c r="C750" s="774">
        <v>961</v>
      </c>
      <c r="D750" s="775">
        <v>741</v>
      </c>
      <c r="E750" s="776" t="s">
        <v>1671</v>
      </c>
      <c r="F750" s="777" t="s">
        <v>6478</v>
      </c>
      <c r="G750" s="778" t="s">
        <v>5747</v>
      </c>
      <c r="H750" s="777" t="s">
        <v>106</v>
      </c>
      <c r="I750" s="779">
        <v>95000</v>
      </c>
      <c r="J750" s="780">
        <v>95000</v>
      </c>
      <c r="K750" s="780"/>
      <c r="L750" s="780"/>
      <c r="M750" s="780"/>
      <c r="N750" s="780"/>
      <c r="O750" s="780"/>
      <c r="P750" s="780"/>
      <c r="Q750" s="781"/>
      <c r="R750" s="754"/>
      <c r="S750" s="754"/>
      <c r="T750" s="754"/>
      <c r="U750" s="754"/>
      <c r="V750" s="754"/>
      <c r="W750" s="754"/>
      <c r="X750" s="754"/>
      <c r="Y750" s="754"/>
      <c r="Z750" s="754"/>
      <c r="AA750" s="754"/>
      <c r="AB750" s="754"/>
      <c r="AC750" s="754"/>
      <c r="AD750" s="754"/>
      <c r="AE750" s="754"/>
      <c r="AF750" s="754"/>
      <c r="AG750" s="754"/>
      <c r="AH750" s="754"/>
      <c r="AI750" s="754"/>
      <c r="AJ750" s="754"/>
      <c r="AK750" s="754"/>
      <c r="AL750" s="754"/>
      <c r="AM750" s="754"/>
      <c r="AN750" s="754"/>
      <c r="AO750" s="754"/>
      <c r="AP750" s="754"/>
      <c r="AQ750" s="754"/>
      <c r="AR750" s="754"/>
      <c r="AS750" s="754"/>
      <c r="AT750" s="754"/>
      <c r="AU750" s="754"/>
      <c r="AV750" s="754"/>
      <c r="AW750" s="754"/>
      <c r="AX750" s="754"/>
      <c r="AY750" s="754"/>
      <c r="AZ750" s="754"/>
      <c r="BA750" s="754"/>
      <c r="BB750" s="754"/>
      <c r="BC750" s="754"/>
      <c r="BD750" s="754"/>
      <c r="BE750" s="754"/>
      <c r="BF750" s="754"/>
      <c r="BG750" s="754"/>
    </row>
    <row r="751" spans="1:59" s="782" customFormat="1" x14ac:dyDescent="0.2">
      <c r="A751" s="773">
        <v>600</v>
      </c>
      <c r="B751" s="773">
        <v>610</v>
      </c>
      <c r="C751" s="774">
        <v>962</v>
      </c>
      <c r="D751" s="775">
        <v>742</v>
      </c>
      <c r="E751" s="776" t="s">
        <v>1674</v>
      </c>
      <c r="F751" s="777" t="s">
        <v>6479</v>
      </c>
      <c r="G751" s="778" t="s">
        <v>6217</v>
      </c>
      <c r="H751" s="777" t="s">
        <v>106</v>
      </c>
      <c r="I751" s="779">
        <v>5000000</v>
      </c>
      <c r="J751" s="780">
        <v>5000000</v>
      </c>
      <c r="K751" s="780"/>
      <c r="L751" s="780"/>
      <c r="M751" s="780"/>
      <c r="N751" s="780"/>
      <c r="O751" s="780"/>
      <c r="P751" s="780"/>
      <c r="Q751" s="781"/>
      <c r="R751" s="754"/>
      <c r="S751" s="754"/>
      <c r="T751" s="754"/>
      <c r="U751" s="754"/>
      <c r="V751" s="754"/>
      <c r="W751" s="754"/>
      <c r="X751" s="754"/>
      <c r="Y751" s="754"/>
      <c r="Z751" s="754"/>
      <c r="AA751" s="754"/>
      <c r="AB751" s="754"/>
      <c r="AC751" s="754"/>
      <c r="AD751" s="754"/>
      <c r="AE751" s="754"/>
      <c r="AF751" s="754"/>
      <c r="AG751" s="754"/>
      <c r="AH751" s="754"/>
      <c r="AI751" s="754"/>
      <c r="AJ751" s="754"/>
      <c r="AK751" s="754"/>
      <c r="AL751" s="754"/>
      <c r="AM751" s="754"/>
      <c r="AN751" s="754"/>
      <c r="AO751" s="754"/>
      <c r="AP751" s="754"/>
      <c r="AQ751" s="754"/>
      <c r="AR751" s="754"/>
      <c r="AS751" s="754"/>
      <c r="AT751" s="754"/>
      <c r="AU751" s="754"/>
      <c r="AV751" s="754"/>
      <c r="AW751" s="754"/>
      <c r="AX751" s="754"/>
      <c r="AY751" s="754"/>
      <c r="AZ751" s="754"/>
      <c r="BA751" s="754"/>
      <c r="BB751" s="754"/>
      <c r="BC751" s="754"/>
      <c r="BD751" s="754"/>
      <c r="BE751" s="754"/>
      <c r="BF751" s="754"/>
      <c r="BG751" s="754"/>
    </row>
    <row r="752" spans="1:59" s="782" customFormat="1" x14ac:dyDescent="0.2">
      <c r="A752" s="773">
        <v>601</v>
      </c>
      <c r="B752" s="773">
        <v>611</v>
      </c>
      <c r="C752" s="774">
        <v>963</v>
      </c>
      <c r="D752" s="775">
        <v>743</v>
      </c>
      <c r="E752" s="776" t="s">
        <v>1678</v>
      </c>
      <c r="F752" s="777" t="s">
        <v>6480</v>
      </c>
      <c r="G752" s="778" t="s">
        <v>5747</v>
      </c>
      <c r="H752" s="777" t="s">
        <v>106</v>
      </c>
      <c r="I752" s="779">
        <v>52200</v>
      </c>
      <c r="J752" s="780">
        <v>52200</v>
      </c>
      <c r="K752" s="780"/>
      <c r="L752" s="780"/>
      <c r="M752" s="780"/>
      <c r="N752" s="780"/>
      <c r="O752" s="780"/>
      <c r="P752" s="780"/>
      <c r="Q752" s="781"/>
      <c r="R752" s="754"/>
      <c r="S752" s="754"/>
      <c r="T752" s="754"/>
      <c r="U752" s="754"/>
      <c r="V752" s="754"/>
      <c r="W752" s="754"/>
      <c r="X752" s="754"/>
      <c r="Y752" s="754"/>
      <c r="Z752" s="754"/>
      <c r="AA752" s="754"/>
      <c r="AB752" s="754"/>
      <c r="AC752" s="754"/>
      <c r="AD752" s="754"/>
      <c r="AE752" s="754"/>
      <c r="AF752" s="754"/>
      <c r="AG752" s="754"/>
      <c r="AH752" s="754"/>
      <c r="AI752" s="754"/>
      <c r="AJ752" s="754"/>
      <c r="AK752" s="754"/>
      <c r="AL752" s="754"/>
      <c r="AM752" s="754"/>
      <c r="AN752" s="754"/>
      <c r="AO752" s="754"/>
      <c r="AP752" s="754"/>
      <c r="AQ752" s="754"/>
      <c r="AR752" s="754"/>
      <c r="AS752" s="754"/>
      <c r="AT752" s="754"/>
      <c r="AU752" s="754"/>
      <c r="AV752" s="754"/>
      <c r="AW752" s="754"/>
      <c r="AX752" s="754"/>
      <c r="AY752" s="754"/>
      <c r="AZ752" s="754"/>
      <c r="BA752" s="754"/>
      <c r="BB752" s="754"/>
      <c r="BC752" s="754"/>
      <c r="BD752" s="754"/>
      <c r="BE752" s="754"/>
      <c r="BF752" s="754"/>
      <c r="BG752" s="754"/>
    </row>
    <row r="753" spans="1:59" s="782" customFormat="1" ht="30" x14ac:dyDescent="0.2">
      <c r="A753" s="773">
        <v>602</v>
      </c>
      <c r="B753" s="773">
        <v>612</v>
      </c>
      <c r="C753" s="774">
        <v>964</v>
      </c>
      <c r="D753" s="775">
        <v>744</v>
      </c>
      <c r="E753" s="776" t="s">
        <v>1681</v>
      </c>
      <c r="F753" s="777" t="s">
        <v>6481</v>
      </c>
      <c r="G753" s="778" t="s">
        <v>5747</v>
      </c>
      <c r="H753" s="777" t="s">
        <v>106</v>
      </c>
      <c r="I753" s="779">
        <v>30000</v>
      </c>
      <c r="J753" s="780">
        <v>30000</v>
      </c>
      <c r="K753" s="780"/>
      <c r="L753" s="780"/>
      <c r="M753" s="780"/>
      <c r="N753" s="780"/>
      <c r="O753" s="780"/>
      <c r="P753" s="780"/>
      <c r="Q753" s="781"/>
      <c r="R753" s="754"/>
      <c r="S753" s="754"/>
      <c r="T753" s="754"/>
      <c r="U753" s="754"/>
      <c r="V753" s="754"/>
      <c r="W753" s="754"/>
      <c r="X753" s="754"/>
      <c r="Y753" s="754"/>
      <c r="Z753" s="754"/>
      <c r="AA753" s="754"/>
      <c r="AB753" s="754"/>
      <c r="AC753" s="754"/>
      <c r="AD753" s="754"/>
      <c r="AE753" s="754"/>
      <c r="AF753" s="754"/>
      <c r="AG753" s="754"/>
      <c r="AH753" s="754"/>
      <c r="AI753" s="754"/>
      <c r="AJ753" s="754"/>
      <c r="AK753" s="754"/>
      <c r="AL753" s="754"/>
      <c r="AM753" s="754"/>
      <c r="AN753" s="754"/>
      <c r="AO753" s="754"/>
      <c r="AP753" s="754"/>
      <c r="AQ753" s="754"/>
      <c r="AR753" s="754"/>
      <c r="AS753" s="754"/>
      <c r="AT753" s="754"/>
      <c r="AU753" s="754"/>
      <c r="AV753" s="754"/>
      <c r="AW753" s="754"/>
      <c r="AX753" s="754"/>
      <c r="AY753" s="754"/>
      <c r="AZ753" s="754"/>
      <c r="BA753" s="754"/>
      <c r="BB753" s="754"/>
      <c r="BC753" s="754"/>
      <c r="BD753" s="754"/>
      <c r="BE753" s="754"/>
      <c r="BF753" s="754"/>
      <c r="BG753" s="754"/>
    </row>
    <row r="754" spans="1:59" s="782" customFormat="1" x14ac:dyDescent="0.2">
      <c r="A754" s="773">
        <v>603</v>
      </c>
      <c r="B754" s="773">
        <v>613</v>
      </c>
      <c r="C754" s="774">
        <v>965</v>
      </c>
      <c r="D754" s="775">
        <v>745</v>
      </c>
      <c r="E754" s="776" t="s">
        <v>1684</v>
      </c>
      <c r="F754" s="777" t="s">
        <v>6425</v>
      </c>
      <c r="G754" s="778" t="s">
        <v>5747</v>
      </c>
      <c r="H754" s="777" t="s">
        <v>106</v>
      </c>
      <c r="I754" s="779">
        <v>87000</v>
      </c>
      <c r="J754" s="780">
        <v>87000</v>
      </c>
      <c r="K754" s="780"/>
      <c r="L754" s="780"/>
      <c r="M754" s="780"/>
      <c r="N754" s="780"/>
      <c r="O754" s="780"/>
      <c r="P754" s="780"/>
      <c r="Q754" s="781"/>
      <c r="R754" s="754"/>
      <c r="S754" s="754"/>
      <c r="T754" s="754"/>
      <c r="U754" s="754"/>
      <c r="V754" s="754"/>
      <c r="W754" s="754"/>
      <c r="X754" s="754"/>
      <c r="Y754" s="754"/>
      <c r="Z754" s="754"/>
      <c r="AA754" s="754"/>
      <c r="AB754" s="754"/>
      <c r="AC754" s="754"/>
      <c r="AD754" s="754"/>
      <c r="AE754" s="754"/>
      <c r="AF754" s="754"/>
      <c r="AG754" s="754"/>
      <c r="AH754" s="754"/>
      <c r="AI754" s="754"/>
      <c r="AJ754" s="754"/>
      <c r="AK754" s="754"/>
      <c r="AL754" s="754"/>
      <c r="AM754" s="754"/>
      <c r="AN754" s="754"/>
      <c r="AO754" s="754"/>
      <c r="AP754" s="754"/>
      <c r="AQ754" s="754"/>
      <c r="AR754" s="754"/>
      <c r="AS754" s="754"/>
      <c r="AT754" s="754"/>
      <c r="AU754" s="754"/>
      <c r="AV754" s="754"/>
      <c r="AW754" s="754"/>
      <c r="AX754" s="754"/>
      <c r="AY754" s="754"/>
      <c r="AZ754" s="754"/>
      <c r="BA754" s="754"/>
      <c r="BB754" s="754"/>
      <c r="BC754" s="754"/>
      <c r="BD754" s="754"/>
      <c r="BE754" s="754"/>
      <c r="BF754" s="754"/>
      <c r="BG754" s="754"/>
    </row>
    <row r="755" spans="1:59" s="782" customFormat="1" x14ac:dyDescent="0.2">
      <c r="A755" s="773">
        <v>604</v>
      </c>
      <c r="B755" s="773">
        <v>614</v>
      </c>
      <c r="C755" s="774">
        <v>966</v>
      </c>
      <c r="D755" s="775">
        <v>746</v>
      </c>
      <c r="E755" s="776" t="s">
        <v>1686</v>
      </c>
      <c r="F755" s="777" t="s">
        <v>6482</v>
      </c>
      <c r="G755" s="778" t="s">
        <v>6217</v>
      </c>
      <c r="H755" s="777" t="s">
        <v>106</v>
      </c>
      <c r="I755" s="779">
        <v>317000</v>
      </c>
      <c r="J755" s="780">
        <v>317000</v>
      </c>
      <c r="K755" s="780"/>
      <c r="L755" s="780"/>
      <c r="M755" s="780"/>
      <c r="N755" s="780"/>
      <c r="O755" s="780"/>
      <c r="P755" s="780"/>
      <c r="Q755" s="781"/>
      <c r="R755" s="754"/>
      <c r="S755" s="754"/>
      <c r="T755" s="754"/>
      <c r="U755" s="754"/>
      <c r="V755" s="754"/>
      <c r="W755" s="754"/>
      <c r="X755" s="754"/>
      <c r="Y755" s="754"/>
      <c r="Z755" s="754"/>
      <c r="AA755" s="754"/>
      <c r="AB755" s="754"/>
      <c r="AC755" s="754"/>
      <c r="AD755" s="754"/>
      <c r="AE755" s="754"/>
      <c r="AF755" s="754"/>
      <c r="AG755" s="754"/>
      <c r="AH755" s="754"/>
      <c r="AI755" s="754"/>
      <c r="AJ755" s="754"/>
      <c r="AK755" s="754"/>
      <c r="AL755" s="754"/>
      <c r="AM755" s="754"/>
      <c r="AN755" s="754"/>
      <c r="AO755" s="754"/>
      <c r="AP755" s="754"/>
      <c r="AQ755" s="754"/>
      <c r="AR755" s="754"/>
      <c r="AS755" s="754"/>
      <c r="AT755" s="754"/>
      <c r="AU755" s="754"/>
      <c r="AV755" s="754"/>
      <c r="AW755" s="754"/>
      <c r="AX755" s="754"/>
      <c r="AY755" s="754"/>
      <c r="AZ755" s="754"/>
      <c r="BA755" s="754"/>
      <c r="BB755" s="754"/>
      <c r="BC755" s="754"/>
      <c r="BD755" s="754"/>
      <c r="BE755" s="754"/>
      <c r="BF755" s="754"/>
      <c r="BG755" s="754"/>
    </row>
    <row r="756" spans="1:59" s="782" customFormat="1" x14ac:dyDescent="0.2">
      <c r="A756" s="773">
        <v>605</v>
      </c>
      <c r="B756" s="773">
        <v>615</v>
      </c>
      <c r="C756" s="774">
        <v>967</v>
      </c>
      <c r="D756" s="775">
        <v>747</v>
      </c>
      <c r="E756" s="776" t="s">
        <v>1689</v>
      </c>
      <c r="F756" s="777" t="s">
        <v>6483</v>
      </c>
      <c r="G756" s="778" t="s">
        <v>5747</v>
      </c>
      <c r="H756" s="777" t="s">
        <v>106</v>
      </c>
      <c r="I756" s="779">
        <v>20000</v>
      </c>
      <c r="J756" s="780">
        <v>20000</v>
      </c>
      <c r="K756" s="780"/>
      <c r="L756" s="780"/>
      <c r="M756" s="780"/>
      <c r="N756" s="780"/>
      <c r="O756" s="780"/>
      <c r="P756" s="780"/>
      <c r="Q756" s="781"/>
      <c r="R756" s="754"/>
      <c r="S756" s="754"/>
      <c r="T756" s="754"/>
      <c r="U756" s="754"/>
      <c r="V756" s="754"/>
      <c r="W756" s="754"/>
      <c r="X756" s="754"/>
      <c r="Y756" s="754"/>
      <c r="Z756" s="754"/>
      <c r="AA756" s="754"/>
      <c r="AB756" s="754"/>
      <c r="AC756" s="754"/>
      <c r="AD756" s="754"/>
      <c r="AE756" s="754"/>
      <c r="AF756" s="754"/>
      <c r="AG756" s="754"/>
      <c r="AH756" s="754"/>
      <c r="AI756" s="754"/>
      <c r="AJ756" s="754"/>
      <c r="AK756" s="754"/>
      <c r="AL756" s="754"/>
      <c r="AM756" s="754"/>
      <c r="AN756" s="754"/>
      <c r="AO756" s="754"/>
      <c r="AP756" s="754"/>
      <c r="AQ756" s="754"/>
      <c r="AR756" s="754"/>
      <c r="AS756" s="754"/>
      <c r="AT756" s="754"/>
      <c r="AU756" s="754"/>
      <c r="AV756" s="754"/>
      <c r="AW756" s="754"/>
      <c r="AX756" s="754"/>
      <c r="AY756" s="754"/>
      <c r="AZ756" s="754"/>
      <c r="BA756" s="754"/>
      <c r="BB756" s="754"/>
      <c r="BC756" s="754"/>
      <c r="BD756" s="754"/>
      <c r="BE756" s="754"/>
      <c r="BF756" s="754"/>
      <c r="BG756" s="754"/>
    </row>
    <row r="757" spans="1:59" s="782" customFormat="1" x14ac:dyDescent="0.2">
      <c r="A757" s="773">
        <v>606</v>
      </c>
      <c r="B757" s="773">
        <v>616</v>
      </c>
      <c r="C757" s="774">
        <v>968</v>
      </c>
      <c r="D757" s="775">
        <v>748</v>
      </c>
      <c r="E757" s="776" t="s">
        <v>1693</v>
      </c>
      <c r="F757" s="777" t="s">
        <v>6484</v>
      </c>
      <c r="G757" s="778" t="s">
        <v>5747</v>
      </c>
      <c r="H757" s="777" t="s">
        <v>106</v>
      </c>
      <c r="I757" s="779">
        <v>10000</v>
      </c>
      <c r="J757" s="780">
        <v>10000</v>
      </c>
      <c r="K757" s="780"/>
      <c r="L757" s="780"/>
      <c r="M757" s="780"/>
      <c r="N757" s="780"/>
      <c r="O757" s="780"/>
      <c r="P757" s="780"/>
      <c r="Q757" s="781"/>
      <c r="R757" s="754"/>
      <c r="S757" s="754"/>
      <c r="T757" s="754"/>
      <c r="U757" s="754"/>
      <c r="V757" s="754"/>
      <c r="W757" s="754"/>
      <c r="X757" s="754"/>
      <c r="Y757" s="754"/>
      <c r="Z757" s="754"/>
      <c r="AA757" s="754"/>
      <c r="AB757" s="754"/>
      <c r="AC757" s="754"/>
      <c r="AD757" s="754"/>
      <c r="AE757" s="754"/>
      <c r="AF757" s="754"/>
      <c r="AG757" s="754"/>
      <c r="AH757" s="754"/>
      <c r="AI757" s="754"/>
      <c r="AJ757" s="754"/>
      <c r="AK757" s="754"/>
      <c r="AL757" s="754"/>
      <c r="AM757" s="754"/>
      <c r="AN757" s="754"/>
      <c r="AO757" s="754"/>
      <c r="AP757" s="754"/>
      <c r="AQ757" s="754"/>
      <c r="AR757" s="754"/>
      <c r="AS757" s="754"/>
      <c r="AT757" s="754"/>
      <c r="AU757" s="754"/>
      <c r="AV757" s="754"/>
      <c r="AW757" s="754"/>
      <c r="AX757" s="754"/>
      <c r="AY757" s="754"/>
      <c r="AZ757" s="754"/>
      <c r="BA757" s="754"/>
      <c r="BB757" s="754"/>
      <c r="BC757" s="754"/>
      <c r="BD757" s="754"/>
      <c r="BE757" s="754"/>
      <c r="BF757" s="754"/>
      <c r="BG757" s="754"/>
    </row>
    <row r="758" spans="1:59" s="782" customFormat="1" ht="30" x14ac:dyDescent="0.2">
      <c r="A758" s="773">
        <v>607</v>
      </c>
      <c r="B758" s="773">
        <v>617</v>
      </c>
      <c r="C758" s="774">
        <v>969</v>
      </c>
      <c r="D758" s="775">
        <v>749</v>
      </c>
      <c r="E758" s="776" t="s">
        <v>1697</v>
      </c>
      <c r="F758" s="777" t="s">
        <v>6485</v>
      </c>
      <c r="G758" s="778" t="s">
        <v>5747</v>
      </c>
      <c r="H758" s="777" t="s">
        <v>106</v>
      </c>
      <c r="I758" s="779">
        <v>5000</v>
      </c>
      <c r="J758" s="780">
        <v>5000</v>
      </c>
      <c r="K758" s="780"/>
      <c r="L758" s="780"/>
      <c r="M758" s="780"/>
      <c r="N758" s="780"/>
      <c r="O758" s="780"/>
      <c r="P758" s="780"/>
      <c r="Q758" s="781"/>
      <c r="R758" s="754"/>
      <c r="S758" s="754"/>
      <c r="T758" s="754"/>
      <c r="U758" s="754"/>
      <c r="V758" s="754"/>
      <c r="W758" s="754"/>
      <c r="X758" s="754"/>
      <c r="Y758" s="754"/>
      <c r="Z758" s="754"/>
      <c r="AA758" s="754"/>
      <c r="AB758" s="754"/>
      <c r="AC758" s="754"/>
      <c r="AD758" s="754"/>
      <c r="AE758" s="754"/>
      <c r="AF758" s="754"/>
      <c r="AG758" s="754"/>
      <c r="AH758" s="754"/>
      <c r="AI758" s="754"/>
      <c r="AJ758" s="754"/>
      <c r="AK758" s="754"/>
      <c r="AL758" s="754"/>
      <c r="AM758" s="754"/>
      <c r="AN758" s="754"/>
      <c r="AO758" s="754"/>
      <c r="AP758" s="754"/>
      <c r="AQ758" s="754"/>
      <c r="AR758" s="754"/>
      <c r="AS758" s="754"/>
      <c r="AT758" s="754"/>
      <c r="AU758" s="754"/>
      <c r="AV758" s="754"/>
      <c r="AW758" s="754"/>
      <c r="AX758" s="754"/>
      <c r="AY758" s="754"/>
      <c r="AZ758" s="754"/>
      <c r="BA758" s="754"/>
      <c r="BB758" s="754"/>
      <c r="BC758" s="754"/>
      <c r="BD758" s="754"/>
      <c r="BE758" s="754"/>
      <c r="BF758" s="754"/>
      <c r="BG758" s="754"/>
    </row>
    <row r="759" spans="1:59" s="782" customFormat="1" ht="30" x14ac:dyDescent="0.2">
      <c r="A759" s="773">
        <v>608</v>
      </c>
      <c r="B759" s="773">
        <v>618</v>
      </c>
      <c r="C759" s="774">
        <v>970</v>
      </c>
      <c r="D759" s="775">
        <v>750</v>
      </c>
      <c r="E759" s="776" t="s">
        <v>1700</v>
      </c>
      <c r="F759" s="777" t="s">
        <v>6486</v>
      </c>
      <c r="G759" s="778" t="s">
        <v>6217</v>
      </c>
      <c r="H759" s="777" t="s">
        <v>106</v>
      </c>
      <c r="I759" s="779">
        <v>350000</v>
      </c>
      <c r="J759" s="780">
        <v>350000</v>
      </c>
      <c r="K759" s="780"/>
      <c r="L759" s="780"/>
      <c r="M759" s="780"/>
      <c r="N759" s="780"/>
      <c r="O759" s="780"/>
      <c r="P759" s="780"/>
      <c r="Q759" s="781"/>
      <c r="R759" s="754"/>
      <c r="S759" s="754"/>
      <c r="T759" s="754"/>
      <c r="U759" s="754"/>
      <c r="V759" s="754"/>
      <c r="W759" s="754"/>
      <c r="X759" s="754"/>
      <c r="Y759" s="754"/>
      <c r="Z759" s="754"/>
      <c r="AA759" s="754"/>
      <c r="AB759" s="754"/>
      <c r="AC759" s="754"/>
      <c r="AD759" s="754"/>
      <c r="AE759" s="754"/>
      <c r="AF759" s="754"/>
      <c r="AG759" s="754"/>
      <c r="AH759" s="754"/>
      <c r="AI759" s="754"/>
      <c r="AJ759" s="754"/>
      <c r="AK759" s="754"/>
      <c r="AL759" s="754"/>
      <c r="AM759" s="754"/>
      <c r="AN759" s="754"/>
      <c r="AO759" s="754"/>
      <c r="AP759" s="754"/>
      <c r="AQ759" s="754"/>
      <c r="AR759" s="754"/>
      <c r="AS759" s="754"/>
      <c r="AT759" s="754"/>
      <c r="AU759" s="754"/>
      <c r="AV759" s="754"/>
      <c r="AW759" s="754"/>
      <c r="AX759" s="754"/>
      <c r="AY759" s="754"/>
      <c r="AZ759" s="754"/>
      <c r="BA759" s="754"/>
      <c r="BB759" s="754"/>
      <c r="BC759" s="754"/>
      <c r="BD759" s="754"/>
      <c r="BE759" s="754"/>
      <c r="BF759" s="754"/>
      <c r="BG759" s="754"/>
    </row>
    <row r="760" spans="1:59" s="782" customFormat="1" x14ac:dyDescent="0.2">
      <c r="A760" s="773">
        <v>609</v>
      </c>
      <c r="B760" s="773">
        <v>619</v>
      </c>
      <c r="C760" s="774">
        <v>971</v>
      </c>
      <c r="D760" s="775">
        <v>751</v>
      </c>
      <c r="E760" s="776" t="s">
        <v>1702</v>
      </c>
      <c r="F760" s="777" t="s">
        <v>6487</v>
      </c>
      <c r="G760" s="778" t="s">
        <v>5747</v>
      </c>
      <c r="H760" s="777" t="s">
        <v>106</v>
      </c>
      <c r="I760" s="779">
        <v>35000</v>
      </c>
      <c r="J760" s="780">
        <v>35000</v>
      </c>
      <c r="K760" s="780"/>
      <c r="L760" s="780"/>
      <c r="M760" s="780"/>
      <c r="N760" s="780"/>
      <c r="O760" s="780"/>
      <c r="P760" s="780"/>
      <c r="Q760" s="781"/>
      <c r="R760" s="754"/>
      <c r="S760" s="754"/>
      <c r="T760" s="754"/>
      <c r="U760" s="754"/>
      <c r="V760" s="754"/>
      <c r="W760" s="754"/>
      <c r="X760" s="754"/>
      <c r="Y760" s="754"/>
      <c r="Z760" s="754"/>
      <c r="AA760" s="754"/>
      <c r="AB760" s="754"/>
      <c r="AC760" s="754"/>
      <c r="AD760" s="754"/>
      <c r="AE760" s="754"/>
      <c r="AF760" s="754"/>
      <c r="AG760" s="754"/>
      <c r="AH760" s="754"/>
      <c r="AI760" s="754"/>
      <c r="AJ760" s="754"/>
      <c r="AK760" s="754"/>
      <c r="AL760" s="754"/>
      <c r="AM760" s="754"/>
      <c r="AN760" s="754"/>
      <c r="AO760" s="754"/>
      <c r="AP760" s="754"/>
      <c r="AQ760" s="754"/>
      <c r="AR760" s="754"/>
      <c r="AS760" s="754"/>
      <c r="AT760" s="754"/>
      <c r="AU760" s="754"/>
      <c r="AV760" s="754"/>
      <c r="AW760" s="754"/>
      <c r="AX760" s="754"/>
      <c r="AY760" s="754"/>
      <c r="AZ760" s="754"/>
      <c r="BA760" s="754"/>
      <c r="BB760" s="754"/>
      <c r="BC760" s="754"/>
      <c r="BD760" s="754"/>
      <c r="BE760" s="754"/>
      <c r="BF760" s="754"/>
      <c r="BG760" s="754"/>
    </row>
    <row r="761" spans="1:59" s="782" customFormat="1" ht="30" x14ac:dyDescent="0.2">
      <c r="A761" s="773">
        <v>611</v>
      </c>
      <c r="B761" s="773">
        <v>621</v>
      </c>
      <c r="C761" s="774">
        <v>972</v>
      </c>
      <c r="D761" s="775">
        <v>752</v>
      </c>
      <c r="E761" s="776" t="s">
        <v>1709</v>
      </c>
      <c r="F761" s="777" t="s">
        <v>6488</v>
      </c>
      <c r="G761" s="778" t="s">
        <v>5747</v>
      </c>
      <c r="H761" s="777" t="s">
        <v>106</v>
      </c>
      <c r="I761" s="779">
        <v>45000</v>
      </c>
      <c r="J761" s="780">
        <v>45000</v>
      </c>
      <c r="K761" s="780"/>
      <c r="L761" s="780"/>
      <c r="M761" s="780"/>
      <c r="N761" s="780"/>
      <c r="O761" s="780"/>
      <c r="P761" s="780"/>
      <c r="Q761" s="781"/>
      <c r="R761" s="754"/>
      <c r="S761" s="754"/>
      <c r="T761" s="754"/>
      <c r="U761" s="754"/>
      <c r="V761" s="754"/>
      <c r="W761" s="754"/>
      <c r="X761" s="754"/>
      <c r="Y761" s="754"/>
      <c r="Z761" s="754"/>
      <c r="AA761" s="754"/>
      <c r="AB761" s="754"/>
      <c r="AC761" s="754"/>
      <c r="AD761" s="754"/>
      <c r="AE761" s="754"/>
      <c r="AF761" s="754"/>
      <c r="AG761" s="754"/>
      <c r="AH761" s="754"/>
      <c r="AI761" s="754"/>
      <c r="AJ761" s="754"/>
      <c r="AK761" s="754"/>
      <c r="AL761" s="754"/>
      <c r="AM761" s="754"/>
      <c r="AN761" s="754"/>
      <c r="AO761" s="754"/>
      <c r="AP761" s="754"/>
      <c r="AQ761" s="754"/>
      <c r="AR761" s="754"/>
      <c r="AS761" s="754"/>
      <c r="AT761" s="754"/>
      <c r="AU761" s="754"/>
      <c r="AV761" s="754"/>
      <c r="AW761" s="754"/>
      <c r="AX761" s="754"/>
      <c r="AY761" s="754"/>
      <c r="AZ761" s="754"/>
      <c r="BA761" s="754"/>
      <c r="BB761" s="754"/>
      <c r="BC761" s="754"/>
      <c r="BD761" s="754"/>
      <c r="BE761" s="754"/>
      <c r="BF761" s="754"/>
      <c r="BG761" s="754"/>
    </row>
    <row r="762" spans="1:59" s="782" customFormat="1" ht="30" x14ac:dyDescent="0.2">
      <c r="A762" s="773">
        <v>612</v>
      </c>
      <c r="B762" s="773">
        <v>622</v>
      </c>
      <c r="C762" s="774">
        <v>973</v>
      </c>
      <c r="D762" s="775">
        <v>753</v>
      </c>
      <c r="E762" s="776" t="s">
        <v>1712</v>
      </c>
      <c r="F762" s="777" t="s">
        <v>6489</v>
      </c>
      <c r="G762" s="778" t="s">
        <v>6217</v>
      </c>
      <c r="H762" s="777" t="s">
        <v>106</v>
      </c>
      <c r="I762" s="779">
        <v>325000</v>
      </c>
      <c r="J762" s="780">
        <v>325000</v>
      </c>
      <c r="K762" s="780"/>
      <c r="L762" s="780"/>
      <c r="M762" s="780"/>
      <c r="N762" s="780"/>
      <c r="O762" s="780"/>
      <c r="P762" s="780"/>
      <c r="Q762" s="781"/>
      <c r="R762" s="754"/>
      <c r="S762" s="754"/>
      <c r="T762" s="754"/>
      <c r="U762" s="754"/>
      <c r="V762" s="754"/>
      <c r="W762" s="754"/>
      <c r="X762" s="754"/>
      <c r="Y762" s="754"/>
      <c r="Z762" s="754"/>
      <c r="AA762" s="754"/>
      <c r="AB762" s="754"/>
      <c r="AC762" s="754"/>
      <c r="AD762" s="754"/>
      <c r="AE762" s="754"/>
      <c r="AF762" s="754"/>
      <c r="AG762" s="754"/>
      <c r="AH762" s="754"/>
      <c r="AI762" s="754"/>
      <c r="AJ762" s="754"/>
      <c r="AK762" s="754"/>
      <c r="AL762" s="754"/>
      <c r="AM762" s="754"/>
      <c r="AN762" s="754"/>
      <c r="AO762" s="754"/>
      <c r="AP762" s="754"/>
      <c r="AQ762" s="754"/>
      <c r="AR762" s="754"/>
      <c r="AS762" s="754"/>
      <c r="AT762" s="754"/>
      <c r="AU762" s="754"/>
      <c r="AV762" s="754"/>
      <c r="AW762" s="754"/>
      <c r="AX762" s="754"/>
      <c r="AY762" s="754"/>
      <c r="AZ762" s="754"/>
      <c r="BA762" s="754"/>
      <c r="BB762" s="754"/>
      <c r="BC762" s="754"/>
      <c r="BD762" s="754"/>
      <c r="BE762" s="754"/>
      <c r="BF762" s="754"/>
      <c r="BG762" s="754"/>
    </row>
    <row r="763" spans="1:59" s="782" customFormat="1" ht="30" x14ac:dyDescent="0.2">
      <c r="A763" s="773">
        <v>613</v>
      </c>
      <c r="B763" s="773">
        <v>623</v>
      </c>
      <c r="C763" s="774">
        <v>974</v>
      </c>
      <c r="D763" s="775">
        <v>754</v>
      </c>
      <c r="E763" s="776" t="s">
        <v>1716</v>
      </c>
      <c r="F763" s="777" t="s">
        <v>6490</v>
      </c>
      <c r="G763" s="778" t="s">
        <v>5747</v>
      </c>
      <c r="H763" s="777" t="s">
        <v>106</v>
      </c>
      <c r="I763" s="779">
        <v>35000</v>
      </c>
      <c r="J763" s="780">
        <v>35000</v>
      </c>
      <c r="K763" s="780"/>
      <c r="L763" s="780"/>
      <c r="M763" s="780"/>
      <c r="N763" s="780"/>
      <c r="O763" s="780"/>
      <c r="P763" s="780"/>
      <c r="Q763" s="781"/>
      <c r="R763" s="754"/>
      <c r="S763" s="754"/>
      <c r="T763" s="754"/>
      <c r="U763" s="754"/>
      <c r="V763" s="754"/>
      <c r="W763" s="754"/>
      <c r="X763" s="754"/>
      <c r="Y763" s="754"/>
      <c r="Z763" s="754"/>
      <c r="AA763" s="754"/>
      <c r="AB763" s="754"/>
      <c r="AC763" s="754"/>
      <c r="AD763" s="754"/>
      <c r="AE763" s="754"/>
      <c r="AF763" s="754"/>
      <c r="AG763" s="754"/>
      <c r="AH763" s="754"/>
      <c r="AI763" s="754"/>
      <c r="AJ763" s="754"/>
      <c r="AK763" s="754"/>
      <c r="AL763" s="754"/>
      <c r="AM763" s="754"/>
      <c r="AN763" s="754"/>
      <c r="AO763" s="754"/>
      <c r="AP763" s="754"/>
      <c r="AQ763" s="754"/>
      <c r="AR763" s="754"/>
      <c r="AS763" s="754"/>
      <c r="AT763" s="754"/>
      <c r="AU763" s="754"/>
      <c r="AV763" s="754"/>
      <c r="AW763" s="754"/>
      <c r="AX763" s="754"/>
      <c r="AY763" s="754"/>
      <c r="AZ763" s="754"/>
      <c r="BA763" s="754"/>
      <c r="BB763" s="754"/>
      <c r="BC763" s="754"/>
      <c r="BD763" s="754"/>
      <c r="BE763" s="754"/>
      <c r="BF763" s="754"/>
      <c r="BG763" s="754"/>
    </row>
    <row r="764" spans="1:59" s="782" customFormat="1" x14ac:dyDescent="0.2">
      <c r="A764" s="773">
        <v>614</v>
      </c>
      <c r="B764" s="773">
        <v>624</v>
      </c>
      <c r="C764" s="774">
        <v>975</v>
      </c>
      <c r="D764" s="775">
        <v>755</v>
      </c>
      <c r="E764" s="776" t="s">
        <v>1719</v>
      </c>
      <c r="F764" s="777" t="s">
        <v>6491</v>
      </c>
      <c r="G764" s="778" t="s">
        <v>5747</v>
      </c>
      <c r="H764" s="777" t="s">
        <v>106</v>
      </c>
      <c r="I764" s="779">
        <v>20000</v>
      </c>
      <c r="J764" s="780">
        <v>20000</v>
      </c>
      <c r="K764" s="780"/>
      <c r="L764" s="780"/>
      <c r="M764" s="780"/>
      <c r="N764" s="780"/>
      <c r="O764" s="780"/>
      <c r="P764" s="780"/>
      <c r="Q764" s="781"/>
      <c r="R764" s="754"/>
      <c r="S764" s="754"/>
      <c r="T764" s="754"/>
      <c r="U764" s="754"/>
      <c r="V764" s="754"/>
      <c r="W764" s="754"/>
      <c r="X764" s="754"/>
      <c r="Y764" s="754"/>
      <c r="Z764" s="754"/>
      <c r="AA764" s="754"/>
      <c r="AB764" s="754"/>
      <c r="AC764" s="754"/>
      <c r="AD764" s="754"/>
      <c r="AE764" s="754"/>
      <c r="AF764" s="754"/>
      <c r="AG764" s="754"/>
      <c r="AH764" s="754"/>
      <c r="AI764" s="754"/>
      <c r="AJ764" s="754"/>
      <c r="AK764" s="754"/>
      <c r="AL764" s="754"/>
      <c r="AM764" s="754"/>
      <c r="AN764" s="754"/>
      <c r="AO764" s="754"/>
      <c r="AP764" s="754"/>
      <c r="AQ764" s="754"/>
      <c r="AR764" s="754"/>
      <c r="AS764" s="754"/>
      <c r="AT764" s="754"/>
      <c r="AU764" s="754"/>
      <c r="AV764" s="754"/>
      <c r="AW764" s="754"/>
      <c r="AX764" s="754"/>
      <c r="AY764" s="754"/>
      <c r="AZ764" s="754"/>
      <c r="BA764" s="754"/>
      <c r="BB764" s="754"/>
      <c r="BC764" s="754"/>
      <c r="BD764" s="754"/>
      <c r="BE764" s="754"/>
      <c r="BF764" s="754"/>
      <c r="BG764" s="754"/>
    </row>
    <row r="765" spans="1:59" s="782" customFormat="1" ht="30" x14ac:dyDescent="0.2">
      <c r="A765" s="773">
        <v>618</v>
      </c>
      <c r="B765" s="773">
        <v>628</v>
      </c>
      <c r="C765" s="774">
        <v>976</v>
      </c>
      <c r="D765" s="775">
        <v>756</v>
      </c>
      <c r="E765" s="776" t="s">
        <v>1731</v>
      </c>
      <c r="F765" s="777" t="s">
        <v>6492</v>
      </c>
      <c r="G765" s="778" t="s">
        <v>6217</v>
      </c>
      <c r="H765" s="777" t="s">
        <v>106</v>
      </c>
      <c r="I765" s="779">
        <v>200000</v>
      </c>
      <c r="J765" s="780">
        <v>200000</v>
      </c>
      <c r="K765" s="780"/>
      <c r="L765" s="780"/>
      <c r="M765" s="780"/>
      <c r="N765" s="780"/>
      <c r="O765" s="780"/>
      <c r="P765" s="780"/>
      <c r="Q765" s="781"/>
      <c r="R765" s="754"/>
      <c r="S765" s="754"/>
      <c r="T765" s="754"/>
      <c r="U765" s="754"/>
      <c r="V765" s="754"/>
      <c r="W765" s="754"/>
      <c r="X765" s="754"/>
      <c r="Y765" s="754"/>
      <c r="Z765" s="754"/>
      <c r="AA765" s="754"/>
      <c r="AB765" s="754"/>
      <c r="AC765" s="754"/>
      <c r="AD765" s="754"/>
      <c r="AE765" s="754"/>
      <c r="AF765" s="754"/>
      <c r="AG765" s="754"/>
      <c r="AH765" s="754"/>
      <c r="AI765" s="754"/>
      <c r="AJ765" s="754"/>
      <c r="AK765" s="754"/>
      <c r="AL765" s="754"/>
      <c r="AM765" s="754"/>
      <c r="AN765" s="754"/>
      <c r="AO765" s="754"/>
      <c r="AP765" s="754"/>
      <c r="AQ765" s="754"/>
      <c r="AR765" s="754"/>
      <c r="AS765" s="754"/>
      <c r="AT765" s="754"/>
      <c r="AU765" s="754"/>
      <c r="AV765" s="754"/>
      <c r="AW765" s="754"/>
      <c r="AX765" s="754"/>
      <c r="AY765" s="754"/>
      <c r="AZ765" s="754"/>
      <c r="BA765" s="754"/>
      <c r="BB765" s="754"/>
      <c r="BC765" s="754"/>
      <c r="BD765" s="754"/>
      <c r="BE765" s="754"/>
      <c r="BF765" s="754"/>
      <c r="BG765" s="754"/>
    </row>
    <row r="766" spans="1:59" s="782" customFormat="1" x14ac:dyDescent="0.2">
      <c r="A766" s="773">
        <v>623</v>
      </c>
      <c r="B766" s="773">
        <v>633</v>
      </c>
      <c r="C766" s="774">
        <v>977</v>
      </c>
      <c r="D766" s="775">
        <v>757</v>
      </c>
      <c r="E766" s="776" t="s">
        <v>1747</v>
      </c>
      <c r="F766" s="777" t="s">
        <v>6493</v>
      </c>
      <c r="G766" s="778" t="s">
        <v>5747</v>
      </c>
      <c r="H766" s="777" t="s">
        <v>106</v>
      </c>
      <c r="I766" s="779">
        <v>5000</v>
      </c>
      <c r="J766" s="780">
        <v>5000</v>
      </c>
      <c r="K766" s="780"/>
      <c r="L766" s="780"/>
      <c r="M766" s="780"/>
      <c r="N766" s="780"/>
      <c r="O766" s="780"/>
      <c r="P766" s="780"/>
      <c r="Q766" s="781"/>
      <c r="R766" s="754"/>
      <c r="S766" s="754"/>
      <c r="T766" s="754"/>
      <c r="U766" s="754"/>
      <c r="V766" s="754"/>
      <c r="W766" s="754"/>
      <c r="X766" s="754"/>
      <c r="Y766" s="754"/>
      <c r="Z766" s="754"/>
      <c r="AA766" s="754"/>
      <c r="AB766" s="754"/>
      <c r="AC766" s="754"/>
      <c r="AD766" s="754"/>
      <c r="AE766" s="754"/>
      <c r="AF766" s="754"/>
      <c r="AG766" s="754"/>
      <c r="AH766" s="754"/>
      <c r="AI766" s="754"/>
      <c r="AJ766" s="754"/>
      <c r="AK766" s="754"/>
      <c r="AL766" s="754"/>
      <c r="AM766" s="754"/>
      <c r="AN766" s="754"/>
      <c r="AO766" s="754"/>
      <c r="AP766" s="754"/>
      <c r="AQ766" s="754"/>
      <c r="AR766" s="754"/>
      <c r="AS766" s="754"/>
      <c r="AT766" s="754"/>
      <c r="AU766" s="754"/>
      <c r="AV766" s="754"/>
      <c r="AW766" s="754"/>
      <c r="AX766" s="754"/>
      <c r="AY766" s="754"/>
      <c r="AZ766" s="754"/>
      <c r="BA766" s="754"/>
      <c r="BB766" s="754"/>
      <c r="BC766" s="754"/>
      <c r="BD766" s="754"/>
      <c r="BE766" s="754"/>
      <c r="BF766" s="754"/>
      <c r="BG766" s="754"/>
    </row>
    <row r="767" spans="1:59" s="782" customFormat="1" ht="30" x14ac:dyDescent="0.2">
      <c r="A767" s="773">
        <v>624</v>
      </c>
      <c r="B767" s="773">
        <v>634</v>
      </c>
      <c r="C767" s="774">
        <v>978</v>
      </c>
      <c r="D767" s="775">
        <v>758</v>
      </c>
      <c r="E767" s="776" t="s">
        <v>1750</v>
      </c>
      <c r="F767" s="777" t="s">
        <v>6494</v>
      </c>
      <c r="G767" s="778" t="s">
        <v>5747</v>
      </c>
      <c r="H767" s="777" t="s">
        <v>106</v>
      </c>
      <c r="I767" s="779">
        <v>40000</v>
      </c>
      <c r="J767" s="780">
        <v>40000</v>
      </c>
      <c r="K767" s="780"/>
      <c r="L767" s="780"/>
      <c r="M767" s="780"/>
      <c r="N767" s="780"/>
      <c r="O767" s="780"/>
      <c r="P767" s="780"/>
      <c r="Q767" s="781"/>
      <c r="R767" s="754"/>
      <c r="S767" s="754"/>
      <c r="T767" s="754"/>
      <c r="U767" s="754"/>
      <c r="V767" s="754"/>
      <c r="W767" s="754"/>
      <c r="X767" s="754"/>
      <c r="Y767" s="754"/>
      <c r="Z767" s="754"/>
      <c r="AA767" s="754"/>
      <c r="AB767" s="754"/>
      <c r="AC767" s="754"/>
      <c r="AD767" s="754"/>
      <c r="AE767" s="754"/>
      <c r="AF767" s="754"/>
      <c r="AG767" s="754"/>
      <c r="AH767" s="754"/>
      <c r="AI767" s="754"/>
      <c r="AJ767" s="754"/>
      <c r="AK767" s="754"/>
      <c r="AL767" s="754"/>
      <c r="AM767" s="754"/>
      <c r="AN767" s="754"/>
      <c r="AO767" s="754"/>
      <c r="AP767" s="754"/>
      <c r="AQ767" s="754"/>
      <c r="AR767" s="754"/>
      <c r="AS767" s="754"/>
      <c r="AT767" s="754"/>
      <c r="AU767" s="754"/>
      <c r="AV767" s="754"/>
      <c r="AW767" s="754"/>
      <c r="AX767" s="754"/>
      <c r="AY767" s="754"/>
      <c r="AZ767" s="754"/>
      <c r="BA767" s="754"/>
      <c r="BB767" s="754"/>
      <c r="BC767" s="754"/>
      <c r="BD767" s="754"/>
      <c r="BE767" s="754"/>
      <c r="BF767" s="754"/>
      <c r="BG767" s="754"/>
    </row>
    <row r="768" spans="1:59" s="782" customFormat="1" x14ac:dyDescent="0.2">
      <c r="A768" s="773">
        <v>625</v>
      </c>
      <c r="B768" s="773">
        <v>635</v>
      </c>
      <c r="C768" s="774">
        <v>979</v>
      </c>
      <c r="D768" s="775">
        <v>759</v>
      </c>
      <c r="E768" s="776" t="s">
        <v>1753</v>
      </c>
      <c r="F768" s="777" t="s">
        <v>6495</v>
      </c>
      <c r="G768" s="778" t="s">
        <v>6217</v>
      </c>
      <c r="H768" s="777" t="s">
        <v>106</v>
      </c>
      <c r="I768" s="779">
        <v>350000</v>
      </c>
      <c r="J768" s="780">
        <v>350000</v>
      </c>
      <c r="K768" s="780"/>
      <c r="L768" s="780"/>
      <c r="M768" s="780"/>
      <c r="N768" s="780"/>
      <c r="O768" s="780"/>
      <c r="P768" s="780"/>
      <c r="Q768" s="781"/>
      <c r="R768" s="754"/>
      <c r="S768" s="754"/>
      <c r="T768" s="754"/>
      <c r="U768" s="754"/>
      <c r="V768" s="754"/>
      <c r="W768" s="754"/>
      <c r="X768" s="754"/>
      <c r="Y768" s="754"/>
      <c r="Z768" s="754"/>
      <c r="AA768" s="754"/>
      <c r="AB768" s="754"/>
      <c r="AC768" s="754"/>
      <c r="AD768" s="754"/>
      <c r="AE768" s="754"/>
      <c r="AF768" s="754"/>
      <c r="AG768" s="754"/>
      <c r="AH768" s="754"/>
      <c r="AI768" s="754"/>
      <c r="AJ768" s="754"/>
      <c r="AK768" s="754"/>
      <c r="AL768" s="754"/>
      <c r="AM768" s="754"/>
      <c r="AN768" s="754"/>
      <c r="AO768" s="754"/>
      <c r="AP768" s="754"/>
      <c r="AQ768" s="754"/>
      <c r="AR768" s="754"/>
      <c r="AS768" s="754"/>
      <c r="AT768" s="754"/>
      <c r="AU768" s="754"/>
      <c r="AV768" s="754"/>
      <c r="AW768" s="754"/>
      <c r="AX768" s="754"/>
      <c r="AY768" s="754"/>
      <c r="AZ768" s="754"/>
      <c r="BA768" s="754"/>
      <c r="BB768" s="754"/>
      <c r="BC768" s="754"/>
      <c r="BD768" s="754"/>
      <c r="BE768" s="754"/>
      <c r="BF768" s="754"/>
      <c r="BG768" s="754"/>
    </row>
    <row r="769" spans="1:59" s="782" customFormat="1" ht="30" x14ac:dyDescent="0.2">
      <c r="A769" s="773">
        <v>630</v>
      </c>
      <c r="B769" s="773">
        <v>640</v>
      </c>
      <c r="C769" s="774">
        <v>981</v>
      </c>
      <c r="D769" s="775">
        <v>760</v>
      </c>
      <c r="E769" s="776" t="s">
        <v>1769</v>
      </c>
      <c r="F769" s="777" t="s">
        <v>6496</v>
      </c>
      <c r="G769" s="778" t="s">
        <v>5747</v>
      </c>
      <c r="H769" s="777" t="s">
        <v>106</v>
      </c>
      <c r="I769" s="779">
        <v>25000</v>
      </c>
      <c r="J769" s="780">
        <v>25000</v>
      </c>
      <c r="K769" s="780"/>
      <c r="L769" s="780"/>
      <c r="M769" s="780"/>
      <c r="N769" s="780"/>
      <c r="O769" s="780"/>
      <c r="P769" s="780"/>
      <c r="Q769" s="781"/>
      <c r="R769" s="754"/>
      <c r="S769" s="754"/>
      <c r="T769" s="754"/>
      <c r="U769" s="754"/>
      <c r="V769" s="754"/>
      <c r="W769" s="754"/>
      <c r="X769" s="754"/>
      <c r="Y769" s="754"/>
      <c r="Z769" s="754"/>
      <c r="AA769" s="754"/>
      <c r="AB769" s="754"/>
      <c r="AC769" s="754"/>
      <c r="AD769" s="754"/>
      <c r="AE769" s="754"/>
      <c r="AF769" s="754"/>
      <c r="AG769" s="754"/>
      <c r="AH769" s="754"/>
      <c r="AI769" s="754"/>
      <c r="AJ769" s="754"/>
      <c r="AK769" s="754"/>
      <c r="AL769" s="754"/>
      <c r="AM769" s="754"/>
      <c r="AN769" s="754"/>
      <c r="AO769" s="754"/>
      <c r="AP769" s="754"/>
      <c r="AQ769" s="754"/>
      <c r="AR769" s="754"/>
      <c r="AS769" s="754"/>
      <c r="AT769" s="754"/>
      <c r="AU769" s="754"/>
      <c r="AV769" s="754"/>
      <c r="AW769" s="754"/>
      <c r="AX769" s="754"/>
      <c r="AY769" s="754"/>
      <c r="AZ769" s="754"/>
      <c r="BA769" s="754"/>
      <c r="BB769" s="754"/>
      <c r="BC769" s="754"/>
      <c r="BD769" s="754"/>
      <c r="BE769" s="754"/>
      <c r="BF769" s="754"/>
      <c r="BG769" s="754"/>
    </row>
    <row r="770" spans="1:59" s="782" customFormat="1" x14ac:dyDescent="0.2">
      <c r="A770" s="773">
        <v>631</v>
      </c>
      <c r="B770" s="773">
        <v>641</v>
      </c>
      <c r="C770" s="774">
        <v>982</v>
      </c>
      <c r="D770" s="775">
        <v>761</v>
      </c>
      <c r="E770" s="776" t="s">
        <v>1772</v>
      </c>
      <c r="F770" s="777" t="s">
        <v>6497</v>
      </c>
      <c r="G770" s="778" t="s">
        <v>5747</v>
      </c>
      <c r="H770" s="777" t="s">
        <v>106</v>
      </c>
      <c r="I770" s="779">
        <v>20000</v>
      </c>
      <c r="J770" s="780">
        <v>20000</v>
      </c>
      <c r="K770" s="780"/>
      <c r="L770" s="780"/>
      <c r="M770" s="780"/>
      <c r="N770" s="780"/>
      <c r="O770" s="780"/>
      <c r="P770" s="780"/>
      <c r="Q770" s="781"/>
      <c r="R770" s="754"/>
      <c r="S770" s="754"/>
      <c r="T770" s="754"/>
      <c r="U770" s="754"/>
      <c r="V770" s="754"/>
      <c r="W770" s="754"/>
      <c r="X770" s="754"/>
      <c r="Y770" s="754"/>
      <c r="Z770" s="754"/>
      <c r="AA770" s="754"/>
      <c r="AB770" s="754"/>
      <c r="AC770" s="754"/>
      <c r="AD770" s="754"/>
      <c r="AE770" s="754"/>
      <c r="AF770" s="754"/>
      <c r="AG770" s="754"/>
      <c r="AH770" s="754"/>
      <c r="AI770" s="754"/>
      <c r="AJ770" s="754"/>
      <c r="AK770" s="754"/>
      <c r="AL770" s="754"/>
      <c r="AM770" s="754"/>
      <c r="AN770" s="754"/>
      <c r="AO770" s="754"/>
      <c r="AP770" s="754"/>
      <c r="AQ770" s="754"/>
      <c r="AR770" s="754"/>
      <c r="AS770" s="754"/>
      <c r="AT770" s="754"/>
      <c r="AU770" s="754"/>
      <c r="AV770" s="754"/>
      <c r="AW770" s="754"/>
      <c r="AX770" s="754"/>
      <c r="AY770" s="754"/>
      <c r="AZ770" s="754"/>
      <c r="BA770" s="754"/>
      <c r="BB770" s="754"/>
      <c r="BC770" s="754"/>
      <c r="BD770" s="754"/>
      <c r="BE770" s="754"/>
      <c r="BF770" s="754"/>
      <c r="BG770" s="754"/>
    </row>
    <row r="771" spans="1:59" s="782" customFormat="1" x14ac:dyDescent="0.2">
      <c r="A771" s="773">
        <v>632</v>
      </c>
      <c r="B771" s="773">
        <v>642</v>
      </c>
      <c r="C771" s="774">
        <v>983</v>
      </c>
      <c r="D771" s="775">
        <v>762</v>
      </c>
      <c r="E771" s="776" t="s">
        <v>1775</v>
      </c>
      <c r="F771" s="777" t="s">
        <v>6498</v>
      </c>
      <c r="G771" s="778" t="s">
        <v>5747</v>
      </c>
      <c r="H771" s="777" t="s">
        <v>106</v>
      </c>
      <c r="I771" s="779">
        <v>50000</v>
      </c>
      <c r="J771" s="780">
        <v>50000</v>
      </c>
      <c r="K771" s="780"/>
      <c r="L771" s="780"/>
      <c r="M771" s="780"/>
      <c r="N771" s="780"/>
      <c r="O771" s="780"/>
      <c r="P771" s="780"/>
      <c r="Q771" s="781"/>
      <c r="R771" s="754"/>
      <c r="S771" s="754"/>
      <c r="T771" s="754"/>
      <c r="U771" s="754"/>
      <c r="V771" s="754"/>
      <c r="W771" s="754"/>
      <c r="X771" s="754"/>
      <c r="Y771" s="754"/>
      <c r="Z771" s="754"/>
      <c r="AA771" s="754"/>
      <c r="AB771" s="754"/>
      <c r="AC771" s="754"/>
      <c r="AD771" s="754"/>
      <c r="AE771" s="754"/>
      <c r="AF771" s="754"/>
      <c r="AG771" s="754"/>
      <c r="AH771" s="754"/>
      <c r="AI771" s="754"/>
      <c r="AJ771" s="754"/>
      <c r="AK771" s="754"/>
      <c r="AL771" s="754"/>
      <c r="AM771" s="754"/>
      <c r="AN771" s="754"/>
      <c r="AO771" s="754"/>
      <c r="AP771" s="754"/>
      <c r="AQ771" s="754"/>
      <c r="AR771" s="754"/>
      <c r="AS771" s="754"/>
      <c r="AT771" s="754"/>
      <c r="AU771" s="754"/>
      <c r="AV771" s="754"/>
      <c r="AW771" s="754"/>
      <c r="AX771" s="754"/>
      <c r="AY771" s="754"/>
      <c r="AZ771" s="754"/>
      <c r="BA771" s="754"/>
      <c r="BB771" s="754"/>
      <c r="BC771" s="754"/>
      <c r="BD771" s="754"/>
      <c r="BE771" s="754"/>
      <c r="BF771" s="754"/>
      <c r="BG771" s="754"/>
    </row>
    <row r="772" spans="1:59" s="782" customFormat="1" x14ac:dyDescent="0.2">
      <c r="A772" s="773">
        <v>634</v>
      </c>
      <c r="B772" s="773">
        <v>644</v>
      </c>
      <c r="C772" s="774">
        <v>984</v>
      </c>
      <c r="D772" s="775">
        <v>763</v>
      </c>
      <c r="E772" s="776" t="s">
        <v>1780</v>
      </c>
      <c r="F772" s="777" t="s">
        <v>6499</v>
      </c>
      <c r="G772" s="778" t="s">
        <v>5747</v>
      </c>
      <c r="H772" s="777" t="s">
        <v>106</v>
      </c>
      <c r="I772" s="779">
        <v>30000</v>
      </c>
      <c r="J772" s="780">
        <v>30000</v>
      </c>
      <c r="K772" s="780"/>
      <c r="L772" s="780"/>
      <c r="M772" s="780"/>
      <c r="N772" s="780"/>
      <c r="O772" s="780"/>
      <c r="P772" s="780"/>
      <c r="Q772" s="781"/>
      <c r="R772" s="754"/>
      <c r="S772" s="754"/>
      <c r="T772" s="754"/>
      <c r="U772" s="754"/>
      <c r="V772" s="754"/>
      <c r="W772" s="754"/>
      <c r="X772" s="754"/>
      <c r="Y772" s="754"/>
      <c r="Z772" s="754"/>
      <c r="AA772" s="754"/>
      <c r="AB772" s="754"/>
      <c r="AC772" s="754"/>
      <c r="AD772" s="754"/>
      <c r="AE772" s="754"/>
      <c r="AF772" s="754"/>
      <c r="AG772" s="754"/>
      <c r="AH772" s="754"/>
      <c r="AI772" s="754"/>
      <c r="AJ772" s="754"/>
      <c r="AK772" s="754"/>
      <c r="AL772" s="754"/>
      <c r="AM772" s="754"/>
      <c r="AN772" s="754"/>
      <c r="AO772" s="754"/>
      <c r="AP772" s="754"/>
      <c r="AQ772" s="754"/>
      <c r="AR772" s="754"/>
      <c r="AS772" s="754"/>
      <c r="AT772" s="754"/>
      <c r="AU772" s="754"/>
      <c r="AV772" s="754"/>
      <c r="AW772" s="754"/>
      <c r="AX772" s="754"/>
      <c r="AY772" s="754"/>
      <c r="AZ772" s="754"/>
      <c r="BA772" s="754"/>
      <c r="BB772" s="754"/>
      <c r="BC772" s="754"/>
      <c r="BD772" s="754"/>
      <c r="BE772" s="754"/>
      <c r="BF772" s="754"/>
      <c r="BG772" s="754"/>
    </row>
    <row r="773" spans="1:59" s="782" customFormat="1" ht="30" x14ac:dyDescent="0.2">
      <c r="A773" s="773">
        <v>635</v>
      </c>
      <c r="B773" s="773">
        <v>645</v>
      </c>
      <c r="C773" s="774">
        <v>985</v>
      </c>
      <c r="D773" s="775">
        <v>764</v>
      </c>
      <c r="E773" s="776" t="s">
        <v>1783</v>
      </c>
      <c r="F773" s="777" t="s">
        <v>6500</v>
      </c>
      <c r="G773" s="778" t="s">
        <v>6217</v>
      </c>
      <c r="H773" s="777" t="s">
        <v>106</v>
      </c>
      <c r="I773" s="779">
        <v>275000</v>
      </c>
      <c r="J773" s="780">
        <v>275000</v>
      </c>
      <c r="K773" s="780"/>
      <c r="L773" s="780"/>
      <c r="M773" s="780"/>
      <c r="N773" s="780"/>
      <c r="O773" s="780"/>
      <c r="P773" s="780"/>
      <c r="Q773" s="781"/>
      <c r="R773" s="754"/>
      <c r="S773" s="754"/>
      <c r="T773" s="754"/>
      <c r="U773" s="754"/>
      <c r="V773" s="754"/>
      <c r="W773" s="754"/>
      <c r="X773" s="754"/>
      <c r="Y773" s="754"/>
      <c r="Z773" s="754"/>
      <c r="AA773" s="754"/>
      <c r="AB773" s="754"/>
      <c r="AC773" s="754"/>
      <c r="AD773" s="754"/>
      <c r="AE773" s="754"/>
      <c r="AF773" s="754"/>
      <c r="AG773" s="754"/>
      <c r="AH773" s="754"/>
      <c r="AI773" s="754"/>
      <c r="AJ773" s="754"/>
      <c r="AK773" s="754"/>
      <c r="AL773" s="754"/>
      <c r="AM773" s="754"/>
      <c r="AN773" s="754"/>
      <c r="AO773" s="754"/>
      <c r="AP773" s="754"/>
      <c r="AQ773" s="754"/>
      <c r="AR773" s="754"/>
      <c r="AS773" s="754"/>
      <c r="AT773" s="754"/>
      <c r="AU773" s="754"/>
      <c r="AV773" s="754"/>
      <c r="AW773" s="754"/>
      <c r="AX773" s="754"/>
      <c r="AY773" s="754"/>
      <c r="AZ773" s="754"/>
      <c r="BA773" s="754"/>
      <c r="BB773" s="754"/>
      <c r="BC773" s="754"/>
      <c r="BD773" s="754"/>
      <c r="BE773" s="754"/>
      <c r="BF773" s="754"/>
      <c r="BG773" s="754"/>
    </row>
    <row r="774" spans="1:59" s="782" customFormat="1" ht="30" x14ac:dyDescent="0.2">
      <c r="A774" s="773">
        <v>636</v>
      </c>
      <c r="B774" s="773">
        <v>646</v>
      </c>
      <c r="C774" s="774">
        <v>986</v>
      </c>
      <c r="D774" s="775">
        <v>765</v>
      </c>
      <c r="E774" s="776" t="s">
        <v>1787</v>
      </c>
      <c r="F774" s="777" t="s">
        <v>6501</v>
      </c>
      <c r="G774" s="778" t="s">
        <v>6217</v>
      </c>
      <c r="H774" s="777" t="s">
        <v>106</v>
      </c>
      <c r="I774" s="779">
        <v>175000</v>
      </c>
      <c r="J774" s="780">
        <v>175000</v>
      </c>
      <c r="K774" s="780"/>
      <c r="L774" s="780"/>
      <c r="M774" s="780"/>
      <c r="N774" s="780"/>
      <c r="O774" s="780"/>
      <c r="P774" s="780"/>
      <c r="Q774" s="781"/>
      <c r="R774" s="754"/>
      <c r="S774" s="754"/>
      <c r="T774" s="754"/>
      <c r="U774" s="754"/>
      <c r="V774" s="754"/>
      <c r="W774" s="754"/>
      <c r="X774" s="754"/>
      <c r="Y774" s="754"/>
      <c r="Z774" s="754"/>
      <c r="AA774" s="754"/>
      <c r="AB774" s="754"/>
      <c r="AC774" s="754"/>
      <c r="AD774" s="754"/>
      <c r="AE774" s="754"/>
      <c r="AF774" s="754"/>
      <c r="AG774" s="754"/>
      <c r="AH774" s="754"/>
      <c r="AI774" s="754"/>
      <c r="AJ774" s="754"/>
      <c r="AK774" s="754"/>
      <c r="AL774" s="754"/>
      <c r="AM774" s="754"/>
      <c r="AN774" s="754"/>
      <c r="AO774" s="754"/>
      <c r="AP774" s="754"/>
      <c r="AQ774" s="754"/>
      <c r="AR774" s="754"/>
      <c r="AS774" s="754"/>
      <c r="AT774" s="754"/>
      <c r="AU774" s="754"/>
      <c r="AV774" s="754"/>
      <c r="AW774" s="754"/>
      <c r="AX774" s="754"/>
      <c r="AY774" s="754"/>
      <c r="AZ774" s="754"/>
      <c r="BA774" s="754"/>
      <c r="BB774" s="754"/>
      <c r="BC774" s="754"/>
      <c r="BD774" s="754"/>
      <c r="BE774" s="754"/>
      <c r="BF774" s="754"/>
      <c r="BG774" s="754"/>
    </row>
    <row r="775" spans="1:59" s="782" customFormat="1" ht="30" x14ac:dyDescent="0.2">
      <c r="A775" s="773">
        <v>638</v>
      </c>
      <c r="B775" s="773">
        <v>648</v>
      </c>
      <c r="C775" s="774">
        <v>987</v>
      </c>
      <c r="D775" s="775">
        <v>766</v>
      </c>
      <c r="E775" s="776" t="s">
        <v>1792</v>
      </c>
      <c r="F775" s="777" t="s">
        <v>6502</v>
      </c>
      <c r="G775" s="778" t="s">
        <v>5747</v>
      </c>
      <c r="H775" s="777" t="s">
        <v>106</v>
      </c>
      <c r="I775" s="779">
        <v>16000</v>
      </c>
      <c r="J775" s="780">
        <v>16000</v>
      </c>
      <c r="K775" s="780"/>
      <c r="L775" s="780"/>
      <c r="M775" s="780"/>
      <c r="N775" s="780"/>
      <c r="O775" s="780"/>
      <c r="P775" s="780"/>
      <c r="Q775" s="781"/>
      <c r="R775" s="754"/>
      <c r="S775" s="754"/>
      <c r="T775" s="754"/>
      <c r="U775" s="754"/>
      <c r="V775" s="754"/>
      <c r="W775" s="754"/>
      <c r="X775" s="754"/>
      <c r="Y775" s="754"/>
      <c r="Z775" s="754"/>
      <c r="AA775" s="754"/>
      <c r="AB775" s="754"/>
      <c r="AC775" s="754"/>
      <c r="AD775" s="754"/>
      <c r="AE775" s="754"/>
      <c r="AF775" s="754"/>
      <c r="AG775" s="754"/>
      <c r="AH775" s="754"/>
      <c r="AI775" s="754"/>
      <c r="AJ775" s="754"/>
      <c r="AK775" s="754"/>
      <c r="AL775" s="754"/>
      <c r="AM775" s="754"/>
      <c r="AN775" s="754"/>
      <c r="AO775" s="754"/>
      <c r="AP775" s="754"/>
      <c r="AQ775" s="754"/>
      <c r="AR775" s="754"/>
      <c r="AS775" s="754"/>
      <c r="AT775" s="754"/>
      <c r="AU775" s="754"/>
      <c r="AV775" s="754"/>
      <c r="AW775" s="754"/>
      <c r="AX775" s="754"/>
      <c r="AY775" s="754"/>
      <c r="AZ775" s="754"/>
      <c r="BA775" s="754"/>
      <c r="BB775" s="754"/>
      <c r="BC775" s="754"/>
      <c r="BD775" s="754"/>
      <c r="BE775" s="754"/>
      <c r="BF775" s="754"/>
      <c r="BG775" s="754"/>
    </row>
    <row r="776" spans="1:59" s="782" customFormat="1" x14ac:dyDescent="0.2">
      <c r="A776" s="773">
        <v>639</v>
      </c>
      <c r="B776" s="773">
        <v>649</v>
      </c>
      <c r="C776" s="774">
        <v>988</v>
      </c>
      <c r="D776" s="775">
        <v>767</v>
      </c>
      <c r="E776" s="776" t="s">
        <v>1795</v>
      </c>
      <c r="F776" s="777" t="s">
        <v>6503</v>
      </c>
      <c r="G776" s="778" t="s">
        <v>5747</v>
      </c>
      <c r="H776" s="777" t="s">
        <v>106</v>
      </c>
      <c r="I776" s="779">
        <v>75000</v>
      </c>
      <c r="J776" s="780">
        <v>75000</v>
      </c>
      <c r="K776" s="780"/>
      <c r="L776" s="780"/>
      <c r="M776" s="780"/>
      <c r="N776" s="780"/>
      <c r="O776" s="780"/>
      <c r="P776" s="780"/>
      <c r="Q776" s="781"/>
      <c r="R776" s="754"/>
      <c r="S776" s="754"/>
      <c r="T776" s="754"/>
      <c r="U776" s="754"/>
      <c r="V776" s="754"/>
      <c r="W776" s="754"/>
      <c r="X776" s="754"/>
      <c r="Y776" s="754"/>
      <c r="Z776" s="754"/>
      <c r="AA776" s="754"/>
      <c r="AB776" s="754"/>
      <c r="AC776" s="754"/>
      <c r="AD776" s="754"/>
      <c r="AE776" s="754"/>
      <c r="AF776" s="754"/>
      <c r="AG776" s="754"/>
      <c r="AH776" s="754"/>
      <c r="AI776" s="754"/>
      <c r="AJ776" s="754"/>
      <c r="AK776" s="754"/>
      <c r="AL776" s="754"/>
      <c r="AM776" s="754"/>
      <c r="AN776" s="754"/>
      <c r="AO776" s="754"/>
      <c r="AP776" s="754"/>
      <c r="AQ776" s="754"/>
      <c r="AR776" s="754"/>
      <c r="AS776" s="754"/>
      <c r="AT776" s="754"/>
      <c r="AU776" s="754"/>
      <c r="AV776" s="754"/>
      <c r="AW776" s="754"/>
      <c r="AX776" s="754"/>
      <c r="AY776" s="754"/>
      <c r="AZ776" s="754"/>
      <c r="BA776" s="754"/>
      <c r="BB776" s="754"/>
      <c r="BC776" s="754"/>
      <c r="BD776" s="754"/>
      <c r="BE776" s="754"/>
      <c r="BF776" s="754"/>
      <c r="BG776" s="754"/>
    </row>
    <row r="777" spans="1:59" s="782" customFormat="1" x14ac:dyDescent="0.2">
      <c r="A777" s="773">
        <v>641</v>
      </c>
      <c r="B777" s="773">
        <v>651</v>
      </c>
      <c r="C777" s="774">
        <v>989</v>
      </c>
      <c r="D777" s="775">
        <v>768</v>
      </c>
      <c r="E777" s="776" t="s">
        <v>1802</v>
      </c>
      <c r="F777" s="777" t="s">
        <v>6504</v>
      </c>
      <c r="G777" s="778" t="s">
        <v>5747</v>
      </c>
      <c r="H777" s="777" t="s">
        <v>106</v>
      </c>
      <c r="I777" s="779">
        <v>5000</v>
      </c>
      <c r="J777" s="780">
        <v>5000</v>
      </c>
      <c r="K777" s="780"/>
      <c r="L777" s="780"/>
      <c r="M777" s="780"/>
      <c r="N777" s="780"/>
      <c r="O777" s="780"/>
      <c r="P777" s="780"/>
      <c r="Q777" s="781"/>
      <c r="R777" s="754"/>
      <c r="S777" s="754"/>
      <c r="T777" s="754"/>
      <c r="U777" s="754"/>
      <c r="V777" s="754"/>
      <c r="W777" s="754"/>
      <c r="X777" s="754"/>
      <c r="Y777" s="754"/>
      <c r="Z777" s="754"/>
      <c r="AA777" s="754"/>
      <c r="AB777" s="754"/>
      <c r="AC777" s="754"/>
      <c r="AD777" s="754"/>
      <c r="AE777" s="754"/>
      <c r="AF777" s="754"/>
      <c r="AG777" s="754"/>
      <c r="AH777" s="754"/>
      <c r="AI777" s="754"/>
      <c r="AJ777" s="754"/>
      <c r="AK777" s="754"/>
      <c r="AL777" s="754"/>
      <c r="AM777" s="754"/>
      <c r="AN777" s="754"/>
      <c r="AO777" s="754"/>
      <c r="AP777" s="754"/>
      <c r="AQ777" s="754"/>
      <c r="AR777" s="754"/>
      <c r="AS777" s="754"/>
      <c r="AT777" s="754"/>
      <c r="AU777" s="754"/>
      <c r="AV777" s="754"/>
      <c r="AW777" s="754"/>
      <c r="AX777" s="754"/>
      <c r="AY777" s="754"/>
      <c r="AZ777" s="754"/>
      <c r="BA777" s="754"/>
      <c r="BB777" s="754"/>
      <c r="BC777" s="754"/>
      <c r="BD777" s="754"/>
      <c r="BE777" s="754"/>
      <c r="BF777" s="754"/>
      <c r="BG777" s="754"/>
    </row>
    <row r="778" spans="1:59" s="782" customFormat="1" x14ac:dyDescent="0.2">
      <c r="A778" s="773">
        <v>642</v>
      </c>
      <c r="B778" s="773">
        <v>652</v>
      </c>
      <c r="C778" s="774">
        <v>990</v>
      </c>
      <c r="D778" s="775">
        <v>769</v>
      </c>
      <c r="E778" s="776" t="s">
        <v>1805</v>
      </c>
      <c r="F778" s="777" t="s">
        <v>6505</v>
      </c>
      <c r="G778" s="778" t="s">
        <v>5750</v>
      </c>
      <c r="H778" s="777" t="s">
        <v>106</v>
      </c>
      <c r="I778" s="779">
        <v>1500</v>
      </c>
      <c r="J778" s="780">
        <v>1500</v>
      </c>
      <c r="K778" s="780"/>
      <c r="L778" s="780"/>
      <c r="M778" s="780"/>
      <c r="N778" s="780"/>
      <c r="O778" s="780"/>
      <c r="P778" s="780"/>
      <c r="Q778" s="781"/>
      <c r="R778" s="754"/>
      <c r="S778" s="754"/>
      <c r="T778" s="754"/>
      <c r="U778" s="754"/>
      <c r="V778" s="754"/>
      <c r="W778" s="754"/>
      <c r="X778" s="754"/>
      <c r="Y778" s="754"/>
      <c r="Z778" s="754"/>
      <c r="AA778" s="754"/>
      <c r="AB778" s="754"/>
      <c r="AC778" s="754"/>
      <c r="AD778" s="754"/>
      <c r="AE778" s="754"/>
      <c r="AF778" s="754"/>
      <c r="AG778" s="754"/>
      <c r="AH778" s="754"/>
      <c r="AI778" s="754"/>
      <c r="AJ778" s="754"/>
      <c r="AK778" s="754"/>
      <c r="AL778" s="754"/>
      <c r="AM778" s="754"/>
      <c r="AN778" s="754"/>
      <c r="AO778" s="754"/>
      <c r="AP778" s="754"/>
      <c r="AQ778" s="754"/>
      <c r="AR778" s="754"/>
      <c r="AS778" s="754"/>
      <c r="AT778" s="754"/>
      <c r="AU778" s="754"/>
      <c r="AV778" s="754"/>
      <c r="AW778" s="754"/>
      <c r="AX778" s="754"/>
      <c r="AY778" s="754"/>
      <c r="AZ778" s="754"/>
      <c r="BA778" s="754"/>
      <c r="BB778" s="754"/>
      <c r="BC778" s="754"/>
      <c r="BD778" s="754"/>
      <c r="BE778" s="754"/>
      <c r="BF778" s="754"/>
      <c r="BG778" s="754"/>
    </row>
    <row r="779" spans="1:59" s="782" customFormat="1" x14ac:dyDescent="0.2">
      <c r="A779" s="773">
        <v>643</v>
      </c>
      <c r="B779" s="773">
        <v>653</v>
      </c>
      <c r="C779" s="774">
        <v>991</v>
      </c>
      <c r="D779" s="775">
        <v>770</v>
      </c>
      <c r="E779" s="776" t="s">
        <v>1808</v>
      </c>
      <c r="F779" s="777" t="s">
        <v>6506</v>
      </c>
      <c r="G779" s="778" t="s">
        <v>5747</v>
      </c>
      <c r="H779" s="777" t="s">
        <v>106</v>
      </c>
      <c r="I779" s="779">
        <v>35000</v>
      </c>
      <c r="J779" s="780">
        <v>35000</v>
      </c>
      <c r="K779" s="780"/>
      <c r="L779" s="780"/>
      <c r="M779" s="780"/>
      <c r="N779" s="780"/>
      <c r="O779" s="780"/>
      <c r="P779" s="780"/>
      <c r="Q779" s="781"/>
      <c r="R779" s="754"/>
      <c r="S779" s="754"/>
      <c r="T779" s="754"/>
      <c r="U779" s="754"/>
      <c r="V779" s="754"/>
      <c r="W779" s="754"/>
      <c r="X779" s="754"/>
      <c r="Y779" s="754"/>
      <c r="Z779" s="754"/>
      <c r="AA779" s="754"/>
      <c r="AB779" s="754"/>
      <c r="AC779" s="754"/>
      <c r="AD779" s="754"/>
      <c r="AE779" s="754"/>
      <c r="AF779" s="754"/>
      <c r="AG779" s="754"/>
      <c r="AH779" s="754"/>
      <c r="AI779" s="754"/>
      <c r="AJ779" s="754"/>
      <c r="AK779" s="754"/>
      <c r="AL779" s="754"/>
      <c r="AM779" s="754"/>
      <c r="AN779" s="754"/>
      <c r="AO779" s="754"/>
      <c r="AP779" s="754"/>
      <c r="AQ779" s="754"/>
      <c r="AR779" s="754"/>
      <c r="AS779" s="754"/>
      <c r="AT779" s="754"/>
      <c r="AU779" s="754"/>
      <c r="AV779" s="754"/>
      <c r="AW779" s="754"/>
      <c r="AX779" s="754"/>
      <c r="AY779" s="754"/>
      <c r="AZ779" s="754"/>
      <c r="BA779" s="754"/>
      <c r="BB779" s="754"/>
      <c r="BC779" s="754"/>
      <c r="BD779" s="754"/>
      <c r="BE779" s="754"/>
      <c r="BF779" s="754"/>
      <c r="BG779" s="754"/>
    </row>
    <row r="780" spans="1:59" s="782" customFormat="1" x14ac:dyDescent="0.2">
      <c r="A780" s="773">
        <v>644</v>
      </c>
      <c r="B780" s="773">
        <v>654</v>
      </c>
      <c r="C780" s="774">
        <v>992</v>
      </c>
      <c r="D780" s="775">
        <v>771</v>
      </c>
      <c r="E780" s="776" t="s">
        <v>1811</v>
      </c>
      <c r="F780" s="777" t="s">
        <v>6507</v>
      </c>
      <c r="G780" s="778" t="s">
        <v>5747</v>
      </c>
      <c r="H780" s="777" t="s">
        <v>106</v>
      </c>
      <c r="I780" s="779">
        <v>40000</v>
      </c>
      <c r="J780" s="780">
        <v>40000</v>
      </c>
      <c r="K780" s="780"/>
      <c r="L780" s="780"/>
      <c r="M780" s="780"/>
      <c r="N780" s="780"/>
      <c r="O780" s="780"/>
      <c r="P780" s="780"/>
      <c r="Q780" s="781"/>
      <c r="R780" s="754"/>
      <c r="S780" s="754"/>
      <c r="T780" s="754"/>
      <c r="U780" s="754"/>
      <c r="V780" s="754"/>
      <c r="W780" s="754"/>
      <c r="X780" s="754"/>
      <c r="Y780" s="754"/>
      <c r="Z780" s="754"/>
      <c r="AA780" s="754"/>
      <c r="AB780" s="754"/>
      <c r="AC780" s="754"/>
      <c r="AD780" s="754"/>
      <c r="AE780" s="754"/>
      <c r="AF780" s="754"/>
      <c r="AG780" s="754"/>
      <c r="AH780" s="754"/>
      <c r="AI780" s="754"/>
      <c r="AJ780" s="754"/>
      <c r="AK780" s="754"/>
      <c r="AL780" s="754"/>
      <c r="AM780" s="754"/>
      <c r="AN780" s="754"/>
      <c r="AO780" s="754"/>
      <c r="AP780" s="754"/>
      <c r="AQ780" s="754"/>
      <c r="AR780" s="754"/>
      <c r="AS780" s="754"/>
      <c r="AT780" s="754"/>
      <c r="AU780" s="754"/>
      <c r="AV780" s="754"/>
      <c r="AW780" s="754"/>
      <c r="AX780" s="754"/>
      <c r="AY780" s="754"/>
      <c r="AZ780" s="754"/>
      <c r="BA780" s="754"/>
      <c r="BB780" s="754"/>
      <c r="BC780" s="754"/>
      <c r="BD780" s="754"/>
      <c r="BE780" s="754"/>
      <c r="BF780" s="754"/>
      <c r="BG780" s="754"/>
    </row>
    <row r="781" spans="1:59" s="782" customFormat="1" ht="45" x14ac:dyDescent="0.2">
      <c r="A781" s="773">
        <v>645</v>
      </c>
      <c r="B781" s="773">
        <v>655</v>
      </c>
      <c r="C781" s="774">
        <v>993</v>
      </c>
      <c r="D781" s="775">
        <v>772</v>
      </c>
      <c r="E781" s="776" t="s">
        <v>1814</v>
      </c>
      <c r="F781" s="777" t="s">
        <v>6508</v>
      </c>
      <c r="G781" s="778" t="s">
        <v>5747</v>
      </c>
      <c r="H781" s="777" t="s">
        <v>106</v>
      </c>
      <c r="I781" s="779">
        <v>55000</v>
      </c>
      <c r="J781" s="780">
        <v>55000</v>
      </c>
      <c r="K781" s="780"/>
      <c r="L781" s="780"/>
      <c r="M781" s="780"/>
      <c r="N781" s="780"/>
      <c r="O781" s="780"/>
      <c r="P781" s="780"/>
      <c r="Q781" s="781"/>
      <c r="R781" s="754"/>
      <c r="S781" s="754"/>
      <c r="T781" s="754"/>
      <c r="U781" s="754"/>
      <c r="V781" s="754"/>
      <c r="W781" s="754"/>
      <c r="X781" s="754"/>
      <c r="Y781" s="754"/>
      <c r="Z781" s="754"/>
      <c r="AA781" s="754"/>
      <c r="AB781" s="754"/>
      <c r="AC781" s="754"/>
      <c r="AD781" s="754"/>
      <c r="AE781" s="754"/>
      <c r="AF781" s="754"/>
      <c r="AG781" s="754"/>
      <c r="AH781" s="754"/>
      <c r="AI781" s="754"/>
      <c r="AJ781" s="754"/>
      <c r="AK781" s="754"/>
      <c r="AL781" s="754"/>
      <c r="AM781" s="754"/>
      <c r="AN781" s="754"/>
      <c r="AO781" s="754"/>
      <c r="AP781" s="754"/>
      <c r="AQ781" s="754"/>
      <c r="AR781" s="754"/>
      <c r="AS781" s="754"/>
      <c r="AT781" s="754"/>
      <c r="AU781" s="754"/>
      <c r="AV781" s="754"/>
      <c r="AW781" s="754"/>
      <c r="AX781" s="754"/>
      <c r="AY781" s="754"/>
      <c r="AZ781" s="754"/>
      <c r="BA781" s="754"/>
      <c r="BB781" s="754"/>
      <c r="BC781" s="754"/>
      <c r="BD781" s="754"/>
      <c r="BE781" s="754"/>
      <c r="BF781" s="754"/>
      <c r="BG781" s="754"/>
    </row>
    <row r="782" spans="1:59" s="782" customFormat="1" x14ac:dyDescent="0.2">
      <c r="A782" s="773">
        <v>646</v>
      </c>
      <c r="B782" s="773">
        <v>656</v>
      </c>
      <c r="C782" s="774">
        <v>994</v>
      </c>
      <c r="D782" s="775">
        <v>773</v>
      </c>
      <c r="E782" s="776" t="s">
        <v>1817</v>
      </c>
      <c r="F782" s="777" t="s">
        <v>6509</v>
      </c>
      <c r="G782" s="778" t="s">
        <v>5747</v>
      </c>
      <c r="H782" s="777" t="s">
        <v>106</v>
      </c>
      <c r="I782" s="779">
        <v>50000</v>
      </c>
      <c r="J782" s="780">
        <v>50000</v>
      </c>
      <c r="K782" s="780"/>
      <c r="L782" s="780"/>
      <c r="M782" s="780"/>
      <c r="N782" s="780"/>
      <c r="O782" s="780"/>
      <c r="P782" s="780"/>
      <c r="Q782" s="781"/>
      <c r="R782" s="754"/>
      <c r="S782" s="754"/>
      <c r="T782" s="754"/>
      <c r="U782" s="754"/>
      <c r="V782" s="754"/>
      <c r="W782" s="754"/>
      <c r="X782" s="754"/>
      <c r="Y782" s="754"/>
      <c r="Z782" s="754"/>
      <c r="AA782" s="754"/>
      <c r="AB782" s="754"/>
      <c r="AC782" s="754"/>
      <c r="AD782" s="754"/>
      <c r="AE782" s="754"/>
      <c r="AF782" s="754"/>
      <c r="AG782" s="754"/>
      <c r="AH782" s="754"/>
      <c r="AI782" s="754"/>
      <c r="AJ782" s="754"/>
      <c r="AK782" s="754"/>
      <c r="AL782" s="754"/>
      <c r="AM782" s="754"/>
      <c r="AN782" s="754"/>
      <c r="AO782" s="754"/>
      <c r="AP782" s="754"/>
      <c r="AQ782" s="754"/>
      <c r="AR782" s="754"/>
      <c r="AS782" s="754"/>
      <c r="AT782" s="754"/>
      <c r="AU782" s="754"/>
      <c r="AV782" s="754"/>
      <c r="AW782" s="754"/>
      <c r="AX782" s="754"/>
      <c r="AY782" s="754"/>
      <c r="AZ782" s="754"/>
      <c r="BA782" s="754"/>
      <c r="BB782" s="754"/>
      <c r="BC782" s="754"/>
      <c r="BD782" s="754"/>
      <c r="BE782" s="754"/>
      <c r="BF782" s="754"/>
      <c r="BG782" s="754"/>
    </row>
    <row r="783" spans="1:59" s="782" customFormat="1" x14ac:dyDescent="0.2">
      <c r="A783" s="773">
        <v>647</v>
      </c>
      <c r="B783" s="773">
        <v>657</v>
      </c>
      <c r="C783" s="774">
        <v>995</v>
      </c>
      <c r="D783" s="775">
        <v>774</v>
      </c>
      <c r="E783" s="776" t="s">
        <v>1819</v>
      </c>
      <c r="F783" s="777" t="s">
        <v>6510</v>
      </c>
      <c r="G783" s="778" t="s">
        <v>5747</v>
      </c>
      <c r="H783" s="777" t="s">
        <v>106</v>
      </c>
      <c r="I783" s="779">
        <v>10000</v>
      </c>
      <c r="J783" s="780">
        <v>10000</v>
      </c>
      <c r="K783" s="780"/>
      <c r="L783" s="780"/>
      <c r="M783" s="780"/>
      <c r="N783" s="780"/>
      <c r="O783" s="780"/>
      <c r="P783" s="780"/>
      <c r="Q783" s="781"/>
      <c r="R783" s="754"/>
      <c r="S783" s="754"/>
      <c r="T783" s="754"/>
      <c r="U783" s="754"/>
      <c r="V783" s="754"/>
      <c r="W783" s="754"/>
      <c r="X783" s="754"/>
      <c r="Y783" s="754"/>
      <c r="Z783" s="754"/>
      <c r="AA783" s="754"/>
      <c r="AB783" s="754"/>
      <c r="AC783" s="754"/>
      <c r="AD783" s="754"/>
      <c r="AE783" s="754"/>
      <c r="AF783" s="754"/>
      <c r="AG783" s="754"/>
      <c r="AH783" s="754"/>
      <c r="AI783" s="754"/>
      <c r="AJ783" s="754"/>
      <c r="AK783" s="754"/>
      <c r="AL783" s="754"/>
      <c r="AM783" s="754"/>
      <c r="AN783" s="754"/>
      <c r="AO783" s="754"/>
      <c r="AP783" s="754"/>
      <c r="AQ783" s="754"/>
      <c r="AR783" s="754"/>
      <c r="AS783" s="754"/>
      <c r="AT783" s="754"/>
      <c r="AU783" s="754"/>
      <c r="AV783" s="754"/>
      <c r="AW783" s="754"/>
      <c r="AX783" s="754"/>
      <c r="AY783" s="754"/>
      <c r="AZ783" s="754"/>
      <c r="BA783" s="754"/>
      <c r="BB783" s="754"/>
      <c r="BC783" s="754"/>
      <c r="BD783" s="754"/>
      <c r="BE783" s="754"/>
      <c r="BF783" s="754"/>
      <c r="BG783" s="754"/>
    </row>
    <row r="784" spans="1:59" s="782" customFormat="1" ht="45" x14ac:dyDescent="0.2">
      <c r="A784" s="773">
        <v>648</v>
      </c>
      <c r="B784" s="773">
        <v>658</v>
      </c>
      <c r="C784" s="774">
        <v>996</v>
      </c>
      <c r="D784" s="775">
        <v>775</v>
      </c>
      <c r="E784" s="776" t="s">
        <v>1822</v>
      </c>
      <c r="F784" s="777" t="s">
        <v>6511</v>
      </c>
      <c r="G784" s="778" t="s">
        <v>6217</v>
      </c>
      <c r="H784" s="777" t="s">
        <v>106</v>
      </c>
      <c r="I784" s="779">
        <v>200000</v>
      </c>
      <c r="J784" s="780">
        <v>200000</v>
      </c>
      <c r="K784" s="780"/>
      <c r="L784" s="780"/>
      <c r="M784" s="780"/>
      <c r="N784" s="780"/>
      <c r="O784" s="780"/>
      <c r="P784" s="780"/>
      <c r="Q784" s="781"/>
      <c r="R784" s="754"/>
      <c r="S784" s="754"/>
      <c r="T784" s="754"/>
      <c r="U784" s="754"/>
      <c r="V784" s="754"/>
      <c r="W784" s="754"/>
      <c r="X784" s="754"/>
      <c r="Y784" s="754"/>
      <c r="Z784" s="754"/>
      <c r="AA784" s="754"/>
      <c r="AB784" s="754"/>
      <c r="AC784" s="754"/>
      <c r="AD784" s="754"/>
      <c r="AE784" s="754"/>
      <c r="AF784" s="754"/>
      <c r="AG784" s="754"/>
      <c r="AH784" s="754"/>
      <c r="AI784" s="754"/>
      <c r="AJ784" s="754"/>
      <c r="AK784" s="754"/>
      <c r="AL784" s="754"/>
      <c r="AM784" s="754"/>
      <c r="AN784" s="754"/>
      <c r="AO784" s="754"/>
      <c r="AP784" s="754"/>
      <c r="AQ784" s="754"/>
      <c r="AR784" s="754"/>
      <c r="AS784" s="754"/>
      <c r="AT784" s="754"/>
      <c r="AU784" s="754"/>
      <c r="AV784" s="754"/>
      <c r="AW784" s="754"/>
      <c r="AX784" s="754"/>
      <c r="AY784" s="754"/>
      <c r="AZ784" s="754"/>
      <c r="BA784" s="754"/>
      <c r="BB784" s="754"/>
      <c r="BC784" s="754"/>
      <c r="BD784" s="754"/>
      <c r="BE784" s="754"/>
      <c r="BF784" s="754"/>
      <c r="BG784" s="754"/>
    </row>
    <row r="785" spans="1:59" s="782" customFormat="1" x14ac:dyDescent="0.2">
      <c r="A785" s="773">
        <v>653</v>
      </c>
      <c r="B785" s="773">
        <v>663</v>
      </c>
      <c r="C785" s="774">
        <v>997</v>
      </c>
      <c r="D785" s="775">
        <v>776</v>
      </c>
      <c r="E785" s="776" t="s">
        <v>1836</v>
      </c>
      <c r="F785" s="777" t="s">
        <v>6512</v>
      </c>
      <c r="G785" s="778" t="s">
        <v>5747</v>
      </c>
      <c r="H785" s="777" t="s">
        <v>106</v>
      </c>
      <c r="I785" s="779">
        <v>150000</v>
      </c>
      <c r="J785" s="780">
        <v>150000</v>
      </c>
      <c r="K785" s="780"/>
      <c r="L785" s="780"/>
      <c r="M785" s="780"/>
      <c r="N785" s="780"/>
      <c r="O785" s="780"/>
      <c r="P785" s="780"/>
      <c r="Q785" s="781"/>
      <c r="R785" s="754"/>
      <c r="S785" s="754"/>
      <c r="T785" s="754"/>
      <c r="U785" s="754"/>
      <c r="V785" s="754"/>
      <c r="W785" s="754"/>
      <c r="X785" s="754"/>
      <c r="Y785" s="754"/>
      <c r="Z785" s="754"/>
      <c r="AA785" s="754"/>
      <c r="AB785" s="754"/>
      <c r="AC785" s="754"/>
      <c r="AD785" s="754"/>
      <c r="AE785" s="754"/>
      <c r="AF785" s="754"/>
      <c r="AG785" s="754"/>
      <c r="AH785" s="754"/>
      <c r="AI785" s="754"/>
      <c r="AJ785" s="754"/>
      <c r="AK785" s="754"/>
      <c r="AL785" s="754"/>
      <c r="AM785" s="754"/>
      <c r="AN785" s="754"/>
      <c r="AO785" s="754"/>
      <c r="AP785" s="754"/>
      <c r="AQ785" s="754"/>
      <c r="AR785" s="754"/>
      <c r="AS785" s="754"/>
      <c r="AT785" s="754"/>
      <c r="AU785" s="754"/>
      <c r="AV785" s="754"/>
      <c r="AW785" s="754"/>
      <c r="AX785" s="754"/>
      <c r="AY785" s="754"/>
      <c r="AZ785" s="754"/>
      <c r="BA785" s="754"/>
      <c r="BB785" s="754"/>
      <c r="BC785" s="754"/>
      <c r="BD785" s="754"/>
      <c r="BE785" s="754"/>
      <c r="BF785" s="754"/>
      <c r="BG785" s="754"/>
    </row>
    <row r="786" spans="1:59" s="782" customFormat="1" x14ac:dyDescent="0.2">
      <c r="A786" s="773">
        <v>656</v>
      </c>
      <c r="B786" s="773">
        <v>666</v>
      </c>
      <c r="C786" s="774">
        <v>998</v>
      </c>
      <c r="D786" s="775">
        <v>777</v>
      </c>
      <c r="E786" s="776" t="s">
        <v>1845</v>
      </c>
      <c r="F786" s="777" t="s">
        <v>5856</v>
      </c>
      <c r="G786" s="778" t="s">
        <v>5747</v>
      </c>
      <c r="H786" s="777" t="s">
        <v>106</v>
      </c>
      <c r="I786" s="779">
        <v>78000</v>
      </c>
      <c r="J786" s="780">
        <v>78000</v>
      </c>
      <c r="K786" s="780"/>
      <c r="L786" s="780"/>
      <c r="M786" s="780"/>
      <c r="N786" s="780"/>
      <c r="O786" s="780"/>
      <c r="P786" s="780"/>
      <c r="Q786" s="781"/>
      <c r="R786" s="754"/>
      <c r="S786" s="754"/>
      <c r="T786" s="754"/>
      <c r="U786" s="754"/>
      <c r="V786" s="754"/>
      <c r="W786" s="754"/>
      <c r="X786" s="754"/>
      <c r="Y786" s="754"/>
      <c r="Z786" s="754"/>
      <c r="AA786" s="754"/>
      <c r="AB786" s="754"/>
      <c r="AC786" s="754"/>
      <c r="AD786" s="754"/>
      <c r="AE786" s="754"/>
      <c r="AF786" s="754"/>
      <c r="AG786" s="754"/>
      <c r="AH786" s="754"/>
      <c r="AI786" s="754"/>
      <c r="AJ786" s="754"/>
      <c r="AK786" s="754"/>
      <c r="AL786" s="754"/>
      <c r="AM786" s="754"/>
      <c r="AN786" s="754"/>
      <c r="AO786" s="754"/>
      <c r="AP786" s="754"/>
      <c r="AQ786" s="754"/>
      <c r="AR786" s="754"/>
      <c r="AS786" s="754"/>
      <c r="AT786" s="754"/>
      <c r="AU786" s="754"/>
      <c r="AV786" s="754"/>
      <c r="AW786" s="754"/>
      <c r="AX786" s="754"/>
      <c r="AY786" s="754"/>
      <c r="AZ786" s="754"/>
      <c r="BA786" s="754"/>
      <c r="BB786" s="754"/>
      <c r="BC786" s="754"/>
      <c r="BD786" s="754"/>
      <c r="BE786" s="754"/>
      <c r="BF786" s="754"/>
      <c r="BG786" s="754"/>
    </row>
    <row r="787" spans="1:59" s="782" customFormat="1" ht="30" x14ac:dyDescent="0.2">
      <c r="A787" s="773">
        <v>660</v>
      </c>
      <c r="B787" s="773">
        <v>670</v>
      </c>
      <c r="C787" s="774">
        <v>999</v>
      </c>
      <c r="D787" s="775">
        <v>778</v>
      </c>
      <c r="E787" s="776" t="s">
        <v>1857</v>
      </c>
      <c r="F787" s="777" t="s">
        <v>6513</v>
      </c>
      <c r="G787" s="778" t="s">
        <v>6217</v>
      </c>
      <c r="H787" s="777" t="s">
        <v>106</v>
      </c>
      <c r="I787" s="779">
        <v>252000</v>
      </c>
      <c r="J787" s="780">
        <v>252000</v>
      </c>
      <c r="K787" s="780"/>
      <c r="L787" s="780"/>
      <c r="M787" s="780"/>
      <c r="N787" s="780"/>
      <c r="O787" s="780"/>
      <c r="P787" s="780"/>
      <c r="Q787" s="781"/>
      <c r="R787" s="754"/>
      <c r="S787" s="754"/>
      <c r="T787" s="754"/>
      <c r="U787" s="754"/>
      <c r="V787" s="754"/>
      <c r="W787" s="754"/>
      <c r="X787" s="754"/>
      <c r="Y787" s="754"/>
      <c r="Z787" s="754"/>
      <c r="AA787" s="754"/>
      <c r="AB787" s="754"/>
      <c r="AC787" s="754"/>
      <c r="AD787" s="754"/>
      <c r="AE787" s="754"/>
      <c r="AF787" s="754"/>
      <c r="AG787" s="754"/>
      <c r="AH787" s="754"/>
      <c r="AI787" s="754"/>
      <c r="AJ787" s="754"/>
      <c r="AK787" s="754"/>
      <c r="AL787" s="754"/>
      <c r="AM787" s="754"/>
      <c r="AN787" s="754"/>
      <c r="AO787" s="754"/>
      <c r="AP787" s="754"/>
      <c r="AQ787" s="754"/>
      <c r="AR787" s="754"/>
      <c r="AS787" s="754"/>
      <c r="AT787" s="754"/>
      <c r="AU787" s="754"/>
      <c r="AV787" s="754"/>
      <c r="AW787" s="754"/>
      <c r="AX787" s="754"/>
      <c r="AY787" s="754"/>
      <c r="AZ787" s="754"/>
      <c r="BA787" s="754"/>
      <c r="BB787" s="754"/>
      <c r="BC787" s="754"/>
      <c r="BD787" s="754"/>
      <c r="BE787" s="754"/>
      <c r="BF787" s="754"/>
      <c r="BG787" s="754"/>
    </row>
    <row r="788" spans="1:59" s="782" customFormat="1" ht="30" x14ac:dyDescent="0.2">
      <c r="A788" s="773">
        <v>661</v>
      </c>
      <c r="B788" s="773">
        <v>671</v>
      </c>
      <c r="C788" s="774">
        <v>1000</v>
      </c>
      <c r="D788" s="775">
        <v>779</v>
      </c>
      <c r="E788" s="776" t="s">
        <v>1860</v>
      </c>
      <c r="F788" s="777" t="s">
        <v>6514</v>
      </c>
      <c r="G788" s="778" t="s">
        <v>5747</v>
      </c>
      <c r="H788" s="777" t="s">
        <v>106</v>
      </c>
      <c r="I788" s="779">
        <v>25000</v>
      </c>
      <c r="J788" s="780">
        <v>25000</v>
      </c>
      <c r="K788" s="780"/>
      <c r="L788" s="780"/>
      <c r="M788" s="780"/>
      <c r="N788" s="780"/>
      <c r="O788" s="780"/>
      <c r="P788" s="780"/>
      <c r="Q788" s="781"/>
      <c r="R788" s="754"/>
      <c r="S788" s="754"/>
      <c r="T788" s="754"/>
      <c r="U788" s="754"/>
      <c r="V788" s="754"/>
      <c r="W788" s="754"/>
      <c r="X788" s="754"/>
      <c r="Y788" s="754"/>
      <c r="Z788" s="754"/>
      <c r="AA788" s="754"/>
      <c r="AB788" s="754"/>
      <c r="AC788" s="754"/>
      <c r="AD788" s="754"/>
      <c r="AE788" s="754"/>
      <c r="AF788" s="754"/>
      <c r="AG788" s="754"/>
      <c r="AH788" s="754"/>
      <c r="AI788" s="754"/>
      <c r="AJ788" s="754"/>
      <c r="AK788" s="754"/>
      <c r="AL788" s="754"/>
      <c r="AM788" s="754"/>
      <c r="AN788" s="754"/>
      <c r="AO788" s="754"/>
      <c r="AP788" s="754"/>
      <c r="AQ788" s="754"/>
      <c r="AR788" s="754"/>
      <c r="AS788" s="754"/>
      <c r="AT788" s="754"/>
      <c r="AU788" s="754"/>
      <c r="AV788" s="754"/>
      <c r="AW788" s="754"/>
      <c r="AX788" s="754"/>
      <c r="AY788" s="754"/>
      <c r="AZ788" s="754"/>
      <c r="BA788" s="754"/>
      <c r="BB788" s="754"/>
      <c r="BC788" s="754"/>
      <c r="BD788" s="754"/>
      <c r="BE788" s="754"/>
      <c r="BF788" s="754"/>
      <c r="BG788" s="754"/>
    </row>
    <row r="789" spans="1:59" s="782" customFormat="1" ht="30" x14ac:dyDescent="0.2">
      <c r="A789" s="773">
        <v>662</v>
      </c>
      <c r="B789" s="773">
        <v>672</v>
      </c>
      <c r="C789" s="774">
        <v>1001</v>
      </c>
      <c r="D789" s="775">
        <v>780</v>
      </c>
      <c r="E789" s="776" t="s">
        <v>1863</v>
      </c>
      <c r="F789" s="777" t="s">
        <v>6515</v>
      </c>
      <c r="G789" s="778" t="s">
        <v>6217</v>
      </c>
      <c r="H789" s="777" t="s">
        <v>106</v>
      </c>
      <c r="I789" s="779">
        <v>0</v>
      </c>
      <c r="J789" s="780">
        <v>0</v>
      </c>
      <c r="K789" s="780"/>
      <c r="L789" s="780"/>
      <c r="M789" s="780"/>
      <c r="N789" s="780"/>
      <c r="O789" s="780"/>
      <c r="P789" s="780"/>
      <c r="Q789" s="781"/>
      <c r="R789" s="754"/>
      <c r="S789" s="754"/>
      <c r="T789" s="754"/>
      <c r="U789" s="754"/>
      <c r="V789" s="754"/>
      <c r="W789" s="754"/>
      <c r="X789" s="754"/>
      <c r="Y789" s="754"/>
      <c r="Z789" s="754"/>
      <c r="AA789" s="754"/>
      <c r="AB789" s="754"/>
      <c r="AC789" s="754"/>
      <c r="AD789" s="754"/>
      <c r="AE789" s="754"/>
      <c r="AF789" s="754"/>
      <c r="AG789" s="754"/>
      <c r="AH789" s="754"/>
      <c r="AI789" s="754"/>
      <c r="AJ789" s="754"/>
      <c r="AK789" s="754"/>
      <c r="AL789" s="754"/>
      <c r="AM789" s="754"/>
      <c r="AN789" s="754"/>
      <c r="AO789" s="754"/>
      <c r="AP789" s="754"/>
      <c r="AQ789" s="754"/>
      <c r="AR789" s="754"/>
      <c r="AS789" s="754"/>
      <c r="AT789" s="754"/>
      <c r="AU789" s="754"/>
      <c r="AV789" s="754"/>
      <c r="AW789" s="754"/>
      <c r="AX789" s="754"/>
      <c r="AY789" s="754"/>
      <c r="AZ789" s="754"/>
      <c r="BA789" s="754"/>
      <c r="BB789" s="754"/>
      <c r="BC789" s="754"/>
      <c r="BD789" s="754"/>
      <c r="BE789" s="754"/>
      <c r="BF789" s="754"/>
      <c r="BG789" s="754"/>
    </row>
    <row r="790" spans="1:59" s="782" customFormat="1" ht="30" x14ac:dyDescent="0.2">
      <c r="A790" s="773">
        <v>663</v>
      </c>
      <c r="B790" s="773">
        <v>673</v>
      </c>
      <c r="C790" s="774">
        <v>1002</v>
      </c>
      <c r="D790" s="775">
        <v>781</v>
      </c>
      <c r="E790" s="776" t="s">
        <v>1866</v>
      </c>
      <c r="F790" s="777" t="s">
        <v>6516</v>
      </c>
      <c r="G790" s="778" t="s">
        <v>5747</v>
      </c>
      <c r="H790" s="777" t="s">
        <v>106</v>
      </c>
      <c r="I790" s="779">
        <v>0</v>
      </c>
      <c r="J790" s="780">
        <v>0</v>
      </c>
      <c r="K790" s="780"/>
      <c r="L790" s="780"/>
      <c r="M790" s="780"/>
      <c r="N790" s="780"/>
      <c r="O790" s="780"/>
      <c r="P790" s="780"/>
      <c r="Q790" s="781"/>
      <c r="R790" s="754"/>
      <c r="S790" s="754"/>
      <c r="T790" s="754"/>
      <c r="U790" s="754"/>
      <c r="V790" s="754"/>
      <c r="W790" s="754"/>
      <c r="X790" s="754"/>
      <c r="Y790" s="754"/>
      <c r="Z790" s="754"/>
      <c r="AA790" s="754"/>
      <c r="AB790" s="754"/>
      <c r="AC790" s="754"/>
      <c r="AD790" s="754"/>
      <c r="AE790" s="754"/>
      <c r="AF790" s="754"/>
      <c r="AG790" s="754"/>
      <c r="AH790" s="754"/>
      <c r="AI790" s="754"/>
      <c r="AJ790" s="754"/>
      <c r="AK790" s="754"/>
      <c r="AL790" s="754"/>
      <c r="AM790" s="754"/>
      <c r="AN790" s="754"/>
      <c r="AO790" s="754"/>
      <c r="AP790" s="754"/>
      <c r="AQ790" s="754"/>
      <c r="AR790" s="754"/>
      <c r="AS790" s="754"/>
      <c r="AT790" s="754"/>
      <c r="AU790" s="754"/>
      <c r="AV790" s="754"/>
      <c r="AW790" s="754"/>
      <c r="AX790" s="754"/>
      <c r="AY790" s="754"/>
      <c r="AZ790" s="754"/>
      <c r="BA790" s="754"/>
      <c r="BB790" s="754"/>
      <c r="BC790" s="754"/>
      <c r="BD790" s="754"/>
      <c r="BE790" s="754"/>
      <c r="BF790" s="754"/>
      <c r="BG790" s="754"/>
    </row>
    <row r="791" spans="1:59" s="782" customFormat="1" ht="30" x14ac:dyDescent="0.2">
      <c r="A791" s="773">
        <v>664</v>
      </c>
      <c r="B791" s="773">
        <v>674</v>
      </c>
      <c r="C791" s="774">
        <v>1003</v>
      </c>
      <c r="D791" s="775">
        <v>782</v>
      </c>
      <c r="E791" s="776" t="s">
        <v>1869</v>
      </c>
      <c r="F791" s="777" t="s">
        <v>6517</v>
      </c>
      <c r="G791" s="778" t="s">
        <v>5747</v>
      </c>
      <c r="H791" s="777" t="s">
        <v>106</v>
      </c>
      <c r="I791" s="779">
        <v>0</v>
      </c>
      <c r="J791" s="780">
        <v>0</v>
      </c>
      <c r="K791" s="780"/>
      <c r="L791" s="780"/>
      <c r="M791" s="780"/>
      <c r="N791" s="780"/>
      <c r="O791" s="780"/>
      <c r="P791" s="780"/>
      <c r="Q791" s="781"/>
      <c r="R791" s="754"/>
      <c r="S791" s="754"/>
      <c r="T791" s="754"/>
      <c r="U791" s="754"/>
      <c r="V791" s="754"/>
      <c r="W791" s="754"/>
      <c r="X791" s="754"/>
      <c r="Y791" s="754"/>
      <c r="Z791" s="754"/>
      <c r="AA791" s="754"/>
      <c r="AB791" s="754"/>
      <c r="AC791" s="754"/>
      <c r="AD791" s="754"/>
      <c r="AE791" s="754"/>
      <c r="AF791" s="754"/>
      <c r="AG791" s="754"/>
      <c r="AH791" s="754"/>
      <c r="AI791" s="754"/>
      <c r="AJ791" s="754"/>
      <c r="AK791" s="754"/>
      <c r="AL791" s="754"/>
      <c r="AM791" s="754"/>
      <c r="AN791" s="754"/>
      <c r="AO791" s="754"/>
      <c r="AP791" s="754"/>
      <c r="AQ791" s="754"/>
      <c r="AR791" s="754"/>
      <c r="AS791" s="754"/>
      <c r="AT791" s="754"/>
      <c r="AU791" s="754"/>
      <c r="AV791" s="754"/>
      <c r="AW791" s="754"/>
      <c r="AX791" s="754"/>
      <c r="AY791" s="754"/>
      <c r="AZ791" s="754"/>
      <c r="BA791" s="754"/>
      <c r="BB791" s="754"/>
      <c r="BC791" s="754"/>
      <c r="BD791" s="754"/>
      <c r="BE791" s="754"/>
      <c r="BF791" s="754"/>
      <c r="BG791" s="754"/>
    </row>
    <row r="792" spans="1:59" s="782" customFormat="1" x14ac:dyDescent="0.2">
      <c r="A792" s="773">
        <v>665</v>
      </c>
      <c r="B792" s="773">
        <v>675</v>
      </c>
      <c r="C792" s="774">
        <v>1004</v>
      </c>
      <c r="D792" s="775">
        <v>783</v>
      </c>
      <c r="E792" s="776" t="s">
        <v>1872</v>
      </c>
      <c r="F792" s="777" t="s">
        <v>6518</v>
      </c>
      <c r="G792" s="778" t="s">
        <v>6217</v>
      </c>
      <c r="H792" s="777" t="s">
        <v>106</v>
      </c>
      <c r="I792" s="779">
        <v>488000</v>
      </c>
      <c r="J792" s="780">
        <v>488000</v>
      </c>
      <c r="K792" s="780"/>
      <c r="L792" s="780"/>
      <c r="M792" s="780"/>
      <c r="N792" s="780"/>
      <c r="O792" s="780"/>
      <c r="P792" s="780"/>
      <c r="Q792" s="781"/>
      <c r="R792" s="754"/>
      <c r="S792" s="754"/>
      <c r="T792" s="754"/>
      <c r="U792" s="754"/>
      <c r="V792" s="754"/>
      <c r="W792" s="754"/>
      <c r="X792" s="754"/>
      <c r="Y792" s="754"/>
      <c r="Z792" s="754"/>
      <c r="AA792" s="754"/>
      <c r="AB792" s="754"/>
      <c r="AC792" s="754"/>
      <c r="AD792" s="754"/>
      <c r="AE792" s="754"/>
      <c r="AF792" s="754"/>
      <c r="AG792" s="754"/>
      <c r="AH792" s="754"/>
      <c r="AI792" s="754"/>
      <c r="AJ792" s="754"/>
      <c r="AK792" s="754"/>
      <c r="AL792" s="754"/>
      <c r="AM792" s="754"/>
      <c r="AN792" s="754"/>
      <c r="AO792" s="754"/>
      <c r="AP792" s="754"/>
      <c r="AQ792" s="754"/>
      <c r="AR792" s="754"/>
      <c r="AS792" s="754"/>
      <c r="AT792" s="754"/>
      <c r="AU792" s="754"/>
      <c r="AV792" s="754"/>
      <c r="AW792" s="754"/>
      <c r="AX792" s="754"/>
      <c r="AY792" s="754"/>
      <c r="AZ792" s="754"/>
      <c r="BA792" s="754"/>
      <c r="BB792" s="754"/>
      <c r="BC792" s="754"/>
      <c r="BD792" s="754"/>
      <c r="BE792" s="754"/>
      <c r="BF792" s="754"/>
      <c r="BG792" s="754"/>
    </row>
    <row r="793" spans="1:59" s="782" customFormat="1" x14ac:dyDescent="0.2">
      <c r="A793" s="773">
        <v>666</v>
      </c>
      <c r="B793" s="773">
        <v>676</v>
      </c>
      <c r="C793" s="774">
        <v>1005</v>
      </c>
      <c r="D793" s="775">
        <v>784</v>
      </c>
      <c r="E793" s="776" t="s">
        <v>1876</v>
      </c>
      <c r="F793" s="777" t="s">
        <v>6519</v>
      </c>
      <c r="G793" s="778" t="s">
        <v>6217</v>
      </c>
      <c r="H793" s="777" t="s">
        <v>106</v>
      </c>
      <c r="I793" s="779">
        <v>150000</v>
      </c>
      <c r="J793" s="780">
        <v>150000</v>
      </c>
      <c r="K793" s="780"/>
      <c r="L793" s="780"/>
      <c r="M793" s="780"/>
      <c r="N793" s="780"/>
      <c r="O793" s="780"/>
      <c r="P793" s="780"/>
      <c r="Q793" s="781"/>
      <c r="R793" s="754"/>
      <c r="S793" s="754"/>
      <c r="T793" s="754"/>
      <c r="U793" s="754"/>
      <c r="V793" s="754"/>
      <c r="W793" s="754"/>
      <c r="X793" s="754"/>
      <c r="Y793" s="754"/>
      <c r="Z793" s="754"/>
      <c r="AA793" s="754"/>
      <c r="AB793" s="754"/>
      <c r="AC793" s="754"/>
      <c r="AD793" s="754"/>
      <c r="AE793" s="754"/>
      <c r="AF793" s="754"/>
      <c r="AG793" s="754"/>
      <c r="AH793" s="754"/>
      <c r="AI793" s="754"/>
      <c r="AJ793" s="754"/>
      <c r="AK793" s="754"/>
      <c r="AL793" s="754"/>
      <c r="AM793" s="754"/>
      <c r="AN793" s="754"/>
      <c r="AO793" s="754"/>
      <c r="AP793" s="754"/>
      <c r="AQ793" s="754"/>
      <c r="AR793" s="754"/>
      <c r="AS793" s="754"/>
      <c r="AT793" s="754"/>
      <c r="AU793" s="754"/>
      <c r="AV793" s="754"/>
      <c r="AW793" s="754"/>
      <c r="AX793" s="754"/>
      <c r="AY793" s="754"/>
      <c r="AZ793" s="754"/>
      <c r="BA793" s="754"/>
      <c r="BB793" s="754"/>
      <c r="BC793" s="754"/>
      <c r="BD793" s="754"/>
      <c r="BE793" s="754"/>
      <c r="BF793" s="754"/>
      <c r="BG793" s="754"/>
    </row>
    <row r="794" spans="1:59" s="782" customFormat="1" x14ac:dyDescent="0.2">
      <c r="A794" s="773">
        <v>667</v>
      </c>
      <c r="B794" s="773">
        <v>677</v>
      </c>
      <c r="C794" s="774">
        <v>1006</v>
      </c>
      <c r="D794" s="775">
        <v>785</v>
      </c>
      <c r="E794" s="776" t="s">
        <v>1880</v>
      </c>
      <c r="F794" s="777" t="s">
        <v>6520</v>
      </c>
      <c r="G794" s="778" t="s">
        <v>5747</v>
      </c>
      <c r="H794" s="777" t="s">
        <v>106</v>
      </c>
      <c r="I794" s="779">
        <v>90000</v>
      </c>
      <c r="J794" s="780">
        <v>90000</v>
      </c>
      <c r="K794" s="780"/>
      <c r="L794" s="780"/>
      <c r="M794" s="780"/>
      <c r="N794" s="780"/>
      <c r="O794" s="780"/>
      <c r="P794" s="780"/>
      <c r="Q794" s="781"/>
      <c r="R794" s="754"/>
      <c r="S794" s="754"/>
      <c r="T794" s="754"/>
      <c r="U794" s="754"/>
      <c r="V794" s="754"/>
      <c r="W794" s="754"/>
      <c r="X794" s="754"/>
      <c r="Y794" s="754"/>
      <c r="Z794" s="754"/>
      <c r="AA794" s="754"/>
      <c r="AB794" s="754"/>
      <c r="AC794" s="754"/>
      <c r="AD794" s="754"/>
      <c r="AE794" s="754"/>
      <c r="AF794" s="754"/>
      <c r="AG794" s="754"/>
      <c r="AH794" s="754"/>
      <c r="AI794" s="754"/>
      <c r="AJ794" s="754"/>
      <c r="AK794" s="754"/>
      <c r="AL794" s="754"/>
      <c r="AM794" s="754"/>
      <c r="AN794" s="754"/>
      <c r="AO794" s="754"/>
      <c r="AP794" s="754"/>
      <c r="AQ794" s="754"/>
      <c r="AR794" s="754"/>
      <c r="AS794" s="754"/>
      <c r="AT794" s="754"/>
      <c r="AU794" s="754"/>
      <c r="AV794" s="754"/>
      <c r="AW794" s="754"/>
      <c r="AX794" s="754"/>
      <c r="AY794" s="754"/>
      <c r="AZ794" s="754"/>
      <c r="BA794" s="754"/>
      <c r="BB794" s="754"/>
      <c r="BC794" s="754"/>
      <c r="BD794" s="754"/>
      <c r="BE794" s="754"/>
      <c r="BF794" s="754"/>
      <c r="BG794" s="754"/>
    </row>
    <row r="795" spans="1:59" s="782" customFormat="1" x14ac:dyDescent="0.2">
      <c r="A795" s="773">
        <v>668</v>
      </c>
      <c r="B795" s="773">
        <v>678</v>
      </c>
      <c r="C795" s="774">
        <v>1007</v>
      </c>
      <c r="D795" s="775">
        <v>786</v>
      </c>
      <c r="E795" s="776" t="s">
        <v>1883</v>
      </c>
      <c r="F795" s="777" t="s">
        <v>6521</v>
      </c>
      <c r="G795" s="778" t="s">
        <v>5747</v>
      </c>
      <c r="H795" s="777" t="s">
        <v>106</v>
      </c>
      <c r="I795" s="779">
        <v>12000</v>
      </c>
      <c r="J795" s="780">
        <v>12000</v>
      </c>
      <c r="K795" s="780"/>
      <c r="L795" s="780"/>
      <c r="M795" s="780"/>
      <c r="N795" s="780"/>
      <c r="O795" s="780"/>
      <c r="P795" s="780"/>
      <c r="Q795" s="781"/>
      <c r="R795" s="754"/>
      <c r="S795" s="754"/>
      <c r="T795" s="754"/>
      <c r="U795" s="754"/>
      <c r="V795" s="754"/>
      <c r="W795" s="754"/>
      <c r="X795" s="754"/>
      <c r="Y795" s="754"/>
      <c r="Z795" s="754"/>
      <c r="AA795" s="754"/>
      <c r="AB795" s="754"/>
      <c r="AC795" s="754"/>
      <c r="AD795" s="754"/>
      <c r="AE795" s="754"/>
      <c r="AF795" s="754"/>
      <c r="AG795" s="754"/>
      <c r="AH795" s="754"/>
      <c r="AI795" s="754"/>
      <c r="AJ795" s="754"/>
      <c r="AK795" s="754"/>
      <c r="AL795" s="754"/>
      <c r="AM795" s="754"/>
      <c r="AN795" s="754"/>
      <c r="AO795" s="754"/>
      <c r="AP795" s="754"/>
      <c r="AQ795" s="754"/>
      <c r="AR795" s="754"/>
      <c r="AS795" s="754"/>
      <c r="AT795" s="754"/>
      <c r="AU795" s="754"/>
      <c r="AV795" s="754"/>
      <c r="AW795" s="754"/>
      <c r="AX795" s="754"/>
      <c r="AY795" s="754"/>
      <c r="AZ795" s="754"/>
      <c r="BA795" s="754"/>
      <c r="BB795" s="754"/>
      <c r="BC795" s="754"/>
      <c r="BD795" s="754"/>
      <c r="BE795" s="754"/>
      <c r="BF795" s="754"/>
      <c r="BG795" s="754"/>
    </row>
    <row r="796" spans="1:59" s="782" customFormat="1" ht="30" x14ac:dyDescent="0.2">
      <c r="A796" s="773">
        <v>669</v>
      </c>
      <c r="B796" s="773">
        <v>679</v>
      </c>
      <c r="C796" s="774">
        <v>1008</v>
      </c>
      <c r="D796" s="775">
        <v>787</v>
      </c>
      <c r="E796" s="776" t="s">
        <v>1887</v>
      </c>
      <c r="F796" s="777" t="s">
        <v>6522</v>
      </c>
      <c r="G796" s="778" t="s">
        <v>5747</v>
      </c>
      <c r="H796" s="777" t="s">
        <v>106</v>
      </c>
      <c r="I796" s="779">
        <v>25000</v>
      </c>
      <c r="J796" s="780">
        <v>25000</v>
      </c>
      <c r="K796" s="780"/>
      <c r="L796" s="780"/>
      <c r="M796" s="780"/>
      <c r="N796" s="780"/>
      <c r="O796" s="780"/>
      <c r="P796" s="780"/>
      <c r="Q796" s="781"/>
      <c r="R796" s="754"/>
      <c r="S796" s="754"/>
      <c r="T796" s="754"/>
      <c r="U796" s="754"/>
      <c r="V796" s="754"/>
      <c r="W796" s="754"/>
      <c r="X796" s="754"/>
      <c r="Y796" s="754"/>
      <c r="Z796" s="754"/>
      <c r="AA796" s="754"/>
      <c r="AB796" s="754"/>
      <c r="AC796" s="754"/>
      <c r="AD796" s="754"/>
      <c r="AE796" s="754"/>
      <c r="AF796" s="754"/>
      <c r="AG796" s="754"/>
      <c r="AH796" s="754"/>
      <c r="AI796" s="754"/>
      <c r="AJ796" s="754"/>
      <c r="AK796" s="754"/>
      <c r="AL796" s="754"/>
      <c r="AM796" s="754"/>
      <c r="AN796" s="754"/>
      <c r="AO796" s="754"/>
      <c r="AP796" s="754"/>
      <c r="AQ796" s="754"/>
      <c r="AR796" s="754"/>
      <c r="AS796" s="754"/>
      <c r="AT796" s="754"/>
      <c r="AU796" s="754"/>
      <c r="AV796" s="754"/>
      <c r="AW796" s="754"/>
      <c r="AX796" s="754"/>
      <c r="AY796" s="754"/>
      <c r="AZ796" s="754"/>
      <c r="BA796" s="754"/>
      <c r="BB796" s="754"/>
      <c r="BC796" s="754"/>
      <c r="BD796" s="754"/>
      <c r="BE796" s="754"/>
      <c r="BF796" s="754"/>
      <c r="BG796" s="754"/>
    </row>
    <row r="797" spans="1:59" s="782" customFormat="1" ht="30" x14ac:dyDescent="0.2">
      <c r="A797" s="773">
        <v>672</v>
      </c>
      <c r="B797" s="773">
        <v>682</v>
      </c>
      <c r="C797" s="774">
        <v>1009</v>
      </c>
      <c r="D797" s="775">
        <v>788</v>
      </c>
      <c r="E797" s="776" t="s">
        <v>1896</v>
      </c>
      <c r="F797" s="777" t="s">
        <v>6523</v>
      </c>
      <c r="G797" s="778" t="s">
        <v>5745</v>
      </c>
      <c r="H797" s="777" t="s">
        <v>106</v>
      </c>
      <c r="I797" s="779">
        <v>350000</v>
      </c>
      <c r="J797" s="780">
        <v>350000</v>
      </c>
      <c r="K797" s="780"/>
      <c r="L797" s="780"/>
      <c r="M797" s="780"/>
      <c r="N797" s="780"/>
      <c r="O797" s="780"/>
      <c r="P797" s="780"/>
      <c r="Q797" s="781"/>
      <c r="R797" s="754"/>
      <c r="S797" s="754"/>
      <c r="T797" s="754"/>
      <c r="U797" s="754"/>
      <c r="V797" s="754"/>
      <c r="W797" s="754"/>
      <c r="X797" s="754"/>
      <c r="Y797" s="754"/>
      <c r="Z797" s="754"/>
      <c r="AA797" s="754"/>
      <c r="AB797" s="754"/>
      <c r="AC797" s="754"/>
      <c r="AD797" s="754"/>
      <c r="AE797" s="754"/>
      <c r="AF797" s="754"/>
      <c r="AG797" s="754"/>
      <c r="AH797" s="754"/>
      <c r="AI797" s="754"/>
      <c r="AJ797" s="754"/>
      <c r="AK797" s="754"/>
      <c r="AL797" s="754"/>
      <c r="AM797" s="754"/>
      <c r="AN797" s="754"/>
      <c r="AO797" s="754"/>
      <c r="AP797" s="754"/>
      <c r="AQ797" s="754"/>
      <c r="AR797" s="754"/>
      <c r="AS797" s="754"/>
      <c r="AT797" s="754"/>
      <c r="AU797" s="754"/>
      <c r="AV797" s="754"/>
      <c r="AW797" s="754"/>
      <c r="AX797" s="754"/>
      <c r="AY797" s="754"/>
      <c r="AZ797" s="754"/>
      <c r="BA797" s="754"/>
      <c r="BB797" s="754"/>
      <c r="BC797" s="754"/>
      <c r="BD797" s="754"/>
      <c r="BE797" s="754"/>
      <c r="BF797" s="754"/>
      <c r="BG797" s="754"/>
    </row>
    <row r="798" spans="1:59" s="782" customFormat="1" ht="30" x14ac:dyDescent="0.2">
      <c r="A798" s="773">
        <v>673</v>
      </c>
      <c r="B798" s="773">
        <v>683</v>
      </c>
      <c r="C798" s="774">
        <v>1010</v>
      </c>
      <c r="D798" s="775">
        <v>789</v>
      </c>
      <c r="E798" s="776" t="s">
        <v>1898</v>
      </c>
      <c r="F798" s="777" t="s">
        <v>6524</v>
      </c>
      <c r="G798" s="778" t="s">
        <v>5747</v>
      </c>
      <c r="H798" s="777" t="s">
        <v>106</v>
      </c>
      <c r="I798" s="779">
        <v>350000</v>
      </c>
      <c r="J798" s="780">
        <v>350000</v>
      </c>
      <c r="K798" s="780"/>
      <c r="L798" s="780"/>
      <c r="M798" s="780"/>
      <c r="N798" s="780"/>
      <c r="O798" s="780"/>
      <c r="P798" s="780"/>
      <c r="Q798" s="781"/>
      <c r="R798" s="754"/>
      <c r="S798" s="754"/>
      <c r="T798" s="754"/>
      <c r="U798" s="754"/>
      <c r="V798" s="754"/>
      <c r="W798" s="754"/>
      <c r="X798" s="754"/>
      <c r="Y798" s="754"/>
      <c r="Z798" s="754"/>
      <c r="AA798" s="754"/>
      <c r="AB798" s="754"/>
      <c r="AC798" s="754"/>
      <c r="AD798" s="754"/>
      <c r="AE798" s="754"/>
      <c r="AF798" s="754"/>
      <c r="AG798" s="754"/>
      <c r="AH798" s="754"/>
      <c r="AI798" s="754"/>
      <c r="AJ798" s="754"/>
      <c r="AK798" s="754"/>
      <c r="AL798" s="754"/>
      <c r="AM798" s="754"/>
      <c r="AN798" s="754"/>
      <c r="AO798" s="754"/>
      <c r="AP798" s="754"/>
      <c r="AQ798" s="754"/>
      <c r="AR798" s="754"/>
      <c r="AS798" s="754"/>
      <c r="AT798" s="754"/>
      <c r="AU798" s="754"/>
      <c r="AV798" s="754"/>
      <c r="AW798" s="754"/>
      <c r="AX798" s="754"/>
      <c r="AY798" s="754"/>
      <c r="AZ798" s="754"/>
      <c r="BA798" s="754"/>
      <c r="BB798" s="754"/>
      <c r="BC798" s="754"/>
      <c r="BD798" s="754"/>
      <c r="BE798" s="754"/>
      <c r="BF798" s="754"/>
      <c r="BG798" s="754"/>
    </row>
    <row r="799" spans="1:59" s="782" customFormat="1" ht="30" x14ac:dyDescent="0.2">
      <c r="A799" s="773">
        <v>674</v>
      </c>
      <c r="B799" s="773">
        <v>684</v>
      </c>
      <c r="C799" s="774">
        <v>1011</v>
      </c>
      <c r="D799" s="775">
        <v>790</v>
      </c>
      <c r="E799" s="776" t="s">
        <v>1902</v>
      </c>
      <c r="F799" s="777" t="s">
        <v>6525</v>
      </c>
      <c r="G799" s="778" t="s">
        <v>5747</v>
      </c>
      <c r="H799" s="777" t="s">
        <v>106</v>
      </c>
      <c r="I799" s="779">
        <v>15000</v>
      </c>
      <c r="J799" s="780">
        <v>15000</v>
      </c>
      <c r="K799" s="780"/>
      <c r="L799" s="780"/>
      <c r="M799" s="780"/>
      <c r="N799" s="780"/>
      <c r="O799" s="780"/>
      <c r="P799" s="780"/>
      <c r="Q799" s="781"/>
      <c r="R799" s="754"/>
      <c r="S799" s="754"/>
      <c r="T799" s="754"/>
      <c r="U799" s="754"/>
      <c r="V799" s="754"/>
      <c r="W799" s="754"/>
      <c r="X799" s="754"/>
      <c r="Y799" s="754"/>
      <c r="Z799" s="754"/>
      <c r="AA799" s="754"/>
      <c r="AB799" s="754"/>
      <c r="AC799" s="754"/>
      <c r="AD799" s="754"/>
      <c r="AE799" s="754"/>
      <c r="AF799" s="754"/>
      <c r="AG799" s="754"/>
      <c r="AH799" s="754"/>
      <c r="AI799" s="754"/>
      <c r="AJ799" s="754"/>
      <c r="AK799" s="754"/>
      <c r="AL799" s="754"/>
      <c r="AM799" s="754"/>
      <c r="AN799" s="754"/>
      <c r="AO799" s="754"/>
      <c r="AP799" s="754"/>
      <c r="AQ799" s="754"/>
      <c r="AR799" s="754"/>
      <c r="AS799" s="754"/>
      <c r="AT799" s="754"/>
      <c r="AU799" s="754"/>
      <c r="AV799" s="754"/>
      <c r="AW799" s="754"/>
      <c r="AX799" s="754"/>
      <c r="AY799" s="754"/>
      <c r="AZ799" s="754"/>
      <c r="BA799" s="754"/>
      <c r="BB799" s="754"/>
      <c r="BC799" s="754"/>
      <c r="BD799" s="754"/>
      <c r="BE799" s="754"/>
      <c r="BF799" s="754"/>
      <c r="BG799" s="754"/>
    </row>
    <row r="800" spans="1:59" s="782" customFormat="1" x14ac:dyDescent="0.2">
      <c r="A800" s="773">
        <v>675</v>
      </c>
      <c r="B800" s="773">
        <v>685</v>
      </c>
      <c r="C800" s="774">
        <v>1012</v>
      </c>
      <c r="D800" s="775">
        <v>791</v>
      </c>
      <c r="E800" s="776" t="s">
        <v>1905</v>
      </c>
      <c r="F800" s="777" t="s">
        <v>6526</v>
      </c>
      <c r="G800" s="778" t="s">
        <v>5750</v>
      </c>
      <c r="H800" s="777" t="s">
        <v>106</v>
      </c>
      <c r="I800" s="779">
        <v>40000</v>
      </c>
      <c r="J800" s="780">
        <v>40000</v>
      </c>
      <c r="K800" s="780"/>
      <c r="L800" s="780"/>
      <c r="M800" s="780"/>
      <c r="N800" s="780"/>
      <c r="O800" s="780"/>
      <c r="P800" s="780"/>
      <c r="Q800" s="781"/>
      <c r="R800" s="754"/>
      <c r="S800" s="754"/>
      <c r="T800" s="754"/>
      <c r="U800" s="754"/>
      <c r="V800" s="754"/>
      <c r="W800" s="754"/>
      <c r="X800" s="754"/>
      <c r="Y800" s="754"/>
      <c r="Z800" s="754"/>
      <c r="AA800" s="754"/>
      <c r="AB800" s="754"/>
      <c r="AC800" s="754"/>
      <c r="AD800" s="754"/>
      <c r="AE800" s="754"/>
      <c r="AF800" s="754"/>
      <c r="AG800" s="754"/>
      <c r="AH800" s="754"/>
      <c r="AI800" s="754"/>
      <c r="AJ800" s="754"/>
      <c r="AK800" s="754"/>
      <c r="AL800" s="754"/>
      <c r="AM800" s="754"/>
      <c r="AN800" s="754"/>
      <c r="AO800" s="754"/>
      <c r="AP800" s="754"/>
      <c r="AQ800" s="754"/>
      <c r="AR800" s="754"/>
      <c r="AS800" s="754"/>
      <c r="AT800" s="754"/>
      <c r="AU800" s="754"/>
      <c r="AV800" s="754"/>
      <c r="AW800" s="754"/>
      <c r="AX800" s="754"/>
      <c r="AY800" s="754"/>
      <c r="AZ800" s="754"/>
      <c r="BA800" s="754"/>
      <c r="BB800" s="754"/>
      <c r="BC800" s="754"/>
      <c r="BD800" s="754"/>
      <c r="BE800" s="754"/>
      <c r="BF800" s="754"/>
      <c r="BG800" s="754"/>
    </row>
    <row r="801" spans="1:59" s="782" customFormat="1" ht="30" x14ac:dyDescent="0.2">
      <c r="A801" s="773">
        <v>676</v>
      </c>
      <c r="B801" s="773">
        <v>686</v>
      </c>
      <c r="C801" s="774">
        <v>1013</v>
      </c>
      <c r="D801" s="775">
        <v>792</v>
      </c>
      <c r="E801" s="776" t="s">
        <v>1908</v>
      </c>
      <c r="F801" s="777" t="s">
        <v>6527</v>
      </c>
      <c r="G801" s="778" t="s">
        <v>5747</v>
      </c>
      <c r="H801" s="777" t="s">
        <v>106</v>
      </c>
      <c r="I801" s="779">
        <v>90000</v>
      </c>
      <c r="J801" s="780">
        <v>90000</v>
      </c>
      <c r="K801" s="780"/>
      <c r="L801" s="780"/>
      <c r="M801" s="780"/>
      <c r="N801" s="780"/>
      <c r="O801" s="780"/>
      <c r="P801" s="780"/>
      <c r="Q801" s="781"/>
      <c r="R801" s="754"/>
      <c r="S801" s="754"/>
      <c r="T801" s="754"/>
      <c r="U801" s="754"/>
      <c r="V801" s="754"/>
      <c r="W801" s="754"/>
      <c r="X801" s="754"/>
      <c r="Y801" s="754"/>
      <c r="Z801" s="754"/>
      <c r="AA801" s="754"/>
      <c r="AB801" s="754"/>
      <c r="AC801" s="754"/>
      <c r="AD801" s="754"/>
      <c r="AE801" s="754"/>
      <c r="AF801" s="754"/>
      <c r="AG801" s="754"/>
      <c r="AH801" s="754"/>
      <c r="AI801" s="754"/>
      <c r="AJ801" s="754"/>
      <c r="AK801" s="754"/>
      <c r="AL801" s="754"/>
      <c r="AM801" s="754"/>
      <c r="AN801" s="754"/>
      <c r="AO801" s="754"/>
      <c r="AP801" s="754"/>
      <c r="AQ801" s="754"/>
      <c r="AR801" s="754"/>
      <c r="AS801" s="754"/>
      <c r="AT801" s="754"/>
      <c r="AU801" s="754"/>
      <c r="AV801" s="754"/>
      <c r="AW801" s="754"/>
      <c r="AX801" s="754"/>
      <c r="AY801" s="754"/>
      <c r="AZ801" s="754"/>
      <c r="BA801" s="754"/>
      <c r="BB801" s="754"/>
      <c r="BC801" s="754"/>
      <c r="BD801" s="754"/>
      <c r="BE801" s="754"/>
      <c r="BF801" s="754"/>
      <c r="BG801" s="754"/>
    </row>
    <row r="802" spans="1:59" s="782" customFormat="1" x14ac:dyDescent="0.2">
      <c r="A802" s="773">
        <v>678</v>
      </c>
      <c r="B802" s="773">
        <v>688</v>
      </c>
      <c r="C802" s="774">
        <v>1015</v>
      </c>
      <c r="D802" s="775">
        <v>793</v>
      </c>
      <c r="E802" s="776" t="s">
        <v>1914</v>
      </c>
      <c r="F802" s="777" t="s">
        <v>6528</v>
      </c>
      <c r="G802" s="778" t="s">
        <v>5747</v>
      </c>
      <c r="H802" s="777" t="s">
        <v>106</v>
      </c>
      <c r="I802" s="779">
        <v>50000</v>
      </c>
      <c r="J802" s="780">
        <v>50000</v>
      </c>
      <c r="K802" s="780"/>
      <c r="L802" s="780"/>
      <c r="M802" s="780"/>
      <c r="N802" s="780"/>
      <c r="O802" s="780"/>
      <c r="P802" s="780"/>
      <c r="Q802" s="781"/>
      <c r="R802" s="754"/>
      <c r="S802" s="754"/>
      <c r="T802" s="754"/>
      <c r="U802" s="754"/>
      <c r="V802" s="754"/>
      <c r="W802" s="754"/>
      <c r="X802" s="754"/>
      <c r="Y802" s="754"/>
      <c r="Z802" s="754"/>
      <c r="AA802" s="754"/>
      <c r="AB802" s="754"/>
      <c r="AC802" s="754"/>
      <c r="AD802" s="754"/>
      <c r="AE802" s="754"/>
      <c r="AF802" s="754"/>
      <c r="AG802" s="754"/>
      <c r="AH802" s="754"/>
      <c r="AI802" s="754"/>
      <c r="AJ802" s="754"/>
      <c r="AK802" s="754"/>
      <c r="AL802" s="754"/>
      <c r="AM802" s="754"/>
      <c r="AN802" s="754"/>
      <c r="AO802" s="754"/>
      <c r="AP802" s="754"/>
      <c r="AQ802" s="754"/>
      <c r="AR802" s="754"/>
      <c r="AS802" s="754"/>
      <c r="AT802" s="754"/>
      <c r="AU802" s="754"/>
      <c r="AV802" s="754"/>
      <c r="AW802" s="754"/>
      <c r="AX802" s="754"/>
      <c r="AY802" s="754"/>
      <c r="AZ802" s="754"/>
      <c r="BA802" s="754"/>
      <c r="BB802" s="754"/>
      <c r="BC802" s="754"/>
      <c r="BD802" s="754"/>
      <c r="BE802" s="754"/>
      <c r="BF802" s="754"/>
      <c r="BG802" s="754"/>
    </row>
    <row r="803" spans="1:59" s="782" customFormat="1" x14ac:dyDescent="0.2">
      <c r="A803" s="773">
        <v>679</v>
      </c>
      <c r="B803" s="773">
        <v>689</v>
      </c>
      <c r="C803" s="774">
        <v>1016</v>
      </c>
      <c r="D803" s="775">
        <v>794</v>
      </c>
      <c r="E803" s="776" t="s">
        <v>1917</v>
      </c>
      <c r="F803" s="777" t="s">
        <v>6529</v>
      </c>
      <c r="G803" s="778" t="s">
        <v>6217</v>
      </c>
      <c r="H803" s="777" t="s">
        <v>106</v>
      </c>
      <c r="I803" s="779">
        <v>150000</v>
      </c>
      <c r="J803" s="780">
        <v>150000</v>
      </c>
      <c r="K803" s="780"/>
      <c r="L803" s="780"/>
      <c r="M803" s="780"/>
      <c r="N803" s="780"/>
      <c r="O803" s="780"/>
      <c r="P803" s="780"/>
      <c r="Q803" s="781"/>
      <c r="R803" s="754"/>
      <c r="S803" s="754"/>
      <c r="T803" s="754"/>
      <c r="U803" s="754"/>
      <c r="V803" s="754"/>
      <c r="W803" s="754"/>
      <c r="X803" s="754"/>
      <c r="Y803" s="754"/>
      <c r="Z803" s="754"/>
      <c r="AA803" s="754"/>
      <c r="AB803" s="754"/>
      <c r="AC803" s="754"/>
      <c r="AD803" s="754"/>
      <c r="AE803" s="754"/>
      <c r="AF803" s="754"/>
      <c r="AG803" s="754"/>
      <c r="AH803" s="754"/>
      <c r="AI803" s="754"/>
      <c r="AJ803" s="754"/>
      <c r="AK803" s="754"/>
      <c r="AL803" s="754"/>
      <c r="AM803" s="754"/>
      <c r="AN803" s="754"/>
      <c r="AO803" s="754"/>
      <c r="AP803" s="754"/>
      <c r="AQ803" s="754"/>
      <c r="AR803" s="754"/>
      <c r="AS803" s="754"/>
      <c r="AT803" s="754"/>
      <c r="AU803" s="754"/>
      <c r="AV803" s="754"/>
      <c r="AW803" s="754"/>
      <c r="AX803" s="754"/>
      <c r="AY803" s="754"/>
      <c r="AZ803" s="754"/>
      <c r="BA803" s="754"/>
      <c r="BB803" s="754"/>
      <c r="BC803" s="754"/>
      <c r="BD803" s="754"/>
      <c r="BE803" s="754"/>
      <c r="BF803" s="754"/>
      <c r="BG803" s="754"/>
    </row>
    <row r="804" spans="1:59" s="782" customFormat="1" ht="30" x14ac:dyDescent="0.2">
      <c r="A804" s="773">
        <v>680</v>
      </c>
      <c r="B804" s="773">
        <v>690</v>
      </c>
      <c r="C804" s="774">
        <v>1017</v>
      </c>
      <c r="D804" s="775">
        <v>795</v>
      </c>
      <c r="E804" s="776" t="s">
        <v>1919</v>
      </c>
      <c r="F804" s="777" t="s">
        <v>6530</v>
      </c>
      <c r="G804" s="778" t="s">
        <v>5747</v>
      </c>
      <c r="H804" s="777" t="s">
        <v>106</v>
      </c>
      <c r="I804" s="779">
        <v>75000</v>
      </c>
      <c r="J804" s="780">
        <v>75000</v>
      </c>
      <c r="K804" s="780"/>
      <c r="L804" s="780"/>
      <c r="M804" s="780"/>
      <c r="N804" s="780"/>
      <c r="O804" s="780"/>
      <c r="P804" s="780"/>
      <c r="Q804" s="781"/>
      <c r="R804" s="754"/>
      <c r="S804" s="754"/>
      <c r="T804" s="754"/>
      <c r="U804" s="754"/>
      <c r="V804" s="754"/>
      <c r="W804" s="754"/>
      <c r="X804" s="754"/>
      <c r="Y804" s="754"/>
      <c r="Z804" s="754"/>
      <c r="AA804" s="754"/>
      <c r="AB804" s="754"/>
      <c r="AC804" s="754"/>
      <c r="AD804" s="754"/>
      <c r="AE804" s="754"/>
      <c r="AF804" s="754"/>
      <c r="AG804" s="754"/>
      <c r="AH804" s="754"/>
      <c r="AI804" s="754"/>
      <c r="AJ804" s="754"/>
      <c r="AK804" s="754"/>
      <c r="AL804" s="754"/>
      <c r="AM804" s="754"/>
      <c r="AN804" s="754"/>
      <c r="AO804" s="754"/>
      <c r="AP804" s="754"/>
      <c r="AQ804" s="754"/>
      <c r="AR804" s="754"/>
      <c r="AS804" s="754"/>
      <c r="AT804" s="754"/>
      <c r="AU804" s="754"/>
      <c r="AV804" s="754"/>
      <c r="AW804" s="754"/>
      <c r="AX804" s="754"/>
      <c r="AY804" s="754"/>
      <c r="AZ804" s="754"/>
      <c r="BA804" s="754"/>
      <c r="BB804" s="754"/>
      <c r="BC804" s="754"/>
      <c r="BD804" s="754"/>
      <c r="BE804" s="754"/>
      <c r="BF804" s="754"/>
      <c r="BG804" s="754"/>
    </row>
    <row r="805" spans="1:59" s="782" customFormat="1" x14ac:dyDescent="0.2">
      <c r="A805" s="773">
        <v>681</v>
      </c>
      <c r="B805" s="773">
        <v>691</v>
      </c>
      <c r="C805" s="774">
        <v>1018</v>
      </c>
      <c r="D805" s="775">
        <v>796</v>
      </c>
      <c r="E805" s="784" t="s">
        <v>1922</v>
      </c>
      <c r="F805" s="777" t="s">
        <v>6531</v>
      </c>
      <c r="G805" s="778" t="s">
        <v>6217</v>
      </c>
      <c r="H805" s="777" t="s">
        <v>106</v>
      </c>
      <c r="I805" s="779">
        <v>150000</v>
      </c>
      <c r="J805" s="780">
        <v>150000</v>
      </c>
      <c r="K805" s="780"/>
      <c r="L805" s="780"/>
      <c r="M805" s="780"/>
      <c r="N805" s="780"/>
      <c r="O805" s="780"/>
      <c r="P805" s="780"/>
      <c r="Q805" s="781"/>
      <c r="R805" s="754"/>
      <c r="S805" s="754"/>
      <c r="T805" s="754"/>
      <c r="U805" s="754"/>
      <c r="V805" s="754"/>
      <c r="W805" s="754"/>
      <c r="X805" s="754"/>
      <c r="Y805" s="754"/>
      <c r="Z805" s="754"/>
      <c r="AA805" s="754"/>
      <c r="AB805" s="754"/>
      <c r="AC805" s="754"/>
      <c r="AD805" s="754"/>
      <c r="AE805" s="754"/>
      <c r="AF805" s="754"/>
      <c r="AG805" s="754"/>
      <c r="AH805" s="754"/>
      <c r="AI805" s="754"/>
      <c r="AJ805" s="754"/>
      <c r="AK805" s="754"/>
      <c r="AL805" s="754"/>
      <c r="AM805" s="754"/>
      <c r="AN805" s="754"/>
      <c r="AO805" s="754"/>
      <c r="AP805" s="754"/>
      <c r="AQ805" s="754"/>
      <c r="AR805" s="754"/>
      <c r="AS805" s="754"/>
      <c r="AT805" s="754"/>
      <c r="AU805" s="754"/>
      <c r="AV805" s="754"/>
      <c r="AW805" s="754"/>
      <c r="AX805" s="754"/>
      <c r="AY805" s="754"/>
      <c r="AZ805" s="754"/>
      <c r="BA805" s="754"/>
      <c r="BB805" s="754"/>
      <c r="BC805" s="754"/>
      <c r="BD805" s="754"/>
      <c r="BE805" s="754"/>
      <c r="BF805" s="754"/>
      <c r="BG805" s="754"/>
    </row>
    <row r="806" spans="1:59" s="782" customFormat="1" ht="30" x14ac:dyDescent="0.2">
      <c r="A806" s="773">
        <v>682</v>
      </c>
      <c r="B806" s="773">
        <v>692</v>
      </c>
      <c r="C806" s="774">
        <v>1019</v>
      </c>
      <c r="D806" s="775">
        <v>797</v>
      </c>
      <c r="E806" s="776" t="s">
        <v>1926</v>
      </c>
      <c r="F806" s="777" t="s">
        <v>6532</v>
      </c>
      <c r="G806" s="778" t="s">
        <v>5747</v>
      </c>
      <c r="H806" s="777" t="s">
        <v>106</v>
      </c>
      <c r="I806" s="779">
        <v>35000</v>
      </c>
      <c r="J806" s="780">
        <v>35000</v>
      </c>
      <c r="K806" s="780"/>
      <c r="L806" s="780"/>
      <c r="M806" s="780"/>
      <c r="N806" s="780"/>
      <c r="O806" s="780"/>
      <c r="P806" s="780"/>
      <c r="Q806" s="781"/>
      <c r="R806" s="754"/>
      <c r="S806" s="754"/>
      <c r="T806" s="754"/>
      <c r="U806" s="754"/>
      <c r="V806" s="754"/>
      <c r="W806" s="754"/>
      <c r="X806" s="754"/>
      <c r="Y806" s="754"/>
      <c r="Z806" s="754"/>
      <c r="AA806" s="754"/>
      <c r="AB806" s="754"/>
      <c r="AC806" s="754"/>
      <c r="AD806" s="754"/>
      <c r="AE806" s="754"/>
      <c r="AF806" s="754"/>
      <c r="AG806" s="754"/>
      <c r="AH806" s="754"/>
      <c r="AI806" s="754"/>
      <c r="AJ806" s="754"/>
      <c r="AK806" s="754"/>
      <c r="AL806" s="754"/>
      <c r="AM806" s="754"/>
      <c r="AN806" s="754"/>
      <c r="AO806" s="754"/>
      <c r="AP806" s="754"/>
      <c r="AQ806" s="754"/>
      <c r="AR806" s="754"/>
      <c r="AS806" s="754"/>
      <c r="AT806" s="754"/>
      <c r="AU806" s="754"/>
      <c r="AV806" s="754"/>
      <c r="AW806" s="754"/>
      <c r="AX806" s="754"/>
      <c r="AY806" s="754"/>
      <c r="AZ806" s="754"/>
      <c r="BA806" s="754"/>
      <c r="BB806" s="754"/>
      <c r="BC806" s="754"/>
      <c r="BD806" s="754"/>
      <c r="BE806" s="754"/>
      <c r="BF806" s="754"/>
      <c r="BG806" s="754"/>
    </row>
    <row r="807" spans="1:59" s="782" customFormat="1" ht="30" x14ac:dyDescent="0.2">
      <c r="A807" s="773">
        <v>683</v>
      </c>
      <c r="B807" s="773">
        <v>693</v>
      </c>
      <c r="C807" s="774">
        <v>1020</v>
      </c>
      <c r="D807" s="775">
        <v>798</v>
      </c>
      <c r="E807" s="776" t="s">
        <v>1929</v>
      </c>
      <c r="F807" s="777" t="s">
        <v>6533</v>
      </c>
      <c r="G807" s="778" t="s">
        <v>5747</v>
      </c>
      <c r="H807" s="777" t="s">
        <v>106</v>
      </c>
      <c r="I807" s="779">
        <v>100000</v>
      </c>
      <c r="J807" s="780">
        <v>100000</v>
      </c>
      <c r="K807" s="780"/>
      <c r="L807" s="780"/>
      <c r="M807" s="780"/>
      <c r="N807" s="780"/>
      <c r="O807" s="780"/>
      <c r="P807" s="780"/>
      <c r="Q807" s="781"/>
      <c r="R807" s="754"/>
      <c r="S807" s="754"/>
      <c r="T807" s="754"/>
      <c r="U807" s="754"/>
      <c r="V807" s="754"/>
      <c r="W807" s="754"/>
      <c r="X807" s="754"/>
      <c r="Y807" s="754"/>
      <c r="Z807" s="754"/>
      <c r="AA807" s="754"/>
      <c r="AB807" s="754"/>
      <c r="AC807" s="754"/>
      <c r="AD807" s="754"/>
      <c r="AE807" s="754"/>
      <c r="AF807" s="754"/>
      <c r="AG807" s="754"/>
      <c r="AH807" s="754"/>
      <c r="AI807" s="754"/>
      <c r="AJ807" s="754"/>
      <c r="AK807" s="754"/>
      <c r="AL807" s="754"/>
      <c r="AM807" s="754"/>
      <c r="AN807" s="754"/>
      <c r="AO807" s="754"/>
      <c r="AP807" s="754"/>
      <c r="AQ807" s="754"/>
      <c r="AR807" s="754"/>
      <c r="AS807" s="754"/>
      <c r="AT807" s="754"/>
      <c r="AU807" s="754"/>
      <c r="AV807" s="754"/>
      <c r="AW807" s="754"/>
      <c r="AX807" s="754"/>
      <c r="AY807" s="754"/>
      <c r="AZ807" s="754"/>
      <c r="BA807" s="754"/>
      <c r="BB807" s="754"/>
      <c r="BC807" s="754"/>
      <c r="BD807" s="754"/>
      <c r="BE807" s="754"/>
      <c r="BF807" s="754"/>
      <c r="BG807" s="754"/>
    </row>
    <row r="808" spans="1:59" s="782" customFormat="1" x14ac:dyDescent="0.2">
      <c r="A808" s="773">
        <v>685</v>
      </c>
      <c r="B808" s="773">
        <v>695</v>
      </c>
      <c r="C808" s="774">
        <v>1022</v>
      </c>
      <c r="D808" s="775">
        <v>799</v>
      </c>
      <c r="E808" s="776" t="s">
        <v>1935</v>
      </c>
      <c r="F808" s="777" t="s">
        <v>6534</v>
      </c>
      <c r="G808" s="778" t="s">
        <v>5745</v>
      </c>
      <c r="H808" s="777" t="s">
        <v>106</v>
      </c>
      <c r="I808" s="779">
        <v>35000</v>
      </c>
      <c r="J808" s="780">
        <v>35000</v>
      </c>
      <c r="K808" s="780"/>
      <c r="L808" s="780"/>
      <c r="M808" s="780"/>
      <c r="N808" s="780"/>
      <c r="O808" s="780"/>
      <c r="P808" s="780"/>
      <c r="Q808" s="781"/>
      <c r="R808" s="754"/>
      <c r="S808" s="754"/>
      <c r="T808" s="754"/>
      <c r="U808" s="754"/>
      <c r="V808" s="754"/>
      <c r="W808" s="754"/>
      <c r="X808" s="754"/>
      <c r="Y808" s="754"/>
      <c r="Z808" s="754"/>
      <c r="AA808" s="754"/>
      <c r="AB808" s="754"/>
      <c r="AC808" s="754"/>
      <c r="AD808" s="754"/>
      <c r="AE808" s="754"/>
      <c r="AF808" s="754"/>
      <c r="AG808" s="754"/>
      <c r="AH808" s="754"/>
      <c r="AI808" s="754"/>
      <c r="AJ808" s="754"/>
      <c r="AK808" s="754"/>
      <c r="AL808" s="754"/>
      <c r="AM808" s="754"/>
      <c r="AN808" s="754"/>
      <c r="AO808" s="754"/>
      <c r="AP808" s="754"/>
      <c r="AQ808" s="754"/>
      <c r="AR808" s="754"/>
      <c r="AS808" s="754"/>
      <c r="AT808" s="754"/>
      <c r="AU808" s="754"/>
      <c r="AV808" s="754"/>
      <c r="AW808" s="754"/>
      <c r="AX808" s="754"/>
      <c r="AY808" s="754"/>
      <c r="AZ808" s="754"/>
      <c r="BA808" s="754"/>
      <c r="BB808" s="754"/>
      <c r="BC808" s="754"/>
      <c r="BD808" s="754"/>
      <c r="BE808" s="754"/>
      <c r="BF808" s="754"/>
      <c r="BG808" s="754"/>
    </row>
    <row r="809" spans="1:59" s="782" customFormat="1" x14ac:dyDescent="0.2">
      <c r="A809" s="773">
        <v>686</v>
      </c>
      <c r="B809" s="773">
        <v>696</v>
      </c>
      <c r="C809" s="774">
        <v>1023</v>
      </c>
      <c r="D809" s="775">
        <v>800</v>
      </c>
      <c r="E809" s="776" t="s">
        <v>1938</v>
      </c>
      <c r="F809" s="777" t="s">
        <v>6535</v>
      </c>
      <c r="G809" s="778" t="s">
        <v>5745</v>
      </c>
      <c r="H809" s="777" t="s">
        <v>106</v>
      </c>
      <c r="I809" s="779">
        <v>400000</v>
      </c>
      <c r="J809" s="780">
        <v>400000</v>
      </c>
      <c r="K809" s="780"/>
      <c r="L809" s="780"/>
      <c r="M809" s="780"/>
      <c r="N809" s="780"/>
      <c r="O809" s="780"/>
      <c r="P809" s="780"/>
      <c r="Q809" s="781"/>
      <c r="R809" s="754"/>
      <c r="S809" s="754"/>
      <c r="T809" s="754"/>
      <c r="U809" s="754"/>
      <c r="V809" s="754"/>
      <c r="W809" s="754"/>
      <c r="X809" s="754"/>
      <c r="Y809" s="754"/>
      <c r="Z809" s="754"/>
      <c r="AA809" s="754"/>
      <c r="AB809" s="754"/>
      <c r="AC809" s="754"/>
      <c r="AD809" s="754"/>
      <c r="AE809" s="754"/>
      <c r="AF809" s="754"/>
      <c r="AG809" s="754"/>
      <c r="AH809" s="754"/>
      <c r="AI809" s="754"/>
      <c r="AJ809" s="754"/>
      <c r="AK809" s="754"/>
      <c r="AL809" s="754"/>
      <c r="AM809" s="754"/>
      <c r="AN809" s="754"/>
      <c r="AO809" s="754"/>
      <c r="AP809" s="754"/>
      <c r="AQ809" s="754"/>
      <c r="AR809" s="754"/>
      <c r="AS809" s="754"/>
      <c r="AT809" s="754"/>
      <c r="AU809" s="754"/>
      <c r="AV809" s="754"/>
      <c r="AW809" s="754"/>
      <c r="AX809" s="754"/>
      <c r="AY809" s="754"/>
      <c r="AZ809" s="754"/>
      <c r="BA809" s="754"/>
      <c r="BB809" s="754"/>
      <c r="BC809" s="754"/>
      <c r="BD809" s="754"/>
      <c r="BE809" s="754"/>
      <c r="BF809" s="754"/>
      <c r="BG809" s="754"/>
    </row>
    <row r="810" spans="1:59" s="782" customFormat="1" x14ac:dyDescent="0.2">
      <c r="A810" s="773">
        <v>689</v>
      </c>
      <c r="B810" s="773">
        <v>699</v>
      </c>
      <c r="C810" s="774">
        <v>1024</v>
      </c>
      <c r="D810" s="775">
        <v>801</v>
      </c>
      <c r="E810" s="776" t="s">
        <v>1947</v>
      </c>
      <c r="F810" s="777" t="s">
        <v>6536</v>
      </c>
      <c r="G810" s="778" t="s">
        <v>6217</v>
      </c>
      <c r="H810" s="777" t="s">
        <v>106</v>
      </c>
      <c r="I810" s="779">
        <v>153000</v>
      </c>
      <c r="J810" s="780">
        <v>153000</v>
      </c>
      <c r="K810" s="780"/>
      <c r="L810" s="780"/>
      <c r="M810" s="780"/>
      <c r="N810" s="780"/>
      <c r="O810" s="780"/>
      <c r="P810" s="780"/>
      <c r="Q810" s="781"/>
      <c r="R810" s="754"/>
      <c r="S810" s="754"/>
      <c r="T810" s="754"/>
      <c r="U810" s="754"/>
      <c r="V810" s="754"/>
      <c r="W810" s="754"/>
      <c r="X810" s="754"/>
      <c r="Y810" s="754"/>
      <c r="Z810" s="754"/>
      <c r="AA810" s="754"/>
      <c r="AB810" s="754"/>
      <c r="AC810" s="754"/>
      <c r="AD810" s="754"/>
      <c r="AE810" s="754"/>
      <c r="AF810" s="754"/>
      <c r="AG810" s="754"/>
      <c r="AH810" s="754"/>
      <c r="AI810" s="754"/>
      <c r="AJ810" s="754"/>
      <c r="AK810" s="754"/>
      <c r="AL810" s="754"/>
      <c r="AM810" s="754"/>
      <c r="AN810" s="754"/>
      <c r="AO810" s="754"/>
      <c r="AP810" s="754"/>
      <c r="AQ810" s="754"/>
      <c r="AR810" s="754"/>
      <c r="AS810" s="754"/>
      <c r="AT810" s="754"/>
      <c r="AU810" s="754"/>
      <c r="AV810" s="754"/>
      <c r="AW810" s="754"/>
      <c r="AX810" s="754"/>
      <c r="AY810" s="754"/>
      <c r="AZ810" s="754"/>
      <c r="BA810" s="754"/>
      <c r="BB810" s="754"/>
      <c r="BC810" s="754"/>
      <c r="BD810" s="754"/>
      <c r="BE810" s="754"/>
      <c r="BF810" s="754"/>
      <c r="BG810" s="754"/>
    </row>
    <row r="811" spans="1:59" s="782" customFormat="1" ht="30" x14ac:dyDescent="0.2">
      <c r="A811" s="773">
        <v>690</v>
      </c>
      <c r="B811" s="773">
        <v>700</v>
      </c>
      <c r="C811" s="774">
        <v>1025</v>
      </c>
      <c r="D811" s="775">
        <v>802</v>
      </c>
      <c r="E811" s="776" t="s">
        <v>1950</v>
      </c>
      <c r="F811" s="777" t="s">
        <v>6537</v>
      </c>
      <c r="G811" s="778" t="s">
        <v>6217</v>
      </c>
      <c r="H811" s="777" t="s">
        <v>106</v>
      </c>
      <c r="I811" s="779">
        <v>300000</v>
      </c>
      <c r="J811" s="780">
        <v>300000</v>
      </c>
      <c r="K811" s="780"/>
      <c r="L811" s="780"/>
      <c r="M811" s="780"/>
      <c r="N811" s="780"/>
      <c r="O811" s="780"/>
      <c r="P811" s="780"/>
      <c r="Q811" s="781"/>
      <c r="R811" s="754"/>
      <c r="S811" s="754"/>
      <c r="T811" s="754"/>
      <c r="U811" s="754"/>
      <c r="V811" s="754"/>
      <c r="W811" s="754"/>
      <c r="X811" s="754"/>
      <c r="Y811" s="754"/>
      <c r="Z811" s="754"/>
      <c r="AA811" s="754"/>
      <c r="AB811" s="754"/>
      <c r="AC811" s="754"/>
      <c r="AD811" s="754"/>
      <c r="AE811" s="754"/>
      <c r="AF811" s="754"/>
      <c r="AG811" s="754"/>
      <c r="AH811" s="754"/>
      <c r="AI811" s="754"/>
      <c r="AJ811" s="754"/>
      <c r="AK811" s="754"/>
      <c r="AL811" s="754"/>
      <c r="AM811" s="754"/>
      <c r="AN811" s="754"/>
      <c r="AO811" s="754"/>
      <c r="AP811" s="754"/>
      <c r="AQ811" s="754"/>
      <c r="AR811" s="754"/>
      <c r="AS811" s="754"/>
      <c r="AT811" s="754"/>
      <c r="AU811" s="754"/>
      <c r="AV811" s="754"/>
      <c r="AW811" s="754"/>
      <c r="AX811" s="754"/>
      <c r="AY811" s="754"/>
      <c r="AZ811" s="754"/>
      <c r="BA811" s="754"/>
      <c r="BB811" s="754"/>
      <c r="BC811" s="754"/>
      <c r="BD811" s="754"/>
      <c r="BE811" s="754"/>
      <c r="BF811" s="754"/>
      <c r="BG811" s="754"/>
    </row>
    <row r="812" spans="1:59" s="782" customFormat="1" ht="30" x14ac:dyDescent="0.2">
      <c r="A812" s="773">
        <v>691</v>
      </c>
      <c r="B812" s="773">
        <v>701</v>
      </c>
      <c r="C812" s="774">
        <v>1026</v>
      </c>
      <c r="D812" s="775">
        <v>803</v>
      </c>
      <c r="E812" s="776" t="s">
        <v>1953</v>
      </c>
      <c r="F812" s="777" t="s">
        <v>6538</v>
      </c>
      <c r="G812" s="778" t="s">
        <v>6217</v>
      </c>
      <c r="H812" s="777" t="s">
        <v>106</v>
      </c>
      <c r="I812" s="779">
        <v>150000</v>
      </c>
      <c r="J812" s="780">
        <v>150000</v>
      </c>
      <c r="K812" s="780"/>
      <c r="L812" s="780"/>
      <c r="M812" s="780"/>
      <c r="N812" s="780"/>
      <c r="O812" s="780"/>
      <c r="P812" s="780"/>
      <c r="Q812" s="781"/>
      <c r="R812" s="754"/>
      <c r="S812" s="754"/>
      <c r="T812" s="754"/>
      <c r="U812" s="754"/>
      <c r="V812" s="754"/>
      <c r="W812" s="754"/>
      <c r="X812" s="754"/>
      <c r="Y812" s="754"/>
      <c r="Z812" s="754"/>
      <c r="AA812" s="754"/>
      <c r="AB812" s="754"/>
      <c r="AC812" s="754"/>
      <c r="AD812" s="754"/>
      <c r="AE812" s="754"/>
      <c r="AF812" s="754"/>
      <c r="AG812" s="754"/>
      <c r="AH812" s="754"/>
      <c r="AI812" s="754"/>
      <c r="AJ812" s="754"/>
      <c r="AK812" s="754"/>
      <c r="AL812" s="754"/>
      <c r="AM812" s="754"/>
      <c r="AN812" s="754"/>
      <c r="AO812" s="754"/>
      <c r="AP812" s="754"/>
      <c r="AQ812" s="754"/>
      <c r="AR812" s="754"/>
      <c r="AS812" s="754"/>
      <c r="AT812" s="754"/>
      <c r="AU812" s="754"/>
      <c r="AV812" s="754"/>
      <c r="AW812" s="754"/>
      <c r="AX812" s="754"/>
      <c r="AY812" s="754"/>
      <c r="AZ812" s="754"/>
      <c r="BA812" s="754"/>
      <c r="BB812" s="754"/>
      <c r="BC812" s="754"/>
      <c r="BD812" s="754"/>
      <c r="BE812" s="754"/>
      <c r="BF812" s="754"/>
      <c r="BG812" s="754"/>
    </row>
    <row r="813" spans="1:59" s="782" customFormat="1" ht="30" x14ac:dyDescent="0.2">
      <c r="A813" s="773">
        <v>692</v>
      </c>
      <c r="B813" s="773">
        <v>702</v>
      </c>
      <c r="C813" s="774">
        <v>1027</v>
      </c>
      <c r="D813" s="775">
        <v>804</v>
      </c>
      <c r="E813" s="776" t="s">
        <v>1956</v>
      </c>
      <c r="F813" s="777" t="s">
        <v>6539</v>
      </c>
      <c r="G813" s="778" t="s">
        <v>6217</v>
      </c>
      <c r="H813" s="777" t="s">
        <v>106</v>
      </c>
      <c r="I813" s="779">
        <v>100000</v>
      </c>
      <c r="J813" s="780">
        <v>100000</v>
      </c>
      <c r="K813" s="780"/>
      <c r="L813" s="780"/>
      <c r="M813" s="780"/>
      <c r="N813" s="780"/>
      <c r="O813" s="780"/>
      <c r="P813" s="780"/>
      <c r="Q813" s="781"/>
      <c r="R813" s="754"/>
      <c r="S813" s="754"/>
      <c r="T813" s="754"/>
      <c r="U813" s="754"/>
      <c r="V813" s="754"/>
      <c r="W813" s="754"/>
      <c r="X813" s="754"/>
      <c r="Y813" s="754"/>
      <c r="Z813" s="754"/>
      <c r="AA813" s="754"/>
      <c r="AB813" s="754"/>
      <c r="AC813" s="754"/>
      <c r="AD813" s="754"/>
      <c r="AE813" s="754"/>
      <c r="AF813" s="754"/>
      <c r="AG813" s="754"/>
      <c r="AH813" s="754"/>
      <c r="AI813" s="754"/>
      <c r="AJ813" s="754"/>
      <c r="AK813" s="754"/>
      <c r="AL813" s="754"/>
      <c r="AM813" s="754"/>
      <c r="AN813" s="754"/>
      <c r="AO813" s="754"/>
      <c r="AP813" s="754"/>
      <c r="AQ813" s="754"/>
      <c r="AR813" s="754"/>
      <c r="AS813" s="754"/>
      <c r="AT813" s="754"/>
      <c r="AU813" s="754"/>
      <c r="AV813" s="754"/>
      <c r="AW813" s="754"/>
      <c r="AX813" s="754"/>
      <c r="AY813" s="754"/>
      <c r="AZ813" s="754"/>
      <c r="BA813" s="754"/>
      <c r="BB813" s="754"/>
      <c r="BC813" s="754"/>
      <c r="BD813" s="754"/>
      <c r="BE813" s="754"/>
      <c r="BF813" s="754"/>
      <c r="BG813" s="754"/>
    </row>
    <row r="814" spans="1:59" s="782" customFormat="1" x14ac:dyDescent="0.2">
      <c r="A814" s="773">
        <v>693</v>
      </c>
      <c r="B814" s="773">
        <v>703</v>
      </c>
      <c r="C814" s="774">
        <v>1028</v>
      </c>
      <c r="D814" s="775">
        <v>805</v>
      </c>
      <c r="E814" s="784" t="s">
        <v>1959</v>
      </c>
      <c r="F814" s="777" t="s">
        <v>6540</v>
      </c>
      <c r="G814" s="778" t="s">
        <v>6217</v>
      </c>
      <c r="H814" s="777" t="s">
        <v>106</v>
      </c>
      <c r="I814" s="779">
        <v>125000</v>
      </c>
      <c r="J814" s="780">
        <v>125000</v>
      </c>
      <c r="K814" s="780"/>
      <c r="L814" s="780"/>
      <c r="M814" s="780"/>
      <c r="N814" s="780"/>
      <c r="O814" s="780"/>
      <c r="P814" s="780"/>
      <c r="Q814" s="781"/>
      <c r="R814" s="754"/>
      <c r="S814" s="754"/>
      <c r="T814" s="754"/>
      <c r="U814" s="754"/>
      <c r="V814" s="754"/>
      <c r="W814" s="754"/>
      <c r="X814" s="754"/>
      <c r="Y814" s="754"/>
      <c r="Z814" s="754"/>
      <c r="AA814" s="754"/>
      <c r="AB814" s="754"/>
      <c r="AC814" s="754"/>
      <c r="AD814" s="754"/>
      <c r="AE814" s="754"/>
      <c r="AF814" s="754"/>
      <c r="AG814" s="754"/>
      <c r="AH814" s="754"/>
      <c r="AI814" s="754"/>
      <c r="AJ814" s="754"/>
      <c r="AK814" s="754"/>
      <c r="AL814" s="754"/>
      <c r="AM814" s="754"/>
      <c r="AN814" s="754"/>
      <c r="AO814" s="754"/>
      <c r="AP814" s="754"/>
      <c r="AQ814" s="754"/>
      <c r="AR814" s="754"/>
      <c r="AS814" s="754"/>
      <c r="AT814" s="754"/>
      <c r="AU814" s="754"/>
      <c r="AV814" s="754"/>
      <c r="AW814" s="754"/>
      <c r="AX814" s="754"/>
      <c r="AY814" s="754"/>
      <c r="AZ814" s="754"/>
      <c r="BA814" s="754"/>
      <c r="BB814" s="754"/>
      <c r="BC814" s="754"/>
      <c r="BD814" s="754"/>
      <c r="BE814" s="754"/>
      <c r="BF814" s="754"/>
      <c r="BG814" s="754"/>
    </row>
    <row r="815" spans="1:59" s="782" customFormat="1" ht="30" x14ac:dyDescent="0.2">
      <c r="A815" s="773">
        <v>695</v>
      </c>
      <c r="B815" s="773">
        <v>705</v>
      </c>
      <c r="C815" s="774">
        <v>1029</v>
      </c>
      <c r="D815" s="775">
        <v>806</v>
      </c>
      <c r="E815" s="776" t="s">
        <v>1964</v>
      </c>
      <c r="F815" s="777" t="s">
        <v>6541</v>
      </c>
      <c r="G815" s="778" t="s">
        <v>5747</v>
      </c>
      <c r="H815" s="777" t="s">
        <v>106</v>
      </c>
      <c r="I815" s="779">
        <v>97000</v>
      </c>
      <c r="J815" s="780">
        <v>97000</v>
      </c>
      <c r="K815" s="780"/>
      <c r="L815" s="780"/>
      <c r="M815" s="780"/>
      <c r="N815" s="780"/>
      <c r="O815" s="780"/>
      <c r="P815" s="780"/>
      <c r="Q815" s="781"/>
      <c r="R815" s="754"/>
      <c r="S815" s="754"/>
      <c r="T815" s="754"/>
      <c r="U815" s="754"/>
      <c r="V815" s="754"/>
      <c r="W815" s="754"/>
      <c r="X815" s="754"/>
      <c r="Y815" s="754"/>
      <c r="Z815" s="754"/>
      <c r="AA815" s="754"/>
      <c r="AB815" s="754"/>
      <c r="AC815" s="754"/>
      <c r="AD815" s="754"/>
      <c r="AE815" s="754"/>
      <c r="AF815" s="754"/>
      <c r="AG815" s="754"/>
      <c r="AH815" s="754"/>
      <c r="AI815" s="754"/>
      <c r="AJ815" s="754"/>
      <c r="AK815" s="754"/>
      <c r="AL815" s="754"/>
      <c r="AM815" s="754"/>
      <c r="AN815" s="754"/>
      <c r="AO815" s="754"/>
      <c r="AP815" s="754"/>
      <c r="AQ815" s="754"/>
      <c r="AR815" s="754"/>
      <c r="AS815" s="754"/>
      <c r="AT815" s="754"/>
      <c r="AU815" s="754"/>
      <c r="AV815" s="754"/>
      <c r="AW815" s="754"/>
      <c r="AX815" s="754"/>
      <c r="AY815" s="754"/>
      <c r="AZ815" s="754"/>
      <c r="BA815" s="754"/>
      <c r="BB815" s="754"/>
      <c r="BC815" s="754"/>
      <c r="BD815" s="754"/>
      <c r="BE815" s="754"/>
      <c r="BF815" s="754"/>
      <c r="BG815" s="754"/>
    </row>
    <row r="816" spans="1:59" s="782" customFormat="1" ht="30" x14ac:dyDescent="0.2">
      <c r="A816" s="773">
        <v>696</v>
      </c>
      <c r="B816" s="773">
        <v>706</v>
      </c>
      <c r="C816" s="774">
        <v>1030</v>
      </c>
      <c r="D816" s="775">
        <v>807</v>
      </c>
      <c r="E816" s="776" t="s">
        <v>1967</v>
      </c>
      <c r="F816" s="777" t="s">
        <v>6542</v>
      </c>
      <c r="G816" s="778" t="s">
        <v>5747</v>
      </c>
      <c r="H816" s="777" t="s">
        <v>106</v>
      </c>
      <c r="I816" s="779">
        <v>150000</v>
      </c>
      <c r="J816" s="780">
        <v>150000</v>
      </c>
      <c r="K816" s="780"/>
      <c r="L816" s="780"/>
      <c r="M816" s="780"/>
      <c r="N816" s="780"/>
      <c r="O816" s="780"/>
      <c r="P816" s="780"/>
      <c r="Q816" s="781"/>
      <c r="R816" s="754"/>
      <c r="S816" s="754"/>
      <c r="T816" s="754"/>
      <c r="U816" s="754"/>
      <c r="V816" s="754"/>
      <c r="W816" s="754"/>
      <c r="X816" s="754"/>
      <c r="Y816" s="754"/>
      <c r="Z816" s="754"/>
      <c r="AA816" s="754"/>
      <c r="AB816" s="754"/>
      <c r="AC816" s="754"/>
      <c r="AD816" s="754"/>
      <c r="AE816" s="754"/>
      <c r="AF816" s="754"/>
      <c r="AG816" s="754"/>
      <c r="AH816" s="754"/>
      <c r="AI816" s="754"/>
      <c r="AJ816" s="754"/>
      <c r="AK816" s="754"/>
      <c r="AL816" s="754"/>
      <c r="AM816" s="754"/>
      <c r="AN816" s="754"/>
      <c r="AO816" s="754"/>
      <c r="AP816" s="754"/>
      <c r="AQ816" s="754"/>
      <c r="AR816" s="754"/>
      <c r="AS816" s="754"/>
      <c r="AT816" s="754"/>
      <c r="AU816" s="754"/>
      <c r="AV816" s="754"/>
      <c r="AW816" s="754"/>
      <c r="AX816" s="754"/>
      <c r="AY816" s="754"/>
      <c r="AZ816" s="754"/>
      <c r="BA816" s="754"/>
      <c r="BB816" s="754"/>
      <c r="BC816" s="754"/>
      <c r="BD816" s="754"/>
      <c r="BE816" s="754"/>
      <c r="BF816" s="754"/>
      <c r="BG816" s="754"/>
    </row>
    <row r="817" spans="1:59" s="782" customFormat="1" ht="30" x14ac:dyDescent="0.2">
      <c r="A817" s="773">
        <v>697</v>
      </c>
      <c r="B817" s="773">
        <v>707</v>
      </c>
      <c r="C817" s="774">
        <v>1031</v>
      </c>
      <c r="D817" s="775">
        <v>808</v>
      </c>
      <c r="E817" s="776" t="s">
        <v>1969</v>
      </c>
      <c r="F817" s="777" t="s">
        <v>6542</v>
      </c>
      <c r="G817" s="778" t="s">
        <v>5747</v>
      </c>
      <c r="H817" s="777" t="s">
        <v>106</v>
      </c>
      <c r="I817" s="779">
        <v>240000</v>
      </c>
      <c r="J817" s="780">
        <v>240000</v>
      </c>
      <c r="K817" s="780"/>
      <c r="L817" s="780"/>
      <c r="M817" s="780"/>
      <c r="N817" s="780"/>
      <c r="O817" s="780"/>
      <c r="P817" s="780"/>
      <c r="Q817" s="781"/>
      <c r="R817" s="754"/>
      <c r="S817" s="754"/>
      <c r="T817" s="754"/>
      <c r="U817" s="754"/>
      <c r="V817" s="754"/>
      <c r="W817" s="754"/>
      <c r="X817" s="754"/>
      <c r="Y817" s="754"/>
      <c r="Z817" s="754"/>
      <c r="AA817" s="754"/>
      <c r="AB817" s="754"/>
      <c r="AC817" s="754"/>
      <c r="AD817" s="754"/>
      <c r="AE817" s="754"/>
      <c r="AF817" s="754"/>
      <c r="AG817" s="754"/>
      <c r="AH817" s="754"/>
      <c r="AI817" s="754"/>
      <c r="AJ817" s="754"/>
      <c r="AK817" s="754"/>
      <c r="AL817" s="754"/>
      <c r="AM817" s="754"/>
      <c r="AN817" s="754"/>
      <c r="AO817" s="754"/>
      <c r="AP817" s="754"/>
      <c r="AQ817" s="754"/>
      <c r="AR817" s="754"/>
      <c r="AS817" s="754"/>
      <c r="AT817" s="754"/>
      <c r="AU817" s="754"/>
      <c r="AV817" s="754"/>
      <c r="AW817" s="754"/>
      <c r="AX817" s="754"/>
      <c r="AY817" s="754"/>
      <c r="AZ817" s="754"/>
      <c r="BA817" s="754"/>
      <c r="BB817" s="754"/>
      <c r="BC817" s="754"/>
      <c r="BD817" s="754"/>
      <c r="BE817" s="754"/>
      <c r="BF817" s="754"/>
      <c r="BG817" s="754"/>
    </row>
    <row r="818" spans="1:59" s="782" customFormat="1" ht="30" x14ac:dyDescent="0.2">
      <c r="A818" s="773">
        <v>698</v>
      </c>
      <c r="B818" s="773">
        <v>708</v>
      </c>
      <c r="C818" s="774">
        <v>1032</v>
      </c>
      <c r="D818" s="775">
        <v>809</v>
      </c>
      <c r="E818" s="776" t="s">
        <v>1971</v>
      </c>
      <c r="F818" s="777" t="s">
        <v>6543</v>
      </c>
      <c r="G818" s="778" t="s">
        <v>5747</v>
      </c>
      <c r="H818" s="777" t="s">
        <v>106</v>
      </c>
      <c r="I818" s="779">
        <v>75000</v>
      </c>
      <c r="J818" s="780">
        <v>75000</v>
      </c>
      <c r="K818" s="780"/>
      <c r="L818" s="780"/>
      <c r="M818" s="780"/>
      <c r="N818" s="780"/>
      <c r="O818" s="780"/>
      <c r="P818" s="780"/>
      <c r="Q818" s="781"/>
      <c r="R818" s="754"/>
      <c r="S818" s="754"/>
      <c r="T818" s="754"/>
      <c r="U818" s="754"/>
      <c r="V818" s="754"/>
      <c r="W818" s="754"/>
      <c r="X818" s="754"/>
      <c r="Y818" s="754"/>
      <c r="Z818" s="754"/>
      <c r="AA818" s="754"/>
      <c r="AB818" s="754"/>
      <c r="AC818" s="754"/>
      <c r="AD818" s="754"/>
      <c r="AE818" s="754"/>
      <c r="AF818" s="754"/>
      <c r="AG818" s="754"/>
      <c r="AH818" s="754"/>
      <c r="AI818" s="754"/>
      <c r="AJ818" s="754"/>
      <c r="AK818" s="754"/>
      <c r="AL818" s="754"/>
      <c r="AM818" s="754"/>
      <c r="AN818" s="754"/>
      <c r="AO818" s="754"/>
      <c r="AP818" s="754"/>
      <c r="AQ818" s="754"/>
      <c r="AR818" s="754"/>
      <c r="AS818" s="754"/>
      <c r="AT818" s="754"/>
      <c r="AU818" s="754"/>
      <c r="AV818" s="754"/>
      <c r="AW818" s="754"/>
      <c r="AX818" s="754"/>
      <c r="AY818" s="754"/>
      <c r="AZ818" s="754"/>
      <c r="BA818" s="754"/>
      <c r="BB818" s="754"/>
      <c r="BC818" s="754"/>
      <c r="BD818" s="754"/>
      <c r="BE818" s="754"/>
      <c r="BF818" s="754"/>
      <c r="BG818" s="754"/>
    </row>
    <row r="819" spans="1:59" s="782" customFormat="1" x14ac:dyDescent="0.2">
      <c r="A819" s="773">
        <v>699</v>
      </c>
      <c r="B819" s="773">
        <v>709</v>
      </c>
      <c r="C819" s="774">
        <v>1033</v>
      </c>
      <c r="D819" s="775">
        <v>810</v>
      </c>
      <c r="E819" s="776" t="s">
        <v>1974</v>
      </c>
      <c r="F819" s="777" t="s">
        <v>6544</v>
      </c>
      <c r="G819" s="778" t="s">
        <v>5747</v>
      </c>
      <c r="H819" s="777" t="s">
        <v>106</v>
      </c>
      <c r="I819" s="779">
        <v>25000</v>
      </c>
      <c r="J819" s="780">
        <v>25000</v>
      </c>
      <c r="K819" s="780"/>
      <c r="L819" s="780"/>
      <c r="M819" s="780"/>
      <c r="N819" s="780"/>
      <c r="O819" s="780"/>
      <c r="P819" s="780"/>
      <c r="Q819" s="781"/>
      <c r="R819" s="754"/>
      <c r="S819" s="754"/>
      <c r="T819" s="754"/>
      <c r="U819" s="754"/>
      <c r="V819" s="754"/>
      <c r="W819" s="754"/>
      <c r="X819" s="754"/>
      <c r="Y819" s="754"/>
      <c r="Z819" s="754"/>
      <c r="AA819" s="754"/>
      <c r="AB819" s="754"/>
      <c r="AC819" s="754"/>
      <c r="AD819" s="754"/>
      <c r="AE819" s="754"/>
      <c r="AF819" s="754"/>
      <c r="AG819" s="754"/>
      <c r="AH819" s="754"/>
      <c r="AI819" s="754"/>
      <c r="AJ819" s="754"/>
      <c r="AK819" s="754"/>
      <c r="AL819" s="754"/>
      <c r="AM819" s="754"/>
      <c r="AN819" s="754"/>
      <c r="AO819" s="754"/>
      <c r="AP819" s="754"/>
      <c r="AQ819" s="754"/>
      <c r="AR819" s="754"/>
      <c r="AS819" s="754"/>
      <c r="AT819" s="754"/>
      <c r="AU819" s="754"/>
      <c r="AV819" s="754"/>
      <c r="AW819" s="754"/>
      <c r="AX819" s="754"/>
      <c r="AY819" s="754"/>
      <c r="AZ819" s="754"/>
      <c r="BA819" s="754"/>
      <c r="BB819" s="754"/>
      <c r="BC819" s="754"/>
      <c r="BD819" s="754"/>
      <c r="BE819" s="754"/>
      <c r="BF819" s="754"/>
      <c r="BG819" s="754"/>
    </row>
    <row r="820" spans="1:59" s="782" customFormat="1" ht="30" x14ac:dyDescent="0.2">
      <c r="A820" s="773">
        <v>700</v>
      </c>
      <c r="B820" s="773">
        <v>710</v>
      </c>
      <c r="C820" s="774">
        <v>1034</v>
      </c>
      <c r="D820" s="775">
        <v>811</v>
      </c>
      <c r="E820" s="776" t="s">
        <v>1977</v>
      </c>
      <c r="F820" s="777" t="s">
        <v>6545</v>
      </c>
      <c r="G820" s="778" t="s">
        <v>5747</v>
      </c>
      <c r="H820" s="777" t="s">
        <v>106</v>
      </c>
      <c r="I820" s="779">
        <v>280000</v>
      </c>
      <c r="J820" s="780">
        <v>280000</v>
      </c>
      <c r="K820" s="780"/>
      <c r="L820" s="780"/>
      <c r="M820" s="780"/>
      <c r="N820" s="780"/>
      <c r="O820" s="780"/>
      <c r="P820" s="780"/>
      <c r="Q820" s="781"/>
      <c r="R820" s="754"/>
      <c r="S820" s="754"/>
      <c r="T820" s="754"/>
      <c r="U820" s="754"/>
      <c r="V820" s="754"/>
      <c r="W820" s="754"/>
      <c r="X820" s="754"/>
      <c r="Y820" s="754"/>
      <c r="Z820" s="754"/>
      <c r="AA820" s="754"/>
      <c r="AB820" s="754"/>
      <c r="AC820" s="754"/>
      <c r="AD820" s="754"/>
      <c r="AE820" s="754"/>
      <c r="AF820" s="754"/>
      <c r="AG820" s="754"/>
      <c r="AH820" s="754"/>
      <c r="AI820" s="754"/>
      <c r="AJ820" s="754"/>
      <c r="AK820" s="754"/>
      <c r="AL820" s="754"/>
      <c r="AM820" s="754"/>
      <c r="AN820" s="754"/>
      <c r="AO820" s="754"/>
      <c r="AP820" s="754"/>
      <c r="AQ820" s="754"/>
      <c r="AR820" s="754"/>
      <c r="AS820" s="754"/>
      <c r="AT820" s="754"/>
      <c r="AU820" s="754"/>
      <c r="AV820" s="754"/>
      <c r="AW820" s="754"/>
      <c r="AX820" s="754"/>
      <c r="AY820" s="754"/>
      <c r="AZ820" s="754"/>
      <c r="BA820" s="754"/>
      <c r="BB820" s="754"/>
      <c r="BC820" s="754"/>
      <c r="BD820" s="754"/>
      <c r="BE820" s="754"/>
      <c r="BF820" s="754"/>
      <c r="BG820" s="754"/>
    </row>
    <row r="821" spans="1:59" s="782" customFormat="1" x14ac:dyDescent="0.2">
      <c r="A821" s="773">
        <v>701</v>
      </c>
      <c r="B821" s="773">
        <v>711</v>
      </c>
      <c r="C821" s="774">
        <v>1035</v>
      </c>
      <c r="D821" s="775">
        <v>812</v>
      </c>
      <c r="E821" s="776" t="s">
        <v>1980</v>
      </c>
      <c r="F821" s="777" t="s">
        <v>6546</v>
      </c>
      <c r="G821" s="778" t="s">
        <v>5747</v>
      </c>
      <c r="H821" s="777" t="s">
        <v>106</v>
      </c>
      <c r="I821" s="779">
        <v>8000</v>
      </c>
      <c r="J821" s="780">
        <v>8000</v>
      </c>
      <c r="K821" s="780"/>
      <c r="L821" s="780"/>
      <c r="M821" s="780"/>
      <c r="N821" s="780"/>
      <c r="O821" s="780"/>
      <c r="P821" s="780"/>
      <c r="Q821" s="781"/>
      <c r="R821" s="754"/>
      <c r="S821" s="754"/>
      <c r="T821" s="754"/>
      <c r="U821" s="754"/>
      <c r="V821" s="754"/>
      <c r="W821" s="754"/>
      <c r="X821" s="754"/>
      <c r="Y821" s="754"/>
      <c r="Z821" s="754"/>
      <c r="AA821" s="754"/>
      <c r="AB821" s="754"/>
      <c r="AC821" s="754"/>
      <c r="AD821" s="754"/>
      <c r="AE821" s="754"/>
      <c r="AF821" s="754"/>
      <c r="AG821" s="754"/>
      <c r="AH821" s="754"/>
      <c r="AI821" s="754"/>
      <c r="AJ821" s="754"/>
      <c r="AK821" s="754"/>
      <c r="AL821" s="754"/>
      <c r="AM821" s="754"/>
      <c r="AN821" s="754"/>
      <c r="AO821" s="754"/>
      <c r="AP821" s="754"/>
      <c r="AQ821" s="754"/>
      <c r="AR821" s="754"/>
      <c r="AS821" s="754"/>
      <c r="AT821" s="754"/>
      <c r="AU821" s="754"/>
      <c r="AV821" s="754"/>
      <c r="AW821" s="754"/>
      <c r="AX821" s="754"/>
      <c r="AY821" s="754"/>
      <c r="AZ821" s="754"/>
      <c r="BA821" s="754"/>
      <c r="BB821" s="754"/>
      <c r="BC821" s="754"/>
      <c r="BD821" s="754"/>
      <c r="BE821" s="754"/>
      <c r="BF821" s="754"/>
      <c r="BG821" s="754"/>
    </row>
    <row r="822" spans="1:59" s="782" customFormat="1" x14ac:dyDescent="0.2">
      <c r="A822" s="773">
        <v>702</v>
      </c>
      <c r="B822" s="773">
        <v>712</v>
      </c>
      <c r="C822" s="774">
        <v>1036</v>
      </c>
      <c r="D822" s="775">
        <v>813</v>
      </c>
      <c r="E822" s="776" t="s">
        <v>1983</v>
      </c>
      <c r="F822" s="777" t="s">
        <v>6547</v>
      </c>
      <c r="G822" s="778" t="s">
        <v>5745</v>
      </c>
      <c r="H822" s="777" t="s">
        <v>106</v>
      </c>
      <c r="I822" s="779">
        <v>8000</v>
      </c>
      <c r="J822" s="780">
        <v>8000</v>
      </c>
      <c r="K822" s="780"/>
      <c r="L822" s="780"/>
      <c r="M822" s="780"/>
      <c r="N822" s="780"/>
      <c r="O822" s="780"/>
      <c r="P822" s="780"/>
      <c r="Q822" s="781"/>
      <c r="R822" s="754"/>
      <c r="S822" s="754"/>
      <c r="T822" s="754"/>
      <c r="U822" s="754"/>
      <c r="V822" s="754"/>
      <c r="W822" s="754"/>
      <c r="X822" s="754"/>
      <c r="Y822" s="754"/>
      <c r="Z822" s="754"/>
      <c r="AA822" s="754"/>
      <c r="AB822" s="754"/>
      <c r="AC822" s="754"/>
      <c r="AD822" s="754"/>
      <c r="AE822" s="754"/>
      <c r="AF822" s="754"/>
      <c r="AG822" s="754"/>
      <c r="AH822" s="754"/>
      <c r="AI822" s="754"/>
      <c r="AJ822" s="754"/>
      <c r="AK822" s="754"/>
      <c r="AL822" s="754"/>
      <c r="AM822" s="754"/>
      <c r="AN822" s="754"/>
      <c r="AO822" s="754"/>
      <c r="AP822" s="754"/>
      <c r="AQ822" s="754"/>
      <c r="AR822" s="754"/>
      <c r="AS822" s="754"/>
      <c r="AT822" s="754"/>
      <c r="AU822" s="754"/>
      <c r="AV822" s="754"/>
      <c r="AW822" s="754"/>
      <c r="AX822" s="754"/>
      <c r="AY822" s="754"/>
      <c r="AZ822" s="754"/>
      <c r="BA822" s="754"/>
      <c r="BB822" s="754"/>
      <c r="BC822" s="754"/>
      <c r="BD822" s="754"/>
      <c r="BE822" s="754"/>
      <c r="BF822" s="754"/>
      <c r="BG822" s="754"/>
    </row>
    <row r="823" spans="1:59" s="782" customFormat="1" x14ac:dyDescent="0.2">
      <c r="A823" s="773">
        <v>703</v>
      </c>
      <c r="B823" s="773">
        <v>713</v>
      </c>
      <c r="C823" s="774">
        <v>1037</v>
      </c>
      <c r="D823" s="775">
        <v>814</v>
      </c>
      <c r="E823" s="776" t="s">
        <v>1986</v>
      </c>
      <c r="F823" s="777" t="s">
        <v>6548</v>
      </c>
      <c r="G823" s="778" t="s">
        <v>6217</v>
      </c>
      <c r="H823" s="777" t="s">
        <v>106</v>
      </c>
      <c r="I823" s="779">
        <v>80000</v>
      </c>
      <c r="J823" s="780">
        <v>80000</v>
      </c>
      <c r="K823" s="780"/>
      <c r="L823" s="780"/>
      <c r="M823" s="780"/>
      <c r="N823" s="780"/>
      <c r="O823" s="780"/>
      <c r="P823" s="780"/>
      <c r="Q823" s="781"/>
      <c r="R823" s="754"/>
      <c r="S823" s="754"/>
      <c r="T823" s="754"/>
      <c r="U823" s="754"/>
      <c r="V823" s="754"/>
      <c r="W823" s="754"/>
      <c r="X823" s="754"/>
      <c r="Y823" s="754"/>
      <c r="Z823" s="754"/>
      <c r="AA823" s="754"/>
      <c r="AB823" s="754"/>
      <c r="AC823" s="754"/>
      <c r="AD823" s="754"/>
      <c r="AE823" s="754"/>
      <c r="AF823" s="754"/>
      <c r="AG823" s="754"/>
      <c r="AH823" s="754"/>
      <c r="AI823" s="754"/>
      <c r="AJ823" s="754"/>
      <c r="AK823" s="754"/>
      <c r="AL823" s="754"/>
      <c r="AM823" s="754"/>
      <c r="AN823" s="754"/>
      <c r="AO823" s="754"/>
      <c r="AP823" s="754"/>
      <c r="AQ823" s="754"/>
      <c r="AR823" s="754"/>
      <c r="AS823" s="754"/>
      <c r="AT823" s="754"/>
      <c r="AU823" s="754"/>
      <c r="AV823" s="754"/>
      <c r="AW823" s="754"/>
      <c r="AX823" s="754"/>
      <c r="AY823" s="754"/>
      <c r="AZ823" s="754"/>
      <c r="BA823" s="754"/>
      <c r="BB823" s="754"/>
      <c r="BC823" s="754"/>
      <c r="BD823" s="754"/>
      <c r="BE823" s="754"/>
      <c r="BF823" s="754"/>
      <c r="BG823" s="754"/>
    </row>
    <row r="824" spans="1:59" s="782" customFormat="1" x14ac:dyDescent="0.2">
      <c r="A824" s="773">
        <v>705</v>
      </c>
      <c r="B824" s="773">
        <v>715</v>
      </c>
      <c r="C824" s="774">
        <v>1038</v>
      </c>
      <c r="D824" s="775">
        <v>815</v>
      </c>
      <c r="E824" s="776" t="s">
        <v>1993</v>
      </c>
      <c r="F824" s="777" t="s">
        <v>6549</v>
      </c>
      <c r="G824" s="778" t="s">
        <v>5747</v>
      </c>
      <c r="H824" s="777" t="s">
        <v>106</v>
      </c>
      <c r="I824" s="779">
        <v>40000</v>
      </c>
      <c r="J824" s="780">
        <v>40000</v>
      </c>
      <c r="K824" s="780"/>
      <c r="L824" s="780"/>
      <c r="M824" s="780"/>
      <c r="N824" s="780"/>
      <c r="O824" s="780"/>
      <c r="P824" s="780"/>
      <c r="Q824" s="781"/>
      <c r="R824" s="754"/>
      <c r="S824" s="754"/>
      <c r="T824" s="754"/>
      <c r="U824" s="754"/>
      <c r="V824" s="754"/>
      <c r="W824" s="754"/>
      <c r="X824" s="754"/>
      <c r="Y824" s="754"/>
      <c r="Z824" s="754"/>
      <c r="AA824" s="754"/>
      <c r="AB824" s="754"/>
      <c r="AC824" s="754"/>
      <c r="AD824" s="754"/>
      <c r="AE824" s="754"/>
      <c r="AF824" s="754"/>
      <c r="AG824" s="754"/>
      <c r="AH824" s="754"/>
      <c r="AI824" s="754"/>
      <c r="AJ824" s="754"/>
      <c r="AK824" s="754"/>
      <c r="AL824" s="754"/>
      <c r="AM824" s="754"/>
      <c r="AN824" s="754"/>
      <c r="AO824" s="754"/>
      <c r="AP824" s="754"/>
      <c r="AQ824" s="754"/>
      <c r="AR824" s="754"/>
      <c r="AS824" s="754"/>
      <c r="AT824" s="754"/>
      <c r="AU824" s="754"/>
      <c r="AV824" s="754"/>
      <c r="AW824" s="754"/>
      <c r="AX824" s="754"/>
      <c r="AY824" s="754"/>
      <c r="AZ824" s="754"/>
      <c r="BA824" s="754"/>
      <c r="BB824" s="754"/>
      <c r="BC824" s="754"/>
      <c r="BD824" s="754"/>
      <c r="BE824" s="754"/>
      <c r="BF824" s="754"/>
      <c r="BG824" s="754"/>
    </row>
    <row r="825" spans="1:59" s="782" customFormat="1" ht="30" x14ac:dyDescent="0.2">
      <c r="A825" s="773">
        <v>707</v>
      </c>
      <c r="B825" s="773">
        <v>717</v>
      </c>
      <c r="C825" s="774">
        <v>1039</v>
      </c>
      <c r="D825" s="775">
        <v>816</v>
      </c>
      <c r="E825" s="776" t="s">
        <v>1999</v>
      </c>
      <c r="F825" s="777" t="s">
        <v>6550</v>
      </c>
      <c r="G825" s="778" t="s">
        <v>6217</v>
      </c>
      <c r="H825" s="777" t="s">
        <v>106</v>
      </c>
      <c r="I825" s="779">
        <v>325000</v>
      </c>
      <c r="J825" s="780">
        <v>325000</v>
      </c>
      <c r="K825" s="780"/>
      <c r="L825" s="780"/>
      <c r="M825" s="780"/>
      <c r="N825" s="780"/>
      <c r="O825" s="780"/>
      <c r="P825" s="780"/>
      <c r="Q825" s="781"/>
      <c r="R825" s="754"/>
      <c r="S825" s="754"/>
      <c r="T825" s="754"/>
      <c r="U825" s="754"/>
      <c r="V825" s="754"/>
      <c r="W825" s="754"/>
      <c r="X825" s="754"/>
      <c r="Y825" s="754"/>
      <c r="Z825" s="754"/>
      <c r="AA825" s="754"/>
      <c r="AB825" s="754"/>
      <c r="AC825" s="754"/>
      <c r="AD825" s="754"/>
      <c r="AE825" s="754"/>
      <c r="AF825" s="754"/>
      <c r="AG825" s="754"/>
      <c r="AH825" s="754"/>
      <c r="AI825" s="754"/>
      <c r="AJ825" s="754"/>
      <c r="AK825" s="754"/>
      <c r="AL825" s="754"/>
      <c r="AM825" s="754"/>
      <c r="AN825" s="754"/>
      <c r="AO825" s="754"/>
      <c r="AP825" s="754"/>
      <c r="AQ825" s="754"/>
      <c r="AR825" s="754"/>
      <c r="AS825" s="754"/>
      <c r="AT825" s="754"/>
      <c r="AU825" s="754"/>
      <c r="AV825" s="754"/>
      <c r="AW825" s="754"/>
      <c r="AX825" s="754"/>
      <c r="AY825" s="754"/>
      <c r="AZ825" s="754"/>
      <c r="BA825" s="754"/>
      <c r="BB825" s="754"/>
      <c r="BC825" s="754"/>
      <c r="BD825" s="754"/>
      <c r="BE825" s="754"/>
      <c r="BF825" s="754"/>
      <c r="BG825" s="754"/>
    </row>
    <row r="826" spans="1:59" s="782" customFormat="1" x14ac:dyDescent="0.2">
      <c r="A826" s="773">
        <v>708</v>
      </c>
      <c r="B826" s="773">
        <v>718</v>
      </c>
      <c r="C826" s="774">
        <v>1040</v>
      </c>
      <c r="D826" s="775">
        <v>817</v>
      </c>
      <c r="E826" s="776" t="s">
        <v>2003</v>
      </c>
      <c r="F826" s="777" t="s">
        <v>6551</v>
      </c>
      <c r="G826" s="778" t="s">
        <v>6217</v>
      </c>
      <c r="H826" s="777" t="s">
        <v>106</v>
      </c>
      <c r="I826" s="779">
        <v>558500</v>
      </c>
      <c r="J826" s="780">
        <v>558500</v>
      </c>
      <c r="K826" s="780"/>
      <c r="L826" s="780"/>
      <c r="M826" s="780"/>
      <c r="N826" s="780"/>
      <c r="O826" s="780"/>
      <c r="P826" s="780"/>
      <c r="Q826" s="781"/>
      <c r="R826" s="754"/>
      <c r="S826" s="754"/>
      <c r="T826" s="754"/>
      <c r="U826" s="754"/>
      <c r="V826" s="754"/>
      <c r="W826" s="754"/>
      <c r="X826" s="754"/>
      <c r="Y826" s="754"/>
      <c r="Z826" s="754"/>
      <c r="AA826" s="754"/>
      <c r="AB826" s="754"/>
      <c r="AC826" s="754"/>
      <c r="AD826" s="754"/>
      <c r="AE826" s="754"/>
      <c r="AF826" s="754"/>
      <c r="AG826" s="754"/>
      <c r="AH826" s="754"/>
      <c r="AI826" s="754"/>
      <c r="AJ826" s="754"/>
      <c r="AK826" s="754"/>
      <c r="AL826" s="754"/>
      <c r="AM826" s="754"/>
      <c r="AN826" s="754"/>
      <c r="AO826" s="754"/>
      <c r="AP826" s="754"/>
      <c r="AQ826" s="754"/>
      <c r="AR826" s="754"/>
      <c r="AS826" s="754"/>
      <c r="AT826" s="754"/>
      <c r="AU826" s="754"/>
      <c r="AV826" s="754"/>
      <c r="AW826" s="754"/>
      <c r="AX826" s="754"/>
      <c r="AY826" s="754"/>
      <c r="AZ826" s="754"/>
      <c r="BA826" s="754"/>
      <c r="BB826" s="754"/>
      <c r="BC826" s="754"/>
      <c r="BD826" s="754"/>
      <c r="BE826" s="754"/>
      <c r="BF826" s="754"/>
      <c r="BG826" s="754"/>
    </row>
    <row r="827" spans="1:59" s="782" customFormat="1" ht="30" x14ac:dyDescent="0.2">
      <c r="A827" s="773">
        <v>710</v>
      </c>
      <c r="B827" s="773">
        <v>720</v>
      </c>
      <c r="C827" s="774">
        <v>1041</v>
      </c>
      <c r="D827" s="775">
        <v>818</v>
      </c>
      <c r="E827" s="776" t="s">
        <v>2009</v>
      </c>
      <c r="F827" s="777" t="s">
        <v>6552</v>
      </c>
      <c r="G827" s="778" t="s">
        <v>6217</v>
      </c>
      <c r="H827" s="777" t="s">
        <v>106</v>
      </c>
      <c r="I827" s="779">
        <v>1200000</v>
      </c>
      <c r="J827" s="780">
        <v>1200000</v>
      </c>
      <c r="K827" s="780"/>
      <c r="L827" s="780"/>
      <c r="M827" s="780"/>
      <c r="N827" s="780"/>
      <c r="O827" s="780"/>
      <c r="P827" s="780"/>
      <c r="Q827" s="781"/>
      <c r="R827" s="754"/>
      <c r="S827" s="754"/>
      <c r="T827" s="754"/>
      <c r="U827" s="754"/>
      <c r="V827" s="754"/>
      <c r="W827" s="754"/>
      <c r="X827" s="754"/>
      <c r="Y827" s="754"/>
      <c r="Z827" s="754"/>
      <c r="AA827" s="754"/>
      <c r="AB827" s="754"/>
      <c r="AC827" s="754"/>
      <c r="AD827" s="754"/>
      <c r="AE827" s="754"/>
      <c r="AF827" s="754"/>
      <c r="AG827" s="754"/>
      <c r="AH827" s="754"/>
      <c r="AI827" s="754"/>
      <c r="AJ827" s="754"/>
      <c r="AK827" s="754"/>
      <c r="AL827" s="754"/>
      <c r="AM827" s="754"/>
      <c r="AN827" s="754"/>
      <c r="AO827" s="754"/>
      <c r="AP827" s="754"/>
      <c r="AQ827" s="754"/>
      <c r="AR827" s="754"/>
      <c r="AS827" s="754"/>
      <c r="AT827" s="754"/>
      <c r="AU827" s="754"/>
      <c r="AV827" s="754"/>
      <c r="AW827" s="754"/>
      <c r="AX827" s="754"/>
      <c r="AY827" s="754"/>
      <c r="AZ827" s="754"/>
      <c r="BA827" s="754"/>
      <c r="BB827" s="754"/>
      <c r="BC827" s="754"/>
      <c r="BD827" s="754"/>
      <c r="BE827" s="754"/>
      <c r="BF827" s="754"/>
      <c r="BG827" s="754"/>
    </row>
    <row r="828" spans="1:59" s="782" customFormat="1" ht="30" x14ac:dyDescent="0.2">
      <c r="A828" s="773">
        <v>711</v>
      </c>
      <c r="B828" s="773">
        <v>721</v>
      </c>
      <c r="C828" s="774">
        <v>1042</v>
      </c>
      <c r="D828" s="775">
        <v>819</v>
      </c>
      <c r="E828" s="776" t="s">
        <v>2012</v>
      </c>
      <c r="F828" s="777" t="s">
        <v>6553</v>
      </c>
      <c r="G828" s="778" t="s">
        <v>5747</v>
      </c>
      <c r="H828" s="777" t="s">
        <v>106</v>
      </c>
      <c r="I828" s="779">
        <v>29000</v>
      </c>
      <c r="J828" s="780">
        <v>29000</v>
      </c>
      <c r="K828" s="780"/>
      <c r="L828" s="780"/>
      <c r="M828" s="780"/>
      <c r="N828" s="780"/>
      <c r="O828" s="780"/>
      <c r="P828" s="780"/>
      <c r="Q828" s="781"/>
      <c r="R828" s="754"/>
      <c r="S828" s="754"/>
      <c r="T828" s="754"/>
      <c r="U828" s="754"/>
      <c r="V828" s="754"/>
      <c r="W828" s="754"/>
      <c r="X828" s="754"/>
      <c r="Y828" s="754"/>
      <c r="Z828" s="754"/>
      <c r="AA828" s="754"/>
      <c r="AB828" s="754"/>
      <c r="AC828" s="754"/>
      <c r="AD828" s="754"/>
      <c r="AE828" s="754"/>
      <c r="AF828" s="754"/>
      <c r="AG828" s="754"/>
      <c r="AH828" s="754"/>
      <c r="AI828" s="754"/>
      <c r="AJ828" s="754"/>
      <c r="AK828" s="754"/>
      <c r="AL828" s="754"/>
      <c r="AM828" s="754"/>
      <c r="AN828" s="754"/>
      <c r="AO828" s="754"/>
      <c r="AP828" s="754"/>
      <c r="AQ828" s="754"/>
      <c r="AR828" s="754"/>
      <c r="AS828" s="754"/>
      <c r="AT828" s="754"/>
      <c r="AU828" s="754"/>
      <c r="AV828" s="754"/>
      <c r="AW828" s="754"/>
      <c r="AX828" s="754"/>
      <c r="AY828" s="754"/>
      <c r="AZ828" s="754"/>
      <c r="BA828" s="754"/>
      <c r="BB828" s="754"/>
      <c r="BC828" s="754"/>
      <c r="BD828" s="754"/>
      <c r="BE828" s="754"/>
      <c r="BF828" s="754"/>
      <c r="BG828" s="754"/>
    </row>
    <row r="829" spans="1:59" s="782" customFormat="1" ht="30" x14ac:dyDescent="0.2">
      <c r="A829" s="773">
        <v>712</v>
      </c>
      <c r="B829" s="773">
        <v>722</v>
      </c>
      <c r="C829" s="774">
        <v>1043</v>
      </c>
      <c r="D829" s="775">
        <v>820</v>
      </c>
      <c r="E829" s="776" t="s">
        <v>2014</v>
      </c>
      <c r="F829" s="777" t="s">
        <v>6553</v>
      </c>
      <c r="G829" s="778" t="s">
        <v>6217</v>
      </c>
      <c r="H829" s="777" t="s">
        <v>106</v>
      </c>
      <c r="I829" s="779">
        <v>485000</v>
      </c>
      <c r="J829" s="780">
        <v>485000</v>
      </c>
      <c r="K829" s="780"/>
      <c r="L829" s="780"/>
      <c r="M829" s="780"/>
      <c r="N829" s="780"/>
      <c r="O829" s="780"/>
      <c r="P829" s="780"/>
      <c r="Q829" s="781"/>
      <c r="R829" s="754"/>
      <c r="S829" s="754"/>
      <c r="T829" s="754"/>
      <c r="U829" s="754"/>
      <c r="V829" s="754"/>
      <c r="W829" s="754"/>
      <c r="X829" s="754"/>
      <c r="Y829" s="754"/>
      <c r="Z829" s="754"/>
      <c r="AA829" s="754"/>
      <c r="AB829" s="754"/>
      <c r="AC829" s="754"/>
      <c r="AD829" s="754"/>
      <c r="AE829" s="754"/>
      <c r="AF829" s="754"/>
      <c r="AG829" s="754"/>
      <c r="AH829" s="754"/>
      <c r="AI829" s="754"/>
      <c r="AJ829" s="754"/>
      <c r="AK829" s="754"/>
      <c r="AL829" s="754"/>
      <c r="AM829" s="754"/>
      <c r="AN829" s="754"/>
      <c r="AO829" s="754"/>
      <c r="AP829" s="754"/>
      <c r="AQ829" s="754"/>
      <c r="AR829" s="754"/>
      <c r="AS829" s="754"/>
      <c r="AT829" s="754"/>
      <c r="AU829" s="754"/>
      <c r="AV829" s="754"/>
      <c r="AW829" s="754"/>
      <c r="AX829" s="754"/>
      <c r="AY829" s="754"/>
      <c r="AZ829" s="754"/>
      <c r="BA829" s="754"/>
      <c r="BB829" s="754"/>
      <c r="BC829" s="754"/>
      <c r="BD829" s="754"/>
      <c r="BE829" s="754"/>
      <c r="BF829" s="754"/>
      <c r="BG829" s="754"/>
    </row>
    <row r="830" spans="1:59" s="782" customFormat="1" ht="30" x14ac:dyDescent="0.2">
      <c r="A830" s="773">
        <v>713</v>
      </c>
      <c r="B830" s="773">
        <v>723</v>
      </c>
      <c r="C830" s="774">
        <v>1044</v>
      </c>
      <c r="D830" s="775">
        <v>821</v>
      </c>
      <c r="E830" s="776" t="s">
        <v>2016</v>
      </c>
      <c r="F830" s="777" t="s">
        <v>6553</v>
      </c>
      <c r="G830" s="778" t="s">
        <v>5747</v>
      </c>
      <c r="H830" s="777" t="s">
        <v>106</v>
      </c>
      <c r="I830" s="779">
        <v>0</v>
      </c>
      <c r="J830" s="780">
        <v>0</v>
      </c>
      <c r="K830" s="780"/>
      <c r="L830" s="780"/>
      <c r="M830" s="780"/>
      <c r="N830" s="780"/>
      <c r="O830" s="780"/>
      <c r="P830" s="780"/>
      <c r="Q830" s="781"/>
      <c r="R830" s="754"/>
      <c r="S830" s="754"/>
      <c r="T830" s="754"/>
      <c r="U830" s="754"/>
      <c r="V830" s="754"/>
      <c r="W830" s="754"/>
      <c r="X830" s="754"/>
      <c r="Y830" s="754"/>
      <c r="Z830" s="754"/>
      <c r="AA830" s="754"/>
      <c r="AB830" s="754"/>
      <c r="AC830" s="754"/>
      <c r="AD830" s="754"/>
      <c r="AE830" s="754"/>
      <c r="AF830" s="754"/>
      <c r="AG830" s="754"/>
      <c r="AH830" s="754"/>
      <c r="AI830" s="754"/>
      <c r="AJ830" s="754"/>
      <c r="AK830" s="754"/>
      <c r="AL830" s="754"/>
      <c r="AM830" s="754"/>
      <c r="AN830" s="754"/>
      <c r="AO830" s="754"/>
      <c r="AP830" s="754"/>
      <c r="AQ830" s="754"/>
      <c r="AR830" s="754"/>
      <c r="AS830" s="754"/>
      <c r="AT830" s="754"/>
      <c r="AU830" s="754"/>
      <c r="AV830" s="754"/>
      <c r="AW830" s="754"/>
      <c r="AX830" s="754"/>
      <c r="AY830" s="754"/>
      <c r="AZ830" s="754"/>
      <c r="BA830" s="754"/>
      <c r="BB830" s="754"/>
      <c r="BC830" s="754"/>
      <c r="BD830" s="754"/>
      <c r="BE830" s="754"/>
      <c r="BF830" s="754"/>
      <c r="BG830" s="754"/>
    </row>
    <row r="831" spans="1:59" s="782" customFormat="1" x14ac:dyDescent="0.2">
      <c r="A831" s="773">
        <v>715</v>
      </c>
      <c r="B831" s="773">
        <v>724</v>
      </c>
      <c r="C831" s="774">
        <v>1045</v>
      </c>
      <c r="D831" s="775">
        <v>822</v>
      </c>
      <c r="E831" s="776" t="s">
        <v>2020</v>
      </c>
      <c r="F831" s="777" t="s">
        <v>6554</v>
      </c>
      <c r="G831" s="778" t="s">
        <v>5747</v>
      </c>
      <c r="H831" s="777" t="s">
        <v>106</v>
      </c>
      <c r="I831" s="779">
        <v>75000</v>
      </c>
      <c r="J831" s="780">
        <v>75000</v>
      </c>
      <c r="K831" s="780"/>
      <c r="L831" s="780"/>
      <c r="M831" s="780"/>
      <c r="N831" s="780"/>
      <c r="O831" s="780"/>
      <c r="P831" s="780"/>
      <c r="Q831" s="781"/>
      <c r="R831" s="754"/>
      <c r="S831" s="754"/>
      <c r="T831" s="754"/>
      <c r="U831" s="754"/>
      <c r="V831" s="754"/>
      <c r="W831" s="754"/>
      <c r="X831" s="754"/>
      <c r="Y831" s="754"/>
      <c r="Z831" s="754"/>
      <c r="AA831" s="754"/>
      <c r="AB831" s="754"/>
      <c r="AC831" s="754"/>
      <c r="AD831" s="754"/>
      <c r="AE831" s="754"/>
      <c r="AF831" s="754"/>
      <c r="AG831" s="754"/>
      <c r="AH831" s="754"/>
      <c r="AI831" s="754"/>
      <c r="AJ831" s="754"/>
      <c r="AK831" s="754"/>
      <c r="AL831" s="754"/>
      <c r="AM831" s="754"/>
      <c r="AN831" s="754"/>
      <c r="AO831" s="754"/>
      <c r="AP831" s="754"/>
      <c r="AQ831" s="754"/>
      <c r="AR831" s="754"/>
      <c r="AS831" s="754"/>
      <c r="AT831" s="754"/>
      <c r="AU831" s="754"/>
      <c r="AV831" s="754"/>
      <c r="AW831" s="754"/>
      <c r="AX831" s="754"/>
      <c r="AY831" s="754"/>
      <c r="AZ831" s="754"/>
      <c r="BA831" s="754"/>
      <c r="BB831" s="754"/>
      <c r="BC831" s="754"/>
      <c r="BD831" s="754"/>
      <c r="BE831" s="754"/>
      <c r="BF831" s="754"/>
      <c r="BG831" s="754"/>
    </row>
    <row r="832" spans="1:59" s="782" customFormat="1" ht="30" x14ac:dyDescent="0.2">
      <c r="A832" s="773">
        <v>718</v>
      </c>
      <c r="B832" s="773">
        <v>726</v>
      </c>
      <c r="C832" s="774">
        <v>1047</v>
      </c>
      <c r="D832" s="775">
        <v>823</v>
      </c>
      <c r="E832" s="776" t="s">
        <v>2028</v>
      </c>
      <c r="F832" s="777" t="s">
        <v>6555</v>
      </c>
      <c r="G832" s="778" t="s">
        <v>5747</v>
      </c>
      <c r="H832" s="777" t="s">
        <v>106</v>
      </c>
      <c r="I832" s="779">
        <v>25000</v>
      </c>
      <c r="J832" s="780">
        <v>25000</v>
      </c>
      <c r="K832" s="780"/>
      <c r="L832" s="780"/>
      <c r="M832" s="780"/>
      <c r="N832" s="780"/>
      <c r="O832" s="780"/>
      <c r="P832" s="780"/>
      <c r="Q832" s="781"/>
      <c r="R832" s="754"/>
      <c r="S832" s="754"/>
      <c r="T832" s="754"/>
      <c r="U832" s="754"/>
      <c r="V832" s="754"/>
      <c r="W832" s="754"/>
      <c r="X832" s="754"/>
      <c r="Y832" s="754"/>
      <c r="Z832" s="754"/>
      <c r="AA832" s="754"/>
      <c r="AB832" s="754"/>
      <c r="AC832" s="754"/>
      <c r="AD832" s="754"/>
      <c r="AE832" s="754"/>
      <c r="AF832" s="754"/>
      <c r="AG832" s="754"/>
      <c r="AH832" s="754"/>
      <c r="AI832" s="754"/>
      <c r="AJ832" s="754"/>
      <c r="AK832" s="754"/>
      <c r="AL832" s="754"/>
      <c r="AM832" s="754"/>
      <c r="AN832" s="754"/>
      <c r="AO832" s="754"/>
      <c r="AP832" s="754"/>
      <c r="AQ832" s="754"/>
      <c r="AR832" s="754"/>
      <c r="AS832" s="754"/>
      <c r="AT832" s="754"/>
      <c r="AU832" s="754"/>
      <c r="AV832" s="754"/>
      <c r="AW832" s="754"/>
      <c r="AX832" s="754"/>
      <c r="AY832" s="754"/>
      <c r="AZ832" s="754"/>
      <c r="BA832" s="754"/>
      <c r="BB832" s="754"/>
      <c r="BC832" s="754"/>
      <c r="BD832" s="754"/>
      <c r="BE832" s="754"/>
      <c r="BF832" s="754"/>
      <c r="BG832" s="754"/>
    </row>
    <row r="833" spans="1:59" s="782" customFormat="1" ht="30" x14ac:dyDescent="0.2">
      <c r="A833" s="773">
        <v>719</v>
      </c>
      <c r="B833" s="773">
        <v>727</v>
      </c>
      <c r="C833" s="774">
        <v>1048</v>
      </c>
      <c r="D833" s="775">
        <v>824</v>
      </c>
      <c r="E833" s="776" t="s">
        <v>2030</v>
      </c>
      <c r="F833" s="777" t="s">
        <v>6556</v>
      </c>
      <c r="G833" s="778" t="s">
        <v>5747</v>
      </c>
      <c r="H833" s="777" t="s">
        <v>106</v>
      </c>
      <c r="I833" s="779">
        <v>75000</v>
      </c>
      <c r="J833" s="780">
        <v>75000</v>
      </c>
      <c r="K833" s="780"/>
      <c r="L833" s="780"/>
      <c r="M833" s="780"/>
      <c r="N833" s="780"/>
      <c r="O833" s="780"/>
      <c r="P833" s="780"/>
      <c r="Q833" s="781"/>
      <c r="R833" s="754"/>
      <c r="S833" s="754"/>
      <c r="T833" s="754"/>
      <c r="U833" s="754"/>
      <c r="V833" s="754"/>
      <c r="W833" s="754"/>
      <c r="X833" s="754"/>
      <c r="Y833" s="754"/>
      <c r="Z833" s="754"/>
      <c r="AA833" s="754"/>
      <c r="AB833" s="754"/>
      <c r="AC833" s="754"/>
      <c r="AD833" s="754"/>
      <c r="AE833" s="754"/>
      <c r="AF833" s="754"/>
      <c r="AG833" s="754"/>
      <c r="AH833" s="754"/>
      <c r="AI833" s="754"/>
      <c r="AJ833" s="754"/>
      <c r="AK833" s="754"/>
      <c r="AL833" s="754"/>
      <c r="AM833" s="754"/>
      <c r="AN833" s="754"/>
      <c r="AO833" s="754"/>
      <c r="AP833" s="754"/>
      <c r="AQ833" s="754"/>
      <c r="AR833" s="754"/>
      <c r="AS833" s="754"/>
      <c r="AT833" s="754"/>
      <c r="AU833" s="754"/>
      <c r="AV833" s="754"/>
      <c r="AW833" s="754"/>
      <c r="AX833" s="754"/>
      <c r="AY833" s="754"/>
      <c r="AZ833" s="754"/>
      <c r="BA833" s="754"/>
      <c r="BB833" s="754"/>
      <c r="BC833" s="754"/>
      <c r="BD833" s="754"/>
      <c r="BE833" s="754"/>
      <c r="BF833" s="754"/>
      <c r="BG833" s="754"/>
    </row>
    <row r="834" spans="1:59" s="782" customFormat="1" ht="30" x14ac:dyDescent="0.2">
      <c r="A834" s="773">
        <v>720</v>
      </c>
      <c r="B834" s="773">
        <v>728</v>
      </c>
      <c r="C834" s="774">
        <v>1049</v>
      </c>
      <c r="D834" s="775">
        <v>825</v>
      </c>
      <c r="E834" s="776" t="s">
        <v>2033</v>
      </c>
      <c r="F834" s="777" t="s">
        <v>6557</v>
      </c>
      <c r="G834" s="778" t="s">
        <v>5747</v>
      </c>
      <c r="H834" s="777" t="s">
        <v>106</v>
      </c>
      <c r="I834" s="779">
        <v>75000</v>
      </c>
      <c r="J834" s="780">
        <v>75000</v>
      </c>
      <c r="K834" s="780"/>
      <c r="L834" s="780"/>
      <c r="M834" s="780"/>
      <c r="N834" s="780"/>
      <c r="O834" s="780"/>
      <c r="P834" s="780"/>
      <c r="Q834" s="781"/>
      <c r="R834" s="754"/>
      <c r="S834" s="754"/>
      <c r="T834" s="754"/>
      <c r="U834" s="754"/>
      <c r="V834" s="754"/>
      <c r="W834" s="754"/>
      <c r="X834" s="754"/>
      <c r="Y834" s="754"/>
      <c r="Z834" s="754"/>
      <c r="AA834" s="754"/>
      <c r="AB834" s="754"/>
      <c r="AC834" s="754"/>
      <c r="AD834" s="754"/>
      <c r="AE834" s="754"/>
      <c r="AF834" s="754"/>
      <c r="AG834" s="754"/>
      <c r="AH834" s="754"/>
      <c r="AI834" s="754"/>
      <c r="AJ834" s="754"/>
      <c r="AK834" s="754"/>
      <c r="AL834" s="754"/>
      <c r="AM834" s="754"/>
      <c r="AN834" s="754"/>
      <c r="AO834" s="754"/>
      <c r="AP834" s="754"/>
      <c r="AQ834" s="754"/>
      <c r="AR834" s="754"/>
      <c r="AS834" s="754"/>
      <c r="AT834" s="754"/>
      <c r="AU834" s="754"/>
      <c r="AV834" s="754"/>
      <c r="AW834" s="754"/>
      <c r="AX834" s="754"/>
      <c r="AY834" s="754"/>
      <c r="AZ834" s="754"/>
      <c r="BA834" s="754"/>
      <c r="BB834" s="754"/>
      <c r="BC834" s="754"/>
      <c r="BD834" s="754"/>
      <c r="BE834" s="754"/>
      <c r="BF834" s="754"/>
      <c r="BG834" s="754"/>
    </row>
    <row r="835" spans="1:59" s="782" customFormat="1" ht="30" x14ac:dyDescent="0.2">
      <c r="A835" s="773">
        <v>723</v>
      </c>
      <c r="B835" s="773">
        <v>731</v>
      </c>
      <c r="C835" s="774">
        <v>1051</v>
      </c>
      <c r="D835" s="775">
        <v>826</v>
      </c>
      <c r="E835" s="776" t="s">
        <v>2041</v>
      </c>
      <c r="F835" s="777" t="s">
        <v>6558</v>
      </c>
      <c r="G835" s="778" t="s">
        <v>5747</v>
      </c>
      <c r="H835" s="777" t="s">
        <v>106</v>
      </c>
      <c r="I835" s="779">
        <v>75000</v>
      </c>
      <c r="J835" s="780">
        <v>75000</v>
      </c>
      <c r="K835" s="780"/>
      <c r="L835" s="780"/>
      <c r="M835" s="780"/>
      <c r="N835" s="780"/>
      <c r="O835" s="780"/>
      <c r="P835" s="780"/>
      <c r="Q835" s="781"/>
      <c r="R835" s="754"/>
      <c r="S835" s="754"/>
      <c r="T835" s="754"/>
      <c r="U835" s="754"/>
      <c r="V835" s="754"/>
      <c r="W835" s="754"/>
      <c r="X835" s="754"/>
      <c r="Y835" s="754"/>
      <c r="Z835" s="754"/>
      <c r="AA835" s="754"/>
      <c r="AB835" s="754"/>
      <c r="AC835" s="754"/>
      <c r="AD835" s="754"/>
      <c r="AE835" s="754"/>
      <c r="AF835" s="754"/>
      <c r="AG835" s="754"/>
      <c r="AH835" s="754"/>
      <c r="AI835" s="754"/>
      <c r="AJ835" s="754"/>
      <c r="AK835" s="754"/>
      <c r="AL835" s="754"/>
      <c r="AM835" s="754"/>
      <c r="AN835" s="754"/>
      <c r="AO835" s="754"/>
      <c r="AP835" s="754"/>
      <c r="AQ835" s="754"/>
      <c r="AR835" s="754"/>
      <c r="AS835" s="754"/>
      <c r="AT835" s="754"/>
      <c r="AU835" s="754"/>
      <c r="AV835" s="754"/>
      <c r="AW835" s="754"/>
      <c r="AX835" s="754"/>
      <c r="AY835" s="754"/>
      <c r="AZ835" s="754"/>
      <c r="BA835" s="754"/>
      <c r="BB835" s="754"/>
      <c r="BC835" s="754"/>
      <c r="BD835" s="754"/>
      <c r="BE835" s="754"/>
      <c r="BF835" s="754"/>
      <c r="BG835" s="754"/>
    </row>
    <row r="836" spans="1:59" s="782" customFormat="1" ht="30" x14ac:dyDescent="0.2">
      <c r="A836" s="773">
        <v>726</v>
      </c>
      <c r="B836" s="773">
        <v>734</v>
      </c>
      <c r="C836" s="774">
        <v>1053</v>
      </c>
      <c r="D836" s="775">
        <v>827</v>
      </c>
      <c r="E836" s="776" t="s">
        <v>2048</v>
      </c>
      <c r="F836" s="777" t="s">
        <v>6559</v>
      </c>
      <c r="G836" s="778" t="s">
        <v>5747</v>
      </c>
      <c r="H836" s="777" t="s">
        <v>106</v>
      </c>
      <c r="I836" s="779">
        <v>75000</v>
      </c>
      <c r="J836" s="780">
        <v>75000</v>
      </c>
      <c r="K836" s="780"/>
      <c r="L836" s="780"/>
      <c r="M836" s="780"/>
      <c r="N836" s="780"/>
      <c r="O836" s="780"/>
      <c r="P836" s="780"/>
      <c r="Q836" s="781"/>
      <c r="R836" s="754"/>
      <c r="S836" s="754"/>
      <c r="T836" s="754"/>
      <c r="U836" s="754"/>
      <c r="V836" s="754"/>
      <c r="W836" s="754"/>
      <c r="X836" s="754"/>
      <c r="Y836" s="754"/>
      <c r="Z836" s="754"/>
      <c r="AA836" s="754"/>
      <c r="AB836" s="754"/>
      <c r="AC836" s="754"/>
      <c r="AD836" s="754"/>
      <c r="AE836" s="754"/>
      <c r="AF836" s="754"/>
      <c r="AG836" s="754"/>
      <c r="AH836" s="754"/>
      <c r="AI836" s="754"/>
      <c r="AJ836" s="754"/>
      <c r="AK836" s="754"/>
      <c r="AL836" s="754"/>
      <c r="AM836" s="754"/>
      <c r="AN836" s="754"/>
      <c r="AO836" s="754"/>
      <c r="AP836" s="754"/>
      <c r="AQ836" s="754"/>
      <c r="AR836" s="754"/>
      <c r="AS836" s="754"/>
      <c r="AT836" s="754"/>
      <c r="AU836" s="754"/>
      <c r="AV836" s="754"/>
      <c r="AW836" s="754"/>
      <c r="AX836" s="754"/>
      <c r="AY836" s="754"/>
      <c r="AZ836" s="754"/>
      <c r="BA836" s="754"/>
      <c r="BB836" s="754"/>
      <c r="BC836" s="754"/>
      <c r="BD836" s="754"/>
      <c r="BE836" s="754"/>
      <c r="BF836" s="754"/>
      <c r="BG836" s="754"/>
    </row>
    <row r="837" spans="1:59" s="782" customFormat="1" x14ac:dyDescent="0.2">
      <c r="A837" s="773">
        <v>729</v>
      </c>
      <c r="B837" s="773">
        <v>737</v>
      </c>
      <c r="C837" s="774">
        <v>1055</v>
      </c>
      <c r="D837" s="775">
        <v>828</v>
      </c>
      <c r="E837" s="776" t="s">
        <v>2055</v>
      </c>
      <c r="F837" s="777" t="s">
        <v>6560</v>
      </c>
      <c r="G837" s="778" t="s">
        <v>5747</v>
      </c>
      <c r="H837" s="777" t="s">
        <v>106</v>
      </c>
      <c r="I837" s="779">
        <v>15000</v>
      </c>
      <c r="J837" s="780">
        <v>15000</v>
      </c>
      <c r="K837" s="780"/>
      <c r="L837" s="780"/>
      <c r="M837" s="780"/>
      <c r="N837" s="780"/>
      <c r="O837" s="780"/>
      <c r="P837" s="780"/>
      <c r="Q837" s="781"/>
      <c r="R837" s="754"/>
      <c r="S837" s="754"/>
      <c r="T837" s="754"/>
      <c r="U837" s="754"/>
      <c r="V837" s="754"/>
      <c r="W837" s="754"/>
      <c r="X837" s="754"/>
      <c r="Y837" s="754"/>
      <c r="Z837" s="754"/>
      <c r="AA837" s="754"/>
      <c r="AB837" s="754"/>
      <c r="AC837" s="754"/>
      <c r="AD837" s="754"/>
      <c r="AE837" s="754"/>
      <c r="AF837" s="754"/>
      <c r="AG837" s="754"/>
      <c r="AH837" s="754"/>
      <c r="AI837" s="754"/>
      <c r="AJ837" s="754"/>
      <c r="AK837" s="754"/>
      <c r="AL837" s="754"/>
      <c r="AM837" s="754"/>
      <c r="AN837" s="754"/>
      <c r="AO837" s="754"/>
      <c r="AP837" s="754"/>
      <c r="AQ837" s="754"/>
      <c r="AR837" s="754"/>
      <c r="AS837" s="754"/>
      <c r="AT837" s="754"/>
      <c r="AU837" s="754"/>
      <c r="AV837" s="754"/>
      <c r="AW837" s="754"/>
      <c r="AX837" s="754"/>
      <c r="AY837" s="754"/>
      <c r="AZ837" s="754"/>
      <c r="BA837" s="754"/>
      <c r="BB837" s="754"/>
      <c r="BC837" s="754"/>
      <c r="BD837" s="754"/>
      <c r="BE837" s="754"/>
      <c r="BF837" s="754"/>
      <c r="BG837" s="754"/>
    </row>
    <row r="838" spans="1:59" s="782" customFormat="1" x14ac:dyDescent="0.2">
      <c r="A838" s="773">
        <v>730</v>
      </c>
      <c r="B838" s="773">
        <v>738</v>
      </c>
      <c r="C838" s="774">
        <v>1056</v>
      </c>
      <c r="D838" s="775">
        <v>829</v>
      </c>
      <c r="E838" s="776" t="s">
        <v>2059</v>
      </c>
      <c r="F838" s="777" t="s">
        <v>6561</v>
      </c>
      <c r="G838" s="778" t="s">
        <v>5745</v>
      </c>
      <c r="H838" s="777" t="s">
        <v>106</v>
      </c>
      <c r="I838" s="779">
        <v>0</v>
      </c>
      <c r="J838" s="780">
        <v>0</v>
      </c>
      <c r="K838" s="780"/>
      <c r="L838" s="780"/>
      <c r="M838" s="780"/>
      <c r="N838" s="780"/>
      <c r="O838" s="780"/>
      <c r="P838" s="780"/>
      <c r="Q838" s="781"/>
      <c r="R838" s="754"/>
      <c r="S838" s="754"/>
      <c r="T838" s="754"/>
      <c r="U838" s="754"/>
      <c r="V838" s="754"/>
      <c r="W838" s="754"/>
      <c r="X838" s="754"/>
      <c r="Y838" s="754"/>
      <c r="Z838" s="754"/>
      <c r="AA838" s="754"/>
      <c r="AB838" s="754"/>
      <c r="AC838" s="754"/>
      <c r="AD838" s="754"/>
      <c r="AE838" s="754"/>
      <c r="AF838" s="754"/>
      <c r="AG838" s="754"/>
      <c r="AH838" s="754"/>
      <c r="AI838" s="754"/>
      <c r="AJ838" s="754"/>
      <c r="AK838" s="754"/>
      <c r="AL838" s="754"/>
      <c r="AM838" s="754"/>
      <c r="AN838" s="754"/>
      <c r="AO838" s="754"/>
      <c r="AP838" s="754"/>
      <c r="AQ838" s="754"/>
      <c r="AR838" s="754"/>
      <c r="AS838" s="754"/>
      <c r="AT838" s="754"/>
      <c r="AU838" s="754"/>
      <c r="AV838" s="754"/>
      <c r="AW838" s="754"/>
      <c r="AX838" s="754"/>
      <c r="AY838" s="754"/>
      <c r="AZ838" s="754"/>
      <c r="BA838" s="754"/>
      <c r="BB838" s="754"/>
      <c r="BC838" s="754"/>
      <c r="BD838" s="754"/>
      <c r="BE838" s="754"/>
      <c r="BF838" s="754"/>
      <c r="BG838" s="754"/>
    </row>
    <row r="839" spans="1:59" s="782" customFormat="1" x14ac:dyDescent="0.2">
      <c r="A839" s="773">
        <v>731</v>
      </c>
      <c r="B839" s="773">
        <v>739</v>
      </c>
      <c r="C839" s="774">
        <v>1057</v>
      </c>
      <c r="D839" s="775">
        <v>830</v>
      </c>
      <c r="E839" s="776" t="s">
        <v>2062</v>
      </c>
      <c r="F839" s="777" t="s">
        <v>6562</v>
      </c>
      <c r="G839" s="778" t="s">
        <v>5747</v>
      </c>
      <c r="H839" s="777" t="s">
        <v>106</v>
      </c>
      <c r="I839" s="779">
        <v>25000</v>
      </c>
      <c r="J839" s="780">
        <v>25000</v>
      </c>
      <c r="K839" s="780"/>
      <c r="L839" s="780"/>
      <c r="M839" s="780"/>
      <c r="N839" s="780"/>
      <c r="O839" s="780"/>
      <c r="P839" s="780"/>
      <c r="Q839" s="781"/>
      <c r="R839" s="754"/>
      <c r="S839" s="754"/>
      <c r="T839" s="754"/>
      <c r="U839" s="754"/>
      <c r="V839" s="754"/>
      <c r="W839" s="754"/>
      <c r="X839" s="754"/>
      <c r="Y839" s="754"/>
      <c r="Z839" s="754"/>
      <c r="AA839" s="754"/>
      <c r="AB839" s="754"/>
      <c r="AC839" s="754"/>
      <c r="AD839" s="754"/>
      <c r="AE839" s="754"/>
      <c r="AF839" s="754"/>
      <c r="AG839" s="754"/>
      <c r="AH839" s="754"/>
      <c r="AI839" s="754"/>
      <c r="AJ839" s="754"/>
      <c r="AK839" s="754"/>
      <c r="AL839" s="754"/>
      <c r="AM839" s="754"/>
      <c r="AN839" s="754"/>
      <c r="AO839" s="754"/>
      <c r="AP839" s="754"/>
      <c r="AQ839" s="754"/>
      <c r="AR839" s="754"/>
      <c r="AS839" s="754"/>
      <c r="AT839" s="754"/>
      <c r="AU839" s="754"/>
      <c r="AV839" s="754"/>
      <c r="AW839" s="754"/>
      <c r="AX839" s="754"/>
      <c r="AY839" s="754"/>
      <c r="AZ839" s="754"/>
      <c r="BA839" s="754"/>
      <c r="BB839" s="754"/>
      <c r="BC839" s="754"/>
      <c r="BD839" s="754"/>
      <c r="BE839" s="754"/>
      <c r="BF839" s="754"/>
      <c r="BG839" s="754"/>
    </row>
    <row r="840" spans="1:59" s="782" customFormat="1" ht="45" x14ac:dyDescent="0.2">
      <c r="A840" s="773">
        <v>732</v>
      </c>
      <c r="B840" s="773">
        <v>740</v>
      </c>
      <c r="C840" s="774">
        <v>1058</v>
      </c>
      <c r="D840" s="775">
        <v>831</v>
      </c>
      <c r="E840" s="776" t="s">
        <v>2065</v>
      </c>
      <c r="F840" s="777" t="s">
        <v>6563</v>
      </c>
      <c r="G840" s="778" t="s">
        <v>6217</v>
      </c>
      <c r="H840" s="777" t="s">
        <v>106</v>
      </c>
      <c r="I840" s="779">
        <v>1000000</v>
      </c>
      <c r="J840" s="780">
        <v>1000000</v>
      </c>
      <c r="K840" s="780"/>
      <c r="L840" s="780"/>
      <c r="M840" s="780"/>
      <c r="N840" s="780"/>
      <c r="O840" s="780"/>
      <c r="P840" s="780"/>
      <c r="Q840" s="781"/>
      <c r="R840" s="754"/>
      <c r="S840" s="754"/>
      <c r="T840" s="754"/>
      <c r="U840" s="754"/>
      <c r="V840" s="754"/>
      <c r="W840" s="754"/>
      <c r="X840" s="754"/>
      <c r="Y840" s="754"/>
      <c r="Z840" s="754"/>
      <c r="AA840" s="754"/>
      <c r="AB840" s="754"/>
      <c r="AC840" s="754"/>
      <c r="AD840" s="754"/>
      <c r="AE840" s="754"/>
      <c r="AF840" s="754"/>
      <c r="AG840" s="754"/>
      <c r="AH840" s="754"/>
      <c r="AI840" s="754"/>
      <c r="AJ840" s="754"/>
      <c r="AK840" s="754"/>
      <c r="AL840" s="754"/>
      <c r="AM840" s="754"/>
      <c r="AN840" s="754"/>
      <c r="AO840" s="754"/>
      <c r="AP840" s="754"/>
      <c r="AQ840" s="754"/>
      <c r="AR840" s="754"/>
      <c r="AS840" s="754"/>
      <c r="AT840" s="754"/>
      <c r="AU840" s="754"/>
      <c r="AV840" s="754"/>
      <c r="AW840" s="754"/>
      <c r="AX840" s="754"/>
      <c r="AY840" s="754"/>
      <c r="AZ840" s="754"/>
      <c r="BA840" s="754"/>
      <c r="BB840" s="754"/>
      <c r="BC840" s="754"/>
      <c r="BD840" s="754"/>
      <c r="BE840" s="754"/>
      <c r="BF840" s="754"/>
      <c r="BG840" s="754"/>
    </row>
    <row r="841" spans="1:59" s="782" customFormat="1" x14ac:dyDescent="0.2">
      <c r="A841" s="773">
        <v>733</v>
      </c>
      <c r="B841" s="773">
        <v>741</v>
      </c>
      <c r="C841" s="774">
        <v>1059</v>
      </c>
      <c r="D841" s="775">
        <v>832</v>
      </c>
      <c r="E841" s="776" t="s">
        <v>2068</v>
      </c>
      <c r="F841" s="777" t="s">
        <v>6564</v>
      </c>
      <c r="G841" s="778" t="s">
        <v>5747</v>
      </c>
      <c r="H841" s="777" t="s">
        <v>106</v>
      </c>
      <c r="I841" s="779">
        <v>30000</v>
      </c>
      <c r="J841" s="780">
        <v>30000</v>
      </c>
      <c r="K841" s="780"/>
      <c r="L841" s="780"/>
      <c r="M841" s="780"/>
      <c r="N841" s="780"/>
      <c r="O841" s="780"/>
      <c r="P841" s="780"/>
      <c r="Q841" s="781"/>
      <c r="R841" s="754"/>
      <c r="S841" s="754"/>
      <c r="T841" s="754"/>
      <c r="U841" s="754"/>
      <c r="V841" s="754"/>
      <c r="W841" s="754"/>
      <c r="X841" s="754"/>
      <c r="Y841" s="754"/>
      <c r="Z841" s="754"/>
      <c r="AA841" s="754"/>
      <c r="AB841" s="754"/>
      <c r="AC841" s="754"/>
      <c r="AD841" s="754"/>
      <c r="AE841" s="754"/>
      <c r="AF841" s="754"/>
      <c r="AG841" s="754"/>
      <c r="AH841" s="754"/>
      <c r="AI841" s="754"/>
      <c r="AJ841" s="754"/>
      <c r="AK841" s="754"/>
      <c r="AL841" s="754"/>
      <c r="AM841" s="754"/>
      <c r="AN841" s="754"/>
      <c r="AO841" s="754"/>
      <c r="AP841" s="754"/>
      <c r="AQ841" s="754"/>
      <c r="AR841" s="754"/>
      <c r="AS841" s="754"/>
      <c r="AT841" s="754"/>
      <c r="AU841" s="754"/>
      <c r="AV841" s="754"/>
      <c r="AW841" s="754"/>
      <c r="AX841" s="754"/>
      <c r="AY841" s="754"/>
      <c r="AZ841" s="754"/>
      <c r="BA841" s="754"/>
      <c r="BB841" s="754"/>
      <c r="BC841" s="754"/>
      <c r="BD841" s="754"/>
      <c r="BE841" s="754"/>
      <c r="BF841" s="754"/>
      <c r="BG841" s="754"/>
    </row>
    <row r="842" spans="1:59" s="782" customFormat="1" x14ac:dyDescent="0.2">
      <c r="A842" s="773">
        <v>734</v>
      </c>
      <c r="B842" s="773">
        <v>742</v>
      </c>
      <c r="C842" s="774">
        <v>1060</v>
      </c>
      <c r="D842" s="775">
        <v>833</v>
      </c>
      <c r="E842" s="776" t="s">
        <v>2071</v>
      </c>
      <c r="F842" s="777" t="s">
        <v>6565</v>
      </c>
      <c r="G842" s="778" t="s">
        <v>6217</v>
      </c>
      <c r="H842" s="777" t="s">
        <v>106</v>
      </c>
      <c r="I842" s="779">
        <v>300000</v>
      </c>
      <c r="J842" s="780">
        <v>300000</v>
      </c>
      <c r="K842" s="780"/>
      <c r="L842" s="780"/>
      <c r="M842" s="780"/>
      <c r="N842" s="780"/>
      <c r="O842" s="780"/>
      <c r="P842" s="780"/>
      <c r="Q842" s="781"/>
      <c r="R842" s="754"/>
      <c r="S842" s="754"/>
      <c r="T842" s="754"/>
      <c r="U842" s="754"/>
      <c r="V842" s="754"/>
      <c r="W842" s="754"/>
      <c r="X842" s="754"/>
      <c r="Y842" s="754"/>
      <c r="Z842" s="754"/>
      <c r="AA842" s="754"/>
      <c r="AB842" s="754"/>
      <c r="AC842" s="754"/>
      <c r="AD842" s="754"/>
      <c r="AE842" s="754"/>
      <c r="AF842" s="754"/>
      <c r="AG842" s="754"/>
      <c r="AH842" s="754"/>
      <c r="AI842" s="754"/>
      <c r="AJ842" s="754"/>
      <c r="AK842" s="754"/>
      <c r="AL842" s="754"/>
      <c r="AM842" s="754"/>
      <c r="AN842" s="754"/>
      <c r="AO842" s="754"/>
      <c r="AP842" s="754"/>
      <c r="AQ842" s="754"/>
      <c r="AR842" s="754"/>
      <c r="AS842" s="754"/>
      <c r="AT842" s="754"/>
      <c r="AU842" s="754"/>
      <c r="AV842" s="754"/>
      <c r="AW842" s="754"/>
      <c r="AX842" s="754"/>
      <c r="AY842" s="754"/>
      <c r="AZ842" s="754"/>
      <c r="BA842" s="754"/>
      <c r="BB842" s="754"/>
      <c r="BC842" s="754"/>
      <c r="BD842" s="754"/>
      <c r="BE842" s="754"/>
      <c r="BF842" s="754"/>
      <c r="BG842" s="754"/>
    </row>
    <row r="843" spans="1:59" s="782" customFormat="1" x14ac:dyDescent="0.2">
      <c r="A843" s="773">
        <v>735</v>
      </c>
      <c r="B843" s="773">
        <v>743</v>
      </c>
      <c r="C843" s="774">
        <v>1061</v>
      </c>
      <c r="D843" s="775">
        <v>834</v>
      </c>
      <c r="E843" s="776" t="s">
        <v>2074</v>
      </c>
      <c r="F843" s="777" t="s">
        <v>6566</v>
      </c>
      <c r="G843" s="778" t="s">
        <v>5747</v>
      </c>
      <c r="H843" s="777" t="s">
        <v>106</v>
      </c>
      <c r="I843" s="779">
        <v>15000</v>
      </c>
      <c r="J843" s="780">
        <v>15000</v>
      </c>
      <c r="K843" s="780"/>
      <c r="L843" s="780"/>
      <c r="M843" s="780"/>
      <c r="N843" s="780"/>
      <c r="O843" s="780"/>
      <c r="P843" s="780"/>
      <c r="Q843" s="781"/>
      <c r="R843" s="754"/>
      <c r="S843" s="754"/>
      <c r="T843" s="754"/>
      <c r="U843" s="754"/>
      <c r="V843" s="754"/>
      <c r="W843" s="754"/>
      <c r="X843" s="754"/>
      <c r="Y843" s="754"/>
      <c r="Z843" s="754"/>
      <c r="AA843" s="754"/>
      <c r="AB843" s="754"/>
      <c r="AC843" s="754"/>
      <c r="AD843" s="754"/>
      <c r="AE843" s="754"/>
      <c r="AF843" s="754"/>
      <c r="AG843" s="754"/>
      <c r="AH843" s="754"/>
      <c r="AI843" s="754"/>
      <c r="AJ843" s="754"/>
      <c r="AK843" s="754"/>
      <c r="AL843" s="754"/>
      <c r="AM843" s="754"/>
      <c r="AN843" s="754"/>
      <c r="AO843" s="754"/>
      <c r="AP843" s="754"/>
      <c r="AQ843" s="754"/>
      <c r="AR843" s="754"/>
      <c r="AS843" s="754"/>
      <c r="AT843" s="754"/>
      <c r="AU843" s="754"/>
      <c r="AV843" s="754"/>
      <c r="AW843" s="754"/>
      <c r="AX843" s="754"/>
      <c r="AY843" s="754"/>
      <c r="AZ843" s="754"/>
      <c r="BA843" s="754"/>
      <c r="BB843" s="754"/>
      <c r="BC843" s="754"/>
      <c r="BD843" s="754"/>
      <c r="BE843" s="754"/>
      <c r="BF843" s="754"/>
      <c r="BG843" s="754"/>
    </row>
    <row r="844" spans="1:59" s="782" customFormat="1" ht="30" x14ac:dyDescent="0.2">
      <c r="A844" s="773">
        <v>736</v>
      </c>
      <c r="B844" s="773">
        <v>744</v>
      </c>
      <c r="C844" s="774">
        <v>1062</v>
      </c>
      <c r="D844" s="775">
        <v>835</v>
      </c>
      <c r="E844" s="776" t="s">
        <v>2077</v>
      </c>
      <c r="F844" s="777" t="s">
        <v>6567</v>
      </c>
      <c r="G844" s="778" t="s">
        <v>5747</v>
      </c>
      <c r="H844" s="777" t="s">
        <v>106</v>
      </c>
      <c r="I844" s="779">
        <v>20000</v>
      </c>
      <c r="J844" s="780">
        <v>20000</v>
      </c>
      <c r="K844" s="780"/>
      <c r="L844" s="780"/>
      <c r="M844" s="780"/>
      <c r="N844" s="780"/>
      <c r="O844" s="780"/>
      <c r="P844" s="780"/>
      <c r="Q844" s="781"/>
      <c r="R844" s="754"/>
      <c r="S844" s="754"/>
      <c r="T844" s="754"/>
      <c r="U844" s="754"/>
      <c r="V844" s="754"/>
      <c r="W844" s="754"/>
      <c r="X844" s="754"/>
      <c r="Y844" s="754"/>
      <c r="Z844" s="754"/>
      <c r="AA844" s="754"/>
      <c r="AB844" s="754"/>
      <c r="AC844" s="754"/>
      <c r="AD844" s="754"/>
      <c r="AE844" s="754"/>
      <c r="AF844" s="754"/>
      <c r="AG844" s="754"/>
      <c r="AH844" s="754"/>
      <c r="AI844" s="754"/>
      <c r="AJ844" s="754"/>
      <c r="AK844" s="754"/>
      <c r="AL844" s="754"/>
      <c r="AM844" s="754"/>
      <c r="AN844" s="754"/>
      <c r="AO844" s="754"/>
      <c r="AP844" s="754"/>
      <c r="AQ844" s="754"/>
      <c r="AR844" s="754"/>
      <c r="AS844" s="754"/>
      <c r="AT844" s="754"/>
      <c r="AU844" s="754"/>
      <c r="AV844" s="754"/>
      <c r="AW844" s="754"/>
      <c r="AX844" s="754"/>
      <c r="AY844" s="754"/>
      <c r="AZ844" s="754"/>
      <c r="BA844" s="754"/>
      <c r="BB844" s="754"/>
      <c r="BC844" s="754"/>
      <c r="BD844" s="754"/>
      <c r="BE844" s="754"/>
      <c r="BF844" s="754"/>
      <c r="BG844" s="754"/>
    </row>
    <row r="845" spans="1:59" s="782" customFormat="1" ht="30" x14ac:dyDescent="0.2">
      <c r="A845" s="773">
        <v>737</v>
      </c>
      <c r="B845" s="773">
        <v>745</v>
      </c>
      <c r="C845" s="774">
        <v>1063</v>
      </c>
      <c r="D845" s="775">
        <v>836</v>
      </c>
      <c r="E845" s="776" t="s">
        <v>2080</v>
      </c>
      <c r="F845" s="777" t="s">
        <v>6568</v>
      </c>
      <c r="G845" s="778" t="s">
        <v>5747</v>
      </c>
      <c r="H845" s="777" t="s">
        <v>106</v>
      </c>
      <c r="I845" s="779">
        <v>50000</v>
      </c>
      <c r="J845" s="780">
        <v>50000</v>
      </c>
      <c r="K845" s="780"/>
      <c r="L845" s="780"/>
      <c r="M845" s="780"/>
      <c r="N845" s="780"/>
      <c r="O845" s="780"/>
      <c r="P845" s="780"/>
      <c r="Q845" s="781"/>
      <c r="R845" s="754"/>
      <c r="S845" s="754"/>
      <c r="T845" s="754"/>
      <c r="U845" s="754"/>
      <c r="V845" s="754"/>
      <c r="W845" s="754"/>
      <c r="X845" s="754"/>
      <c r="Y845" s="754"/>
      <c r="Z845" s="754"/>
      <c r="AA845" s="754"/>
      <c r="AB845" s="754"/>
      <c r="AC845" s="754"/>
      <c r="AD845" s="754"/>
      <c r="AE845" s="754"/>
      <c r="AF845" s="754"/>
      <c r="AG845" s="754"/>
      <c r="AH845" s="754"/>
      <c r="AI845" s="754"/>
      <c r="AJ845" s="754"/>
      <c r="AK845" s="754"/>
      <c r="AL845" s="754"/>
      <c r="AM845" s="754"/>
      <c r="AN845" s="754"/>
      <c r="AO845" s="754"/>
      <c r="AP845" s="754"/>
      <c r="AQ845" s="754"/>
      <c r="AR845" s="754"/>
      <c r="AS845" s="754"/>
      <c r="AT845" s="754"/>
      <c r="AU845" s="754"/>
      <c r="AV845" s="754"/>
      <c r="AW845" s="754"/>
      <c r="AX845" s="754"/>
      <c r="AY845" s="754"/>
      <c r="AZ845" s="754"/>
      <c r="BA845" s="754"/>
      <c r="BB845" s="754"/>
      <c r="BC845" s="754"/>
      <c r="BD845" s="754"/>
      <c r="BE845" s="754"/>
      <c r="BF845" s="754"/>
      <c r="BG845" s="754"/>
    </row>
    <row r="846" spans="1:59" s="782" customFormat="1" ht="30" x14ac:dyDescent="0.2">
      <c r="A846" s="773">
        <v>739</v>
      </c>
      <c r="B846" s="773">
        <v>747</v>
      </c>
      <c r="C846" s="774">
        <v>1064</v>
      </c>
      <c r="D846" s="775">
        <v>837</v>
      </c>
      <c r="E846" s="776" t="s">
        <v>2086</v>
      </c>
      <c r="F846" s="777" t="s">
        <v>6569</v>
      </c>
      <c r="G846" s="778" t="s">
        <v>5747</v>
      </c>
      <c r="H846" s="777" t="s">
        <v>106</v>
      </c>
      <c r="I846" s="779">
        <v>50000</v>
      </c>
      <c r="J846" s="780">
        <v>50000</v>
      </c>
      <c r="K846" s="780"/>
      <c r="L846" s="780"/>
      <c r="M846" s="780"/>
      <c r="N846" s="780"/>
      <c r="O846" s="780"/>
      <c r="P846" s="780"/>
      <c r="Q846" s="781"/>
      <c r="R846" s="754"/>
      <c r="S846" s="754"/>
      <c r="T846" s="754"/>
      <c r="U846" s="754"/>
      <c r="V846" s="754"/>
      <c r="W846" s="754"/>
      <c r="X846" s="754"/>
      <c r="Y846" s="754"/>
      <c r="Z846" s="754"/>
      <c r="AA846" s="754"/>
      <c r="AB846" s="754"/>
      <c r="AC846" s="754"/>
      <c r="AD846" s="754"/>
      <c r="AE846" s="754"/>
      <c r="AF846" s="754"/>
      <c r="AG846" s="754"/>
      <c r="AH846" s="754"/>
      <c r="AI846" s="754"/>
      <c r="AJ846" s="754"/>
      <c r="AK846" s="754"/>
      <c r="AL846" s="754"/>
      <c r="AM846" s="754"/>
      <c r="AN846" s="754"/>
      <c r="AO846" s="754"/>
      <c r="AP846" s="754"/>
      <c r="AQ846" s="754"/>
      <c r="AR846" s="754"/>
      <c r="AS846" s="754"/>
      <c r="AT846" s="754"/>
      <c r="AU846" s="754"/>
      <c r="AV846" s="754"/>
      <c r="AW846" s="754"/>
      <c r="AX846" s="754"/>
      <c r="AY846" s="754"/>
      <c r="AZ846" s="754"/>
      <c r="BA846" s="754"/>
      <c r="BB846" s="754"/>
      <c r="BC846" s="754"/>
      <c r="BD846" s="754"/>
      <c r="BE846" s="754"/>
      <c r="BF846" s="754"/>
      <c r="BG846" s="754"/>
    </row>
    <row r="847" spans="1:59" s="782" customFormat="1" ht="30" x14ac:dyDescent="0.2">
      <c r="A847" s="773">
        <v>740</v>
      </c>
      <c r="B847" s="773">
        <v>748</v>
      </c>
      <c r="C847" s="774">
        <v>1065</v>
      </c>
      <c r="D847" s="775">
        <v>838</v>
      </c>
      <c r="E847" s="776" t="s">
        <v>2090</v>
      </c>
      <c r="F847" s="777" t="s">
        <v>6570</v>
      </c>
      <c r="G847" s="778" t="s">
        <v>5747</v>
      </c>
      <c r="H847" s="777" t="s">
        <v>106</v>
      </c>
      <c r="I847" s="779">
        <v>15000</v>
      </c>
      <c r="J847" s="780">
        <v>15000</v>
      </c>
      <c r="K847" s="780"/>
      <c r="L847" s="780"/>
      <c r="M847" s="780"/>
      <c r="N847" s="780"/>
      <c r="O847" s="780"/>
      <c r="P847" s="780"/>
      <c r="Q847" s="781"/>
      <c r="R847" s="754"/>
      <c r="S847" s="754"/>
      <c r="T847" s="754"/>
      <c r="U847" s="754"/>
      <c r="V847" s="754"/>
      <c r="W847" s="754"/>
      <c r="X847" s="754"/>
      <c r="Y847" s="754"/>
      <c r="Z847" s="754"/>
      <c r="AA847" s="754"/>
      <c r="AB847" s="754"/>
      <c r="AC847" s="754"/>
      <c r="AD847" s="754"/>
      <c r="AE847" s="754"/>
      <c r="AF847" s="754"/>
      <c r="AG847" s="754"/>
      <c r="AH847" s="754"/>
      <c r="AI847" s="754"/>
      <c r="AJ847" s="754"/>
      <c r="AK847" s="754"/>
      <c r="AL847" s="754"/>
      <c r="AM847" s="754"/>
      <c r="AN847" s="754"/>
      <c r="AO847" s="754"/>
      <c r="AP847" s="754"/>
      <c r="AQ847" s="754"/>
      <c r="AR847" s="754"/>
      <c r="AS847" s="754"/>
      <c r="AT847" s="754"/>
      <c r="AU847" s="754"/>
      <c r="AV847" s="754"/>
      <c r="AW847" s="754"/>
      <c r="AX847" s="754"/>
      <c r="AY847" s="754"/>
      <c r="AZ847" s="754"/>
      <c r="BA847" s="754"/>
      <c r="BB847" s="754"/>
      <c r="BC847" s="754"/>
      <c r="BD847" s="754"/>
      <c r="BE847" s="754"/>
      <c r="BF847" s="754"/>
      <c r="BG847" s="754"/>
    </row>
    <row r="848" spans="1:59" s="782" customFormat="1" ht="30" x14ac:dyDescent="0.2">
      <c r="A848" s="773">
        <v>741</v>
      </c>
      <c r="B848" s="773">
        <v>749</v>
      </c>
      <c r="C848" s="774">
        <v>1066</v>
      </c>
      <c r="D848" s="775">
        <v>839</v>
      </c>
      <c r="E848" s="776" t="s">
        <v>2093</v>
      </c>
      <c r="F848" s="777" t="s">
        <v>6571</v>
      </c>
      <c r="G848" s="778" t="s">
        <v>5747</v>
      </c>
      <c r="H848" s="777" t="s">
        <v>106</v>
      </c>
      <c r="I848" s="779">
        <v>5000</v>
      </c>
      <c r="J848" s="780">
        <v>5000</v>
      </c>
      <c r="K848" s="780"/>
      <c r="L848" s="780"/>
      <c r="M848" s="780"/>
      <c r="N848" s="780"/>
      <c r="O848" s="780"/>
      <c r="P848" s="780"/>
      <c r="Q848" s="781"/>
      <c r="R848" s="754"/>
      <c r="S848" s="754"/>
      <c r="T848" s="754"/>
      <c r="U848" s="754"/>
      <c r="V848" s="754"/>
      <c r="W848" s="754"/>
      <c r="X848" s="754"/>
      <c r="Y848" s="754"/>
      <c r="Z848" s="754"/>
      <c r="AA848" s="754"/>
      <c r="AB848" s="754"/>
      <c r="AC848" s="754"/>
      <c r="AD848" s="754"/>
      <c r="AE848" s="754"/>
      <c r="AF848" s="754"/>
      <c r="AG848" s="754"/>
      <c r="AH848" s="754"/>
      <c r="AI848" s="754"/>
      <c r="AJ848" s="754"/>
      <c r="AK848" s="754"/>
      <c r="AL848" s="754"/>
      <c r="AM848" s="754"/>
      <c r="AN848" s="754"/>
      <c r="AO848" s="754"/>
      <c r="AP848" s="754"/>
      <c r="AQ848" s="754"/>
      <c r="AR848" s="754"/>
      <c r="AS848" s="754"/>
      <c r="AT848" s="754"/>
      <c r="AU848" s="754"/>
      <c r="AV848" s="754"/>
      <c r="AW848" s="754"/>
      <c r="AX848" s="754"/>
      <c r="AY848" s="754"/>
      <c r="AZ848" s="754"/>
      <c r="BA848" s="754"/>
      <c r="BB848" s="754"/>
      <c r="BC848" s="754"/>
      <c r="BD848" s="754"/>
      <c r="BE848" s="754"/>
      <c r="BF848" s="754"/>
      <c r="BG848" s="754"/>
    </row>
    <row r="849" spans="1:59" s="782" customFormat="1" x14ac:dyDescent="0.2">
      <c r="A849" s="773">
        <v>743</v>
      </c>
      <c r="B849" s="773">
        <v>751</v>
      </c>
      <c r="C849" s="774">
        <v>1067</v>
      </c>
      <c r="D849" s="775">
        <v>840</v>
      </c>
      <c r="E849" s="776" t="s">
        <v>2097</v>
      </c>
      <c r="F849" s="777" t="s">
        <v>6572</v>
      </c>
      <c r="G849" s="778" t="s">
        <v>5747</v>
      </c>
      <c r="H849" s="777" t="s">
        <v>106</v>
      </c>
      <c r="I849" s="779">
        <v>30000</v>
      </c>
      <c r="J849" s="780">
        <v>30000</v>
      </c>
      <c r="K849" s="780"/>
      <c r="L849" s="780"/>
      <c r="M849" s="780"/>
      <c r="N849" s="780"/>
      <c r="O849" s="780"/>
      <c r="P849" s="780"/>
      <c r="Q849" s="781"/>
      <c r="R849" s="754"/>
      <c r="S849" s="754"/>
      <c r="T849" s="754"/>
      <c r="U849" s="754"/>
      <c r="V849" s="754"/>
      <c r="W849" s="754"/>
      <c r="X849" s="754"/>
      <c r="Y849" s="754"/>
      <c r="Z849" s="754"/>
      <c r="AA849" s="754"/>
      <c r="AB849" s="754"/>
      <c r="AC849" s="754"/>
      <c r="AD849" s="754"/>
      <c r="AE849" s="754"/>
      <c r="AF849" s="754"/>
      <c r="AG849" s="754"/>
      <c r="AH849" s="754"/>
      <c r="AI849" s="754"/>
      <c r="AJ849" s="754"/>
      <c r="AK849" s="754"/>
      <c r="AL849" s="754"/>
      <c r="AM849" s="754"/>
      <c r="AN849" s="754"/>
      <c r="AO849" s="754"/>
      <c r="AP849" s="754"/>
      <c r="AQ849" s="754"/>
      <c r="AR849" s="754"/>
      <c r="AS849" s="754"/>
      <c r="AT849" s="754"/>
      <c r="AU849" s="754"/>
      <c r="AV849" s="754"/>
      <c r="AW849" s="754"/>
      <c r="AX849" s="754"/>
      <c r="AY849" s="754"/>
      <c r="AZ849" s="754"/>
      <c r="BA849" s="754"/>
      <c r="BB849" s="754"/>
      <c r="BC849" s="754"/>
      <c r="BD849" s="754"/>
      <c r="BE849" s="754"/>
      <c r="BF849" s="754"/>
      <c r="BG849" s="754"/>
    </row>
    <row r="850" spans="1:59" s="782" customFormat="1" ht="30" x14ac:dyDescent="0.2">
      <c r="A850" s="773">
        <v>745</v>
      </c>
      <c r="B850" s="773">
        <v>753</v>
      </c>
      <c r="C850" s="774">
        <v>1068</v>
      </c>
      <c r="D850" s="775">
        <v>841</v>
      </c>
      <c r="E850" s="776" t="s">
        <v>2102</v>
      </c>
      <c r="F850" s="777" t="s">
        <v>6573</v>
      </c>
      <c r="G850" s="778" t="s">
        <v>5747</v>
      </c>
      <c r="H850" s="777" t="s">
        <v>106</v>
      </c>
      <c r="I850" s="779">
        <v>13000</v>
      </c>
      <c r="J850" s="780">
        <v>13000</v>
      </c>
      <c r="K850" s="780"/>
      <c r="L850" s="780"/>
      <c r="M850" s="780"/>
      <c r="N850" s="780"/>
      <c r="O850" s="780"/>
      <c r="P850" s="780"/>
      <c r="Q850" s="781"/>
      <c r="R850" s="754"/>
      <c r="S850" s="754"/>
      <c r="T850" s="754"/>
      <c r="U850" s="754"/>
      <c r="V850" s="754"/>
      <c r="W850" s="754"/>
      <c r="X850" s="754"/>
      <c r="Y850" s="754"/>
      <c r="Z850" s="754"/>
      <c r="AA850" s="754"/>
      <c r="AB850" s="754"/>
      <c r="AC850" s="754"/>
      <c r="AD850" s="754"/>
      <c r="AE850" s="754"/>
      <c r="AF850" s="754"/>
      <c r="AG850" s="754"/>
      <c r="AH850" s="754"/>
      <c r="AI850" s="754"/>
      <c r="AJ850" s="754"/>
      <c r="AK850" s="754"/>
      <c r="AL850" s="754"/>
      <c r="AM850" s="754"/>
      <c r="AN850" s="754"/>
      <c r="AO850" s="754"/>
      <c r="AP850" s="754"/>
      <c r="AQ850" s="754"/>
      <c r="AR850" s="754"/>
      <c r="AS850" s="754"/>
      <c r="AT850" s="754"/>
      <c r="AU850" s="754"/>
      <c r="AV850" s="754"/>
      <c r="AW850" s="754"/>
      <c r="AX850" s="754"/>
      <c r="AY850" s="754"/>
      <c r="AZ850" s="754"/>
      <c r="BA850" s="754"/>
      <c r="BB850" s="754"/>
      <c r="BC850" s="754"/>
      <c r="BD850" s="754"/>
      <c r="BE850" s="754"/>
      <c r="BF850" s="754"/>
      <c r="BG850" s="754"/>
    </row>
    <row r="851" spans="1:59" s="782" customFormat="1" x14ac:dyDescent="0.2">
      <c r="A851" s="773">
        <v>748</v>
      </c>
      <c r="B851" s="773">
        <v>756</v>
      </c>
      <c r="C851" s="774">
        <v>1069</v>
      </c>
      <c r="D851" s="775">
        <v>842</v>
      </c>
      <c r="E851" s="776" t="s">
        <v>2111</v>
      </c>
      <c r="F851" s="777" t="s">
        <v>6574</v>
      </c>
      <c r="G851" s="778" t="s">
        <v>5747</v>
      </c>
      <c r="H851" s="777" t="s">
        <v>106</v>
      </c>
      <c r="I851" s="779">
        <v>6700</v>
      </c>
      <c r="J851" s="780">
        <v>6700</v>
      </c>
      <c r="K851" s="780"/>
      <c r="L851" s="780"/>
      <c r="M851" s="780"/>
      <c r="N851" s="780"/>
      <c r="O851" s="780"/>
      <c r="P851" s="780"/>
      <c r="Q851" s="781"/>
      <c r="R851" s="754"/>
      <c r="S851" s="754"/>
      <c r="T851" s="754"/>
      <c r="U851" s="754"/>
      <c r="V851" s="754"/>
      <c r="W851" s="754"/>
      <c r="X851" s="754"/>
      <c r="Y851" s="754"/>
      <c r="Z851" s="754"/>
      <c r="AA851" s="754"/>
      <c r="AB851" s="754"/>
      <c r="AC851" s="754"/>
      <c r="AD851" s="754"/>
      <c r="AE851" s="754"/>
      <c r="AF851" s="754"/>
      <c r="AG851" s="754"/>
      <c r="AH851" s="754"/>
      <c r="AI851" s="754"/>
      <c r="AJ851" s="754"/>
      <c r="AK851" s="754"/>
      <c r="AL851" s="754"/>
      <c r="AM851" s="754"/>
      <c r="AN851" s="754"/>
      <c r="AO851" s="754"/>
      <c r="AP851" s="754"/>
      <c r="AQ851" s="754"/>
      <c r="AR851" s="754"/>
      <c r="AS851" s="754"/>
      <c r="AT851" s="754"/>
      <c r="AU851" s="754"/>
      <c r="AV851" s="754"/>
      <c r="AW851" s="754"/>
      <c r="AX851" s="754"/>
      <c r="AY851" s="754"/>
      <c r="AZ851" s="754"/>
      <c r="BA851" s="754"/>
      <c r="BB851" s="754"/>
      <c r="BC851" s="754"/>
      <c r="BD851" s="754"/>
      <c r="BE851" s="754"/>
      <c r="BF851" s="754"/>
      <c r="BG851" s="754"/>
    </row>
    <row r="852" spans="1:59" s="782" customFormat="1" x14ac:dyDescent="0.2">
      <c r="A852" s="773">
        <v>749</v>
      </c>
      <c r="B852" s="773">
        <v>757</v>
      </c>
      <c r="C852" s="774">
        <v>1070</v>
      </c>
      <c r="D852" s="775">
        <v>843</v>
      </c>
      <c r="E852" s="776" t="s">
        <v>2114</v>
      </c>
      <c r="F852" s="777" t="s">
        <v>6574</v>
      </c>
      <c r="G852" s="778" t="s">
        <v>5747</v>
      </c>
      <c r="H852" s="777" t="s">
        <v>106</v>
      </c>
      <c r="I852" s="779">
        <v>39000</v>
      </c>
      <c r="J852" s="780">
        <v>39000</v>
      </c>
      <c r="K852" s="780"/>
      <c r="L852" s="780"/>
      <c r="M852" s="780"/>
      <c r="N852" s="780"/>
      <c r="O852" s="780"/>
      <c r="P852" s="780"/>
      <c r="Q852" s="781"/>
      <c r="R852" s="754"/>
      <c r="S852" s="754"/>
      <c r="T852" s="754"/>
      <c r="U852" s="754"/>
      <c r="V852" s="754"/>
      <c r="W852" s="754"/>
      <c r="X852" s="754"/>
      <c r="Y852" s="754"/>
      <c r="Z852" s="754"/>
      <c r="AA852" s="754"/>
      <c r="AB852" s="754"/>
      <c r="AC852" s="754"/>
      <c r="AD852" s="754"/>
      <c r="AE852" s="754"/>
      <c r="AF852" s="754"/>
      <c r="AG852" s="754"/>
      <c r="AH852" s="754"/>
      <c r="AI852" s="754"/>
      <c r="AJ852" s="754"/>
      <c r="AK852" s="754"/>
      <c r="AL852" s="754"/>
      <c r="AM852" s="754"/>
      <c r="AN852" s="754"/>
      <c r="AO852" s="754"/>
      <c r="AP852" s="754"/>
      <c r="AQ852" s="754"/>
      <c r="AR852" s="754"/>
      <c r="AS852" s="754"/>
      <c r="AT852" s="754"/>
      <c r="AU852" s="754"/>
      <c r="AV852" s="754"/>
      <c r="AW852" s="754"/>
      <c r="AX852" s="754"/>
      <c r="AY852" s="754"/>
      <c r="AZ852" s="754"/>
      <c r="BA852" s="754"/>
      <c r="BB852" s="754"/>
      <c r="BC852" s="754"/>
      <c r="BD852" s="754"/>
      <c r="BE852" s="754"/>
      <c r="BF852" s="754"/>
      <c r="BG852" s="754"/>
    </row>
    <row r="853" spans="1:59" s="782" customFormat="1" x14ac:dyDescent="0.2">
      <c r="A853" s="773">
        <v>750</v>
      </c>
      <c r="B853" s="773">
        <v>758</v>
      </c>
      <c r="C853" s="774">
        <v>1071</v>
      </c>
      <c r="D853" s="775">
        <v>844</v>
      </c>
      <c r="E853" s="776" t="s">
        <v>2116</v>
      </c>
      <c r="F853" s="777" t="s">
        <v>6575</v>
      </c>
      <c r="G853" s="778" t="s">
        <v>5747</v>
      </c>
      <c r="H853" s="777" t="s">
        <v>106</v>
      </c>
      <c r="I853" s="779">
        <v>8000</v>
      </c>
      <c r="J853" s="780">
        <v>8000</v>
      </c>
      <c r="K853" s="780"/>
      <c r="L853" s="780"/>
      <c r="M853" s="780"/>
      <c r="N853" s="780"/>
      <c r="O853" s="780"/>
      <c r="P853" s="780"/>
      <c r="Q853" s="781"/>
      <c r="R853" s="754"/>
      <c r="S853" s="754"/>
      <c r="T853" s="754"/>
      <c r="U853" s="754"/>
      <c r="V853" s="754"/>
      <c r="W853" s="754"/>
      <c r="X853" s="754"/>
      <c r="Y853" s="754"/>
      <c r="Z853" s="754"/>
      <c r="AA853" s="754"/>
      <c r="AB853" s="754"/>
      <c r="AC853" s="754"/>
      <c r="AD853" s="754"/>
      <c r="AE853" s="754"/>
      <c r="AF853" s="754"/>
      <c r="AG853" s="754"/>
      <c r="AH853" s="754"/>
      <c r="AI853" s="754"/>
      <c r="AJ853" s="754"/>
      <c r="AK853" s="754"/>
      <c r="AL853" s="754"/>
      <c r="AM853" s="754"/>
      <c r="AN853" s="754"/>
      <c r="AO853" s="754"/>
      <c r="AP853" s="754"/>
      <c r="AQ853" s="754"/>
      <c r="AR853" s="754"/>
      <c r="AS853" s="754"/>
      <c r="AT853" s="754"/>
      <c r="AU853" s="754"/>
      <c r="AV853" s="754"/>
      <c r="AW853" s="754"/>
      <c r="AX853" s="754"/>
      <c r="AY853" s="754"/>
      <c r="AZ853" s="754"/>
      <c r="BA853" s="754"/>
      <c r="BB853" s="754"/>
      <c r="BC853" s="754"/>
      <c r="BD853" s="754"/>
      <c r="BE853" s="754"/>
      <c r="BF853" s="754"/>
      <c r="BG853" s="754"/>
    </row>
    <row r="854" spans="1:59" s="782" customFormat="1" x14ac:dyDescent="0.2">
      <c r="A854" s="773">
        <v>751</v>
      </c>
      <c r="B854" s="773">
        <v>759</v>
      </c>
      <c r="C854" s="774">
        <v>1072</v>
      </c>
      <c r="D854" s="775">
        <v>845</v>
      </c>
      <c r="E854" s="776" t="s">
        <v>2119</v>
      </c>
      <c r="F854" s="777" t="s">
        <v>6576</v>
      </c>
      <c r="G854" s="778" t="s">
        <v>6217</v>
      </c>
      <c r="H854" s="777" t="s">
        <v>106</v>
      </c>
      <c r="I854" s="779">
        <v>100000</v>
      </c>
      <c r="J854" s="780">
        <v>100000</v>
      </c>
      <c r="K854" s="780"/>
      <c r="L854" s="780"/>
      <c r="M854" s="780"/>
      <c r="N854" s="780"/>
      <c r="O854" s="780"/>
      <c r="P854" s="780"/>
      <c r="Q854" s="781"/>
      <c r="R854" s="754"/>
      <c r="S854" s="754"/>
      <c r="T854" s="754"/>
      <c r="U854" s="754"/>
      <c r="V854" s="754"/>
      <c r="W854" s="754"/>
      <c r="X854" s="754"/>
      <c r="Y854" s="754"/>
      <c r="Z854" s="754"/>
      <c r="AA854" s="754"/>
      <c r="AB854" s="754"/>
      <c r="AC854" s="754"/>
      <c r="AD854" s="754"/>
      <c r="AE854" s="754"/>
      <c r="AF854" s="754"/>
      <c r="AG854" s="754"/>
      <c r="AH854" s="754"/>
      <c r="AI854" s="754"/>
      <c r="AJ854" s="754"/>
      <c r="AK854" s="754"/>
      <c r="AL854" s="754"/>
      <c r="AM854" s="754"/>
      <c r="AN854" s="754"/>
      <c r="AO854" s="754"/>
      <c r="AP854" s="754"/>
      <c r="AQ854" s="754"/>
      <c r="AR854" s="754"/>
      <c r="AS854" s="754"/>
      <c r="AT854" s="754"/>
      <c r="AU854" s="754"/>
      <c r="AV854" s="754"/>
      <c r="AW854" s="754"/>
      <c r="AX854" s="754"/>
      <c r="AY854" s="754"/>
      <c r="AZ854" s="754"/>
      <c r="BA854" s="754"/>
      <c r="BB854" s="754"/>
      <c r="BC854" s="754"/>
      <c r="BD854" s="754"/>
      <c r="BE854" s="754"/>
      <c r="BF854" s="754"/>
      <c r="BG854" s="754"/>
    </row>
    <row r="855" spans="1:59" s="782" customFormat="1" x14ac:dyDescent="0.2">
      <c r="A855" s="773">
        <v>753</v>
      </c>
      <c r="B855" s="773">
        <v>761</v>
      </c>
      <c r="C855" s="774">
        <v>1073</v>
      </c>
      <c r="D855" s="775">
        <v>846</v>
      </c>
      <c r="E855" s="776" t="s">
        <v>2125</v>
      </c>
      <c r="F855" s="777" t="s">
        <v>6577</v>
      </c>
      <c r="G855" s="778" t="s">
        <v>5745</v>
      </c>
      <c r="H855" s="777" t="s">
        <v>106</v>
      </c>
      <c r="I855" s="779">
        <v>150000</v>
      </c>
      <c r="J855" s="780">
        <v>150000</v>
      </c>
      <c r="K855" s="780"/>
      <c r="L855" s="780"/>
      <c r="M855" s="780"/>
      <c r="N855" s="780"/>
      <c r="O855" s="780"/>
      <c r="P855" s="780"/>
      <c r="Q855" s="781"/>
      <c r="R855" s="754"/>
      <c r="S855" s="754"/>
      <c r="T855" s="754"/>
      <c r="U855" s="754"/>
      <c r="V855" s="754"/>
      <c r="W855" s="754"/>
      <c r="X855" s="754"/>
      <c r="Y855" s="754"/>
      <c r="Z855" s="754"/>
      <c r="AA855" s="754"/>
      <c r="AB855" s="754"/>
      <c r="AC855" s="754"/>
      <c r="AD855" s="754"/>
      <c r="AE855" s="754"/>
      <c r="AF855" s="754"/>
      <c r="AG855" s="754"/>
      <c r="AH855" s="754"/>
      <c r="AI855" s="754"/>
      <c r="AJ855" s="754"/>
      <c r="AK855" s="754"/>
      <c r="AL855" s="754"/>
      <c r="AM855" s="754"/>
      <c r="AN855" s="754"/>
      <c r="AO855" s="754"/>
      <c r="AP855" s="754"/>
      <c r="AQ855" s="754"/>
      <c r="AR855" s="754"/>
      <c r="AS855" s="754"/>
      <c r="AT855" s="754"/>
      <c r="AU855" s="754"/>
      <c r="AV855" s="754"/>
      <c r="AW855" s="754"/>
      <c r="AX855" s="754"/>
      <c r="AY855" s="754"/>
      <c r="AZ855" s="754"/>
      <c r="BA855" s="754"/>
      <c r="BB855" s="754"/>
      <c r="BC855" s="754"/>
      <c r="BD855" s="754"/>
      <c r="BE855" s="754"/>
      <c r="BF855" s="754"/>
      <c r="BG855" s="754"/>
    </row>
    <row r="856" spans="1:59" s="782" customFormat="1" x14ac:dyDescent="0.2">
      <c r="A856" s="773">
        <v>754</v>
      </c>
      <c r="B856" s="773">
        <v>762</v>
      </c>
      <c r="C856" s="774">
        <v>1074</v>
      </c>
      <c r="D856" s="775">
        <v>847</v>
      </c>
      <c r="E856" s="776" t="s">
        <v>2128</v>
      </c>
      <c r="F856" s="777" t="s">
        <v>6578</v>
      </c>
      <c r="G856" s="778" t="s">
        <v>5747</v>
      </c>
      <c r="H856" s="777" t="s">
        <v>106</v>
      </c>
      <c r="I856" s="779">
        <v>20000</v>
      </c>
      <c r="J856" s="780">
        <v>20000</v>
      </c>
      <c r="K856" s="780"/>
      <c r="L856" s="780"/>
      <c r="M856" s="780"/>
      <c r="N856" s="780"/>
      <c r="O856" s="780"/>
      <c r="P856" s="780"/>
      <c r="Q856" s="781"/>
      <c r="R856" s="754"/>
      <c r="S856" s="754"/>
      <c r="T856" s="754"/>
      <c r="U856" s="754"/>
      <c r="V856" s="754"/>
      <c r="W856" s="754"/>
      <c r="X856" s="754"/>
      <c r="Y856" s="754"/>
      <c r="Z856" s="754"/>
      <c r="AA856" s="754"/>
      <c r="AB856" s="754"/>
      <c r="AC856" s="754"/>
      <c r="AD856" s="754"/>
      <c r="AE856" s="754"/>
      <c r="AF856" s="754"/>
      <c r="AG856" s="754"/>
      <c r="AH856" s="754"/>
      <c r="AI856" s="754"/>
      <c r="AJ856" s="754"/>
      <c r="AK856" s="754"/>
      <c r="AL856" s="754"/>
      <c r="AM856" s="754"/>
      <c r="AN856" s="754"/>
      <c r="AO856" s="754"/>
      <c r="AP856" s="754"/>
      <c r="AQ856" s="754"/>
      <c r="AR856" s="754"/>
      <c r="AS856" s="754"/>
      <c r="AT856" s="754"/>
      <c r="AU856" s="754"/>
      <c r="AV856" s="754"/>
      <c r="AW856" s="754"/>
      <c r="AX856" s="754"/>
      <c r="AY856" s="754"/>
      <c r="AZ856" s="754"/>
      <c r="BA856" s="754"/>
      <c r="BB856" s="754"/>
      <c r="BC856" s="754"/>
      <c r="BD856" s="754"/>
      <c r="BE856" s="754"/>
      <c r="BF856" s="754"/>
      <c r="BG856" s="754"/>
    </row>
    <row r="857" spans="1:59" s="782" customFormat="1" ht="30" x14ac:dyDescent="0.2">
      <c r="A857" s="773">
        <v>755</v>
      </c>
      <c r="B857" s="773">
        <v>763</v>
      </c>
      <c r="C857" s="774">
        <v>1075</v>
      </c>
      <c r="D857" s="775">
        <v>848</v>
      </c>
      <c r="E857" s="776" t="s">
        <v>2132</v>
      </c>
      <c r="F857" s="777" t="s">
        <v>6579</v>
      </c>
      <c r="G857" s="778" t="s">
        <v>5747</v>
      </c>
      <c r="H857" s="777" t="s">
        <v>106</v>
      </c>
      <c r="I857" s="779">
        <v>300000</v>
      </c>
      <c r="J857" s="780">
        <v>300000</v>
      </c>
      <c r="K857" s="780"/>
      <c r="L857" s="780"/>
      <c r="M857" s="780"/>
      <c r="N857" s="780"/>
      <c r="O857" s="780"/>
      <c r="P857" s="780"/>
      <c r="Q857" s="781"/>
      <c r="R857" s="754"/>
      <c r="S857" s="754"/>
      <c r="T857" s="754"/>
      <c r="U857" s="754"/>
      <c r="V857" s="754"/>
      <c r="W857" s="754"/>
      <c r="X857" s="754"/>
      <c r="Y857" s="754"/>
      <c r="Z857" s="754"/>
      <c r="AA857" s="754"/>
      <c r="AB857" s="754"/>
      <c r="AC857" s="754"/>
      <c r="AD857" s="754"/>
      <c r="AE857" s="754"/>
      <c r="AF857" s="754"/>
      <c r="AG857" s="754"/>
      <c r="AH857" s="754"/>
      <c r="AI857" s="754"/>
      <c r="AJ857" s="754"/>
      <c r="AK857" s="754"/>
      <c r="AL857" s="754"/>
      <c r="AM857" s="754"/>
      <c r="AN857" s="754"/>
      <c r="AO857" s="754"/>
      <c r="AP857" s="754"/>
      <c r="AQ857" s="754"/>
      <c r="AR857" s="754"/>
      <c r="AS857" s="754"/>
      <c r="AT857" s="754"/>
      <c r="AU857" s="754"/>
      <c r="AV857" s="754"/>
      <c r="AW857" s="754"/>
      <c r="AX857" s="754"/>
      <c r="AY857" s="754"/>
      <c r="AZ857" s="754"/>
      <c r="BA857" s="754"/>
      <c r="BB857" s="754"/>
      <c r="BC857" s="754"/>
      <c r="BD857" s="754"/>
      <c r="BE857" s="754"/>
      <c r="BF857" s="754"/>
      <c r="BG857" s="754"/>
    </row>
    <row r="858" spans="1:59" s="782" customFormat="1" ht="30" x14ac:dyDescent="0.2">
      <c r="A858" s="773">
        <v>756</v>
      </c>
      <c r="B858" s="773">
        <v>764</v>
      </c>
      <c r="C858" s="774">
        <v>1076</v>
      </c>
      <c r="D858" s="775">
        <v>849</v>
      </c>
      <c r="E858" s="776" t="s">
        <v>2135</v>
      </c>
      <c r="F858" s="777" t="s">
        <v>6580</v>
      </c>
      <c r="G858" s="778" t="s">
        <v>5747</v>
      </c>
      <c r="H858" s="777" t="s">
        <v>106</v>
      </c>
      <c r="I858" s="779">
        <v>640000</v>
      </c>
      <c r="J858" s="780">
        <v>640000</v>
      </c>
      <c r="K858" s="780"/>
      <c r="L858" s="780"/>
      <c r="M858" s="780"/>
      <c r="N858" s="780"/>
      <c r="O858" s="780"/>
      <c r="P858" s="780"/>
      <c r="Q858" s="781"/>
      <c r="R858" s="754"/>
      <c r="S858" s="754"/>
      <c r="T858" s="754"/>
      <c r="U858" s="754"/>
      <c r="V858" s="754"/>
      <c r="W858" s="754"/>
      <c r="X858" s="754"/>
      <c r="Y858" s="754"/>
      <c r="Z858" s="754"/>
      <c r="AA858" s="754"/>
      <c r="AB858" s="754"/>
      <c r="AC858" s="754"/>
      <c r="AD858" s="754"/>
      <c r="AE858" s="754"/>
      <c r="AF858" s="754"/>
      <c r="AG858" s="754"/>
      <c r="AH858" s="754"/>
      <c r="AI858" s="754"/>
      <c r="AJ858" s="754"/>
      <c r="AK858" s="754"/>
      <c r="AL858" s="754"/>
      <c r="AM858" s="754"/>
      <c r="AN858" s="754"/>
      <c r="AO858" s="754"/>
      <c r="AP858" s="754"/>
      <c r="AQ858" s="754"/>
      <c r="AR858" s="754"/>
      <c r="AS858" s="754"/>
      <c r="AT858" s="754"/>
      <c r="AU858" s="754"/>
      <c r="AV858" s="754"/>
      <c r="AW858" s="754"/>
      <c r="AX858" s="754"/>
      <c r="AY858" s="754"/>
      <c r="AZ858" s="754"/>
      <c r="BA858" s="754"/>
      <c r="BB858" s="754"/>
      <c r="BC858" s="754"/>
      <c r="BD858" s="754"/>
      <c r="BE858" s="754"/>
      <c r="BF858" s="754"/>
      <c r="BG858" s="754"/>
    </row>
    <row r="859" spans="1:59" s="782" customFormat="1" x14ac:dyDescent="0.2">
      <c r="A859" s="773">
        <v>758</v>
      </c>
      <c r="B859" s="773">
        <v>766</v>
      </c>
      <c r="C859" s="774">
        <v>1077</v>
      </c>
      <c r="D859" s="775">
        <v>850</v>
      </c>
      <c r="E859" s="776" t="s">
        <v>2140</v>
      </c>
      <c r="F859" s="777" t="s">
        <v>6581</v>
      </c>
      <c r="G859" s="778" t="s">
        <v>6217</v>
      </c>
      <c r="H859" s="777" t="s">
        <v>106</v>
      </c>
      <c r="I859" s="779">
        <v>112000</v>
      </c>
      <c r="J859" s="780">
        <v>112000</v>
      </c>
      <c r="K859" s="780"/>
      <c r="L859" s="780"/>
      <c r="M859" s="780"/>
      <c r="N859" s="780"/>
      <c r="O859" s="780"/>
      <c r="P859" s="780"/>
      <c r="Q859" s="781"/>
      <c r="R859" s="754"/>
      <c r="S859" s="754"/>
      <c r="T859" s="754"/>
      <c r="U859" s="754"/>
      <c r="V859" s="754"/>
      <c r="W859" s="754"/>
      <c r="X859" s="754"/>
      <c r="Y859" s="754"/>
      <c r="Z859" s="754"/>
      <c r="AA859" s="754"/>
      <c r="AB859" s="754"/>
      <c r="AC859" s="754"/>
      <c r="AD859" s="754"/>
      <c r="AE859" s="754"/>
      <c r="AF859" s="754"/>
      <c r="AG859" s="754"/>
      <c r="AH859" s="754"/>
      <c r="AI859" s="754"/>
      <c r="AJ859" s="754"/>
      <c r="AK859" s="754"/>
      <c r="AL859" s="754"/>
      <c r="AM859" s="754"/>
      <c r="AN859" s="754"/>
      <c r="AO859" s="754"/>
      <c r="AP859" s="754"/>
      <c r="AQ859" s="754"/>
      <c r="AR859" s="754"/>
      <c r="AS859" s="754"/>
      <c r="AT859" s="754"/>
      <c r="AU859" s="754"/>
      <c r="AV859" s="754"/>
      <c r="AW859" s="754"/>
      <c r="AX859" s="754"/>
      <c r="AY859" s="754"/>
      <c r="AZ859" s="754"/>
      <c r="BA859" s="754"/>
      <c r="BB859" s="754"/>
      <c r="BC859" s="754"/>
      <c r="BD859" s="754"/>
      <c r="BE859" s="754"/>
      <c r="BF859" s="754"/>
      <c r="BG859" s="754"/>
    </row>
    <row r="860" spans="1:59" s="782" customFormat="1" x14ac:dyDescent="0.2">
      <c r="A860" s="773">
        <v>759</v>
      </c>
      <c r="B860" s="773">
        <v>767</v>
      </c>
      <c r="C860" s="774">
        <v>1078</v>
      </c>
      <c r="D860" s="775">
        <v>851</v>
      </c>
      <c r="E860" s="776" t="s">
        <v>2143</v>
      </c>
      <c r="F860" s="777" t="s">
        <v>6582</v>
      </c>
      <c r="G860" s="778" t="s">
        <v>6217</v>
      </c>
      <c r="H860" s="777" t="s">
        <v>106</v>
      </c>
      <c r="I860" s="779">
        <v>160000</v>
      </c>
      <c r="J860" s="780">
        <v>160000</v>
      </c>
      <c r="K860" s="780"/>
      <c r="L860" s="780"/>
      <c r="M860" s="780"/>
      <c r="N860" s="780"/>
      <c r="O860" s="780"/>
      <c r="P860" s="780"/>
      <c r="Q860" s="781"/>
      <c r="R860" s="754"/>
      <c r="S860" s="754"/>
      <c r="T860" s="754"/>
      <c r="U860" s="754"/>
      <c r="V860" s="754"/>
      <c r="W860" s="754"/>
      <c r="X860" s="754"/>
      <c r="Y860" s="754"/>
      <c r="Z860" s="754"/>
      <c r="AA860" s="754"/>
      <c r="AB860" s="754"/>
      <c r="AC860" s="754"/>
      <c r="AD860" s="754"/>
      <c r="AE860" s="754"/>
      <c r="AF860" s="754"/>
      <c r="AG860" s="754"/>
      <c r="AH860" s="754"/>
      <c r="AI860" s="754"/>
      <c r="AJ860" s="754"/>
      <c r="AK860" s="754"/>
      <c r="AL860" s="754"/>
      <c r="AM860" s="754"/>
      <c r="AN860" s="754"/>
      <c r="AO860" s="754"/>
      <c r="AP860" s="754"/>
      <c r="AQ860" s="754"/>
      <c r="AR860" s="754"/>
      <c r="AS860" s="754"/>
      <c r="AT860" s="754"/>
      <c r="AU860" s="754"/>
      <c r="AV860" s="754"/>
      <c r="AW860" s="754"/>
      <c r="AX860" s="754"/>
      <c r="AY860" s="754"/>
      <c r="AZ860" s="754"/>
      <c r="BA860" s="754"/>
      <c r="BB860" s="754"/>
      <c r="BC860" s="754"/>
      <c r="BD860" s="754"/>
      <c r="BE860" s="754"/>
      <c r="BF860" s="754"/>
      <c r="BG860" s="754"/>
    </row>
    <row r="861" spans="1:59" s="782" customFormat="1" ht="30" x14ac:dyDescent="0.2">
      <c r="A861" s="773">
        <v>760</v>
      </c>
      <c r="B861" s="773">
        <v>768</v>
      </c>
      <c r="C861" s="774">
        <v>1079</v>
      </c>
      <c r="D861" s="775">
        <v>852</v>
      </c>
      <c r="E861" s="776" t="s">
        <v>2146</v>
      </c>
      <c r="F861" s="777" t="s">
        <v>6583</v>
      </c>
      <c r="G861" s="778" t="s">
        <v>5747</v>
      </c>
      <c r="H861" s="777" t="s">
        <v>106</v>
      </c>
      <c r="I861" s="779">
        <v>25000</v>
      </c>
      <c r="J861" s="780">
        <v>25000</v>
      </c>
      <c r="K861" s="780"/>
      <c r="L861" s="780"/>
      <c r="M861" s="780"/>
      <c r="N861" s="780"/>
      <c r="O861" s="780"/>
      <c r="P861" s="780"/>
      <c r="Q861" s="781"/>
      <c r="R861" s="754"/>
      <c r="S861" s="754"/>
      <c r="T861" s="754"/>
      <c r="U861" s="754"/>
      <c r="V861" s="754"/>
      <c r="W861" s="754"/>
      <c r="X861" s="754"/>
      <c r="Y861" s="754"/>
      <c r="Z861" s="754"/>
      <c r="AA861" s="754"/>
      <c r="AB861" s="754"/>
      <c r="AC861" s="754"/>
      <c r="AD861" s="754"/>
      <c r="AE861" s="754"/>
      <c r="AF861" s="754"/>
      <c r="AG861" s="754"/>
      <c r="AH861" s="754"/>
      <c r="AI861" s="754"/>
      <c r="AJ861" s="754"/>
      <c r="AK861" s="754"/>
      <c r="AL861" s="754"/>
      <c r="AM861" s="754"/>
      <c r="AN861" s="754"/>
      <c r="AO861" s="754"/>
      <c r="AP861" s="754"/>
      <c r="AQ861" s="754"/>
      <c r="AR861" s="754"/>
      <c r="AS861" s="754"/>
      <c r="AT861" s="754"/>
      <c r="AU861" s="754"/>
      <c r="AV861" s="754"/>
      <c r="AW861" s="754"/>
      <c r="AX861" s="754"/>
      <c r="AY861" s="754"/>
      <c r="AZ861" s="754"/>
      <c r="BA861" s="754"/>
      <c r="BB861" s="754"/>
      <c r="BC861" s="754"/>
      <c r="BD861" s="754"/>
      <c r="BE861" s="754"/>
      <c r="BF861" s="754"/>
      <c r="BG861" s="754"/>
    </row>
    <row r="862" spans="1:59" s="782" customFormat="1" ht="30" x14ac:dyDescent="0.2">
      <c r="A862" s="773" t="e">
        <v>#N/A</v>
      </c>
      <c r="B862" s="773" t="e">
        <v>#N/A</v>
      </c>
      <c r="C862" s="774">
        <v>1080</v>
      </c>
      <c r="D862" s="775">
        <v>853</v>
      </c>
      <c r="E862" s="776" t="s">
        <v>5306</v>
      </c>
      <c r="F862" s="777" t="s">
        <v>6584</v>
      </c>
      <c r="G862" s="778" t="s">
        <v>5747</v>
      </c>
      <c r="H862" s="777" t="s">
        <v>106</v>
      </c>
      <c r="I862" s="779">
        <v>15000</v>
      </c>
      <c r="J862" s="780">
        <v>15000</v>
      </c>
      <c r="K862" s="780"/>
      <c r="L862" s="780"/>
      <c r="M862" s="780"/>
      <c r="N862" s="780"/>
      <c r="O862" s="780"/>
      <c r="P862" s="780"/>
      <c r="Q862" s="781"/>
      <c r="R862" s="754"/>
      <c r="S862" s="754"/>
      <c r="T862" s="754"/>
      <c r="U862" s="754"/>
      <c r="V862" s="754"/>
      <c r="W862" s="754"/>
      <c r="X862" s="754"/>
      <c r="Y862" s="754"/>
      <c r="Z862" s="754"/>
      <c r="AA862" s="754"/>
      <c r="AB862" s="754"/>
      <c r="AC862" s="754"/>
      <c r="AD862" s="754"/>
      <c r="AE862" s="754"/>
      <c r="AF862" s="754"/>
      <c r="AG862" s="754"/>
      <c r="AH862" s="754"/>
      <c r="AI862" s="754"/>
      <c r="AJ862" s="754"/>
      <c r="AK862" s="754"/>
      <c r="AL862" s="754"/>
      <c r="AM862" s="754"/>
      <c r="AN862" s="754"/>
      <c r="AO862" s="754"/>
      <c r="AP862" s="754"/>
      <c r="AQ862" s="754"/>
      <c r="AR862" s="754"/>
      <c r="AS862" s="754"/>
      <c r="AT862" s="754"/>
      <c r="AU862" s="754"/>
      <c r="AV862" s="754"/>
      <c r="AW862" s="754"/>
      <c r="AX862" s="754"/>
      <c r="AY862" s="754"/>
      <c r="AZ862" s="754"/>
      <c r="BA862" s="754"/>
      <c r="BB862" s="754"/>
      <c r="BC862" s="754"/>
      <c r="BD862" s="754"/>
      <c r="BE862" s="754"/>
      <c r="BF862" s="754"/>
      <c r="BG862" s="754"/>
    </row>
    <row r="863" spans="1:59" s="782" customFormat="1" x14ac:dyDescent="0.2">
      <c r="A863" s="773">
        <v>762</v>
      </c>
      <c r="B863" s="773">
        <v>770</v>
      </c>
      <c r="C863" s="774">
        <v>1081</v>
      </c>
      <c r="D863" s="775">
        <v>854</v>
      </c>
      <c r="E863" s="776" t="s">
        <v>2152</v>
      </c>
      <c r="F863" s="777" t="s">
        <v>6585</v>
      </c>
      <c r="G863" s="778" t="s">
        <v>5747</v>
      </c>
      <c r="H863" s="777" t="s">
        <v>106</v>
      </c>
      <c r="I863" s="779">
        <v>12000</v>
      </c>
      <c r="J863" s="780">
        <v>12000</v>
      </c>
      <c r="K863" s="780"/>
      <c r="L863" s="780"/>
      <c r="M863" s="780"/>
      <c r="N863" s="780"/>
      <c r="O863" s="780"/>
      <c r="P863" s="780"/>
      <c r="Q863" s="781"/>
      <c r="R863" s="754"/>
      <c r="S863" s="754"/>
      <c r="T863" s="754"/>
      <c r="U863" s="754"/>
      <c r="V863" s="754"/>
      <c r="W863" s="754"/>
      <c r="X863" s="754"/>
      <c r="Y863" s="754"/>
      <c r="Z863" s="754"/>
      <c r="AA863" s="754"/>
      <c r="AB863" s="754"/>
      <c r="AC863" s="754"/>
      <c r="AD863" s="754"/>
      <c r="AE863" s="754"/>
      <c r="AF863" s="754"/>
      <c r="AG863" s="754"/>
      <c r="AH863" s="754"/>
      <c r="AI863" s="754"/>
      <c r="AJ863" s="754"/>
      <c r="AK863" s="754"/>
      <c r="AL863" s="754"/>
      <c r="AM863" s="754"/>
      <c r="AN863" s="754"/>
      <c r="AO863" s="754"/>
      <c r="AP863" s="754"/>
      <c r="AQ863" s="754"/>
      <c r="AR863" s="754"/>
      <c r="AS863" s="754"/>
      <c r="AT863" s="754"/>
      <c r="AU863" s="754"/>
      <c r="AV863" s="754"/>
      <c r="AW863" s="754"/>
      <c r="AX863" s="754"/>
      <c r="AY863" s="754"/>
      <c r="AZ863" s="754"/>
      <c r="BA863" s="754"/>
      <c r="BB863" s="754"/>
      <c r="BC863" s="754"/>
      <c r="BD863" s="754"/>
      <c r="BE863" s="754"/>
      <c r="BF863" s="754"/>
      <c r="BG863" s="754"/>
    </row>
    <row r="864" spans="1:59" s="782" customFormat="1" x14ac:dyDescent="0.2">
      <c r="A864" s="773">
        <v>763</v>
      </c>
      <c r="B864" s="773">
        <v>771</v>
      </c>
      <c r="C864" s="774">
        <v>1082</v>
      </c>
      <c r="D864" s="775">
        <v>855</v>
      </c>
      <c r="E864" s="776" t="s">
        <v>2155</v>
      </c>
      <c r="F864" s="777" t="s">
        <v>6586</v>
      </c>
      <c r="G864" s="778" t="s">
        <v>5747</v>
      </c>
      <c r="H864" s="777" t="s">
        <v>106</v>
      </c>
      <c r="I864" s="779">
        <v>6000</v>
      </c>
      <c r="J864" s="780">
        <v>6000</v>
      </c>
      <c r="K864" s="780"/>
      <c r="L864" s="780"/>
      <c r="M864" s="780"/>
      <c r="N864" s="780"/>
      <c r="O864" s="780"/>
      <c r="P864" s="780"/>
      <c r="Q864" s="781"/>
      <c r="R864" s="754"/>
      <c r="S864" s="754"/>
      <c r="T864" s="754"/>
      <c r="U864" s="754"/>
      <c r="V864" s="754"/>
      <c r="W864" s="754"/>
      <c r="X864" s="754"/>
      <c r="Y864" s="754"/>
      <c r="Z864" s="754"/>
      <c r="AA864" s="754"/>
      <c r="AB864" s="754"/>
      <c r="AC864" s="754"/>
      <c r="AD864" s="754"/>
      <c r="AE864" s="754"/>
      <c r="AF864" s="754"/>
      <c r="AG864" s="754"/>
      <c r="AH864" s="754"/>
      <c r="AI864" s="754"/>
      <c r="AJ864" s="754"/>
      <c r="AK864" s="754"/>
      <c r="AL864" s="754"/>
      <c r="AM864" s="754"/>
      <c r="AN864" s="754"/>
      <c r="AO864" s="754"/>
      <c r="AP864" s="754"/>
      <c r="AQ864" s="754"/>
      <c r="AR864" s="754"/>
      <c r="AS864" s="754"/>
      <c r="AT864" s="754"/>
      <c r="AU864" s="754"/>
      <c r="AV864" s="754"/>
      <c r="AW864" s="754"/>
      <c r="AX864" s="754"/>
      <c r="AY864" s="754"/>
      <c r="AZ864" s="754"/>
      <c r="BA864" s="754"/>
      <c r="BB864" s="754"/>
      <c r="BC864" s="754"/>
      <c r="BD864" s="754"/>
      <c r="BE864" s="754"/>
      <c r="BF864" s="754"/>
      <c r="BG864" s="754"/>
    </row>
    <row r="865" spans="1:59" s="782" customFormat="1" ht="30" x14ac:dyDescent="0.2">
      <c r="A865" s="773">
        <v>764</v>
      </c>
      <c r="B865" s="773">
        <v>772</v>
      </c>
      <c r="C865" s="774">
        <v>1083</v>
      </c>
      <c r="D865" s="775">
        <v>856</v>
      </c>
      <c r="E865" s="776" t="s">
        <v>2158</v>
      </c>
      <c r="F865" s="777" t="s">
        <v>6587</v>
      </c>
      <c r="G865" s="778" t="s">
        <v>5747</v>
      </c>
      <c r="H865" s="777" t="s">
        <v>106</v>
      </c>
      <c r="I865" s="779">
        <v>8000</v>
      </c>
      <c r="J865" s="780">
        <v>8000</v>
      </c>
      <c r="K865" s="780"/>
      <c r="L865" s="780"/>
      <c r="M865" s="780"/>
      <c r="N865" s="780"/>
      <c r="O865" s="780"/>
      <c r="P865" s="780"/>
      <c r="Q865" s="781"/>
      <c r="R865" s="754"/>
      <c r="S865" s="754"/>
      <c r="T865" s="754"/>
      <c r="U865" s="754"/>
      <c r="V865" s="754"/>
      <c r="W865" s="754"/>
      <c r="X865" s="754"/>
      <c r="Y865" s="754"/>
      <c r="Z865" s="754"/>
      <c r="AA865" s="754"/>
      <c r="AB865" s="754"/>
      <c r="AC865" s="754"/>
      <c r="AD865" s="754"/>
      <c r="AE865" s="754"/>
      <c r="AF865" s="754"/>
      <c r="AG865" s="754"/>
      <c r="AH865" s="754"/>
      <c r="AI865" s="754"/>
      <c r="AJ865" s="754"/>
      <c r="AK865" s="754"/>
      <c r="AL865" s="754"/>
      <c r="AM865" s="754"/>
      <c r="AN865" s="754"/>
      <c r="AO865" s="754"/>
      <c r="AP865" s="754"/>
      <c r="AQ865" s="754"/>
      <c r="AR865" s="754"/>
      <c r="AS865" s="754"/>
      <c r="AT865" s="754"/>
      <c r="AU865" s="754"/>
      <c r="AV865" s="754"/>
      <c r="AW865" s="754"/>
      <c r="AX865" s="754"/>
      <c r="AY865" s="754"/>
      <c r="AZ865" s="754"/>
      <c r="BA865" s="754"/>
      <c r="BB865" s="754"/>
      <c r="BC865" s="754"/>
      <c r="BD865" s="754"/>
      <c r="BE865" s="754"/>
      <c r="BF865" s="754"/>
      <c r="BG865" s="754"/>
    </row>
    <row r="866" spans="1:59" s="782" customFormat="1" x14ac:dyDescent="0.2">
      <c r="A866" s="773">
        <v>765</v>
      </c>
      <c r="B866" s="773">
        <v>773</v>
      </c>
      <c r="C866" s="774">
        <v>1084</v>
      </c>
      <c r="D866" s="775">
        <v>857</v>
      </c>
      <c r="E866" s="776" t="s">
        <v>2161</v>
      </c>
      <c r="F866" s="777" t="s">
        <v>6588</v>
      </c>
      <c r="G866" s="778" t="s">
        <v>6217</v>
      </c>
      <c r="H866" s="777" t="s">
        <v>106</v>
      </c>
      <c r="I866" s="779">
        <v>515000</v>
      </c>
      <c r="J866" s="780">
        <v>515000</v>
      </c>
      <c r="K866" s="780"/>
      <c r="L866" s="780"/>
      <c r="M866" s="780"/>
      <c r="N866" s="780"/>
      <c r="O866" s="780"/>
      <c r="P866" s="780"/>
      <c r="Q866" s="781"/>
      <c r="R866" s="754"/>
      <c r="S866" s="754"/>
      <c r="T866" s="754"/>
      <c r="U866" s="754"/>
      <c r="V866" s="754"/>
      <c r="W866" s="754"/>
      <c r="X866" s="754"/>
      <c r="Y866" s="754"/>
      <c r="Z866" s="754"/>
      <c r="AA866" s="754"/>
      <c r="AB866" s="754"/>
      <c r="AC866" s="754"/>
      <c r="AD866" s="754"/>
      <c r="AE866" s="754"/>
      <c r="AF866" s="754"/>
      <c r="AG866" s="754"/>
      <c r="AH866" s="754"/>
      <c r="AI866" s="754"/>
      <c r="AJ866" s="754"/>
      <c r="AK866" s="754"/>
      <c r="AL866" s="754"/>
      <c r="AM866" s="754"/>
      <c r="AN866" s="754"/>
      <c r="AO866" s="754"/>
      <c r="AP866" s="754"/>
      <c r="AQ866" s="754"/>
      <c r="AR866" s="754"/>
      <c r="AS866" s="754"/>
      <c r="AT866" s="754"/>
      <c r="AU866" s="754"/>
      <c r="AV866" s="754"/>
      <c r="AW866" s="754"/>
      <c r="AX866" s="754"/>
      <c r="AY866" s="754"/>
      <c r="AZ866" s="754"/>
      <c r="BA866" s="754"/>
      <c r="BB866" s="754"/>
      <c r="BC866" s="754"/>
      <c r="BD866" s="754"/>
      <c r="BE866" s="754"/>
      <c r="BF866" s="754"/>
      <c r="BG866" s="754"/>
    </row>
    <row r="867" spans="1:59" s="782" customFormat="1" x14ac:dyDescent="0.2">
      <c r="A867" s="773">
        <v>766</v>
      </c>
      <c r="B867" s="773">
        <v>774</v>
      </c>
      <c r="C867" s="774">
        <v>1085</v>
      </c>
      <c r="D867" s="775">
        <v>858</v>
      </c>
      <c r="E867" s="776" t="s">
        <v>2164</v>
      </c>
      <c r="F867" s="777" t="s">
        <v>6589</v>
      </c>
      <c r="G867" s="778" t="s">
        <v>5747</v>
      </c>
      <c r="H867" s="777" t="s">
        <v>106</v>
      </c>
      <c r="I867" s="779">
        <v>80000</v>
      </c>
      <c r="J867" s="780">
        <v>80000</v>
      </c>
      <c r="K867" s="780"/>
      <c r="L867" s="780"/>
      <c r="M867" s="780"/>
      <c r="N867" s="780"/>
      <c r="O867" s="780"/>
      <c r="P867" s="780"/>
      <c r="Q867" s="781"/>
      <c r="R867" s="754"/>
      <c r="S867" s="754"/>
      <c r="T867" s="754"/>
      <c r="U867" s="754"/>
      <c r="V867" s="754"/>
      <c r="W867" s="754"/>
      <c r="X867" s="754"/>
      <c r="Y867" s="754"/>
      <c r="Z867" s="754"/>
      <c r="AA867" s="754"/>
      <c r="AB867" s="754"/>
      <c r="AC867" s="754"/>
      <c r="AD867" s="754"/>
      <c r="AE867" s="754"/>
      <c r="AF867" s="754"/>
      <c r="AG867" s="754"/>
      <c r="AH867" s="754"/>
      <c r="AI867" s="754"/>
      <c r="AJ867" s="754"/>
      <c r="AK867" s="754"/>
      <c r="AL867" s="754"/>
      <c r="AM867" s="754"/>
      <c r="AN867" s="754"/>
      <c r="AO867" s="754"/>
      <c r="AP867" s="754"/>
      <c r="AQ867" s="754"/>
      <c r="AR867" s="754"/>
      <c r="AS867" s="754"/>
      <c r="AT867" s="754"/>
      <c r="AU867" s="754"/>
      <c r="AV867" s="754"/>
      <c r="AW867" s="754"/>
      <c r="AX867" s="754"/>
      <c r="AY867" s="754"/>
      <c r="AZ867" s="754"/>
      <c r="BA867" s="754"/>
      <c r="BB867" s="754"/>
      <c r="BC867" s="754"/>
      <c r="BD867" s="754"/>
      <c r="BE867" s="754"/>
      <c r="BF867" s="754"/>
      <c r="BG867" s="754"/>
    </row>
    <row r="868" spans="1:59" s="782" customFormat="1" x14ac:dyDescent="0.2">
      <c r="A868" s="773">
        <v>767</v>
      </c>
      <c r="B868" s="773">
        <v>775</v>
      </c>
      <c r="C868" s="774">
        <v>1086</v>
      </c>
      <c r="D868" s="775">
        <v>859</v>
      </c>
      <c r="E868" s="776" t="s">
        <v>2167</v>
      </c>
      <c r="F868" s="777" t="s">
        <v>6590</v>
      </c>
      <c r="G868" s="778" t="s">
        <v>6217</v>
      </c>
      <c r="H868" s="777" t="s">
        <v>106</v>
      </c>
      <c r="I868" s="779">
        <v>111000</v>
      </c>
      <c r="J868" s="780">
        <v>111000</v>
      </c>
      <c r="K868" s="780"/>
      <c r="L868" s="780"/>
      <c r="M868" s="780"/>
      <c r="N868" s="780"/>
      <c r="O868" s="780"/>
      <c r="P868" s="780"/>
      <c r="Q868" s="781"/>
      <c r="R868" s="754"/>
      <c r="S868" s="754"/>
      <c r="T868" s="754"/>
      <c r="U868" s="754"/>
      <c r="V868" s="754"/>
      <c r="W868" s="754"/>
      <c r="X868" s="754"/>
      <c r="Y868" s="754"/>
      <c r="Z868" s="754"/>
      <c r="AA868" s="754"/>
      <c r="AB868" s="754"/>
      <c r="AC868" s="754"/>
      <c r="AD868" s="754"/>
      <c r="AE868" s="754"/>
      <c r="AF868" s="754"/>
      <c r="AG868" s="754"/>
      <c r="AH868" s="754"/>
      <c r="AI868" s="754"/>
      <c r="AJ868" s="754"/>
      <c r="AK868" s="754"/>
      <c r="AL868" s="754"/>
      <c r="AM868" s="754"/>
      <c r="AN868" s="754"/>
      <c r="AO868" s="754"/>
      <c r="AP868" s="754"/>
      <c r="AQ868" s="754"/>
      <c r="AR868" s="754"/>
      <c r="AS868" s="754"/>
      <c r="AT868" s="754"/>
      <c r="AU868" s="754"/>
      <c r="AV868" s="754"/>
      <c r="AW868" s="754"/>
      <c r="AX868" s="754"/>
      <c r="AY868" s="754"/>
      <c r="AZ868" s="754"/>
      <c r="BA868" s="754"/>
      <c r="BB868" s="754"/>
      <c r="BC868" s="754"/>
      <c r="BD868" s="754"/>
      <c r="BE868" s="754"/>
      <c r="BF868" s="754"/>
      <c r="BG868" s="754"/>
    </row>
    <row r="869" spans="1:59" s="782" customFormat="1" ht="30" x14ac:dyDescent="0.2">
      <c r="A869" s="773">
        <v>769</v>
      </c>
      <c r="B869" s="773">
        <v>777</v>
      </c>
      <c r="C869" s="774">
        <v>1087</v>
      </c>
      <c r="D869" s="775">
        <v>860</v>
      </c>
      <c r="E869" s="776" t="s">
        <v>2173</v>
      </c>
      <c r="F869" s="777" t="s">
        <v>6591</v>
      </c>
      <c r="G869" s="778" t="s">
        <v>6217</v>
      </c>
      <c r="H869" s="777" t="s">
        <v>106</v>
      </c>
      <c r="I869" s="779">
        <v>250000</v>
      </c>
      <c r="J869" s="780">
        <v>250000</v>
      </c>
      <c r="K869" s="780"/>
      <c r="L869" s="780"/>
      <c r="M869" s="780"/>
      <c r="N869" s="780"/>
      <c r="O869" s="780"/>
      <c r="P869" s="780"/>
      <c r="Q869" s="781"/>
      <c r="R869" s="754"/>
      <c r="S869" s="754"/>
      <c r="T869" s="754"/>
      <c r="U869" s="754"/>
      <c r="V869" s="754"/>
      <c r="W869" s="754"/>
      <c r="X869" s="754"/>
      <c r="Y869" s="754"/>
      <c r="Z869" s="754"/>
      <c r="AA869" s="754"/>
      <c r="AB869" s="754"/>
      <c r="AC869" s="754"/>
      <c r="AD869" s="754"/>
      <c r="AE869" s="754"/>
      <c r="AF869" s="754"/>
      <c r="AG869" s="754"/>
      <c r="AH869" s="754"/>
      <c r="AI869" s="754"/>
      <c r="AJ869" s="754"/>
      <c r="AK869" s="754"/>
      <c r="AL869" s="754"/>
      <c r="AM869" s="754"/>
      <c r="AN869" s="754"/>
      <c r="AO869" s="754"/>
      <c r="AP869" s="754"/>
      <c r="AQ869" s="754"/>
      <c r="AR869" s="754"/>
      <c r="AS869" s="754"/>
      <c r="AT869" s="754"/>
      <c r="AU869" s="754"/>
      <c r="AV869" s="754"/>
      <c r="AW869" s="754"/>
      <c r="AX869" s="754"/>
      <c r="AY869" s="754"/>
      <c r="AZ869" s="754"/>
      <c r="BA869" s="754"/>
      <c r="BB869" s="754"/>
      <c r="BC869" s="754"/>
      <c r="BD869" s="754"/>
      <c r="BE869" s="754"/>
      <c r="BF869" s="754"/>
      <c r="BG869" s="754"/>
    </row>
    <row r="870" spans="1:59" s="782" customFormat="1" ht="30" x14ac:dyDescent="0.2">
      <c r="A870" s="773">
        <v>770</v>
      </c>
      <c r="B870" s="773">
        <v>778</v>
      </c>
      <c r="C870" s="774">
        <v>1088</v>
      </c>
      <c r="D870" s="775">
        <v>861</v>
      </c>
      <c r="E870" s="776" t="s">
        <v>2176</v>
      </c>
      <c r="F870" s="777" t="s">
        <v>6592</v>
      </c>
      <c r="G870" s="778" t="s">
        <v>5747</v>
      </c>
      <c r="H870" s="777" t="s">
        <v>106</v>
      </c>
      <c r="I870" s="779">
        <v>7500</v>
      </c>
      <c r="J870" s="780">
        <v>7500</v>
      </c>
      <c r="K870" s="780"/>
      <c r="L870" s="780"/>
      <c r="M870" s="780"/>
      <c r="N870" s="780"/>
      <c r="O870" s="780"/>
      <c r="P870" s="780"/>
      <c r="Q870" s="781"/>
      <c r="R870" s="754"/>
      <c r="S870" s="754"/>
      <c r="T870" s="754"/>
      <c r="U870" s="754"/>
      <c r="V870" s="754"/>
      <c r="W870" s="754"/>
      <c r="X870" s="754"/>
      <c r="Y870" s="754"/>
      <c r="Z870" s="754"/>
      <c r="AA870" s="754"/>
      <c r="AB870" s="754"/>
      <c r="AC870" s="754"/>
      <c r="AD870" s="754"/>
      <c r="AE870" s="754"/>
      <c r="AF870" s="754"/>
      <c r="AG870" s="754"/>
      <c r="AH870" s="754"/>
      <c r="AI870" s="754"/>
      <c r="AJ870" s="754"/>
      <c r="AK870" s="754"/>
      <c r="AL870" s="754"/>
      <c r="AM870" s="754"/>
      <c r="AN870" s="754"/>
      <c r="AO870" s="754"/>
      <c r="AP870" s="754"/>
      <c r="AQ870" s="754"/>
      <c r="AR870" s="754"/>
      <c r="AS870" s="754"/>
      <c r="AT870" s="754"/>
      <c r="AU870" s="754"/>
      <c r="AV870" s="754"/>
      <c r="AW870" s="754"/>
      <c r="AX870" s="754"/>
      <c r="AY870" s="754"/>
      <c r="AZ870" s="754"/>
      <c r="BA870" s="754"/>
      <c r="BB870" s="754"/>
      <c r="BC870" s="754"/>
      <c r="BD870" s="754"/>
      <c r="BE870" s="754"/>
      <c r="BF870" s="754"/>
      <c r="BG870" s="754"/>
    </row>
    <row r="871" spans="1:59" s="782" customFormat="1" ht="30" x14ac:dyDescent="0.2">
      <c r="A871" s="773">
        <v>771</v>
      </c>
      <c r="B871" s="773">
        <v>779</v>
      </c>
      <c r="C871" s="774">
        <v>1089</v>
      </c>
      <c r="D871" s="775">
        <v>862</v>
      </c>
      <c r="E871" s="776" t="s">
        <v>2179</v>
      </c>
      <c r="F871" s="777" t="s">
        <v>6593</v>
      </c>
      <c r="G871" s="778" t="s">
        <v>5747</v>
      </c>
      <c r="H871" s="777" t="s">
        <v>106</v>
      </c>
      <c r="I871" s="779">
        <v>40000</v>
      </c>
      <c r="J871" s="780">
        <v>40000</v>
      </c>
      <c r="K871" s="780"/>
      <c r="L871" s="780"/>
      <c r="M871" s="780"/>
      <c r="N871" s="780"/>
      <c r="O871" s="780"/>
      <c r="P871" s="780"/>
      <c r="Q871" s="781"/>
      <c r="R871" s="754"/>
      <c r="S871" s="754"/>
      <c r="T871" s="754"/>
      <c r="U871" s="754"/>
      <c r="V871" s="754"/>
      <c r="W871" s="754"/>
      <c r="X871" s="754"/>
      <c r="Y871" s="754"/>
      <c r="Z871" s="754"/>
      <c r="AA871" s="754"/>
      <c r="AB871" s="754"/>
      <c r="AC871" s="754"/>
      <c r="AD871" s="754"/>
      <c r="AE871" s="754"/>
      <c r="AF871" s="754"/>
      <c r="AG871" s="754"/>
      <c r="AH871" s="754"/>
      <c r="AI871" s="754"/>
      <c r="AJ871" s="754"/>
      <c r="AK871" s="754"/>
      <c r="AL871" s="754"/>
      <c r="AM871" s="754"/>
      <c r="AN871" s="754"/>
      <c r="AO871" s="754"/>
      <c r="AP871" s="754"/>
      <c r="AQ871" s="754"/>
      <c r="AR871" s="754"/>
      <c r="AS871" s="754"/>
      <c r="AT871" s="754"/>
      <c r="AU871" s="754"/>
      <c r="AV871" s="754"/>
      <c r="AW871" s="754"/>
      <c r="AX871" s="754"/>
      <c r="AY871" s="754"/>
      <c r="AZ871" s="754"/>
      <c r="BA871" s="754"/>
      <c r="BB871" s="754"/>
      <c r="BC871" s="754"/>
      <c r="BD871" s="754"/>
      <c r="BE871" s="754"/>
      <c r="BF871" s="754"/>
      <c r="BG871" s="754"/>
    </row>
    <row r="872" spans="1:59" s="782" customFormat="1" ht="30" x14ac:dyDescent="0.2">
      <c r="A872" s="773">
        <v>773</v>
      </c>
      <c r="B872" s="773">
        <v>781</v>
      </c>
      <c r="C872" s="774">
        <v>1090</v>
      </c>
      <c r="D872" s="775">
        <v>863</v>
      </c>
      <c r="E872" s="776" t="s">
        <v>2185</v>
      </c>
      <c r="F872" s="777" t="s">
        <v>6594</v>
      </c>
      <c r="G872" s="778" t="s">
        <v>5747</v>
      </c>
      <c r="H872" s="777" t="s">
        <v>106</v>
      </c>
      <c r="I872" s="779">
        <v>90000</v>
      </c>
      <c r="J872" s="780">
        <v>90000</v>
      </c>
      <c r="K872" s="780"/>
      <c r="L872" s="780"/>
      <c r="M872" s="780"/>
      <c r="N872" s="780"/>
      <c r="O872" s="780"/>
      <c r="P872" s="780"/>
      <c r="Q872" s="781"/>
      <c r="R872" s="754"/>
      <c r="S872" s="754"/>
      <c r="T872" s="754"/>
      <c r="U872" s="754"/>
      <c r="V872" s="754"/>
      <c r="W872" s="754"/>
      <c r="X872" s="754"/>
      <c r="Y872" s="754"/>
      <c r="Z872" s="754"/>
      <c r="AA872" s="754"/>
      <c r="AB872" s="754"/>
      <c r="AC872" s="754"/>
      <c r="AD872" s="754"/>
      <c r="AE872" s="754"/>
      <c r="AF872" s="754"/>
      <c r="AG872" s="754"/>
      <c r="AH872" s="754"/>
      <c r="AI872" s="754"/>
      <c r="AJ872" s="754"/>
      <c r="AK872" s="754"/>
      <c r="AL872" s="754"/>
      <c r="AM872" s="754"/>
      <c r="AN872" s="754"/>
      <c r="AO872" s="754"/>
      <c r="AP872" s="754"/>
      <c r="AQ872" s="754"/>
      <c r="AR872" s="754"/>
      <c r="AS872" s="754"/>
      <c r="AT872" s="754"/>
      <c r="AU872" s="754"/>
      <c r="AV872" s="754"/>
      <c r="AW872" s="754"/>
      <c r="AX872" s="754"/>
      <c r="AY872" s="754"/>
      <c r="AZ872" s="754"/>
      <c r="BA872" s="754"/>
      <c r="BB872" s="754"/>
      <c r="BC872" s="754"/>
      <c r="BD872" s="754"/>
      <c r="BE872" s="754"/>
      <c r="BF872" s="754"/>
      <c r="BG872" s="754"/>
    </row>
    <row r="873" spans="1:59" s="782" customFormat="1" ht="30" x14ac:dyDescent="0.2">
      <c r="A873" s="773">
        <v>774</v>
      </c>
      <c r="B873" s="773">
        <v>782</v>
      </c>
      <c r="C873" s="774">
        <v>1091</v>
      </c>
      <c r="D873" s="775">
        <v>864</v>
      </c>
      <c r="E873" s="776" t="s">
        <v>2188</v>
      </c>
      <c r="F873" s="777" t="s">
        <v>6595</v>
      </c>
      <c r="G873" s="778" t="s">
        <v>5747</v>
      </c>
      <c r="H873" s="777" t="s">
        <v>106</v>
      </c>
      <c r="I873" s="779">
        <v>75000</v>
      </c>
      <c r="J873" s="780">
        <v>75000</v>
      </c>
      <c r="K873" s="780"/>
      <c r="L873" s="780"/>
      <c r="M873" s="780"/>
      <c r="N873" s="780"/>
      <c r="O873" s="780"/>
      <c r="P873" s="780"/>
      <c r="Q873" s="781"/>
      <c r="R873" s="754"/>
      <c r="S873" s="754"/>
      <c r="T873" s="754"/>
      <c r="U873" s="754"/>
      <c r="V873" s="754"/>
      <c r="W873" s="754"/>
      <c r="X873" s="754"/>
      <c r="Y873" s="754"/>
      <c r="Z873" s="754"/>
      <c r="AA873" s="754"/>
      <c r="AB873" s="754"/>
      <c r="AC873" s="754"/>
      <c r="AD873" s="754"/>
      <c r="AE873" s="754"/>
      <c r="AF873" s="754"/>
      <c r="AG873" s="754"/>
      <c r="AH873" s="754"/>
      <c r="AI873" s="754"/>
      <c r="AJ873" s="754"/>
      <c r="AK873" s="754"/>
      <c r="AL873" s="754"/>
      <c r="AM873" s="754"/>
      <c r="AN873" s="754"/>
      <c r="AO873" s="754"/>
      <c r="AP873" s="754"/>
      <c r="AQ873" s="754"/>
      <c r="AR873" s="754"/>
      <c r="AS873" s="754"/>
      <c r="AT873" s="754"/>
      <c r="AU873" s="754"/>
      <c r="AV873" s="754"/>
      <c r="AW873" s="754"/>
      <c r="AX873" s="754"/>
      <c r="AY873" s="754"/>
      <c r="AZ873" s="754"/>
      <c r="BA873" s="754"/>
      <c r="BB873" s="754"/>
      <c r="BC873" s="754"/>
      <c r="BD873" s="754"/>
      <c r="BE873" s="754"/>
      <c r="BF873" s="754"/>
      <c r="BG873" s="754"/>
    </row>
    <row r="874" spans="1:59" s="782" customFormat="1" ht="30" x14ac:dyDescent="0.2">
      <c r="A874" s="773">
        <v>776</v>
      </c>
      <c r="B874" s="773">
        <v>784</v>
      </c>
      <c r="C874" s="774">
        <v>1092</v>
      </c>
      <c r="D874" s="775">
        <v>865</v>
      </c>
      <c r="E874" s="776" t="s">
        <v>2194</v>
      </c>
      <c r="F874" s="777" t="s">
        <v>6596</v>
      </c>
      <c r="G874" s="778" t="s">
        <v>6217</v>
      </c>
      <c r="H874" s="777" t="s">
        <v>106</v>
      </c>
      <c r="I874" s="779">
        <v>500000</v>
      </c>
      <c r="J874" s="780">
        <v>500000</v>
      </c>
      <c r="K874" s="780"/>
      <c r="L874" s="780"/>
      <c r="M874" s="780"/>
      <c r="N874" s="780"/>
      <c r="O874" s="780"/>
      <c r="P874" s="780"/>
      <c r="Q874" s="781"/>
      <c r="R874" s="754"/>
      <c r="S874" s="754"/>
      <c r="T874" s="754"/>
      <c r="U874" s="754"/>
      <c r="V874" s="754"/>
      <c r="W874" s="754"/>
      <c r="X874" s="754"/>
      <c r="Y874" s="754"/>
      <c r="Z874" s="754"/>
      <c r="AA874" s="754"/>
      <c r="AB874" s="754"/>
      <c r="AC874" s="754"/>
      <c r="AD874" s="754"/>
      <c r="AE874" s="754"/>
      <c r="AF874" s="754"/>
      <c r="AG874" s="754"/>
      <c r="AH874" s="754"/>
      <c r="AI874" s="754"/>
      <c r="AJ874" s="754"/>
      <c r="AK874" s="754"/>
      <c r="AL874" s="754"/>
      <c r="AM874" s="754"/>
      <c r="AN874" s="754"/>
      <c r="AO874" s="754"/>
      <c r="AP874" s="754"/>
      <c r="AQ874" s="754"/>
      <c r="AR874" s="754"/>
      <c r="AS874" s="754"/>
      <c r="AT874" s="754"/>
      <c r="AU874" s="754"/>
      <c r="AV874" s="754"/>
      <c r="AW874" s="754"/>
      <c r="AX874" s="754"/>
      <c r="AY874" s="754"/>
      <c r="AZ874" s="754"/>
      <c r="BA874" s="754"/>
      <c r="BB874" s="754"/>
      <c r="BC874" s="754"/>
      <c r="BD874" s="754"/>
      <c r="BE874" s="754"/>
      <c r="BF874" s="754"/>
      <c r="BG874" s="754"/>
    </row>
    <row r="875" spans="1:59" s="782" customFormat="1" ht="30" x14ac:dyDescent="0.2">
      <c r="A875" s="773">
        <v>777</v>
      </c>
      <c r="B875" s="773">
        <v>785</v>
      </c>
      <c r="C875" s="774">
        <v>1093</v>
      </c>
      <c r="D875" s="775">
        <v>866</v>
      </c>
      <c r="E875" s="776" t="s">
        <v>2197</v>
      </c>
      <c r="F875" s="777" t="s">
        <v>6597</v>
      </c>
      <c r="G875" s="778" t="s">
        <v>5747</v>
      </c>
      <c r="H875" s="777" t="s">
        <v>106</v>
      </c>
      <c r="I875" s="779">
        <v>75000</v>
      </c>
      <c r="J875" s="780">
        <v>75000</v>
      </c>
      <c r="K875" s="780"/>
      <c r="L875" s="780"/>
      <c r="M875" s="780"/>
      <c r="N875" s="780"/>
      <c r="O875" s="780"/>
      <c r="P875" s="780"/>
      <c r="Q875" s="781"/>
      <c r="R875" s="754"/>
      <c r="S875" s="754"/>
      <c r="T875" s="754"/>
      <c r="U875" s="754"/>
      <c r="V875" s="754"/>
      <c r="W875" s="754"/>
      <c r="X875" s="754"/>
      <c r="Y875" s="754"/>
      <c r="Z875" s="754"/>
      <c r="AA875" s="754"/>
      <c r="AB875" s="754"/>
      <c r="AC875" s="754"/>
      <c r="AD875" s="754"/>
      <c r="AE875" s="754"/>
      <c r="AF875" s="754"/>
      <c r="AG875" s="754"/>
      <c r="AH875" s="754"/>
      <c r="AI875" s="754"/>
      <c r="AJ875" s="754"/>
      <c r="AK875" s="754"/>
      <c r="AL875" s="754"/>
      <c r="AM875" s="754"/>
      <c r="AN875" s="754"/>
      <c r="AO875" s="754"/>
      <c r="AP875" s="754"/>
      <c r="AQ875" s="754"/>
      <c r="AR875" s="754"/>
      <c r="AS875" s="754"/>
      <c r="AT875" s="754"/>
      <c r="AU875" s="754"/>
      <c r="AV875" s="754"/>
      <c r="AW875" s="754"/>
      <c r="AX875" s="754"/>
      <c r="AY875" s="754"/>
      <c r="AZ875" s="754"/>
      <c r="BA875" s="754"/>
      <c r="BB875" s="754"/>
      <c r="BC875" s="754"/>
      <c r="BD875" s="754"/>
      <c r="BE875" s="754"/>
      <c r="BF875" s="754"/>
      <c r="BG875" s="754"/>
    </row>
    <row r="876" spans="1:59" s="782" customFormat="1" ht="30" x14ac:dyDescent="0.2">
      <c r="A876" s="773">
        <v>779</v>
      </c>
      <c r="B876" s="773">
        <v>787</v>
      </c>
      <c r="C876" s="774">
        <v>1095</v>
      </c>
      <c r="D876" s="775">
        <v>867</v>
      </c>
      <c r="E876" s="776" t="s">
        <v>2201</v>
      </c>
      <c r="F876" s="777" t="s">
        <v>6598</v>
      </c>
      <c r="G876" s="778" t="s">
        <v>5747</v>
      </c>
      <c r="H876" s="777" t="s">
        <v>106</v>
      </c>
      <c r="I876" s="779">
        <v>75000</v>
      </c>
      <c r="J876" s="780">
        <v>75000</v>
      </c>
      <c r="K876" s="780"/>
      <c r="L876" s="780"/>
      <c r="M876" s="780"/>
      <c r="N876" s="780"/>
      <c r="O876" s="780"/>
      <c r="P876" s="780"/>
      <c r="Q876" s="781"/>
      <c r="R876" s="754"/>
      <c r="S876" s="754"/>
      <c r="T876" s="754"/>
      <c r="U876" s="754"/>
      <c r="V876" s="754"/>
      <c r="W876" s="754"/>
      <c r="X876" s="754"/>
      <c r="Y876" s="754"/>
      <c r="Z876" s="754"/>
      <c r="AA876" s="754"/>
      <c r="AB876" s="754"/>
      <c r="AC876" s="754"/>
      <c r="AD876" s="754"/>
      <c r="AE876" s="754"/>
      <c r="AF876" s="754"/>
      <c r="AG876" s="754"/>
      <c r="AH876" s="754"/>
      <c r="AI876" s="754"/>
      <c r="AJ876" s="754"/>
      <c r="AK876" s="754"/>
      <c r="AL876" s="754"/>
      <c r="AM876" s="754"/>
      <c r="AN876" s="754"/>
      <c r="AO876" s="754"/>
      <c r="AP876" s="754"/>
      <c r="AQ876" s="754"/>
      <c r="AR876" s="754"/>
      <c r="AS876" s="754"/>
      <c r="AT876" s="754"/>
      <c r="AU876" s="754"/>
      <c r="AV876" s="754"/>
      <c r="AW876" s="754"/>
      <c r="AX876" s="754"/>
      <c r="AY876" s="754"/>
      <c r="AZ876" s="754"/>
      <c r="BA876" s="754"/>
      <c r="BB876" s="754"/>
      <c r="BC876" s="754"/>
      <c r="BD876" s="754"/>
      <c r="BE876" s="754"/>
      <c r="BF876" s="754"/>
      <c r="BG876" s="754"/>
    </row>
    <row r="877" spans="1:59" s="782" customFormat="1" x14ac:dyDescent="0.2">
      <c r="A877" s="773">
        <v>780</v>
      </c>
      <c r="B877" s="773">
        <v>788</v>
      </c>
      <c r="C877" s="774">
        <v>1096</v>
      </c>
      <c r="D877" s="775">
        <v>868</v>
      </c>
      <c r="E877" s="776" t="s">
        <v>2204</v>
      </c>
      <c r="F877" s="777" t="s">
        <v>6599</v>
      </c>
      <c r="G877" s="778" t="s">
        <v>5747</v>
      </c>
      <c r="H877" s="777" t="s">
        <v>106</v>
      </c>
      <c r="I877" s="779">
        <v>10000</v>
      </c>
      <c r="J877" s="780">
        <v>10000</v>
      </c>
      <c r="K877" s="780"/>
      <c r="L877" s="780"/>
      <c r="M877" s="780"/>
      <c r="N877" s="780"/>
      <c r="O877" s="780"/>
      <c r="P877" s="780"/>
      <c r="Q877" s="781"/>
      <c r="R877" s="754"/>
      <c r="S877" s="754"/>
      <c r="T877" s="754"/>
      <c r="U877" s="754"/>
      <c r="V877" s="754"/>
      <c r="W877" s="754"/>
      <c r="X877" s="754"/>
      <c r="Y877" s="754"/>
      <c r="Z877" s="754"/>
      <c r="AA877" s="754"/>
      <c r="AB877" s="754"/>
      <c r="AC877" s="754"/>
      <c r="AD877" s="754"/>
      <c r="AE877" s="754"/>
      <c r="AF877" s="754"/>
      <c r="AG877" s="754"/>
      <c r="AH877" s="754"/>
      <c r="AI877" s="754"/>
      <c r="AJ877" s="754"/>
      <c r="AK877" s="754"/>
      <c r="AL877" s="754"/>
      <c r="AM877" s="754"/>
      <c r="AN877" s="754"/>
      <c r="AO877" s="754"/>
      <c r="AP877" s="754"/>
      <c r="AQ877" s="754"/>
      <c r="AR877" s="754"/>
      <c r="AS877" s="754"/>
      <c r="AT877" s="754"/>
      <c r="AU877" s="754"/>
      <c r="AV877" s="754"/>
      <c r="AW877" s="754"/>
      <c r="AX877" s="754"/>
      <c r="AY877" s="754"/>
      <c r="AZ877" s="754"/>
      <c r="BA877" s="754"/>
      <c r="BB877" s="754"/>
      <c r="BC877" s="754"/>
      <c r="BD877" s="754"/>
      <c r="BE877" s="754"/>
      <c r="BF877" s="754"/>
      <c r="BG877" s="754"/>
    </row>
    <row r="878" spans="1:59" s="782" customFormat="1" ht="30" x14ac:dyDescent="0.2">
      <c r="A878" s="773">
        <v>782</v>
      </c>
      <c r="B878" s="773">
        <v>790</v>
      </c>
      <c r="C878" s="774">
        <v>1098</v>
      </c>
      <c r="D878" s="775">
        <v>869</v>
      </c>
      <c r="E878" s="776" t="s">
        <v>2208</v>
      </c>
      <c r="F878" s="777" t="s">
        <v>6600</v>
      </c>
      <c r="G878" s="778" t="s">
        <v>5747</v>
      </c>
      <c r="H878" s="777" t="s">
        <v>106</v>
      </c>
      <c r="I878" s="779">
        <v>40000</v>
      </c>
      <c r="J878" s="780">
        <v>40000</v>
      </c>
      <c r="K878" s="780"/>
      <c r="L878" s="780"/>
      <c r="M878" s="780"/>
      <c r="N878" s="780"/>
      <c r="O878" s="780"/>
      <c r="P878" s="780"/>
      <c r="Q878" s="781"/>
      <c r="R878" s="754"/>
      <c r="S878" s="754"/>
      <c r="T878" s="754"/>
      <c r="U878" s="754"/>
      <c r="V878" s="754"/>
      <c r="W878" s="754"/>
      <c r="X878" s="754"/>
      <c r="Y878" s="754"/>
      <c r="Z878" s="754"/>
      <c r="AA878" s="754"/>
      <c r="AB878" s="754"/>
      <c r="AC878" s="754"/>
      <c r="AD878" s="754"/>
      <c r="AE878" s="754"/>
      <c r="AF878" s="754"/>
      <c r="AG878" s="754"/>
      <c r="AH878" s="754"/>
      <c r="AI878" s="754"/>
      <c r="AJ878" s="754"/>
      <c r="AK878" s="754"/>
      <c r="AL878" s="754"/>
      <c r="AM878" s="754"/>
      <c r="AN878" s="754"/>
      <c r="AO878" s="754"/>
      <c r="AP878" s="754"/>
      <c r="AQ878" s="754"/>
      <c r="AR878" s="754"/>
      <c r="AS878" s="754"/>
      <c r="AT878" s="754"/>
      <c r="AU878" s="754"/>
      <c r="AV878" s="754"/>
      <c r="AW878" s="754"/>
      <c r="AX878" s="754"/>
      <c r="AY878" s="754"/>
      <c r="AZ878" s="754"/>
      <c r="BA878" s="754"/>
      <c r="BB878" s="754"/>
      <c r="BC878" s="754"/>
      <c r="BD878" s="754"/>
      <c r="BE878" s="754"/>
      <c r="BF878" s="754"/>
      <c r="BG878" s="754"/>
    </row>
    <row r="879" spans="1:59" s="782" customFormat="1" x14ac:dyDescent="0.2">
      <c r="A879" s="773">
        <v>783</v>
      </c>
      <c r="B879" s="773">
        <v>791</v>
      </c>
      <c r="C879" s="774">
        <v>1099</v>
      </c>
      <c r="D879" s="775">
        <v>870</v>
      </c>
      <c r="E879" s="776" t="s">
        <v>2211</v>
      </c>
      <c r="F879" s="777" t="s">
        <v>6601</v>
      </c>
      <c r="G879" s="778" t="s">
        <v>5745</v>
      </c>
      <c r="H879" s="777" t="s">
        <v>106</v>
      </c>
      <c r="I879" s="779">
        <v>15000</v>
      </c>
      <c r="J879" s="780">
        <v>15000</v>
      </c>
      <c r="K879" s="780"/>
      <c r="L879" s="780"/>
      <c r="M879" s="780"/>
      <c r="N879" s="780"/>
      <c r="O879" s="780"/>
      <c r="P879" s="780"/>
      <c r="Q879" s="781"/>
      <c r="R879" s="754"/>
      <c r="S879" s="754"/>
      <c r="T879" s="754"/>
      <c r="U879" s="754"/>
      <c r="V879" s="754"/>
      <c r="W879" s="754"/>
      <c r="X879" s="754"/>
      <c r="Y879" s="754"/>
      <c r="Z879" s="754"/>
      <c r="AA879" s="754"/>
      <c r="AB879" s="754"/>
      <c r="AC879" s="754"/>
      <c r="AD879" s="754"/>
      <c r="AE879" s="754"/>
      <c r="AF879" s="754"/>
      <c r="AG879" s="754"/>
      <c r="AH879" s="754"/>
      <c r="AI879" s="754"/>
      <c r="AJ879" s="754"/>
      <c r="AK879" s="754"/>
      <c r="AL879" s="754"/>
      <c r="AM879" s="754"/>
      <c r="AN879" s="754"/>
      <c r="AO879" s="754"/>
      <c r="AP879" s="754"/>
      <c r="AQ879" s="754"/>
      <c r="AR879" s="754"/>
      <c r="AS879" s="754"/>
      <c r="AT879" s="754"/>
      <c r="AU879" s="754"/>
      <c r="AV879" s="754"/>
      <c r="AW879" s="754"/>
      <c r="AX879" s="754"/>
      <c r="AY879" s="754"/>
      <c r="AZ879" s="754"/>
      <c r="BA879" s="754"/>
      <c r="BB879" s="754"/>
      <c r="BC879" s="754"/>
      <c r="BD879" s="754"/>
      <c r="BE879" s="754"/>
      <c r="BF879" s="754"/>
      <c r="BG879" s="754"/>
    </row>
    <row r="880" spans="1:59" s="782" customFormat="1" x14ac:dyDescent="0.2">
      <c r="A880" s="773">
        <v>785</v>
      </c>
      <c r="B880" s="773">
        <v>793</v>
      </c>
      <c r="C880" s="774">
        <v>1100</v>
      </c>
      <c r="D880" s="775">
        <v>871</v>
      </c>
      <c r="E880" s="776" t="s">
        <v>2216</v>
      </c>
      <c r="F880" s="777" t="s">
        <v>6602</v>
      </c>
      <c r="G880" s="778" t="s">
        <v>5747</v>
      </c>
      <c r="H880" s="777" t="s">
        <v>106</v>
      </c>
      <c r="I880" s="779">
        <v>15000</v>
      </c>
      <c r="J880" s="780">
        <v>15000</v>
      </c>
      <c r="K880" s="780"/>
      <c r="L880" s="780"/>
      <c r="M880" s="780"/>
      <c r="N880" s="780"/>
      <c r="O880" s="780"/>
      <c r="P880" s="780"/>
      <c r="Q880" s="781"/>
      <c r="R880" s="754"/>
      <c r="S880" s="754"/>
      <c r="T880" s="754"/>
      <c r="U880" s="754"/>
      <c r="V880" s="754"/>
      <c r="W880" s="754"/>
      <c r="X880" s="754"/>
      <c r="Y880" s="754"/>
      <c r="Z880" s="754"/>
      <c r="AA880" s="754"/>
      <c r="AB880" s="754"/>
      <c r="AC880" s="754"/>
      <c r="AD880" s="754"/>
      <c r="AE880" s="754"/>
      <c r="AF880" s="754"/>
      <c r="AG880" s="754"/>
      <c r="AH880" s="754"/>
      <c r="AI880" s="754"/>
      <c r="AJ880" s="754"/>
      <c r="AK880" s="754"/>
      <c r="AL880" s="754"/>
      <c r="AM880" s="754"/>
      <c r="AN880" s="754"/>
      <c r="AO880" s="754"/>
      <c r="AP880" s="754"/>
      <c r="AQ880" s="754"/>
      <c r="AR880" s="754"/>
      <c r="AS880" s="754"/>
      <c r="AT880" s="754"/>
      <c r="AU880" s="754"/>
      <c r="AV880" s="754"/>
      <c r="AW880" s="754"/>
      <c r="AX880" s="754"/>
      <c r="AY880" s="754"/>
      <c r="AZ880" s="754"/>
      <c r="BA880" s="754"/>
      <c r="BB880" s="754"/>
      <c r="BC880" s="754"/>
      <c r="BD880" s="754"/>
      <c r="BE880" s="754"/>
      <c r="BF880" s="754"/>
      <c r="BG880" s="754"/>
    </row>
    <row r="881" spans="1:59" s="782" customFormat="1" x14ac:dyDescent="0.2">
      <c r="A881" s="773">
        <v>786</v>
      </c>
      <c r="B881" s="773">
        <v>794</v>
      </c>
      <c r="C881" s="774">
        <v>1101</v>
      </c>
      <c r="D881" s="775">
        <v>872</v>
      </c>
      <c r="E881" s="776" t="s">
        <v>2219</v>
      </c>
      <c r="F881" s="777" t="s">
        <v>6603</v>
      </c>
      <c r="G881" s="778" t="s">
        <v>5747</v>
      </c>
      <c r="H881" s="777" t="s">
        <v>106</v>
      </c>
      <c r="I881" s="779">
        <v>15000</v>
      </c>
      <c r="J881" s="780">
        <v>15000</v>
      </c>
      <c r="K881" s="780"/>
      <c r="L881" s="780"/>
      <c r="M881" s="780"/>
      <c r="N881" s="780"/>
      <c r="O881" s="780"/>
      <c r="P881" s="780"/>
      <c r="Q881" s="781"/>
      <c r="R881" s="754"/>
      <c r="S881" s="754"/>
      <c r="T881" s="754"/>
      <c r="U881" s="754"/>
      <c r="V881" s="754"/>
      <c r="W881" s="754"/>
      <c r="X881" s="754"/>
      <c r="Y881" s="754"/>
      <c r="Z881" s="754"/>
      <c r="AA881" s="754"/>
      <c r="AB881" s="754"/>
      <c r="AC881" s="754"/>
      <c r="AD881" s="754"/>
      <c r="AE881" s="754"/>
      <c r="AF881" s="754"/>
      <c r="AG881" s="754"/>
      <c r="AH881" s="754"/>
      <c r="AI881" s="754"/>
      <c r="AJ881" s="754"/>
      <c r="AK881" s="754"/>
      <c r="AL881" s="754"/>
      <c r="AM881" s="754"/>
      <c r="AN881" s="754"/>
      <c r="AO881" s="754"/>
      <c r="AP881" s="754"/>
      <c r="AQ881" s="754"/>
      <c r="AR881" s="754"/>
      <c r="AS881" s="754"/>
      <c r="AT881" s="754"/>
      <c r="AU881" s="754"/>
      <c r="AV881" s="754"/>
      <c r="AW881" s="754"/>
      <c r="AX881" s="754"/>
      <c r="AY881" s="754"/>
      <c r="AZ881" s="754"/>
      <c r="BA881" s="754"/>
      <c r="BB881" s="754"/>
      <c r="BC881" s="754"/>
      <c r="BD881" s="754"/>
      <c r="BE881" s="754"/>
      <c r="BF881" s="754"/>
      <c r="BG881" s="754"/>
    </row>
    <row r="882" spans="1:59" s="782" customFormat="1" x14ac:dyDescent="0.2">
      <c r="A882" s="773">
        <v>788</v>
      </c>
      <c r="B882" s="773">
        <v>796</v>
      </c>
      <c r="C882" s="774">
        <v>1102</v>
      </c>
      <c r="D882" s="775">
        <v>873</v>
      </c>
      <c r="E882" s="776" t="s">
        <v>2223</v>
      </c>
      <c r="F882" s="777" t="s">
        <v>6604</v>
      </c>
      <c r="G882" s="778" t="s">
        <v>5747</v>
      </c>
      <c r="H882" s="777" t="s">
        <v>106</v>
      </c>
      <c r="I882" s="779">
        <v>25000</v>
      </c>
      <c r="J882" s="780">
        <v>25000</v>
      </c>
      <c r="K882" s="780"/>
      <c r="L882" s="780"/>
      <c r="M882" s="780"/>
      <c r="N882" s="780"/>
      <c r="O882" s="780"/>
      <c r="P882" s="780"/>
      <c r="Q882" s="781"/>
      <c r="R882" s="754"/>
      <c r="S882" s="754"/>
      <c r="T882" s="754"/>
      <c r="U882" s="754"/>
      <c r="V882" s="754"/>
      <c r="W882" s="754"/>
      <c r="X882" s="754"/>
      <c r="Y882" s="754"/>
      <c r="Z882" s="754"/>
      <c r="AA882" s="754"/>
      <c r="AB882" s="754"/>
      <c r="AC882" s="754"/>
      <c r="AD882" s="754"/>
      <c r="AE882" s="754"/>
      <c r="AF882" s="754"/>
      <c r="AG882" s="754"/>
      <c r="AH882" s="754"/>
      <c r="AI882" s="754"/>
      <c r="AJ882" s="754"/>
      <c r="AK882" s="754"/>
      <c r="AL882" s="754"/>
      <c r="AM882" s="754"/>
      <c r="AN882" s="754"/>
      <c r="AO882" s="754"/>
      <c r="AP882" s="754"/>
      <c r="AQ882" s="754"/>
      <c r="AR882" s="754"/>
      <c r="AS882" s="754"/>
      <c r="AT882" s="754"/>
      <c r="AU882" s="754"/>
      <c r="AV882" s="754"/>
      <c r="AW882" s="754"/>
      <c r="AX882" s="754"/>
      <c r="AY882" s="754"/>
      <c r="AZ882" s="754"/>
      <c r="BA882" s="754"/>
      <c r="BB882" s="754"/>
      <c r="BC882" s="754"/>
      <c r="BD882" s="754"/>
      <c r="BE882" s="754"/>
      <c r="BF882" s="754"/>
      <c r="BG882" s="754"/>
    </row>
    <row r="883" spans="1:59" s="782" customFormat="1" ht="45" x14ac:dyDescent="0.2">
      <c r="A883" s="773">
        <v>789</v>
      </c>
      <c r="B883" s="773">
        <v>797</v>
      </c>
      <c r="C883" s="774">
        <v>1103</v>
      </c>
      <c r="D883" s="775">
        <v>874</v>
      </c>
      <c r="E883" s="776" t="s">
        <v>2226</v>
      </c>
      <c r="F883" s="777" t="s">
        <v>6605</v>
      </c>
      <c r="G883" s="778" t="s">
        <v>5747</v>
      </c>
      <c r="H883" s="777" t="s">
        <v>106</v>
      </c>
      <c r="I883" s="779">
        <v>50000</v>
      </c>
      <c r="J883" s="780">
        <v>50000</v>
      </c>
      <c r="K883" s="780"/>
      <c r="L883" s="780"/>
      <c r="M883" s="780"/>
      <c r="N883" s="780"/>
      <c r="O883" s="780"/>
      <c r="P883" s="780"/>
      <c r="Q883" s="781"/>
      <c r="R883" s="754"/>
      <c r="S883" s="754"/>
      <c r="T883" s="754"/>
      <c r="U883" s="754"/>
      <c r="V883" s="754"/>
      <c r="W883" s="754"/>
      <c r="X883" s="754"/>
      <c r="Y883" s="754"/>
      <c r="Z883" s="754"/>
      <c r="AA883" s="754"/>
      <c r="AB883" s="754"/>
      <c r="AC883" s="754"/>
      <c r="AD883" s="754"/>
      <c r="AE883" s="754"/>
      <c r="AF883" s="754"/>
      <c r="AG883" s="754"/>
      <c r="AH883" s="754"/>
      <c r="AI883" s="754"/>
      <c r="AJ883" s="754"/>
      <c r="AK883" s="754"/>
      <c r="AL883" s="754"/>
      <c r="AM883" s="754"/>
      <c r="AN883" s="754"/>
      <c r="AO883" s="754"/>
      <c r="AP883" s="754"/>
      <c r="AQ883" s="754"/>
      <c r="AR883" s="754"/>
      <c r="AS883" s="754"/>
      <c r="AT883" s="754"/>
      <c r="AU883" s="754"/>
      <c r="AV883" s="754"/>
      <c r="AW883" s="754"/>
      <c r="AX883" s="754"/>
      <c r="AY883" s="754"/>
      <c r="AZ883" s="754"/>
      <c r="BA883" s="754"/>
      <c r="BB883" s="754"/>
      <c r="BC883" s="754"/>
      <c r="BD883" s="754"/>
      <c r="BE883" s="754"/>
      <c r="BF883" s="754"/>
      <c r="BG883" s="754"/>
    </row>
    <row r="884" spans="1:59" s="782" customFormat="1" ht="30" x14ac:dyDescent="0.2">
      <c r="A884" s="773">
        <v>790</v>
      </c>
      <c r="B884" s="773">
        <v>798</v>
      </c>
      <c r="C884" s="774">
        <v>1104</v>
      </c>
      <c r="D884" s="775">
        <v>875</v>
      </c>
      <c r="E884" s="776" t="s">
        <v>2229</v>
      </c>
      <c r="F884" s="777" t="s">
        <v>6606</v>
      </c>
      <c r="G884" s="778" t="s">
        <v>5747</v>
      </c>
      <c r="H884" s="777" t="s">
        <v>106</v>
      </c>
      <c r="I884" s="779">
        <v>10000</v>
      </c>
      <c r="J884" s="780">
        <v>10000</v>
      </c>
      <c r="K884" s="780"/>
      <c r="L884" s="780"/>
      <c r="M884" s="780"/>
      <c r="N884" s="780"/>
      <c r="O884" s="780"/>
      <c r="P884" s="780"/>
      <c r="Q884" s="781"/>
      <c r="R884" s="754"/>
      <c r="S884" s="754"/>
      <c r="T884" s="754"/>
      <c r="U884" s="754"/>
      <c r="V884" s="754"/>
      <c r="W884" s="754"/>
      <c r="X884" s="754"/>
      <c r="Y884" s="754"/>
      <c r="Z884" s="754"/>
      <c r="AA884" s="754"/>
      <c r="AB884" s="754"/>
      <c r="AC884" s="754"/>
      <c r="AD884" s="754"/>
      <c r="AE884" s="754"/>
      <c r="AF884" s="754"/>
      <c r="AG884" s="754"/>
      <c r="AH884" s="754"/>
      <c r="AI884" s="754"/>
      <c r="AJ884" s="754"/>
      <c r="AK884" s="754"/>
      <c r="AL884" s="754"/>
      <c r="AM884" s="754"/>
      <c r="AN884" s="754"/>
      <c r="AO884" s="754"/>
      <c r="AP884" s="754"/>
      <c r="AQ884" s="754"/>
      <c r="AR884" s="754"/>
      <c r="AS884" s="754"/>
      <c r="AT884" s="754"/>
      <c r="AU884" s="754"/>
      <c r="AV884" s="754"/>
      <c r="AW884" s="754"/>
      <c r="AX884" s="754"/>
      <c r="AY884" s="754"/>
      <c r="AZ884" s="754"/>
      <c r="BA884" s="754"/>
      <c r="BB884" s="754"/>
      <c r="BC884" s="754"/>
      <c r="BD884" s="754"/>
      <c r="BE884" s="754"/>
      <c r="BF884" s="754"/>
      <c r="BG884" s="754"/>
    </row>
    <row r="885" spans="1:59" s="782" customFormat="1" ht="30" x14ac:dyDescent="0.2">
      <c r="A885" s="773">
        <v>791</v>
      </c>
      <c r="B885" s="773">
        <v>799</v>
      </c>
      <c r="C885" s="774">
        <v>1105</v>
      </c>
      <c r="D885" s="775">
        <v>876</v>
      </c>
      <c r="E885" s="776" t="s">
        <v>2232</v>
      </c>
      <c r="F885" s="777" t="s">
        <v>6607</v>
      </c>
      <c r="G885" s="778" t="s">
        <v>5747</v>
      </c>
      <c r="H885" s="777" t="s">
        <v>106</v>
      </c>
      <c r="I885" s="779">
        <v>4000</v>
      </c>
      <c r="J885" s="780">
        <v>4000</v>
      </c>
      <c r="K885" s="780"/>
      <c r="L885" s="780"/>
      <c r="M885" s="780"/>
      <c r="N885" s="780"/>
      <c r="O885" s="780"/>
      <c r="P885" s="780"/>
      <c r="Q885" s="781"/>
      <c r="R885" s="754"/>
      <c r="S885" s="754"/>
      <c r="T885" s="754"/>
      <c r="U885" s="754"/>
      <c r="V885" s="754"/>
      <c r="W885" s="754"/>
      <c r="X885" s="754"/>
      <c r="Y885" s="754"/>
      <c r="Z885" s="754"/>
      <c r="AA885" s="754"/>
      <c r="AB885" s="754"/>
      <c r="AC885" s="754"/>
      <c r="AD885" s="754"/>
      <c r="AE885" s="754"/>
      <c r="AF885" s="754"/>
      <c r="AG885" s="754"/>
      <c r="AH885" s="754"/>
      <c r="AI885" s="754"/>
      <c r="AJ885" s="754"/>
      <c r="AK885" s="754"/>
      <c r="AL885" s="754"/>
      <c r="AM885" s="754"/>
      <c r="AN885" s="754"/>
      <c r="AO885" s="754"/>
      <c r="AP885" s="754"/>
      <c r="AQ885" s="754"/>
      <c r="AR885" s="754"/>
      <c r="AS885" s="754"/>
      <c r="AT885" s="754"/>
      <c r="AU885" s="754"/>
      <c r="AV885" s="754"/>
      <c r="AW885" s="754"/>
      <c r="AX885" s="754"/>
      <c r="AY885" s="754"/>
      <c r="AZ885" s="754"/>
      <c r="BA885" s="754"/>
      <c r="BB885" s="754"/>
      <c r="BC885" s="754"/>
      <c r="BD885" s="754"/>
      <c r="BE885" s="754"/>
      <c r="BF885" s="754"/>
      <c r="BG885" s="754"/>
    </row>
    <row r="886" spans="1:59" s="782" customFormat="1" x14ac:dyDescent="0.2">
      <c r="A886" s="773">
        <v>793</v>
      </c>
      <c r="B886" s="773">
        <v>801</v>
      </c>
      <c r="C886" s="774">
        <v>1106</v>
      </c>
      <c r="D886" s="775">
        <v>877</v>
      </c>
      <c r="E886" s="776" t="s">
        <v>2238</v>
      </c>
      <c r="F886" s="777" t="s">
        <v>6608</v>
      </c>
      <c r="G886" s="778" t="s">
        <v>6217</v>
      </c>
      <c r="H886" s="777" t="s">
        <v>106</v>
      </c>
      <c r="I886" s="779">
        <v>51000</v>
      </c>
      <c r="J886" s="780">
        <v>51000</v>
      </c>
      <c r="K886" s="780"/>
      <c r="L886" s="780"/>
      <c r="M886" s="780"/>
      <c r="N886" s="780"/>
      <c r="O886" s="780"/>
      <c r="P886" s="780"/>
      <c r="Q886" s="781"/>
      <c r="R886" s="754"/>
      <c r="S886" s="754"/>
      <c r="T886" s="754"/>
      <c r="U886" s="754"/>
      <c r="V886" s="754"/>
      <c r="W886" s="754"/>
      <c r="X886" s="754"/>
      <c r="Y886" s="754"/>
      <c r="Z886" s="754"/>
      <c r="AA886" s="754"/>
      <c r="AB886" s="754"/>
      <c r="AC886" s="754"/>
      <c r="AD886" s="754"/>
      <c r="AE886" s="754"/>
      <c r="AF886" s="754"/>
      <c r="AG886" s="754"/>
      <c r="AH886" s="754"/>
      <c r="AI886" s="754"/>
      <c r="AJ886" s="754"/>
      <c r="AK886" s="754"/>
      <c r="AL886" s="754"/>
      <c r="AM886" s="754"/>
      <c r="AN886" s="754"/>
      <c r="AO886" s="754"/>
      <c r="AP886" s="754"/>
      <c r="AQ886" s="754"/>
      <c r="AR886" s="754"/>
      <c r="AS886" s="754"/>
      <c r="AT886" s="754"/>
      <c r="AU886" s="754"/>
      <c r="AV886" s="754"/>
      <c r="AW886" s="754"/>
      <c r="AX886" s="754"/>
      <c r="AY886" s="754"/>
      <c r="AZ886" s="754"/>
      <c r="BA886" s="754"/>
      <c r="BB886" s="754"/>
      <c r="BC886" s="754"/>
      <c r="BD886" s="754"/>
      <c r="BE886" s="754"/>
      <c r="BF886" s="754"/>
      <c r="BG886" s="754"/>
    </row>
    <row r="887" spans="1:59" s="782" customFormat="1" x14ac:dyDescent="0.2">
      <c r="A887" s="773">
        <v>794</v>
      </c>
      <c r="B887" s="773">
        <v>802</v>
      </c>
      <c r="C887" s="774">
        <v>1107</v>
      </c>
      <c r="D887" s="775">
        <v>878</v>
      </c>
      <c r="E887" s="776" t="s">
        <v>2241</v>
      </c>
      <c r="F887" s="777" t="s">
        <v>6609</v>
      </c>
      <c r="G887" s="778" t="s">
        <v>6217</v>
      </c>
      <c r="H887" s="777" t="s">
        <v>106</v>
      </c>
      <c r="I887" s="779">
        <v>20000</v>
      </c>
      <c r="J887" s="780">
        <v>20000</v>
      </c>
      <c r="K887" s="780"/>
      <c r="L887" s="780"/>
      <c r="M887" s="780"/>
      <c r="N887" s="780"/>
      <c r="O887" s="780"/>
      <c r="P887" s="780"/>
      <c r="Q887" s="781"/>
      <c r="R887" s="754"/>
      <c r="S887" s="754"/>
      <c r="T887" s="754"/>
      <c r="U887" s="754"/>
      <c r="V887" s="754"/>
      <c r="W887" s="754"/>
      <c r="X887" s="754"/>
      <c r="Y887" s="754"/>
      <c r="Z887" s="754"/>
      <c r="AA887" s="754"/>
      <c r="AB887" s="754"/>
      <c r="AC887" s="754"/>
      <c r="AD887" s="754"/>
      <c r="AE887" s="754"/>
      <c r="AF887" s="754"/>
      <c r="AG887" s="754"/>
      <c r="AH887" s="754"/>
      <c r="AI887" s="754"/>
      <c r="AJ887" s="754"/>
      <c r="AK887" s="754"/>
      <c r="AL887" s="754"/>
      <c r="AM887" s="754"/>
      <c r="AN887" s="754"/>
      <c r="AO887" s="754"/>
      <c r="AP887" s="754"/>
      <c r="AQ887" s="754"/>
      <c r="AR887" s="754"/>
      <c r="AS887" s="754"/>
      <c r="AT887" s="754"/>
      <c r="AU887" s="754"/>
      <c r="AV887" s="754"/>
      <c r="AW887" s="754"/>
      <c r="AX887" s="754"/>
      <c r="AY887" s="754"/>
      <c r="AZ887" s="754"/>
      <c r="BA887" s="754"/>
      <c r="BB887" s="754"/>
      <c r="BC887" s="754"/>
      <c r="BD887" s="754"/>
      <c r="BE887" s="754"/>
      <c r="BF887" s="754"/>
      <c r="BG887" s="754"/>
    </row>
    <row r="888" spans="1:59" s="782" customFormat="1" ht="30" x14ac:dyDescent="0.2">
      <c r="A888" s="773">
        <v>795</v>
      </c>
      <c r="B888" s="773">
        <v>803</v>
      </c>
      <c r="C888" s="774">
        <v>1108</v>
      </c>
      <c r="D888" s="775">
        <v>879</v>
      </c>
      <c r="E888" s="776" t="s">
        <v>2244</v>
      </c>
      <c r="F888" s="777" t="s">
        <v>6610</v>
      </c>
      <c r="G888" s="778" t="s">
        <v>6217</v>
      </c>
      <c r="H888" s="777" t="s">
        <v>106</v>
      </c>
      <c r="I888" s="779">
        <v>163300</v>
      </c>
      <c r="J888" s="780">
        <v>163300</v>
      </c>
      <c r="K888" s="780"/>
      <c r="L888" s="780"/>
      <c r="M888" s="780"/>
      <c r="N888" s="780"/>
      <c r="O888" s="780"/>
      <c r="P888" s="780"/>
      <c r="Q888" s="781"/>
      <c r="R888" s="754"/>
      <c r="S888" s="754"/>
      <c r="T888" s="754"/>
      <c r="U888" s="754"/>
      <c r="V888" s="754"/>
      <c r="W888" s="754"/>
      <c r="X888" s="754"/>
      <c r="Y888" s="754"/>
      <c r="Z888" s="754"/>
      <c r="AA888" s="754"/>
      <c r="AB888" s="754"/>
      <c r="AC888" s="754"/>
      <c r="AD888" s="754"/>
      <c r="AE888" s="754"/>
      <c r="AF888" s="754"/>
      <c r="AG888" s="754"/>
      <c r="AH888" s="754"/>
      <c r="AI888" s="754"/>
      <c r="AJ888" s="754"/>
      <c r="AK888" s="754"/>
      <c r="AL888" s="754"/>
      <c r="AM888" s="754"/>
      <c r="AN888" s="754"/>
      <c r="AO888" s="754"/>
      <c r="AP888" s="754"/>
      <c r="AQ888" s="754"/>
      <c r="AR888" s="754"/>
      <c r="AS888" s="754"/>
      <c r="AT888" s="754"/>
      <c r="AU888" s="754"/>
      <c r="AV888" s="754"/>
      <c r="AW888" s="754"/>
      <c r="AX888" s="754"/>
      <c r="AY888" s="754"/>
      <c r="AZ888" s="754"/>
      <c r="BA888" s="754"/>
      <c r="BB888" s="754"/>
      <c r="BC888" s="754"/>
      <c r="BD888" s="754"/>
      <c r="BE888" s="754"/>
      <c r="BF888" s="754"/>
      <c r="BG888" s="754"/>
    </row>
    <row r="889" spans="1:59" s="782" customFormat="1" ht="30" x14ac:dyDescent="0.2">
      <c r="A889" s="773">
        <v>796</v>
      </c>
      <c r="B889" s="773">
        <v>804</v>
      </c>
      <c r="C889" s="774">
        <v>1109</v>
      </c>
      <c r="D889" s="775">
        <v>880</v>
      </c>
      <c r="E889" s="776" t="s">
        <v>2247</v>
      </c>
      <c r="F889" s="777" t="s">
        <v>6611</v>
      </c>
      <c r="G889" s="778" t="s">
        <v>6217</v>
      </c>
      <c r="H889" s="777" t="s">
        <v>106</v>
      </c>
      <c r="I889" s="779">
        <v>190000</v>
      </c>
      <c r="J889" s="780">
        <v>190000</v>
      </c>
      <c r="K889" s="780"/>
      <c r="L889" s="780"/>
      <c r="M889" s="780"/>
      <c r="N889" s="780"/>
      <c r="O889" s="780"/>
      <c r="P889" s="780"/>
      <c r="Q889" s="781"/>
      <c r="R889" s="754"/>
      <c r="S889" s="754"/>
      <c r="T889" s="754"/>
      <c r="U889" s="754"/>
      <c r="V889" s="754"/>
      <c r="W889" s="754"/>
      <c r="X889" s="754"/>
      <c r="Y889" s="754"/>
      <c r="Z889" s="754"/>
      <c r="AA889" s="754"/>
      <c r="AB889" s="754"/>
      <c r="AC889" s="754"/>
      <c r="AD889" s="754"/>
      <c r="AE889" s="754"/>
      <c r="AF889" s="754"/>
      <c r="AG889" s="754"/>
      <c r="AH889" s="754"/>
      <c r="AI889" s="754"/>
      <c r="AJ889" s="754"/>
      <c r="AK889" s="754"/>
      <c r="AL889" s="754"/>
      <c r="AM889" s="754"/>
      <c r="AN889" s="754"/>
      <c r="AO889" s="754"/>
      <c r="AP889" s="754"/>
      <c r="AQ889" s="754"/>
      <c r="AR889" s="754"/>
      <c r="AS889" s="754"/>
      <c r="AT889" s="754"/>
      <c r="AU889" s="754"/>
      <c r="AV889" s="754"/>
      <c r="AW889" s="754"/>
      <c r="AX889" s="754"/>
      <c r="AY889" s="754"/>
      <c r="AZ889" s="754"/>
      <c r="BA889" s="754"/>
      <c r="BB889" s="754"/>
      <c r="BC889" s="754"/>
      <c r="BD889" s="754"/>
      <c r="BE889" s="754"/>
      <c r="BF889" s="754"/>
      <c r="BG889" s="754"/>
    </row>
    <row r="890" spans="1:59" s="782" customFormat="1" ht="30" x14ac:dyDescent="0.2">
      <c r="A890" s="773">
        <v>797</v>
      </c>
      <c r="B890" s="773">
        <v>805</v>
      </c>
      <c r="C890" s="774">
        <v>1110</v>
      </c>
      <c r="D890" s="775">
        <v>881</v>
      </c>
      <c r="E890" s="776" t="s">
        <v>2250</v>
      </c>
      <c r="F890" s="777" t="s">
        <v>6612</v>
      </c>
      <c r="G890" s="778" t="s">
        <v>5747</v>
      </c>
      <c r="H890" s="777" t="s">
        <v>106</v>
      </c>
      <c r="I890" s="779">
        <v>35000</v>
      </c>
      <c r="J890" s="780">
        <v>35000</v>
      </c>
      <c r="K890" s="780"/>
      <c r="L890" s="780"/>
      <c r="M890" s="780"/>
      <c r="N890" s="780"/>
      <c r="O890" s="780"/>
      <c r="P890" s="780"/>
      <c r="Q890" s="781"/>
      <c r="R890" s="754"/>
      <c r="S890" s="754"/>
      <c r="T890" s="754"/>
      <c r="U890" s="754"/>
      <c r="V890" s="754"/>
      <c r="W890" s="754"/>
      <c r="X890" s="754"/>
      <c r="Y890" s="754"/>
      <c r="Z890" s="754"/>
      <c r="AA890" s="754"/>
      <c r="AB890" s="754"/>
      <c r="AC890" s="754"/>
      <c r="AD890" s="754"/>
      <c r="AE890" s="754"/>
      <c r="AF890" s="754"/>
      <c r="AG890" s="754"/>
      <c r="AH890" s="754"/>
      <c r="AI890" s="754"/>
      <c r="AJ890" s="754"/>
      <c r="AK890" s="754"/>
      <c r="AL890" s="754"/>
      <c r="AM890" s="754"/>
      <c r="AN890" s="754"/>
      <c r="AO890" s="754"/>
      <c r="AP890" s="754"/>
      <c r="AQ890" s="754"/>
      <c r="AR890" s="754"/>
      <c r="AS890" s="754"/>
      <c r="AT890" s="754"/>
      <c r="AU890" s="754"/>
      <c r="AV890" s="754"/>
      <c r="AW890" s="754"/>
      <c r="AX890" s="754"/>
      <c r="AY890" s="754"/>
      <c r="AZ890" s="754"/>
      <c r="BA890" s="754"/>
      <c r="BB890" s="754"/>
      <c r="BC890" s="754"/>
      <c r="BD890" s="754"/>
      <c r="BE890" s="754"/>
      <c r="BF890" s="754"/>
      <c r="BG890" s="754"/>
    </row>
    <row r="891" spans="1:59" s="782" customFormat="1" ht="30" x14ac:dyDescent="0.2">
      <c r="A891" s="773">
        <v>799</v>
      </c>
      <c r="B891" s="773">
        <v>807</v>
      </c>
      <c r="C891" s="774">
        <v>1112</v>
      </c>
      <c r="D891" s="775">
        <v>882</v>
      </c>
      <c r="E891" s="776" t="s">
        <v>2256</v>
      </c>
      <c r="F891" s="777" t="s">
        <v>6613</v>
      </c>
      <c r="G891" s="778" t="s">
        <v>5747</v>
      </c>
      <c r="H891" s="777" t="s">
        <v>106</v>
      </c>
      <c r="I891" s="779">
        <v>28500</v>
      </c>
      <c r="J891" s="780">
        <v>28500</v>
      </c>
      <c r="K891" s="780"/>
      <c r="L891" s="780"/>
      <c r="M891" s="780"/>
      <c r="N891" s="780"/>
      <c r="O891" s="780"/>
      <c r="P891" s="780"/>
      <c r="Q891" s="781"/>
      <c r="R891" s="754"/>
      <c r="S891" s="754"/>
      <c r="T891" s="754"/>
      <c r="U891" s="754"/>
      <c r="V891" s="754"/>
      <c r="W891" s="754"/>
      <c r="X891" s="754"/>
      <c r="Y891" s="754"/>
      <c r="Z891" s="754"/>
      <c r="AA891" s="754"/>
      <c r="AB891" s="754"/>
      <c r="AC891" s="754"/>
      <c r="AD891" s="754"/>
      <c r="AE891" s="754"/>
      <c r="AF891" s="754"/>
      <c r="AG891" s="754"/>
      <c r="AH891" s="754"/>
      <c r="AI891" s="754"/>
      <c r="AJ891" s="754"/>
      <c r="AK891" s="754"/>
      <c r="AL891" s="754"/>
      <c r="AM891" s="754"/>
      <c r="AN891" s="754"/>
      <c r="AO891" s="754"/>
      <c r="AP891" s="754"/>
      <c r="AQ891" s="754"/>
      <c r="AR891" s="754"/>
      <c r="AS891" s="754"/>
      <c r="AT891" s="754"/>
      <c r="AU891" s="754"/>
      <c r="AV891" s="754"/>
      <c r="AW891" s="754"/>
      <c r="AX891" s="754"/>
      <c r="AY891" s="754"/>
      <c r="AZ891" s="754"/>
      <c r="BA891" s="754"/>
      <c r="BB891" s="754"/>
      <c r="BC891" s="754"/>
      <c r="BD891" s="754"/>
      <c r="BE891" s="754"/>
      <c r="BF891" s="754"/>
      <c r="BG891" s="754"/>
    </row>
    <row r="892" spans="1:59" s="782" customFormat="1" x14ac:dyDescent="0.2">
      <c r="A892" s="773">
        <v>800</v>
      </c>
      <c r="B892" s="773">
        <v>808</v>
      </c>
      <c r="C892" s="774">
        <v>1113</v>
      </c>
      <c r="D892" s="775">
        <v>883</v>
      </c>
      <c r="E892" s="776" t="s">
        <v>2259</v>
      </c>
      <c r="F892" s="777" t="s">
        <v>6614</v>
      </c>
      <c r="G892" s="778" t="s">
        <v>5747</v>
      </c>
      <c r="H892" s="777" t="s">
        <v>106</v>
      </c>
      <c r="I892" s="779">
        <v>90000</v>
      </c>
      <c r="J892" s="780">
        <v>90000</v>
      </c>
      <c r="K892" s="780"/>
      <c r="L892" s="780"/>
      <c r="M892" s="780"/>
      <c r="N892" s="780"/>
      <c r="O892" s="780"/>
      <c r="P892" s="780"/>
      <c r="Q892" s="781"/>
      <c r="R892" s="754"/>
      <c r="S892" s="754"/>
      <c r="T892" s="754"/>
      <c r="U892" s="754"/>
      <c r="V892" s="754"/>
      <c r="W892" s="754"/>
      <c r="X892" s="754"/>
      <c r="Y892" s="754"/>
      <c r="Z892" s="754"/>
      <c r="AA892" s="754"/>
      <c r="AB892" s="754"/>
      <c r="AC892" s="754"/>
      <c r="AD892" s="754"/>
      <c r="AE892" s="754"/>
      <c r="AF892" s="754"/>
      <c r="AG892" s="754"/>
      <c r="AH892" s="754"/>
      <c r="AI892" s="754"/>
      <c r="AJ892" s="754"/>
      <c r="AK892" s="754"/>
      <c r="AL892" s="754"/>
      <c r="AM892" s="754"/>
      <c r="AN892" s="754"/>
      <c r="AO892" s="754"/>
      <c r="AP892" s="754"/>
      <c r="AQ892" s="754"/>
      <c r="AR892" s="754"/>
      <c r="AS892" s="754"/>
      <c r="AT892" s="754"/>
      <c r="AU892" s="754"/>
      <c r="AV892" s="754"/>
      <c r="AW892" s="754"/>
      <c r="AX892" s="754"/>
      <c r="AY892" s="754"/>
      <c r="AZ892" s="754"/>
      <c r="BA892" s="754"/>
      <c r="BB892" s="754"/>
      <c r="BC892" s="754"/>
      <c r="BD892" s="754"/>
      <c r="BE892" s="754"/>
      <c r="BF892" s="754"/>
      <c r="BG892" s="754"/>
    </row>
    <row r="893" spans="1:59" s="782" customFormat="1" x14ac:dyDescent="0.2">
      <c r="A893" s="773">
        <v>801</v>
      </c>
      <c r="B893" s="773">
        <v>809</v>
      </c>
      <c r="C893" s="774">
        <v>1114</v>
      </c>
      <c r="D893" s="775">
        <v>884</v>
      </c>
      <c r="E893" s="776" t="s">
        <v>2263</v>
      </c>
      <c r="F893" s="777" t="s">
        <v>6615</v>
      </c>
      <c r="G893" s="778" t="s">
        <v>5747</v>
      </c>
      <c r="H893" s="777" t="s">
        <v>106</v>
      </c>
      <c r="I893" s="779">
        <v>60000</v>
      </c>
      <c r="J893" s="780">
        <v>60000</v>
      </c>
      <c r="K893" s="780"/>
      <c r="L893" s="780"/>
      <c r="M893" s="780"/>
      <c r="N893" s="780"/>
      <c r="O893" s="780"/>
      <c r="P893" s="780"/>
      <c r="Q893" s="781"/>
      <c r="R893" s="754"/>
      <c r="S893" s="754"/>
      <c r="T893" s="754"/>
      <c r="U893" s="754"/>
      <c r="V893" s="754"/>
      <c r="W893" s="754"/>
      <c r="X893" s="754"/>
      <c r="Y893" s="754"/>
      <c r="Z893" s="754"/>
      <c r="AA893" s="754"/>
      <c r="AB893" s="754"/>
      <c r="AC893" s="754"/>
      <c r="AD893" s="754"/>
      <c r="AE893" s="754"/>
      <c r="AF893" s="754"/>
      <c r="AG893" s="754"/>
      <c r="AH893" s="754"/>
      <c r="AI893" s="754"/>
      <c r="AJ893" s="754"/>
      <c r="AK893" s="754"/>
      <c r="AL893" s="754"/>
      <c r="AM893" s="754"/>
      <c r="AN893" s="754"/>
      <c r="AO893" s="754"/>
      <c r="AP893" s="754"/>
      <c r="AQ893" s="754"/>
      <c r="AR893" s="754"/>
      <c r="AS893" s="754"/>
      <c r="AT893" s="754"/>
      <c r="AU893" s="754"/>
      <c r="AV893" s="754"/>
      <c r="AW893" s="754"/>
      <c r="AX893" s="754"/>
      <c r="AY893" s="754"/>
      <c r="AZ893" s="754"/>
      <c r="BA893" s="754"/>
      <c r="BB893" s="754"/>
      <c r="BC893" s="754"/>
      <c r="BD893" s="754"/>
      <c r="BE893" s="754"/>
      <c r="BF893" s="754"/>
      <c r="BG893" s="754"/>
    </row>
    <row r="894" spans="1:59" s="782" customFormat="1" ht="30" x14ac:dyDescent="0.2">
      <c r="A894" s="773">
        <v>802</v>
      </c>
      <c r="B894" s="773">
        <v>810</v>
      </c>
      <c r="C894" s="774">
        <v>1115</v>
      </c>
      <c r="D894" s="775">
        <v>885</v>
      </c>
      <c r="E894" s="776" t="s">
        <v>2266</v>
      </c>
      <c r="F894" s="777" t="s">
        <v>6616</v>
      </c>
      <c r="G894" s="778" t="s">
        <v>5747</v>
      </c>
      <c r="H894" s="777" t="s">
        <v>106</v>
      </c>
      <c r="I894" s="779">
        <v>20000</v>
      </c>
      <c r="J894" s="780">
        <v>20000</v>
      </c>
      <c r="K894" s="780"/>
      <c r="L894" s="780"/>
      <c r="M894" s="780"/>
      <c r="N894" s="780"/>
      <c r="O894" s="780"/>
      <c r="P894" s="780"/>
      <c r="Q894" s="781"/>
      <c r="R894" s="754"/>
      <c r="S894" s="754"/>
      <c r="T894" s="754"/>
      <c r="U894" s="754"/>
      <c r="V894" s="754"/>
      <c r="W894" s="754"/>
      <c r="X894" s="754"/>
      <c r="Y894" s="754"/>
      <c r="Z894" s="754"/>
      <c r="AA894" s="754"/>
      <c r="AB894" s="754"/>
      <c r="AC894" s="754"/>
      <c r="AD894" s="754"/>
      <c r="AE894" s="754"/>
      <c r="AF894" s="754"/>
      <c r="AG894" s="754"/>
      <c r="AH894" s="754"/>
      <c r="AI894" s="754"/>
      <c r="AJ894" s="754"/>
      <c r="AK894" s="754"/>
      <c r="AL894" s="754"/>
      <c r="AM894" s="754"/>
      <c r="AN894" s="754"/>
      <c r="AO894" s="754"/>
      <c r="AP894" s="754"/>
      <c r="AQ894" s="754"/>
      <c r="AR894" s="754"/>
      <c r="AS894" s="754"/>
      <c r="AT894" s="754"/>
      <c r="AU894" s="754"/>
      <c r="AV894" s="754"/>
      <c r="AW894" s="754"/>
      <c r="AX894" s="754"/>
      <c r="AY894" s="754"/>
      <c r="AZ894" s="754"/>
      <c r="BA894" s="754"/>
      <c r="BB894" s="754"/>
      <c r="BC894" s="754"/>
      <c r="BD894" s="754"/>
      <c r="BE894" s="754"/>
      <c r="BF894" s="754"/>
      <c r="BG894" s="754"/>
    </row>
    <row r="895" spans="1:59" s="782" customFormat="1" x14ac:dyDescent="0.2">
      <c r="A895" s="773">
        <v>803</v>
      </c>
      <c r="B895" s="773">
        <v>811</v>
      </c>
      <c r="C895" s="774">
        <v>1116</v>
      </c>
      <c r="D895" s="775">
        <v>886</v>
      </c>
      <c r="E895" s="776" t="s">
        <v>2269</v>
      </c>
      <c r="F895" s="777" t="s">
        <v>6617</v>
      </c>
      <c r="G895" s="778" t="s">
        <v>5747</v>
      </c>
      <c r="H895" s="777" t="s">
        <v>106</v>
      </c>
      <c r="I895" s="779">
        <v>25000</v>
      </c>
      <c r="J895" s="780">
        <v>25000</v>
      </c>
      <c r="K895" s="780"/>
      <c r="L895" s="780"/>
      <c r="M895" s="780"/>
      <c r="N895" s="780"/>
      <c r="O895" s="780"/>
      <c r="P895" s="780"/>
      <c r="Q895" s="781"/>
      <c r="R895" s="754"/>
      <c r="S895" s="754"/>
      <c r="T895" s="754"/>
      <c r="U895" s="754"/>
      <c r="V895" s="754"/>
      <c r="W895" s="754"/>
      <c r="X895" s="754"/>
      <c r="Y895" s="754"/>
      <c r="Z895" s="754"/>
      <c r="AA895" s="754"/>
      <c r="AB895" s="754"/>
      <c r="AC895" s="754"/>
      <c r="AD895" s="754"/>
      <c r="AE895" s="754"/>
      <c r="AF895" s="754"/>
      <c r="AG895" s="754"/>
      <c r="AH895" s="754"/>
      <c r="AI895" s="754"/>
      <c r="AJ895" s="754"/>
      <c r="AK895" s="754"/>
      <c r="AL895" s="754"/>
      <c r="AM895" s="754"/>
      <c r="AN895" s="754"/>
      <c r="AO895" s="754"/>
      <c r="AP895" s="754"/>
      <c r="AQ895" s="754"/>
      <c r="AR895" s="754"/>
      <c r="AS895" s="754"/>
      <c r="AT895" s="754"/>
      <c r="AU895" s="754"/>
      <c r="AV895" s="754"/>
      <c r="AW895" s="754"/>
      <c r="AX895" s="754"/>
      <c r="AY895" s="754"/>
      <c r="AZ895" s="754"/>
      <c r="BA895" s="754"/>
      <c r="BB895" s="754"/>
      <c r="BC895" s="754"/>
      <c r="BD895" s="754"/>
      <c r="BE895" s="754"/>
      <c r="BF895" s="754"/>
      <c r="BG895" s="754"/>
    </row>
    <row r="896" spans="1:59" s="782" customFormat="1" ht="30" x14ac:dyDescent="0.2">
      <c r="A896" s="773">
        <v>804</v>
      </c>
      <c r="B896" s="773">
        <v>812</v>
      </c>
      <c r="C896" s="774">
        <v>1117</v>
      </c>
      <c r="D896" s="775">
        <v>887</v>
      </c>
      <c r="E896" s="776" t="s">
        <v>2271</v>
      </c>
      <c r="F896" s="777" t="s">
        <v>6618</v>
      </c>
      <c r="G896" s="778" t="s">
        <v>5747</v>
      </c>
      <c r="H896" s="777" t="s">
        <v>106</v>
      </c>
      <c r="I896" s="779">
        <v>15000</v>
      </c>
      <c r="J896" s="780">
        <v>15000</v>
      </c>
      <c r="K896" s="780"/>
      <c r="L896" s="780"/>
      <c r="M896" s="780"/>
      <c r="N896" s="780"/>
      <c r="O896" s="780"/>
      <c r="P896" s="780"/>
      <c r="Q896" s="781"/>
      <c r="R896" s="754"/>
      <c r="S896" s="754"/>
      <c r="T896" s="754"/>
      <c r="U896" s="754"/>
      <c r="V896" s="754"/>
      <c r="W896" s="754"/>
      <c r="X896" s="754"/>
      <c r="Y896" s="754"/>
      <c r="Z896" s="754"/>
      <c r="AA896" s="754"/>
      <c r="AB896" s="754"/>
      <c r="AC896" s="754"/>
      <c r="AD896" s="754"/>
      <c r="AE896" s="754"/>
      <c r="AF896" s="754"/>
      <c r="AG896" s="754"/>
      <c r="AH896" s="754"/>
      <c r="AI896" s="754"/>
      <c r="AJ896" s="754"/>
      <c r="AK896" s="754"/>
      <c r="AL896" s="754"/>
      <c r="AM896" s="754"/>
      <c r="AN896" s="754"/>
      <c r="AO896" s="754"/>
      <c r="AP896" s="754"/>
      <c r="AQ896" s="754"/>
      <c r="AR896" s="754"/>
      <c r="AS896" s="754"/>
      <c r="AT896" s="754"/>
      <c r="AU896" s="754"/>
      <c r="AV896" s="754"/>
      <c r="AW896" s="754"/>
      <c r="AX896" s="754"/>
      <c r="AY896" s="754"/>
      <c r="AZ896" s="754"/>
      <c r="BA896" s="754"/>
      <c r="BB896" s="754"/>
      <c r="BC896" s="754"/>
      <c r="BD896" s="754"/>
      <c r="BE896" s="754"/>
      <c r="BF896" s="754"/>
      <c r="BG896" s="754"/>
    </row>
    <row r="897" spans="1:59" s="782" customFormat="1" x14ac:dyDescent="0.2">
      <c r="A897" s="773">
        <v>809</v>
      </c>
      <c r="B897" s="773">
        <v>817</v>
      </c>
      <c r="C897" s="774">
        <v>1119</v>
      </c>
      <c r="D897" s="775">
        <v>888</v>
      </c>
      <c r="E897" s="776" t="s">
        <v>2286</v>
      </c>
      <c r="F897" s="777" t="s">
        <v>6619</v>
      </c>
      <c r="G897" s="778" t="s">
        <v>6217</v>
      </c>
      <c r="H897" s="777" t="s">
        <v>106</v>
      </c>
      <c r="I897" s="779">
        <v>712000</v>
      </c>
      <c r="J897" s="780">
        <v>712000</v>
      </c>
      <c r="K897" s="780"/>
      <c r="L897" s="780"/>
      <c r="M897" s="780"/>
      <c r="N897" s="780"/>
      <c r="O897" s="780"/>
      <c r="P897" s="780"/>
      <c r="Q897" s="781"/>
      <c r="R897" s="754"/>
      <c r="S897" s="754"/>
      <c r="T897" s="754"/>
      <c r="U897" s="754"/>
      <c r="V897" s="754"/>
      <c r="W897" s="754"/>
      <c r="X897" s="754"/>
      <c r="Y897" s="754"/>
      <c r="Z897" s="754"/>
      <c r="AA897" s="754"/>
      <c r="AB897" s="754"/>
      <c r="AC897" s="754"/>
      <c r="AD897" s="754"/>
      <c r="AE897" s="754"/>
      <c r="AF897" s="754"/>
      <c r="AG897" s="754"/>
      <c r="AH897" s="754"/>
      <c r="AI897" s="754"/>
      <c r="AJ897" s="754"/>
      <c r="AK897" s="754"/>
      <c r="AL897" s="754"/>
      <c r="AM897" s="754"/>
      <c r="AN897" s="754"/>
      <c r="AO897" s="754"/>
      <c r="AP897" s="754"/>
      <c r="AQ897" s="754"/>
      <c r="AR897" s="754"/>
      <c r="AS897" s="754"/>
      <c r="AT897" s="754"/>
      <c r="AU897" s="754"/>
      <c r="AV897" s="754"/>
      <c r="AW897" s="754"/>
      <c r="AX897" s="754"/>
      <c r="AY897" s="754"/>
      <c r="AZ897" s="754"/>
      <c r="BA897" s="754"/>
      <c r="BB897" s="754"/>
      <c r="BC897" s="754"/>
      <c r="BD897" s="754"/>
      <c r="BE897" s="754"/>
      <c r="BF897" s="754"/>
      <c r="BG897" s="754"/>
    </row>
    <row r="898" spans="1:59" s="782" customFormat="1" ht="30" x14ac:dyDescent="0.2">
      <c r="A898" s="773">
        <v>810</v>
      </c>
      <c r="B898" s="773">
        <v>818</v>
      </c>
      <c r="C898" s="774">
        <v>1120</v>
      </c>
      <c r="D898" s="775">
        <v>889</v>
      </c>
      <c r="E898" s="776" t="s">
        <v>2289</v>
      </c>
      <c r="F898" s="777" t="s">
        <v>6620</v>
      </c>
      <c r="G898" s="778" t="s">
        <v>5747</v>
      </c>
      <c r="H898" s="777" t="s">
        <v>106</v>
      </c>
      <c r="I898" s="779">
        <v>20000</v>
      </c>
      <c r="J898" s="780">
        <v>20000</v>
      </c>
      <c r="K898" s="780"/>
      <c r="L898" s="780"/>
      <c r="M898" s="780"/>
      <c r="N898" s="780"/>
      <c r="O898" s="780"/>
      <c r="P898" s="780"/>
      <c r="Q898" s="781"/>
      <c r="R898" s="754"/>
      <c r="S898" s="754"/>
      <c r="T898" s="754"/>
      <c r="U898" s="754"/>
      <c r="V898" s="754"/>
      <c r="W898" s="754"/>
      <c r="X898" s="754"/>
      <c r="Y898" s="754"/>
      <c r="Z898" s="754"/>
      <c r="AA898" s="754"/>
      <c r="AB898" s="754"/>
      <c r="AC898" s="754"/>
      <c r="AD898" s="754"/>
      <c r="AE898" s="754"/>
      <c r="AF898" s="754"/>
      <c r="AG898" s="754"/>
      <c r="AH898" s="754"/>
      <c r="AI898" s="754"/>
      <c r="AJ898" s="754"/>
      <c r="AK898" s="754"/>
      <c r="AL898" s="754"/>
      <c r="AM898" s="754"/>
      <c r="AN898" s="754"/>
      <c r="AO898" s="754"/>
      <c r="AP898" s="754"/>
      <c r="AQ898" s="754"/>
      <c r="AR898" s="754"/>
      <c r="AS898" s="754"/>
      <c r="AT898" s="754"/>
      <c r="AU898" s="754"/>
      <c r="AV898" s="754"/>
      <c r="AW898" s="754"/>
      <c r="AX898" s="754"/>
      <c r="AY898" s="754"/>
      <c r="AZ898" s="754"/>
      <c r="BA898" s="754"/>
      <c r="BB898" s="754"/>
      <c r="BC898" s="754"/>
      <c r="BD898" s="754"/>
      <c r="BE898" s="754"/>
      <c r="BF898" s="754"/>
      <c r="BG898" s="754"/>
    </row>
    <row r="899" spans="1:59" s="782" customFormat="1" ht="30" x14ac:dyDescent="0.2">
      <c r="A899" s="773">
        <v>812</v>
      </c>
      <c r="B899" s="773">
        <v>820</v>
      </c>
      <c r="C899" s="774">
        <v>1121</v>
      </c>
      <c r="D899" s="775">
        <v>890</v>
      </c>
      <c r="E899" s="776" t="s">
        <v>2296</v>
      </c>
      <c r="F899" s="777" t="s">
        <v>6542</v>
      </c>
      <c r="G899" s="778" t="s">
        <v>5747</v>
      </c>
      <c r="H899" s="777" t="s">
        <v>106</v>
      </c>
      <c r="I899" s="779">
        <v>120000</v>
      </c>
      <c r="J899" s="780">
        <v>120000</v>
      </c>
      <c r="K899" s="780"/>
      <c r="L899" s="780"/>
      <c r="M899" s="780"/>
      <c r="N899" s="780"/>
      <c r="O899" s="780"/>
      <c r="P899" s="780"/>
      <c r="Q899" s="781"/>
      <c r="R899" s="754"/>
      <c r="S899" s="754"/>
      <c r="T899" s="754"/>
      <c r="U899" s="754"/>
      <c r="V899" s="754"/>
      <c r="W899" s="754"/>
      <c r="X899" s="754"/>
      <c r="Y899" s="754"/>
      <c r="Z899" s="754"/>
      <c r="AA899" s="754"/>
      <c r="AB899" s="754"/>
      <c r="AC899" s="754"/>
      <c r="AD899" s="754"/>
      <c r="AE899" s="754"/>
      <c r="AF899" s="754"/>
      <c r="AG899" s="754"/>
      <c r="AH899" s="754"/>
      <c r="AI899" s="754"/>
      <c r="AJ899" s="754"/>
      <c r="AK899" s="754"/>
      <c r="AL899" s="754"/>
      <c r="AM899" s="754"/>
      <c r="AN899" s="754"/>
      <c r="AO899" s="754"/>
      <c r="AP899" s="754"/>
      <c r="AQ899" s="754"/>
      <c r="AR899" s="754"/>
      <c r="AS899" s="754"/>
      <c r="AT899" s="754"/>
      <c r="AU899" s="754"/>
      <c r="AV899" s="754"/>
      <c r="AW899" s="754"/>
      <c r="AX899" s="754"/>
      <c r="AY899" s="754"/>
      <c r="AZ899" s="754"/>
      <c r="BA899" s="754"/>
      <c r="BB899" s="754"/>
      <c r="BC899" s="754"/>
      <c r="BD899" s="754"/>
      <c r="BE899" s="754"/>
      <c r="BF899" s="754"/>
      <c r="BG899" s="754"/>
    </row>
    <row r="900" spans="1:59" s="782" customFormat="1" x14ac:dyDescent="0.2">
      <c r="A900" s="773">
        <v>813</v>
      </c>
      <c r="B900" s="773">
        <v>821</v>
      </c>
      <c r="C900" s="774">
        <v>1122</v>
      </c>
      <c r="D900" s="775">
        <v>891</v>
      </c>
      <c r="E900" s="776" t="s">
        <v>2298</v>
      </c>
      <c r="F900" s="777" t="s">
        <v>6621</v>
      </c>
      <c r="G900" s="778" t="s">
        <v>5747</v>
      </c>
      <c r="H900" s="777" t="s">
        <v>106</v>
      </c>
      <c r="I900" s="779">
        <v>30000</v>
      </c>
      <c r="J900" s="780">
        <v>30000</v>
      </c>
      <c r="K900" s="780"/>
      <c r="L900" s="780"/>
      <c r="M900" s="780"/>
      <c r="N900" s="780"/>
      <c r="O900" s="780"/>
      <c r="P900" s="780"/>
      <c r="Q900" s="781"/>
      <c r="R900" s="754"/>
      <c r="S900" s="754"/>
      <c r="T900" s="754"/>
      <c r="U900" s="754"/>
      <c r="V900" s="754"/>
      <c r="W900" s="754"/>
      <c r="X900" s="754"/>
      <c r="Y900" s="754"/>
      <c r="Z900" s="754"/>
      <c r="AA900" s="754"/>
      <c r="AB900" s="754"/>
      <c r="AC900" s="754"/>
      <c r="AD900" s="754"/>
      <c r="AE900" s="754"/>
      <c r="AF900" s="754"/>
      <c r="AG900" s="754"/>
      <c r="AH900" s="754"/>
      <c r="AI900" s="754"/>
      <c r="AJ900" s="754"/>
      <c r="AK900" s="754"/>
      <c r="AL900" s="754"/>
      <c r="AM900" s="754"/>
      <c r="AN900" s="754"/>
      <c r="AO900" s="754"/>
      <c r="AP900" s="754"/>
      <c r="AQ900" s="754"/>
      <c r="AR900" s="754"/>
      <c r="AS900" s="754"/>
      <c r="AT900" s="754"/>
      <c r="AU900" s="754"/>
      <c r="AV900" s="754"/>
      <c r="AW900" s="754"/>
      <c r="AX900" s="754"/>
      <c r="AY900" s="754"/>
      <c r="AZ900" s="754"/>
      <c r="BA900" s="754"/>
      <c r="BB900" s="754"/>
      <c r="BC900" s="754"/>
      <c r="BD900" s="754"/>
      <c r="BE900" s="754"/>
      <c r="BF900" s="754"/>
      <c r="BG900" s="754"/>
    </row>
    <row r="901" spans="1:59" s="782" customFormat="1" ht="30" x14ac:dyDescent="0.2">
      <c r="A901" s="773">
        <v>814</v>
      </c>
      <c r="B901" s="773">
        <v>822</v>
      </c>
      <c r="C901" s="774">
        <v>1123</v>
      </c>
      <c r="D901" s="775">
        <v>892</v>
      </c>
      <c r="E901" s="776" t="s">
        <v>2301</v>
      </c>
      <c r="F901" s="777" t="s">
        <v>6622</v>
      </c>
      <c r="G901" s="778" t="s">
        <v>5747</v>
      </c>
      <c r="H901" s="777" t="s">
        <v>106</v>
      </c>
      <c r="I901" s="779">
        <v>75000</v>
      </c>
      <c r="J901" s="780">
        <v>75000</v>
      </c>
      <c r="K901" s="780"/>
      <c r="L901" s="780"/>
      <c r="M901" s="780"/>
      <c r="N901" s="780"/>
      <c r="O901" s="780"/>
      <c r="P901" s="780"/>
      <c r="Q901" s="781"/>
      <c r="R901" s="754"/>
      <c r="S901" s="754"/>
      <c r="T901" s="754"/>
      <c r="U901" s="754"/>
      <c r="V901" s="754"/>
      <c r="W901" s="754"/>
      <c r="X901" s="754"/>
      <c r="Y901" s="754"/>
      <c r="Z901" s="754"/>
      <c r="AA901" s="754"/>
      <c r="AB901" s="754"/>
      <c r="AC901" s="754"/>
      <c r="AD901" s="754"/>
      <c r="AE901" s="754"/>
      <c r="AF901" s="754"/>
      <c r="AG901" s="754"/>
      <c r="AH901" s="754"/>
      <c r="AI901" s="754"/>
      <c r="AJ901" s="754"/>
      <c r="AK901" s="754"/>
      <c r="AL901" s="754"/>
      <c r="AM901" s="754"/>
      <c r="AN901" s="754"/>
      <c r="AO901" s="754"/>
      <c r="AP901" s="754"/>
      <c r="AQ901" s="754"/>
      <c r="AR901" s="754"/>
      <c r="AS901" s="754"/>
      <c r="AT901" s="754"/>
      <c r="AU901" s="754"/>
      <c r="AV901" s="754"/>
      <c r="AW901" s="754"/>
      <c r="AX901" s="754"/>
      <c r="AY901" s="754"/>
      <c r="AZ901" s="754"/>
      <c r="BA901" s="754"/>
      <c r="BB901" s="754"/>
      <c r="BC901" s="754"/>
      <c r="BD901" s="754"/>
      <c r="BE901" s="754"/>
      <c r="BF901" s="754"/>
      <c r="BG901" s="754"/>
    </row>
    <row r="902" spans="1:59" s="782" customFormat="1" ht="30" x14ac:dyDescent="0.2">
      <c r="A902" s="773">
        <v>816</v>
      </c>
      <c r="B902" s="773">
        <v>824</v>
      </c>
      <c r="C902" s="774">
        <v>1125</v>
      </c>
      <c r="D902" s="775">
        <v>893</v>
      </c>
      <c r="E902" s="776" t="s">
        <v>2306</v>
      </c>
      <c r="F902" s="777" t="s">
        <v>6623</v>
      </c>
      <c r="G902" s="778" t="s">
        <v>5747</v>
      </c>
      <c r="H902" s="777" t="s">
        <v>106</v>
      </c>
      <c r="I902" s="779">
        <v>75000</v>
      </c>
      <c r="J902" s="780">
        <v>75000</v>
      </c>
      <c r="K902" s="780"/>
      <c r="L902" s="780"/>
      <c r="M902" s="780"/>
      <c r="N902" s="780"/>
      <c r="O902" s="780"/>
      <c r="P902" s="780"/>
      <c r="Q902" s="781"/>
      <c r="R902" s="754"/>
      <c r="S902" s="754"/>
      <c r="T902" s="754"/>
      <c r="U902" s="754"/>
      <c r="V902" s="754"/>
      <c r="W902" s="754"/>
      <c r="X902" s="754"/>
      <c r="Y902" s="754"/>
      <c r="Z902" s="754"/>
      <c r="AA902" s="754"/>
      <c r="AB902" s="754"/>
      <c r="AC902" s="754"/>
      <c r="AD902" s="754"/>
      <c r="AE902" s="754"/>
      <c r="AF902" s="754"/>
      <c r="AG902" s="754"/>
      <c r="AH902" s="754"/>
      <c r="AI902" s="754"/>
      <c r="AJ902" s="754"/>
      <c r="AK902" s="754"/>
      <c r="AL902" s="754"/>
      <c r="AM902" s="754"/>
      <c r="AN902" s="754"/>
      <c r="AO902" s="754"/>
      <c r="AP902" s="754"/>
      <c r="AQ902" s="754"/>
      <c r="AR902" s="754"/>
      <c r="AS902" s="754"/>
      <c r="AT902" s="754"/>
      <c r="AU902" s="754"/>
      <c r="AV902" s="754"/>
      <c r="AW902" s="754"/>
      <c r="AX902" s="754"/>
      <c r="AY902" s="754"/>
      <c r="AZ902" s="754"/>
      <c r="BA902" s="754"/>
      <c r="BB902" s="754"/>
      <c r="BC902" s="754"/>
      <c r="BD902" s="754"/>
      <c r="BE902" s="754"/>
      <c r="BF902" s="754"/>
      <c r="BG902" s="754"/>
    </row>
    <row r="903" spans="1:59" s="782" customFormat="1" ht="30" x14ac:dyDescent="0.2">
      <c r="A903" s="773">
        <v>819</v>
      </c>
      <c r="B903" s="773">
        <v>827</v>
      </c>
      <c r="C903" s="774">
        <v>1126</v>
      </c>
      <c r="D903" s="775">
        <v>894</v>
      </c>
      <c r="E903" s="776" t="s">
        <v>2314</v>
      </c>
      <c r="F903" s="777" t="s">
        <v>6624</v>
      </c>
      <c r="G903" s="778" t="s">
        <v>6217</v>
      </c>
      <c r="H903" s="777" t="s">
        <v>106</v>
      </c>
      <c r="I903" s="779">
        <v>200000</v>
      </c>
      <c r="J903" s="780">
        <v>200000</v>
      </c>
      <c r="K903" s="780"/>
      <c r="L903" s="780"/>
      <c r="M903" s="780"/>
      <c r="N903" s="780"/>
      <c r="O903" s="780"/>
      <c r="P903" s="780"/>
      <c r="Q903" s="781"/>
      <c r="R903" s="754"/>
      <c r="S903" s="754"/>
      <c r="T903" s="754"/>
      <c r="U903" s="754"/>
      <c r="V903" s="754"/>
      <c r="W903" s="754"/>
      <c r="X903" s="754"/>
      <c r="Y903" s="754"/>
      <c r="Z903" s="754"/>
      <c r="AA903" s="754"/>
      <c r="AB903" s="754"/>
      <c r="AC903" s="754"/>
      <c r="AD903" s="754"/>
      <c r="AE903" s="754"/>
      <c r="AF903" s="754"/>
      <c r="AG903" s="754"/>
      <c r="AH903" s="754"/>
      <c r="AI903" s="754"/>
      <c r="AJ903" s="754"/>
      <c r="AK903" s="754"/>
      <c r="AL903" s="754"/>
      <c r="AM903" s="754"/>
      <c r="AN903" s="754"/>
      <c r="AO903" s="754"/>
      <c r="AP903" s="754"/>
      <c r="AQ903" s="754"/>
      <c r="AR903" s="754"/>
      <c r="AS903" s="754"/>
      <c r="AT903" s="754"/>
      <c r="AU903" s="754"/>
      <c r="AV903" s="754"/>
      <c r="AW903" s="754"/>
      <c r="AX903" s="754"/>
      <c r="AY903" s="754"/>
      <c r="AZ903" s="754"/>
      <c r="BA903" s="754"/>
      <c r="BB903" s="754"/>
      <c r="BC903" s="754"/>
      <c r="BD903" s="754"/>
      <c r="BE903" s="754"/>
      <c r="BF903" s="754"/>
      <c r="BG903" s="754"/>
    </row>
    <row r="904" spans="1:59" s="782" customFormat="1" x14ac:dyDescent="0.2">
      <c r="A904" s="773">
        <v>820</v>
      </c>
      <c r="B904" s="773">
        <v>828</v>
      </c>
      <c r="C904" s="774">
        <v>1127</v>
      </c>
      <c r="D904" s="775">
        <v>895</v>
      </c>
      <c r="E904" s="776" t="s">
        <v>2317</v>
      </c>
      <c r="F904" s="777" t="s">
        <v>6625</v>
      </c>
      <c r="G904" s="778" t="s">
        <v>5747</v>
      </c>
      <c r="H904" s="777" t="s">
        <v>106</v>
      </c>
      <c r="I904" s="779">
        <v>21000</v>
      </c>
      <c r="J904" s="780">
        <v>21000</v>
      </c>
      <c r="K904" s="780"/>
      <c r="L904" s="780"/>
      <c r="M904" s="780"/>
      <c r="N904" s="780"/>
      <c r="O904" s="780"/>
      <c r="P904" s="780"/>
      <c r="Q904" s="781"/>
      <c r="R904" s="754"/>
      <c r="S904" s="754"/>
      <c r="T904" s="754"/>
      <c r="U904" s="754"/>
      <c r="V904" s="754"/>
      <c r="W904" s="754"/>
      <c r="X904" s="754"/>
      <c r="Y904" s="754"/>
      <c r="Z904" s="754"/>
      <c r="AA904" s="754"/>
      <c r="AB904" s="754"/>
      <c r="AC904" s="754"/>
      <c r="AD904" s="754"/>
      <c r="AE904" s="754"/>
      <c r="AF904" s="754"/>
      <c r="AG904" s="754"/>
      <c r="AH904" s="754"/>
      <c r="AI904" s="754"/>
      <c r="AJ904" s="754"/>
      <c r="AK904" s="754"/>
      <c r="AL904" s="754"/>
      <c r="AM904" s="754"/>
      <c r="AN904" s="754"/>
      <c r="AO904" s="754"/>
      <c r="AP904" s="754"/>
      <c r="AQ904" s="754"/>
      <c r="AR904" s="754"/>
      <c r="AS904" s="754"/>
      <c r="AT904" s="754"/>
      <c r="AU904" s="754"/>
      <c r="AV904" s="754"/>
      <c r="AW904" s="754"/>
      <c r="AX904" s="754"/>
      <c r="AY904" s="754"/>
      <c r="AZ904" s="754"/>
      <c r="BA904" s="754"/>
      <c r="BB904" s="754"/>
      <c r="BC904" s="754"/>
      <c r="BD904" s="754"/>
      <c r="BE904" s="754"/>
      <c r="BF904" s="754"/>
      <c r="BG904" s="754"/>
    </row>
    <row r="905" spans="1:59" s="782" customFormat="1" ht="30" x14ac:dyDescent="0.2">
      <c r="A905" s="773">
        <v>823</v>
      </c>
      <c r="B905" s="773">
        <v>831</v>
      </c>
      <c r="C905" s="774">
        <v>1129</v>
      </c>
      <c r="D905" s="775">
        <v>896</v>
      </c>
      <c r="E905" s="776" t="s">
        <v>2324</v>
      </c>
      <c r="F905" s="777" t="s">
        <v>6626</v>
      </c>
      <c r="G905" s="778" t="s">
        <v>6217</v>
      </c>
      <c r="H905" s="777" t="s">
        <v>106</v>
      </c>
      <c r="I905" s="779">
        <v>100000</v>
      </c>
      <c r="J905" s="780">
        <v>100000</v>
      </c>
      <c r="K905" s="780"/>
      <c r="L905" s="780"/>
      <c r="M905" s="780"/>
      <c r="N905" s="780"/>
      <c r="O905" s="780"/>
      <c r="P905" s="780"/>
      <c r="Q905" s="781"/>
      <c r="R905" s="754"/>
      <c r="S905" s="754"/>
      <c r="T905" s="754"/>
      <c r="U905" s="754"/>
      <c r="V905" s="754"/>
      <c r="W905" s="754"/>
      <c r="X905" s="754"/>
      <c r="Y905" s="754"/>
      <c r="Z905" s="754"/>
      <c r="AA905" s="754"/>
      <c r="AB905" s="754"/>
      <c r="AC905" s="754"/>
      <c r="AD905" s="754"/>
      <c r="AE905" s="754"/>
      <c r="AF905" s="754"/>
      <c r="AG905" s="754"/>
      <c r="AH905" s="754"/>
      <c r="AI905" s="754"/>
      <c r="AJ905" s="754"/>
      <c r="AK905" s="754"/>
      <c r="AL905" s="754"/>
      <c r="AM905" s="754"/>
      <c r="AN905" s="754"/>
      <c r="AO905" s="754"/>
      <c r="AP905" s="754"/>
      <c r="AQ905" s="754"/>
      <c r="AR905" s="754"/>
      <c r="AS905" s="754"/>
      <c r="AT905" s="754"/>
      <c r="AU905" s="754"/>
      <c r="AV905" s="754"/>
      <c r="AW905" s="754"/>
      <c r="AX905" s="754"/>
      <c r="AY905" s="754"/>
      <c r="AZ905" s="754"/>
      <c r="BA905" s="754"/>
      <c r="BB905" s="754"/>
      <c r="BC905" s="754"/>
      <c r="BD905" s="754"/>
      <c r="BE905" s="754"/>
      <c r="BF905" s="754"/>
      <c r="BG905" s="754"/>
    </row>
    <row r="906" spans="1:59" s="782" customFormat="1" ht="30" x14ac:dyDescent="0.2">
      <c r="A906" s="773">
        <v>824</v>
      </c>
      <c r="B906" s="773">
        <v>832</v>
      </c>
      <c r="C906" s="774">
        <v>1130</v>
      </c>
      <c r="D906" s="775">
        <v>897</v>
      </c>
      <c r="E906" s="776" t="s">
        <v>2327</v>
      </c>
      <c r="F906" s="777" t="s">
        <v>6627</v>
      </c>
      <c r="G906" s="778" t="s">
        <v>6217</v>
      </c>
      <c r="H906" s="777" t="s">
        <v>106</v>
      </c>
      <c r="I906" s="779">
        <v>767000</v>
      </c>
      <c r="J906" s="780">
        <v>767000</v>
      </c>
      <c r="K906" s="780"/>
      <c r="L906" s="780"/>
      <c r="M906" s="780"/>
      <c r="N906" s="780"/>
      <c r="O906" s="780"/>
      <c r="P906" s="780"/>
      <c r="Q906" s="781"/>
      <c r="R906" s="754"/>
      <c r="S906" s="754"/>
      <c r="T906" s="754"/>
      <c r="U906" s="754"/>
      <c r="V906" s="754"/>
      <c r="W906" s="754"/>
      <c r="X906" s="754"/>
      <c r="Y906" s="754"/>
      <c r="Z906" s="754"/>
      <c r="AA906" s="754"/>
      <c r="AB906" s="754"/>
      <c r="AC906" s="754"/>
      <c r="AD906" s="754"/>
      <c r="AE906" s="754"/>
      <c r="AF906" s="754"/>
      <c r="AG906" s="754"/>
      <c r="AH906" s="754"/>
      <c r="AI906" s="754"/>
      <c r="AJ906" s="754"/>
      <c r="AK906" s="754"/>
      <c r="AL906" s="754"/>
      <c r="AM906" s="754"/>
      <c r="AN906" s="754"/>
      <c r="AO906" s="754"/>
      <c r="AP906" s="754"/>
      <c r="AQ906" s="754"/>
      <c r="AR906" s="754"/>
      <c r="AS906" s="754"/>
      <c r="AT906" s="754"/>
      <c r="AU906" s="754"/>
      <c r="AV906" s="754"/>
      <c r="AW906" s="754"/>
      <c r="AX906" s="754"/>
      <c r="AY906" s="754"/>
      <c r="AZ906" s="754"/>
      <c r="BA906" s="754"/>
      <c r="BB906" s="754"/>
      <c r="BC906" s="754"/>
      <c r="BD906" s="754"/>
      <c r="BE906" s="754"/>
      <c r="BF906" s="754"/>
      <c r="BG906" s="754"/>
    </row>
    <row r="907" spans="1:59" s="782" customFormat="1" ht="30" x14ac:dyDescent="0.2">
      <c r="A907" s="773">
        <v>825</v>
      </c>
      <c r="B907" s="773">
        <v>833</v>
      </c>
      <c r="C907" s="774">
        <v>1131</v>
      </c>
      <c r="D907" s="775">
        <v>898</v>
      </c>
      <c r="E907" s="776" t="s">
        <v>2330</v>
      </c>
      <c r="F907" s="777" t="s">
        <v>6628</v>
      </c>
      <c r="G907" s="778" t="s">
        <v>5747</v>
      </c>
      <c r="H907" s="777" t="s">
        <v>106</v>
      </c>
      <c r="I907" s="779">
        <v>65000</v>
      </c>
      <c r="J907" s="780">
        <v>65000</v>
      </c>
      <c r="K907" s="780"/>
      <c r="L907" s="780"/>
      <c r="M907" s="780"/>
      <c r="N907" s="780"/>
      <c r="O907" s="780"/>
      <c r="P907" s="780"/>
      <c r="Q907" s="781"/>
      <c r="R907" s="754"/>
      <c r="S907" s="754"/>
      <c r="T907" s="754"/>
      <c r="U907" s="754"/>
      <c r="V907" s="754"/>
      <c r="W907" s="754"/>
      <c r="X907" s="754"/>
      <c r="Y907" s="754"/>
      <c r="Z907" s="754"/>
      <c r="AA907" s="754"/>
      <c r="AB907" s="754"/>
      <c r="AC907" s="754"/>
      <c r="AD907" s="754"/>
      <c r="AE907" s="754"/>
      <c r="AF907" s="754"/>
      <c r="AG907" s="754"/>
      <c r="AH907" s="754"/>
      <c r="AI907" s="754"/>
      <c r="AJ907" s="754"/>
      <c r="AK907" s="754"/>
      <c r="AL907" s="754"/>
      <c r="AM907" s="754"/>
      <c r="AN907" s="754"/>
      <c r="AO907" s="754"/>
      <c r="AP907" s="754"/>
      <c r="AQ907" s="754"/>
      <c r="AR907" s="754"/>
      <c r="AS907" s="754"/>
      <c r="AT907" s="754"/>
      <c r="AU907" s="754"/>
      <c r="AV907" s="754"/>
      <c r="AW907" s="754"/>
      <c r="AX907" s="754"/>
      <c r="AY907" s="754"/>
      <c r="AZ907" s="754"/>
      <c r="BA907" s="754"/>
      <c r="BB907" s="754"/>
      <c r="BC907" s="754"/>
      <c r="BD907" s="754"/>
      <c r="BE907" s="754"/>
      <c r="BF907" s="754"/>
      <c r="BG907" s="754"/>
    </row>
    <row r="908" spans="1:59" s="782" customFormat="1" ht="30" x14ac:dyDescent="0.2">
      <c r="A908" s="773">
        <v>826</v>
      </c>
      <c r="B908" s="773">
        <v>834</v>
      </c>
      <c r="C908" s="774">
        <v>1132</v>
      </c>
      <c r="D908" s="775">
        <v>899</v>
      </c>
      <c r="E908" s="776" t="s">
        <v>2332</v>
      </c>
      <c r="F908" s="777" t="s">
        <v>6629</v>
      </c>
      <c r="G908" s="778" t="s">
        <v>6217</v>
      </c>
      <c r="H908" s="777" t="s">
        <v>106</v>
      </c>
      <c r="I908" s="779">
        <v>128300</v>
      </c>
      <c r="J908" s="780">
        <v>128300</v>
      </c>
      <c r="K908" s="780"/>
      <c r="L908" s="780"/>
      <c r="M908" s="780"/>
      <c r="N908" s="780"/>
      <c r="O908" s="780"/>
      <c r="P908" s="780"/>
      <c r="Q908" s="781"/>
      <c r="R908" s="754"/>
      <c r="S908" s="754"/>
      <c r="T908" s="754"/>
      <c r="U908" s="754"/>
      <c r="V908" s="754"/>
      <c r="W908" s="754"/>
      <c r="X908" s="754"/>
      <c r="Y908" s="754"/>
      <c r="Z908" s="754"/>
      <c r="AA908" s="754"/>
      <c r="AB908" s="754"/>
      <c r="AC908" s="754"/>
      <c r="AD908" s="754"/>
      <c r="AE908" s="754"/>
      <c r="AF908" s="754"/>
      <c r="AG908" s="754"/>
      <c r="AH908" s="754"/>
      <c r="AI908" s="754"/>
      <c r="AJ908" s="754"/>
      <c r="AK908" s="754"/>
      <c r="AL908" s="754"/>
      <c r="AM908" s="754"/>
      <c r="AN908" s="754"/>
      <c r="AO908" s="754"/>
      <c r="AP908" s="754"/>
      <c r="AQ908" s="754"/>
      <c r="AR908" s="754"/>
      <c r="AS908" s="754"/>
      <c r="AT908" s="754"/>
      <c r="AU908" s="754"/>
      <c r="AV908" s="754"/>
      <c r="AW908" s="754"/>
      <c r="AX908" s="754"/>
      <c r="AY908" s="754"/>
      <c r="AZ908" s="754"/>
      <c r="BA908" s="754"/>
      <c r="BB908" s="754"/>
      <c r="BC908" s="754"/>
      <c r="BD908" s="754"/>
      <c r="BE908" s="754"/>
      <c r="BF908" s="754"/>
      <c r="BG908" s="754"/>
    </row>
    <row r="909" spans="1:59" s="782" customFormat="1" x14ac:dyDescent="0.2">
      <c r="A909" s="773">
        <v>829</v>
      </c>
      <c r="B909" s="773">
        <v>837</v>
      </c>
      <c r="C909" s="774">
        <v>1134</v>
      </c>
      <c r="D909" s="775">
        <v>900</v>
      </c>
      <c r="E909" s="776" t="s">
        <v>2338</v>
      </c>
      <c r="F909" s="777" t="s">
        <v>6630</v>
      </c>
      <c r="G909" s="778" t="s">
        <v>5747</v>
      </c>
      <c r="H909" s="777" t="s">
        <v>106</v>
      </c>
      <c r="I909" s="779">
        <v>45000</v>
      </c>
      <c r="J909" s="780">
        <v>45000</v>
      </c>
      <c r="K909" s="780"/>
      <c r="L909" s="780"/>
      <c r="M909" s="780"/>
      <c r="N909" s="780"/>
      <c r="O909" s="780"/>
      <c r="P909" s="780"/>
      <c r="Q909" s="781"/>
      <c r="R909" s="754"/>
      <c r="S909" s="754"/>
      <c r="T909" s="754"/>
      <c r="U909" s="754"/>
      <c r="V909" s="754"/>
      <c r="W909" s="754"/>
      <c r="X909" s="754"/>
      <c r="Y909" s="754"/>
      <c r="Z909" s="754"/>
      <c r="AA909" s="754"/>
      <c r="AB909" s="754"/>
      <c r="AC909" s="754"/>
      <c r="AD909" s="754"/>
      <c r="AE909" s="754"/>
      <c r="AF909" s="754"/>
      <c r="AG909" s="754"/>
      <c r="AH909" s="754"/>
      <c r="AI909" s="754"/>
      <c r="AJ909" s="754"/>
      <c r="AK909" s="754"/>
      <c r="AL909" s="754"/>
      <c r="AM909" s="754"/>
      <c r="AN909" s="754"/>
      <c r="AO909" s="754"/>
      <c r="AP909" s="754"/>
      <c r="AQ909" s="754"/>
      <c r="AR909" s="754"/>
      <c r="AS909" s="754"/>
      <c r="AT909" s="754"/>
      <c r="AU909" s="754"/>
      <c r="AV909" s="754"/>
      <c r="AW909" s="754"/>
      <c r="AX909" s="754"/>
      <c r="AY909" s="754"/>
      <c r="AZ909" s="754"/>
      <c r="BA909" s="754"/>
      <c r="BB909" s="754"/>
      <c r="BC909" s="754"/>
      <c r="BD909" s="754"/>
      <c r="BE909" s="754"/>
      <c r="BF909" s="754"/>
      <c r="BG909" s="754"/>
    </row>
    <row r="910" spans="1:59" s="782" customFormat="1" x14ac:dyDescent="0.2">
      <c r="A910" s="773">
        <v>831</v>
      </c>
      <c r="B910" s="773">
        <v>839</v>
      </c>
      <c r="C910" s="774">
        <v>1135</v>
      </c>
      <c r="D910" s="775">
        <v>901</v>
      </c>
      <c r="E910" s="776" t="s">
        <v>2343</v>
      </c>
      <c r="F910" s="777" t="s">
        <v>6631</v>
      </c>
      <c r="G910" s="778" t="s">
        <v>5747</v>
      </c>
      <c r="H910" s="777" t="s">
        <v>106</v>
      </c>
      <c r="I910" s="779">
        <v>25000</v>
      </c>
      <c r="J910" s="780">
        <v>25000</v>
      </c>
      <c r="K910" s="780"/>
      <c r="L910" s="780"/>
      <c r="M910" s="780"/>
      <c r="N910" s="780"/>
      <c r="O910" s="780"/>
      <c r="P910" s="780"/>
      <c r="Q910" s="781"/>
      <c r="R910" s="754"/>
      <c r="S910" s="754"/>
      <c r="T910" s="754"/>
      <c r="U910" s="754"/>
      <c r="V910" s="754"/>
      <c r="W910" s="754"/>
      <c r="X910" s="754"/>
      <c r="Y910" s="754"/>
      <c r="Z910" s="754"/>
      <c r="AA910" s="754"/>
      <c r="AB910" s="754"/>
      <c r="AC910" s="754"/>
      <c r="AD910" s="754"/>
      <c r="AE910" s="754"/>
      <c r="AF910" s="754"/>
      <c r="AG910" s="754"/>
      <c r="AH910" s="754"/>
      <c r="AI910" s="754"/>
      <c r="AJ910" s="754"/>
      <c r="AK910" s="754"/>
      <c r="AL910" s="754"/>
      <c r="AM910" s="754"/>
      <c r="AN910" s="754"/>
      <c r="AO910" s="754"/>
      <c r="AP910" s="754"/>
      <c r="AQ910" s="754"/>
      <c r="AR910" s="754"/>
      <c r="AS910" s="754"/>
      <c r="AT910" s="754"/>
      <c r="AU910" s="754"/>
      <c r="AV910" s="754"/>
      <c r="AW910" s="754"/>
      <c r="AX910" s="754"/>
      <c r="AY910" s="754"/>
      <c r="AZ910" s="754"/>
      <c r="BA910" s="754"/>
      <c r="BB910" s="754"/>
      <c r="BC910" s="754"/>
      <c r="BD910" s="754"/>
      <c r="BE910" s="754"/>
      <c r="BF910" s="754"/>
      <c r="BG910" s="754"/>
    </row>
    <row r="911" spans="1:59" s="782" customFormat="1" x14ac:dyDescent="0.2">
      <c r="A911" s="773">
        <v>832</v>
      </c>
      <c r="B911" s="773">
        <v>840</v>
      </c>
      <c r="C911" s="774">
        <v>1136</v>
      </c>
      <c r="D911" s="775">
        <v>902</v>
      </c>
      <c r="E911" s="776" t="s">
        <v>2347</v>
      </c>
      <c r="F911" s="777" t="s">
        <v>6632</v>
      </c>
      <c r="G911" s="778" t="s">
        <v>5747</v>
      </c>
      <c r="H911" s="777" t="s">
        <v>106</v>
      </c>
      <c r="I911" s="779">
        <v>40000</v>
      </c>
      <c r="J911" s="780">
        <v>40000</v>
      </c>
      <c r="K911" s="780"/>
      <c r="L911" s="780"/>
      <c r="M911" s="780"/>
      <c r="N911" s="780"/>
      <c r="O911" s="780"/>
      <c r="P911" s="780"/>
      <c r="Q911" s="781"/>
      <c r="R911" s="754"/>
      <c r="S911" s="754"/>
      <c r="T911" s="754"/>
      <c r="U911" s="754"/>
      <c r="V911" s="754"/>
      <c r="W911" s="754"/>
      <c r="X911" s="754"/>
      <c r="Y911" s="754"/>
      <c r="Z911" s="754"/>
      <c r="AA911" s="754"/>
      <c r="AB911" s="754"/>
      <c r="AC911" s="754"/>
      <c r="AD911" s="754"/>
      <c r="AE911" s="754"/>
      <c r="AF911" s="754"/>
      <c r="AG911" s="754"/>
      <c r="AH911" s="754"/>
      <c r="AI911" s="754"/>
      <c r="AJ911" s="754"/>
      <c r="AK911" s="754"/>
      <c r="AL911" s="754"/>
      <c r="AM911" s="754"/>
      <c r="AN911" s="754"/>
      <c r="AO911" s="754"/>
      <c r="AP911" s="754"/>
      <c r="AQ911" s="754"/>
      <c r="AR911" s="754"/>
      <c r="AS911" s="754"/>
      <c r="AT911" s="754"/>
      <c r="AU911" s="754"/>
      <c r="AV911" s="754"/>
      <c r="AW911" s="754"/>
      <c r="AX911" s="754"/>
      <c r="AY911" s="754"/>
      <c r="AZ911" s="754"/>
      <c r="BA911" s="754"/>
      <c r="BB911" s="754"/>
      <c r="BC911" s="754"/>
      <c r="BD911" s="754"/>
      <c r="BE911" s="754"/>
      <c r="BF911" s="754"/>
      <c r="BG911" s="754"/>
    </row>
    <row r="912" spans="1:59" s="782" customFormat="1" ht="30" x14ac:dyDescent="0.2">
      <c r="A912" s="773">
        <v>834</v>
      </c>
      <c r="B912" s="773">
        <v>842</v>
      </c>
      <c r="C912" s="774">
        <v>1138</v>
      </c>
      <c r="D912" s="775">
        <v>903</v>
      </c>
      <c r="E912" s="776" t="s">
        <v>2352</v>
      </c>
      <c r="F912" s="777" t="s">
        <v>6633</v>
      </c>
      <c r="G912" s="778" t="s">
        <v>5747</v>
      </c>
      <c r="H912" s="777" t="s">
        <v>106</v>
      </c>
      <c r="I912" s="779">
        <v>75000</v>
      </c>
      <c r="J912" s="780">
        <v>75000</v>
      </c>
      <c r="K912" s="780"/>
      <c r="L912" s="780"/>
      <c r="M912" s="780"/>
      <c r="N912" s="780"/>
      <c r="O912" s="780"/>
      <c r="P912" s="780"/>
      <c r="Q912" s="781"/>
      <c r="R912" s="754"/>
      <c r="S912" s="754"/>
      <c r="T912" s="754"/>
      <c r="U912" s="754"/>
      <c r="V912" s="754"/>
      <c r="W912" s="754"/>
      <c r="X912" s="754"/>
      <c r="Y912" s="754"/>
      <c r="Z912" s="754"/>
      <c r="AA912" s="754"/>
      <c r="AB912" s="754"/>
      <c r="AC912" s="754"/>
      <c r="AD912" s="754"/>
      <c r="AE912" s="754"/>
      <c r="AF912" s="754"/>
      <c r="AG912" s="754"/>
      <c r="AH912" s="754"/>
      <c r="AI912" s="754"/>
      <c r="AJ912" s="754"/>
      <c r="AK912" s="754"/>
      <c r="AL912" s="754"/>
      <c r="AM912" s="754"/>
      <c r="AN912" s="754"/>
      <c r="AO912" s="754"/>
      <c r="AP912" s="754"/>
      <c r="AQ912" s="754"/>
      <c r="AR912" s="754"/>
      <c r="AS912" s="754"/>
      <c r="AT912" s="754"/>
      <c r="AU912" s="754"/>
      <c r="AV912" s="754"/>
      <c r="AW912" s="754"/>
      <c r="AX912" s="754"/>
      <c r="AY912" s="754"/>
      <c r="AZ912" s="754"/>
      <c r="BA912" s="754"/>
      <c r="BB912" s="754"/>
      <c r="BC912" s="754"/>
      <c r="BD912" s="754"/>
      <c r="BE912" s="754"/>
      <c r="BF912" s="754"/>
      <c r="BG912" s="754"/>
    </row>
    <row r="913" spans="1:59" s="782" customFormat="1" ht="30" x14ac:dyDescent="0.2">
      <c r="A913" s="773">
        <v>835</v>
      </c>
      <c r="B913" s="773">
        <v>843</v>
      </c>
      <c r="C913" s="774">
        <v>1139</v>
      </c>
      <c r="D913" s="775">
        <v>904</v>
      </c>
      <c r="E913" s="776" t="s">
        <v>2355</v>
      </c>
      <c r="F913" s="777" t="s">
        <v>6634</v>
      </c>
      <c r="G913" s="778" t="s">
        <v>5747</v>
      </c>
      <c r="H913" s="777" t="s">
        <v>106</v>
      </c>
      <c r="I913" s="779">
        <v>75000</v>
      </c>
      <c r="J913" s="780">
        <v>75000</v>
      </c>
      <c r="K913" s="780"/>
      <c r="L913" s="780"/>
      <c r="M913" s="780"/>
      <c r="N913" s="780"/>
      <c r="O913" s="780"/>
      <c r="P913" s="780"/>
      <c r="Q913" s="781"/>
      <c r="R913" s="754"/>
      <c r="S913" s="754"/>
      <c r="T913" s="754"/>
      <c r="U913" s="754"/>
      <c r="V913" s="754"/>
      <c r="W913" s="754"/>
      <c r="X913" s="754"/>
      <c r="Y913" s="754"/>
      <c r="Z913" s="754"/>
      <c r="AA913" s="754"/>
      <c r="AB913" s="754"/>
      <c r="AC913" s="754"/>
      <c r="AD913" s="754"/>
      <c r="AE913" s="754"/>
      <c r="AF913" s="754"/>
      <c r="AG913" s="754"/>
      <c r="AH913" s="754"/>
      <c r="AI913" s="754"/>
      <c r="AJ913" s="754"/>
      <c r="AK913" s="754"/>
      <c r="AL913" s="754"/>
      <c r="AM913" s="754"/>
      <c r="AN913" s="754"/>
      <c r="AO913" s="754"/>
      <c r="AP913" s="754"/>
      <c r="AQ913" s="754"/>
      <c r="AR913" s="754"/>
      <c r="AS913" s="754"/>
      <c r="AT913" s="754"/>
      <c r="AU913" s="754"/>
      <c r="AV913" s="754"/>
      <c r="AW913" s="754"/>
      <c r="AX913" s="754"/>
      <c r="AY913" s="754"/>
      <c r="AZ913" s="754"/>
      <c r="BA913" s="754"/>
      <c r="BB913" s="754"/>
      <c r="BC913" s="754"/>
      <c r="BD913" s="754"/>
      <c r="BE913" s="754"/>
      <c r="BF913" s="754"/>
      <c r="BG913" s="754"/>
    </row>
    <row r="914" spans="1:59" s="782" customFormat="1" x14ac:dyDescent="0.2">
      <c r="A914" s="773">
        <v>836</v>
      </c>
      <c r="B914" s="773">
        <v>844</v>
      </c>
      <c r="C914" s="774">
        <v>1140</v>
      </c>
      <c r="D914" s="775">
        <v>905</v>
      </c>
      <c r="E914" s="776" t="s">
        <v>2358</v>
      </c>
      <c r="F914" s="777" t="s">
        <v>6635</v>
      </c>
      <c r="G914" s="778" t="s">
        <v>5747</v>
      </c>
      <c r="H914" s="777" t="s">
        <v>106</v>
      </c>
      <c r="I914" s="779">
        <v>15000</v>
      </c>
      <c r="J914" s="780">
        <v>15000</v>
      </c>
      <c r="K914" s="780"/>
      <c r="L914" s="780"/>
      <c r="M914" s="780"/>
      <c r="N914" s="780"/>
      <c r="O914" s="780"/>
      <c r="P914" s="780"/>
      <c r="Q914" s="781"/>
      <c r="R914" s="754"/>
      <c r="S914" s="754"/>
      <c r="T914" s="754"/>
      <c r="U914" s="754"/>
      <c r="V914" s="754"/>
      <c r="W914" s="754"/>
      <c r="X914" s="754"/>
      <c r="Y914" s="754"/>
      <c r="Z914" s="754"/>
      <c r="AA914" s="754"/>
      <c r="AB914" s="754"/>
      <c r="AC914" s="754"/>
      <c r="AD914" s="754"/>
      <c r="AE914" s="754"/>
      <c r="AF914" s="754"/>
      <c r="AG914" s="754"/>
      <c r="AH914" s="754"/>
      <c r="AI914" s="754"/>
      <c r="AJ914" s="754"/>
      <c r="AK914" s="754"/>
      <c r="AL914" s="754"/>
      <c r="AM914" s="754"/>
      <c r="AN914" s="754"/>
      <c r="AO914" s="754"/>
      <c r="AP914" s="754"/>
      <c r="AQ914" s="754"/>
      <c r="AR914" s="754"/>
      <c r="AS914" s="754"/>
      <c r="AT914" s="754"/>
      <c r="AU914" s="754"/>
      <c r="AV914" s="754"/>
      <c r="AW914" s="754"/>
      <c r="AX914" s="754"/>
      <c r="AY914" s="754"/>
      <c r="AZ914" s="754"/>
      <c r="BA914" s="754"/>
      <c r="BB914" s="754"/>
      <c r="BC914" s="754"/>
      <c r="BD914" s="754"/>
      <c r="BE914" s="754"/>
      <c r="BF914" s="754"/>
      <c r="BG914" s="754"/>
    </row>
    <row r="915" spans="1:59" s="782" customFormat="1" ht="30" x14ac:dyDescent="0.2">
      <c r="A915" s="773">
        <v>838</v>
      </c>
      <c r="B915" s="773">
        <v>846</v>
      </c>
      <c r="C915" s="774">
        <v>1142</v>
      </c>
      <c r="D915" s="775">
        <v>906</v>
      </c>
      <c r="E915" s="776" t="s">
        <v>2362</v>
      </c>
      <c r="F915" s="777" t="s">
        <v>6636</v>
      </c>
      <c r="G915" s="778" t="s">
        <v>5747</v>
      </c>
      <c r="H915" s="777" t="s">
        <v>106</v>
      </c>
      <c r="I915" s="779">
        <v>40000</v>
      </c>
      <c r="J915" s="780">
        <v>40000</v>
      </c>
      <c r="K915" s="780"/>
      <c r="L915" s="780"/>
      <c r="M915" s="780"/>
      <c r="N915" s="780"/>
      <c r="O915" s="780"/>
      <c r="P915" s="780"/>
      <c r="Q915" s="781"/>
      <c r="R915" s="754"/>
      <c r="S915" s="754"/>
      <c r="T915" s="754"/>
      <c r="U915" s="754"/>
      <c r="V915" s="754"/>
      <c r="W915" s="754"/>
      <c r="X915" s="754"/>
      <c r="Y915" s="754"/>
      <c r="Z915" s="754"/>
      <c r="AA915" s="754"/>
      <c r="AB915" s="754"/>
      <c r="AC915" s="754"/>
      <c r="AD915" s="754"/>
      <c r="AE915" s="754"/>
      <c r="AF915" s="754"/>
      <c r="AG915" s="754"/>
      <c r="AH915" s="754"/>
      <c r="AI915" s="754"/>
      <c r="AJ915" s="754"/>
      <c r="AK915" s="754"/>
      <c r="AL915" s="754"/>
      <c r="AM915" s="754"/>
      <c r="AN915" s="754"/>
      <c r="AO915" s="754"/>
      <c r="AP915" s="754"/>
      <c r="AQ915" s="754"/>
      <c r="AR915" s="754"/>
      <c r="AS915" s="754"/>
      <c r="AT915" s="754"/>
      <c r="AU915" s="754"/>
      <c r="AV915" s="754"/>
      <c r="AW915" s="754"/>
      <c r="AX915" s="754"/>
      <c r="AY915" s="754"/>
      <c r="AZ915" s="754"/>
      <c r="BA915" s="754"/>
      <c r="BB915" s="754"/>
      <c r="BC915" s="754"/>
      <c r="BD915" s="754"/>
      <c r="BE915" s="754"/>
      <c r="BF915" s="754"/>
      <c r="BG915" s="754"/>
    </row>
    <row r="916" spans="1:59" s="782" customFormat="1" ht="30" x14ac:dyDescent="0.2">
      <c r="A916" s="773">
        <v>840</v>
      </c>
      <c r="B916" s="773">
        <v>848</v>
      </c>
      <c r="C916" s="774">
        <v>1143</v>
      </c>
      <c r="D916" s="775">
        <v>907</v>
      </c>
      <c r="E916" s="776" t="s">
        <v>2367</v>
      </c>
      <c r="F916" s="777" t="s">
        <v>6637</v>
      </c>
      <c r="G916" s="778" t="s">
        <v>5747</v>
      </c>
      <c r="H916" s="777" t="s">
        <v>106</v>
      </c>
      <c r="I916" s="779">
        <v>30000</v>
      </c>
      <c r="J916" s="780">
        <v>30000</v>
      </c>
      <c r="K916" s="780"/>
      <c r="L916" s="780"/>
      <c r="M916" s="780"/>
      <c r="N916" s="780"/>
      <c r="O916" s="780"/>
      <c r="P916" s="780"/>
      <c r="Q916" s="785" t="s">
        <v>5307</v>
      </c>
      <c r="R916" s="754"/>
      <c r="S916" s="754"/>
      <c r="T916" s="754"/>
      <c r="U916" s="754"/>
      <c r="V916" s="754"/>
      <c r="W916" s="754"/>
      <c r="X916" s="754"/>
      <c r="Y916" s="754"/>
      <c r="Z916" s="754"/>
      <c r="AA916" s="754"/>
      <c r="AB916" s="754"/>
      <c r="AC916" s="754"/>
      <c r="AD916" s="754"/>
      <c r="AE916" s="754"/>
      <c r="AF916" s="754"/>
      <c r="AG916" s="754"/>
      <c r="AH916" s="754"/>
      <c r="AI916" s="754"/>
      <c r="AJ916" s="754"/>
      <c r="AK916" s="754"/>
      <c r="AL916" s="754"/>
      <c r="AM916" s="754"/>
      <c r="AN916" s="754"/>
      <c r="AO916" s="754"/>
      <c r="AP916" s="754"/>
      <c r="AQ916" s="754"/>
      <c r="AR916" s="754"/>
      <c r="AS916" s="754"/>
      <c r="AT916" s="754"/>
      <c r="AU916" s="754"/>
      <c r="AV916" s="754"/>
      <c r="AW916" s="754"/>
      <c r="AX916" s="754"/>
      <c r="AY916" s="754"/>
      <c r="AZ916" s="754"/>
      <c r="BA916" s="754"/>
      <c r="BB916" s="754"/>
      <c r="BC916" s="754"/>
      <c r="BD916" s="754"/>
      <c r="BE916" s="754"/>
      <c r="BF916" s="754"/>
      <c r="BG916" s="754"/>
    </row>
    <row r="917" spans="1:59" s="782" customFormat="1" x14ac:dyDescent="0.2">
      <c r="A917" s="773">
        <v>846</v>
      </c>
      <c r="B917" s="773">
        <v>854</v>
      </c>
      <c r="C917" s="774">
        <v>1144</v>
      </c>
      <c r="D917" s="775">
        <v>908</v>
      </c>
      <c r="E917" s="776" t="s">
        <v>2380</v>
      </c>
      <c r="F917" s="777" t="s">
        <v>6638</v>
      </c>
      <c r="G917" s="778" t="s">
        <v>6217</v>
      </c>
      <c r="H917" s="777" t="s">
        <v>106</v>
      </c>
      <c r="I917" s="779">
        <v>200000</v>
      </c>
      <c r="J917" s="780">
        <v>200000</v>
      </c>
      <c r="K917" s="780"/>
      <c r="L917" s="780"/>
      <c r="M917" s="780"/>
      <c r="N917" s="780"/>
      <c r="O917" s="780"/>
      <c r="P917" s="780"/>
      <c r="Q917" s="781"/>
      <c r="R917" s="754"/>
      <c r="S917" s="754"/>
      <c r="T917" s="754"/>
      <c r="U917" s="754"/>
      <c r="V917" s="754"/>
      <c r="W917" s="754"/>
      <c r="X917" s="754"/>
      <c r="Y917" s="754"/>
      <c r="Z917" s="754"/>
      <c r="AA917" s="754"/>
      <c r="AB917" s="754"/>
      <c r="AC917" s="754"/>
      <c r="AD917" s="754"/>
      <c r="AE917" s="754"/>
      <c r="AF917" s="754"/>
      <c r="AG917" s="754"/>
      <c r="AH917" s="754"/>
      <c r="AI917" s="754"/>
      <c r="AJ917" s="754"/>
      <c r="AK917" s="754"/>
      <c r="AL917" s="754"/>
      <c r="AM917" s="754"/>
      <c r="AN917" s="754"/>
      <c r="AO917" s="754"/>
      <c r="AP917" s="754"/>
      <c r="AQ917" s="754"/>
      <c r="AR917" s="754"/>
      <c r="AS917" s="754"/>
      <c r="AT917" s="754"/>
      <c r="AU917" s="754"/>
      <c r="AV917" s="754"/>
      <c r="AW917" s="754"/>
      <c r="AX917" s="754"/>
      <c r="AY917" s="754"/>
      <c r="AZ917" s="754"/>
      <c r="BA917" s="754"/>
      <c r="BB917" s="754"/>
      <c r="BC917" s="754"/>
      <c r="BD917" s="754"/>
      <c r="BE917" s="754"/>
      <c r="BF917" s="754"/>
      <c r="BG917" s="754"/>
    </row>
    <row r="918" spans="1:59" s="782" customFormat="1" ht="30" x14ac:dyDescent="0.2">
      <c r="A918" s="773">
        <v>847</v>
      </c>
      <c r="B918" s="773">
        <v>855</v>
      </c>
      <c r="C918" s="774">
        <v>1145</v>
      </c>
      <c r="D918" s="775">
        <v>909</v>
      </c>
      <c r="E918" s="776" t="s">
        <v>2382</v>
      </c>
      <c r="F918" s="777" t="s">
        <v>6198</v>
      </c>
      <c r="G918" s="778" t="s">
        <v>5747</v>
      </c>
      <c r="H918" s="777" t="s">
        <v>106</v>
      </c>
      <c r="I918" s="779">
        <v>21500</v>
      </c>
      <c r="J918" s="780">
        <v>21500</v>
      </c>
      <c r="K918" s="780"/>
      <c r="L918" s="780"/>
      <c r="M918" s="780"/>
      <c r="N918" s="780"/>
      <c r="O918" s="780"/>
      <c r="P918" s="780"/>
      <c r="Q918" s="781"/>
      <c r="R918" s="754"/>
      <c r="S918" s="754"/>
      <c r="T918" s="754"/>
      <c r="U918" s="754"/>
      <c r="V918" s="754"/>
      <c r="W918" s="754"/>
      <c r="X918" s="754"/>
      <c r="Y918" s="754"/>
      <c r="Z918" s="754"/>
      <c r="AA918" s="754"/>
      <c r="AB918" s="754"/>
      <c r="AC918" s="754"/>
      <c r="AD918" s="754"/>
      <c r="AE918" s="754"/>
      <c r="AF918" s="754"/>
      <c r="AG918" s="754"/>
      <c r="AH918" s="754"/>
      <c r="AI918" s="754"/>
      <c r="AJ918" s="754"/>
      <c r="AK918" s="754"/>
      <c r="AL918" s="754"/>
      <c r="AM918" s="754"/>
      <c r="AN918" s="754"/>
      <c r="AO918" s="754"/>
      <c r="AP918" s="754"/>
      <c r="AQ918" s="754"/>
      <c r="AR918" s="754"/>
      <c r="AS918" s="754"/>
      <c r="AT918" s="754"/>
      <c r="AU918" s="754"/>
      <c r="AV918" s="754"/>
      <c r="AW918" s="754"/>
      <c r="AX918" s="754"/>
      <c r="AY918" s="754"/>
      <c r="AZ918" s="754"/>
      <c r="BA918" s="754"/>
      <c r="BB918" s="754"/>
      <c r="BC918" s="754"/>
      <c r="BD918" s="754"/>
      <c r="BE918" s="754"/>
      <c r="BF918" s="754"/>
      <c r="BG918" s="754"/>
    </row>
    <row r="919" spans="1:59" s="782" customFormat="1" ht="30" x14ac:dyDescent="0.2">
      <c r="A919" s="773">
        <v>849</v>
      </c>
      <c r="B919" s="773">
        <v>857</v>
      </c>
      <c r="C919" s="774">
        <v>1146</v>
      </c>
      <c r="D919" s="775">
        <v>910</v>
      </c>
      <c r="E919" s="776" t="s">
        <v>2386</v>
      </c>
      <c r="F919" s="777" t="s">
        <v>6639</v>
      </c>
      <c r="G919" s="778" t="s">
        <v>6217</v>
      </c>
      <c r="H919" s="777" t="s">
        <v>106</v>
      </c>
      <c r="I919" s="779">
        <v>2000000</v>
      </c>
      <c r="J919" s="780">
        <v>2000000</v>
      </c>
      <c r="K919" s="780"/>
      <c r="L919" s="780"/>
      <c r="M919" s="780"/>
      <c r="N919" s="780"/>
      <c r="O919" s="780"/>
      <c r="P919" s="780"/>
      <c r="Q919" s="781"/>
      <c r="R919" s="754"/>
      <c r="S919" s="754"/>
      <c r="T919" s="754"/>
      <c r="U919" s="754"/>
      <c r="V919" s="754"/>
      <c r="W919" s="754"/>
      <c r="X919" s="754"/>
      <c r="Y919" s="754"/>
      <c r="Z919" s="754"/>
      <c r="AA919" s="754"/>
      <c r="AB919" s="754"/>
      <c r="AC919" s="754"/>
      <c r="AD919" s="754"/>
      <c r="AE919" s="754"/>
      <c r="AF919" s="754"/>
      <c r="AG919" s="754"/>
      <c r="AH919" s="754"/>
      <c r="AI919" s="754"/>
      <c r="AJ919" s="754"/>
      <c r="AK919" s="754"/>
      <c r="AL919" s="754"/>
      <c r="AM919" s="754"/>
      <c r="AN919" s="754"/>
      <c r="AO919" s="754"/>
      <c r="AP919" s="754"/>
      <c r="AQ919" s="754"/>
      <c r="AR919" s="754"/>
      <c r="AS919" s="754"/>
      <c r="AT919" s="754"/>
      <c r="AU919" s="754"/>
      <c r="AV919" s="754"/>
      <c r="AW919" s="754"/>
      <c r="AX919" s="754"/>
      <c r="AY919" s="754"/>
      <c r="AZ919" s="754"/>
      <c r="BA919" s="754"/>
      <c r="BB919" s="754"/>
      <c r="BC919" s="754"/>
      <c r="BD919" s="754"/>
      <c r="BE919" s="754"/>
      <c r="BF919" s="754"/>
      <c r="BG919" s="754"/>
    </row>
    <row r="920" spans="1:59" s="782" customFormat="1" ht="30" x14ac:dyDescent="0.2">
      <c r="A920" s="773">
        <v>850</v>
      </c>
      <c r="B920" s="773">
        <v>858</v>
      </c>
      <c r="C920" s="774">
        <v>1147</v>
      </c>
      <c r="D920" s="775">
        <v>911</v>
      </c>
      <c r="E920" s="776" t="s">
        <v>2390</v>
      </c>
      <c r="F920" s="777" t="s">
        <v>6640</v>
      </c>
      <c r="G920" s="778" t="s">
        <v>6217</v>
      </c>
      <c r="H920" s="777" t="s">
        <v>106</v>
      </c>
      <c r="I920" s="779">
        <v>2000000</v>
      </c>
      <c r="J920" s="780">
        <v>2000000</v>
      </c>
      <c r="K920" s="780"/>
      <c r="L920" s="780"/>
      <c r="M920" s="780"/>
      <c r="N920" s="780"/>
      <c r="O920" s="780"/>
      <c r="P920" s="780"/>
      <c r="Q920" s="781"/>
      <c r="R920" s="754"/>
      <c r="S920" s="754"/>
      <c r="T920" s="754"/>
      <c r="U920" s="754"/>
      <c r="V920" s="754"/>
      <c r="W920" s="754"/>
      <c r="X920" s="754"/>
      <c r="Y920" s="754"/>
      <c r="Z920" s="754"/>
      <c r="AA920" s="754"/>
      <c r="AB920" s="754"/>
      <c r="AC920" s="754"/>
      <c r="AD920" s="754"/>
      <c r="AE920" s="754"/>
      <c r="AF920" s="754"/>
      <c r="AG920" s="754"/>
      <c r="AH920" s="754"/>
      <c r="AI920" s="754"/>
      <c r="AJ920" s="754"/>
      <c r="AK920" s="754"/>
      <c r="AL920" s="754"/>
      <c r="AM920" s="754"/>
      <c r="AN920" s="754"/>
      <c r="AO920" s="754"/>
      <c r="AP920" s="754"/>
      <c r="AQ920" s="754"/>
      <c r="AR920" s="754"/>
      <c r="AS920" s="754"/>
      <c r="AT920" s="754"/>
      <c r="AU920" s="754"/>
      <c r="AV920" s="754"/>
      <c r="AW920" s="754"/>
      <c r="AX920" s="754"/>
      <c r="AY920" s="754"/>
      <c r="AZ920" s="754"/>
      <c r="BA920" s="754"/>
      <c r="BB920" s="754"/>
      <c r="BC920" s="754"/>
      <c r="BD920" s="754"/>
      <c r="BE920" s="754"/>
      <c r="BF920" s="754"/>
      <c r="BG920" s="754"/>
    </row>
    <row r="921" spans="1:59" s="782" customFormat="1" x14ac:dyDescent="0.2">
      <c r="A921" s="773">
        <v>851</v>
      </c>
      <c r="B921" s="773">
        <v>859</v>
      </c>
      <c r="C921" s="774">
        <v>1148</v>
      </c>
      <c r="D921" s="775">
        <v>912</v>
      </c>
      <c r="E921" s="776" t="s">
        <v>2394</v>
      </c>
      <c r="F921" s="777" t="s">
        <v>6641</v>
      </c>
      <c r="G921" s="778" t="s">
        <v>5747</v>
      </c>
      <c r="H921" s="777" t="s">
        <v>106</v>
      </c>
      <c r="I921" s="779">
        <v>35000</v>
      </c>
      <c r="J921" s="780">
        <v>35000</v>
      </c>
      <c r="K921" s="780"/>
      <c r="L921" s="780"/>
      <c r="M921" s="780"/>
      <c r="N921" s="780"/>
      <c r="O921" s="780"/>
      <c r="P921" s="780"/>
      <c r="Q921" s="781"/>
      <c r="R921" s="754"/>
      <c r="S921" s="754"/>
      <c r="T921" s="754"/>
      <c r="U921" s="754"/>
      <c r="V921" s="754"/>
      <c r="W921" s="754"/>
      <c r="X921" s="754"/>
      <c r="Y921" s="754"/>
      <c r="Z921" s="754"/>
      <c r="AA921" s="754"/>
      <c r="AB921" s="754"/>
      <c r="AC921" s="754"/>
      <c r="AD921" s="754"/>
      <c r="AE921" s="754"/>
      <c r="AF921" s="754"/>
      <c r="AG921" s="754"/>
      <c r="AH921" s="754"/>
      <c r="AI921" s="754"/>
      <c r="AJ921" s="754"/>
      <c r="AK921" s="754"/>
      <c r="AL921" s="754"/>
      <c r="AM921" s="754"/>
      <c r="AN921" s="754"/>
      <c r="AO921" s="754"/>
      <c r="AP921" s="754"/>
      <c r="AQ921" s="754"/>
      <c r="AR921" s="754"/>
      <c r="AS921" s="754"/>
      <c r="AT921" s="754"/>
      <c r="AU921" s="754"/>
      <c r="AV921" s="754"/>
      <c r="AW921" s="754"/>
      <c r="AX921" s="754"/>
      <c r="AY921" s="754"/>
      <c r="AZ921" s="754"/>
      <c r="BA921" s="754"/>
      <c r="BB921" s="754"/>
      <c r="BC921" s="754"/>
      <c r="BD921" s="754"/>
      <c r="BE921" s="754"/>
      <c r="BF921" s="754"/>
      <c r="BG921" s="754"/>
    </row>
    <row r="922" spans="1:59" s="782" customFormat="1" ht="30" x14ac:dyDescent="0.2">
      <c r="A922" s="773">
        <v>855</v>
      </c>
      <c r="B922" s="773">
        <v>863</v>
      </c>
      <c r="C922" s="774">
        <v>1151</v>
      </c>
      <c r="D922" s="775">
        <v>913</v>
      </c>
      <c r="E922" s="776" t="s">
        <v>2404</v>
      </c>
      <c r="F922" s="777" t="s">
        <v>6642</v>
      </c>
      <c r="G922" s="778" t="s">
        <v>6217</v>
      </c>
      <c r="H922" s="777" t="s">
        <v>106</v>
      </c>
      <c r="I922" s="779">
        <v>100000</v>
      </c>
      <c r="J922" s="780">
        <v>100000</v>
      </c>
      <c r="K922" s="780"/>
      <c r="L922" s="780"/>
      <c r="M922" s="780"/>
      <c r="N922" s="780"/>
      <c r="O922" s="780"/>
      <c r="P922" s="780"/>
      <c r="Q922" s="781"/>
      <c r="R922" s="754"/>
      <c r="S922" s="754"/>
      <c r="T922" s="754"/>
      <c r="U922" s="754"/>
      <c r="V922" s="754"/>
      <c r="W922" s="754"/>
      <c r="X922" s="754"/>
      <c r="Y922" s="754"/>
      <c r="Z922" s="754"/>
      <c r="AA922" s="754"/>
      <c r="AB922" s="754"/>
      <c r="AC922" s="754"/>
      <c r="AD922" s="754"/>
      <c r="AE922" s="754"/>
      <c r="AF922" s="754"/>
      <c r="AG922" s="754"/>
      <c r="AH922" s="754"/>
      <c r="AI922" s="754"/>
      <c r="AJ922" s="754"/>
      <c r="AK922" s="754"/>
      <c r="AL922" s="754"/>
      <c r="AM922" s="754"/>
      <c r="AN922" s="754"/>
      <c r="AO922" s="754"/>
      <c r="AP922" s="754"/>
      <c r="AQ922" s="754"/>
      <c r="AR922" s="754"/>
      <c r="AS922" s="754"/>
      <c r="AT922" s="754"/>
      <c r="AU922" s="754"/>
      <c r="AV922" s="754"/>
      <c r="AW922" s="754"/>
      <c r="AX922" s="754"/>
      <c r="AY922" s="754"/>
      <c r="AZ922" s="754"/>
      <c r="BA922" s="754"/>
      <c r="BB922" s="754"/>
      <c r="BC922" s="754"/>
      <c r="BD922" s="754"/>
      <c r="BE922" s="754"/>
      <c r="BF922" s="754"/>
      <c r="BG922" s="754"/>
    </row>
    <row r="923" spans="1:59" s="782" customFormat="1" x14ac:dyDescent="0.2">
      <c r="A923" s="773">
        <v>856</v>
      </c>
      <c r="B923" s="773">
        <v>864</v>
      </c>
      <c r="C923" s="774">
        <v>1152</v>
      </c>
      <c r="D923" s="775">
        <v>914</v>
      </c>
      <c r="E923" s="776" t="s">
        <v>2407</v>
      </c>
      <c r="F923" s="777" t="s">
        <v>6643</v>
      </c>
      <c r="G923" s="778" t="s">
        <v>6217</v>
      </c>
      <c r="H923" s="777" t="s">
        <v>106</v>
      </c>
      <c r="I923" s="779">
        <v>100000</v>
      </c>
      <c r="J923" s="780">
        <v>100000</v>
      </c>
      <c r="K923" s="780"/>
      <c r="L923" s="780"/>
      <c r="M923" s="780"/>
      <c r="N923" s="780"/>
      <c r="O923" s="780"/>
      <c r="P923" s="780"/>
      <c r="Q923" s="781"/>
      <c r="R923" s="754"/>
      <c r="S923" s="754"/>
      <c r="T923" s="754"/>
      <c r="U923" s="754"/>
      <c r="V923" s="754"/>
      <c r="W923" s="754"/>
      <c r="X923" s="754"/>
      <c r="Y923" s="754"/>
      <c r="Z923" s="754"/>
      <c r="AA923" s="754"/>
      <c r="AB923" s="754"/>
      <c r="AC923" s="754"/>
      <c r="AD923" s="754"/>
      <c r="AE923" s="754"/>
      <c r="AF923" s="754"/>
      <c r="AG923" s="754"/>
      <c r="AH923" s="754"/>
      <c r="AI923" s="754"/>
      <c r="AJ923" s="754"/>
      <c r="AK923" s="754"/>
      <c r="AL923" s="754"/>
      <c r="AM923" s="754"/>
      <c r="AN923" s="754"/>
      <c r="AO923" s="754"/>
      <c r="AP923" s="754"/>
      <c r="AQ923" s="754"/>
      <c r="AR923" s="754"/>
      <c r="AS923" s="754"/>
      <c r="AT923" s="754"/>
      <c r="AU923" s="754"/>
      <c r="AV923" s="754"/>
      <c r="AW923" s="754"/>
      <c r="AX923" s="754"/>
      <c r="AY923" s="754"/>
      <c r="AZ923" s="754"/>
      <c r="BA923" s="754"/>
      <c r="BB923" s="754"/>
      <c r="BC923" s="754"/>
      <c r="BD923" s="754"/>
      <c r="BE923" s="754"/>
      <c r="BF923" s="754"/>
      <c r="BG923" s="754"/>
    </row>
    <row r="924" spans="1:59" s="782" customFormat="1" ht="30" x14ac:dyDescent="0.2">
      <c r="A924" s="773">
        <v>857</v>
      </c>
      <c r="B924" s="773">
        <v>865</v>
      </c>
      <c r="C924" s="774">
        <v>1153</v>
      </c>
      <c r="D924" s="775">
        <v>915</v>
      </c>
      <c r="E924" s="776" t="s">
        <v>2410</v>
      </c>
      <c r="F924" s="777" t="s">
        <v>6644</v>
      </c>
      <c r="G924" s="778" t="s">
        <v>5747</v>
      </c>
      <c r="H924" s="777" t="s">
        <v>106</v>
      </c>
      <c r="I924" s="779">
        <v>80000</v>
      </c>
      <c r="J924" s="780">
        <v>80000</v>
      </c>
      <c r="K924" s="780"/>
      <c r="L924" s="780"/>
      <c r="M924" s="780"/>
      <c r="N924" s="780"/>
      <c r="O924" s="780"/>
      <c r="P924" s="780"/>
      <c r="Q924" s="781"/>
      <c r="R924" s="754"/>
      <c r="S924" s="754"/>
      <c r="T924" s="754"/>
      <c r="U924" s="754"/>
      <c r="V924" s="754"/>
      <c r="W924" s="754"/>
      <c r="X924" s="754"/>
      <c r="Y924" s="754"/>
      <c r="Z924" s="754"/>
      <c r="AA924" s="754"/>
      <c r="AB924" s="754"/>
      <c r="AC924" s="754"/>
      <c r="AD924" s="754"/>
      <c r="AE924" s="754"/>
      <c r="AF924" s="754"/>
      <c r="AG924" s="754"/>
      <c r="AH924" s="754"/>
      <c r="AI924" s="754"/>
      <c r="AJ924" s="754"/>
      <c r="AK924" s="754"/>
      <c r="AL924" s="754"/>
      <c r="AM924" s="754"/>
      <c r="AN924" s="754"/>
      <c r="AO924" s="754"/>
      <c r="AP924" s="754"/>
      <c r="AQ924" s="754"/>
      <c r="AR924" s="754"/>
      <c r="AS924" s="754"/>
      <c r="AT924" s="754"/>
      <c r="AU924" s="754"/>
      <c r="AV924" s="754"/>
      <c r="AW924" s="754"/>
      <c r="AX924" s="754"/>
      <c r="AY924" s="754"/>
      <c r="AZ924" s="754"/>
      <c r="BA924" s="754"/>
      <c r="BB924" s="754"/>
      <c r="BC924" s="754"/>
      <c r="BD924" s="754"/>
      <c r="BE924" s="754"/>
      <c r="BF924" s="754"/>
      <c r="BG924" s="754"/>
    </row>
    <row r="925" spans="1:59" s="782" customFormat="1" x14ac:dyDescent="0.2">
      <c r="A925" s="773">
        <v>858</v>
      </c>
      <c r="B925" s="773">
        <v>866</v>
      </c>
      <c r="C925" s="774">
        <v>1154</v>
      </c>
      <c r="D925" s="775">
        <v>916</v>
      </c>
      <c r="E925" s="776" t="s">
        <v>2414</v>
      </c>
      <c r="F925" s="777" t="s">
        <v>6645</v>
      </c>
      <c r="G925" s="778" t="s">
        <v>5747</v>
      </c>
      <c r="H925" s="777" t="s">
        <v>106</v>
      </c>
      <c r="I925" s="779">
        <v>99400</v>
      </c>
      <c r="J925" s="780">
        <v>99400</v>
      </c>
      <c r="K925" s="780"/>
      <c r="L925" s="780"/>
      <c r="M925" s="780"/>
      <c r="N925" s="780"/>
      <c r="O925" s="780"/>
      <c r="P925" s="780"/>
      <c r="Q925" s="781"/>
      <c r="R925" s="754"/>
      <c r="S925" s="754"/>
      <c r="T925" s="754"/>
      <c r="U925" s="754"/>
      <c r="V925" s="754"/>
      <c r="W925" s="754"/>
      <c r="X925" s="754"/>
      <c r="Y925" s="754"/>
      <c r="Z925" s="754"/>
      <c r="AA925" s="754"/>
      <c r="AB925" s="754"/>
      <c r="AC925" s="754"/>
      <c r="AD925" s="754"/>
      <c r="AE925" s="754"/>
      <c r="AF925" s="754"/>
      <c r="AG925" s="754"/>
      <c r="AH925" s="754"/>
      <c r="AI925" s="754"/>
      <c r="AJ925" s="754"/>
      <c r="AK925" s="754"/>
      <c r="AL925" s="754"/>
      <c r="AM925" s="754"/>
      <c r="AN925" s="754"/>
      <c r="AO925" s="754"/>
      <c r="AP925" s="754"/>
      <c r="AQ925" s="754"/>
      <c r="AR925" s="754"/>
      <c r="AS925" s="754"/>
      <c r="AT925" s="754"/>
      <c r="AU925" s="754"/>
      <c r="AV925" s="754"/>
      <c r="AW925" s="754"/>
      <c r="AX925" s="754"/>
      <c r="AY925" s="754"/>
      <c r="AZ925" s="754"/>
      <c r="BA925" s="754"/>
      <c r="BB925" s="754"/>
      <c r="BC925" s="754"/>
      <c r="BD925" s="754"/>
      <c r="BE925" s="754"/>
      <c r="BF925" s="754"/>
      <c r="BG925" s="754"/>
    </row>
    <row r="926" spans="1:59" s="782" customFormat="1" x14ac:dyDescent="0.2">
      <c r="A926" s="773">
        <v>859</v>
      </c>
      <c r="B926" s="773">
        <v>867</v>
      </c>
      <c r="C926" s="774">
        <v>1155</v>
      </c>
      <c r="D926" s="775">
        <v>917</v>
      </c>
      <c r="E926" s="776" t="s">
        <v>2416</v>
      </c>
      <c r="F926" s="777" t="s">
        <v>6646</v>
      </c>
      <c r="G926" s="778" t="s">
        <v>5747</v>
      </c>
      <c r="H926" s="777" t="s">
        <v>106</v>
      </c>
      <c r="I926" s="779">
        <v>15000</v>
      </c>
      <c r="J926" s="780">
        <v>15000</v>
      </c>
      <c r="K926" s="780"/>
      <c r="L926" s="780"/>
      <c r="M926" s="780"/>
      <c r="N926" s="780"/>
      <c r="O926" s="780"/>
      <c r="P926" s="780"/>
      <c r="Q926" s="781"/>
      <c r="R926" s="754"/>
      <c r="S926" s="754"/>
      <c r="T926" s="754"/>
      <c r="U926" s="754"/>
      <c r="V926" s="754"/>
      <c r="W926" s="754"/>
      <c r="X926" s="754"/>
      <c r="Y926" s="754"/>
      <c r="Z926" s="754"/>
      <c r="AA926" s="754"/>
      <c r="AB926" s="754"/>
      <c r="AC926" s="754"/>
      <c r="AD926" s="754"/>
      <c r="AE926" s="754"/>
      <c r="AF926" s="754"/>
      <c r="AG926" s="754"/>
      <c r="AH926" s="754"/>
      <c r="AI926" s="754"/>
      <c r="AJ926" s="754"/>
      <c r="AK926" s="754"/>
      <c r="AL926" s="754"/>
      <c r="AM926" s="754"/>
      <c r="AN926" s="754"/>
      <c r="AO926" s="754"/>
      <c r="AP926" s="754"/>
      <c r="AQ926" s="754"/>
      <c r="AR926" s="754"/>
      <c r="AS926" s="754"/>
      <c r="AT926" s="754"/>
      <c r="AU926" s="754"/>
      <c r="AV926" s="754"/>
      <c r="AW926" s="754"/>
      <c r="AX926" s="754"/>
      <c r="AY926" s="754"/>
      <c r="AZ926" s="754"/>
      <c r="BA926" s="754"/>
      <c r="BB926" s="754"/>
      <c r="BC926" s="754"/>
      <c r="BD926" s="754"/>
      <c r="BE926" s="754"/>
      <c r="BF926" s="754"/>
      <c r="BG926" s="754"/>
    </row>
    <row r="927" spans="1:59" s="782" customFormat="1" x14ac:dyDescent="0.2">
      <c r="A927" s="773">
        <v>860</v>
      </c>
      <c r="B927" s="773">
        <v>868</v>
      </c>
      <c r="C927" s="774">
        <v>1156</v>
      </c>
      <c r="D927" s="775">
        <v>918</v>
      </c>
      <c r="E927" s="776" t="s">
        <v>2419</v>
      </c>
      <c r="F927" s="777" t="s">
        <v>6647</v>
      </c>
      <c r="G927" s="778" t="s">
        <v>5747</v>
      </c>
      <c r="H927" s="777" t="s">
        <v>106</v>
      </c>
      <c r="I927" s="779">
        <v>25000</v>
      </c>
      <c r="J927" s="780">
        <v>25000</v>
      </c>
      <c r="K927" s="780"/>
      <c r="L927" s="780"/>
      <c r="M927" s="780"/>
      <c r="N927" s="780"/>
      <c r="O927" s="780"/>
      <c r="P927" s="780"/>
      <c r="Q927" s="781"/>
      <c r="R927" s="754"/>
      <c r="S927" s="754"/>
      <c r="T927" s="754"/>
      <c r="U927" s="754"/>
      <c r="V927" s="754"/>
      <c r="W927" s="754"/>
      <c r="X927" s="754"/>
      <c r="Y927" s="754"/>
      <c r="Z927" s="754"/>
      <c r="AA927" s="754"/>
      <c r="AB927" s="754"/>
      <c r="AC927" s="754"/>
      <c r="AD927" s="754"/>
      <c r="AE927" s="754"/>
      <c r="AF927" s="754"/>
      <c r="AG927" s="754"/>
      <c r="AH927" s="754"/>
      <c r="AI927" s="754"/>
      <c r="AJ927" s="754"/>
      <c r="AK927" s="754"/>
      <c r="AL927" s="754"/>
      <c r="AM927" s="754"/>
      <c r="AN927" s="754"/>
      <c r="AO927" s="754"/>
      <c r="AP927" s="754"/>
      <c r="AQ927" s="754"/>
      <c r="AR927" s="754"/>
      <c r="AS927" s="754"/>
      <c r="AT927" s="754"/>
      <c r="AU927" s="754"/>
      <c r="AV927" s="754"/>
      <c r="AW927" s="754"/>
      <c r="AX927" s="754"/>
      <c r="AY927" s="754"/>
      <c r="AZ927" s="754"/>
      <c r="BA927" s="754"/>
      <c r="BB927" s="754"/>
      <c r="BC927" s="754"/>
      <c r="BD927" s="754"/>
      <c r="BE927" s="754"/>
      <c r="BF927" s="754"/>
      <c r="BG927" s="754"/>
    </row>
    <row r="928" spans="1:59" s="782" customFormat="1" ht="30" x14ac:dyDescent="0.2">
      <c r="A928" s="773">
        <v>861</v>
      </c>
      <c r="B928" s="773">
        <v>869</v>
      </c>
      <c r="C928" s="774">
        <v>1157</v>
      </c>
      <c r="D928" s="775">
        <v>919</v>
      </c>
      <c r="E928" s="776" t="s">
        <v>2422</v>
      </c>
      <c r="F928" s="777" t="s">
        <v>6648</v>
      </c>
      <c r="G928" s="778" t="s">
        <v>5747</v>
      </c>
      <c r="H928" s="777" t="s">
        <v>106</v>
      </c>
      <c r="I928" s="779">
        <v>75000</v>
      </c>
      <c r="J928" s="780">
        <v>75000</v>
      </c>
      <c r="K928" s="780"/>
      <c r="L928" s="780"/>
      <c r="M928" s="780"/>
      <c r="N928" s="780"/>
      <c r="O928" s="780"/>
      <c r="P928" s="780"/>
      <c r="Q928" s="781"/>
      <c r="R928" s="754"/>
      <c r="S928" s="754"/>
      <c r="T928" s="754"/>
      <c r="U928" s="754"/>
      <c r="V928" s="754"/>
      <c r="W928" s="754"/>
      <c r="X928" s="754"/>
      <c r="Y928" s="754"/>
      <c r="Z928" s="754"/>
      <c r="AA928" s="754"/>
      <c r="AB928" s="754"/>
      <c r="AC928" s="754"/>
      <c r="AD928" s="754"/>
      <c r="AE928" s="754"/>
      <c r="AF928" s="754"/>
      <c r="AG928" s="754"/>
      <c r="AH928" s="754"/>
      <c r="AI928" s="754"/>
      <c r="AJ928" s="754"/>
      <c r="AK928" s="754"/>
      <c r="AL928" s="754"/>
      <c r="AM928" s="754"/>
      <c r="AN928" s="754"/>
      <c r="AO928" s="754"/>
      <c r="AP928" s="754"/>
      <c r="AQ928" s="754"/>
      <c r="AR928" s="754"/>
      <c r="AS928" s="754"/>
      <c r="AT928" s="754"/>
      <c r="AU928" s="754"/>
      <c r="AV928" s="754"/>
      <c r="AW928" s="754"/>
      <c r="AX928" s="754"/>
      <c r="AY928" s="754"/>
      <c r="AZ928" s="754"/>
      <c r="BA928" s="754"/>
      <c r="BB928" s="754"/>
      <c r="BC928" s="754"/>
      <c r="BD928" s="754"/>
      <c r="BE928" s="754"/>
      <c r="BF928" s="754"/>
      <c r="BG928" s="754"/>
    </row>
    <row r="929" spans="1:59" s="782" customFormat="1" ht="30" x14ac:dyDescent="0.2">
      <c r="A929" s="773">
        <v>862</v>
      </c>
      <c r="B929" s="773">
        <v>870</v>
      </c>
      <c r="C929" s="774">
        <v>1158</v>
      </c>
      <c r="D929" s="775">
        <v>920</v>
      </c>
      <c r="E929" s="776" t="s">
        <v>2425</v>
      </c>
      <c r="F929" s="777" t="s">
        <v>6466</v>
      </c>
      <c r="G929" s="778" t="s">
        <v>5747</v>
      </c>
      <c r="H929" s="777" t="s">
        <v>106</v>
      </c>
      <c r="I929" s="779">
        <v>75000</v>
      </c>
      <c r="J929" s="780">
        <v>75000</v>
      </c>
      <c r="K929" s="780"/>
      <c r="L929" s="780"/>
      <c r="M929" s="780"/>
      <c r="N929" s="780"/>
      <c r="O929" s="780"/>
      <c r="P929" s="780"/>
      <c r="Q929" s="781"/>
      <c r="R929" s="754"/>
      <c r="S929" s="754"/>
      <c r="T929" s="754"/>
      <c r="U929" s="754"/>
      <c r="V929" s="754"/>
      <c r="W929" s="754"/>
      <c r="X929" s="754"/>
      <c r="Y929" s="754"/>
      <c r="Z929" s="754"/>
      <c r="AA929" s="754"/>
      <c r="AB929" s="754"/>
      <c r="AC929" s="754"/>
      <c r="AD929" s="754"/>
      <c r="AE929" s="754"/>
      <c r="AF929" s="754"/>
      <c r="AG929" s="754"/>
      <c r="AH929" s="754"/>
      <c r="AI929" s="754"/>
      <c r="AJ929" s="754"/>
      <c r="AK929" s="754"/>
      <c r="AL929" s="754"/>
      <c r="AM929" s="754"/>
      <c r="AN929" s="754"/>
      <c r="AO929" s="754"/>
      <c r="AP929" s="754"/>
      <c r="AQ929" s="754"/>
      <c r="AR929" s="754"/>
      <c r="AS929" s="754"/>
      <c r="AT929" s="754"/>
      <c r="AU929" s="754"/>
      <c r="AV929" s="754"/>
      <c r="AW929" s="754"/>
      <c r="AX929" s="754"/>
      <c r="AY929" s="754"/>
      <c r="AZ929" s="754"/>
      <c r="BA929" s="754"/>
      <c r="BB929" s="754"/>
      <c r="BC929" s="754"/>
      <c r="BD929" s="754"/>
      <c r="BE929" s="754"/>
      <c r="BF929" s="754"/>
      <c r="BG929" s="754"/>
    </row>
    <row r="930" spans="1:59" s="782" customFormat="1" ht="30" x14ac:dyDescent="0.2">
      <c r="A930" s="773">
        <v>863</v>
      </c>
      <c r="B930" s="773">
        <v>871</v>
      </c>
      <c r="C930" s="774">
        <v>1159</v>
      </c>
      <c r="D930" s="775">
        <v>921</v>
      </c>
      <c r="E930" s="776" t="s">
        <v>2427</v>
      </c>
      <c r="F930" s="777" t="s">
        <v>6649</v>
      </c>
      <c r="G930" s="778" t="s">
        <v>5747</v>
      </c>
      <c r="H930" s="777" t="s">
        <v>106</v>
      </c>
      <c r="I930" s="779">
        <v>7500</v>
      </c>
      <c r="J930" s="780">
        <v>7500</v>
      </c>
      <c r="K930" s="780"/>
      <c r="L930" s="780"/>
      <c r="M930" s="780"/>
      <c r="N930" s="780"/>
      <c r="O930" s="780"/>
      <c r="P930" s="780"/>
      <c r="Q930" s="781"/>
      <c r="R930" s="754"/>
      <c r="S930" s="754"/>
      <c r="T930" s="754"/>
      <c r="U930" s="754"/>
      <c r="V930" s="754"/>
      <c r="W930" s="754"/>
      <c r="X930" s="754"/>
      <c r="Y930" s="754"/>
      <c r="Z930" s="754"/>
      <c r="AA930" s="754"/>
      <c r="AB930" s="754"/>
      <c r="AC930" s="754"/>
      <c r="AD930" s="754"/>
      <c r="AE930" s="754"/>
      <c r="AF930" s="754"/>
      <c r="AG930" s="754"/>
      <c r="AH930" s="754"/>
      <c r="AI930" s="754"/>
      <c r="AJ930" s="754"/>
      <c r="AK930" s="754"/>
      <c r="AL930" s="754"/>
      <c r="AM930" s="754"/>
      <c r="AN930" s="754"/>
      <c r="AO930" s="754"/>
      <c r="AP930" s="754"/>
      <c r="AQ930" s="754"/>
      <c r="AR930" s="754"/>
      <c r="AS930" s="754"/>
      <c r="AT930" s="754"/>
      <c r="AU930" s="754"/>
      <c r="AV930" s="754"/>
      <c r="AW930" s="754"/>
      <c r="AX930" s="754"/>
      <c r="AY930" s="754"/>
      <c r="AZ930" s="754"/>
      <c r="BA930" s="754"/>
      <c r="BB930" s="754"/>
      <c r="BC930" s="754"/>
      <c r="BD930" s="754"/>
      <c r="BE930" s="754"/>
      <c r="BF930" s="754"/>
      <c r="BG930" s="754"/>
    </row>
    <row r="931" spans="1:59" s="782" customFormat="1" x14ac:dyDescent="0.2">
      <c r="A931" s="773">
        <v>866</v>
      </c>
      <c r="B931" s="773">
        <v>874</v>
      </c>
      <c r="C931" s="774">
        <v>1160</v>
      </c>
      <c r="D931" s="775">
        <v>922</v>
      </c>
      <c r="E931" s="776" t="s">
        <v>2436</v>
      </c>
      <c r="F931" s="777" t="s">
        <v>1972</v>
      </c>
      <c r="G931" s="778" t="s">
        <v>5747</v>
      </c>
      <c r="H931" s="777" t="s">
        <v>106</v>
      </c>
      <c r="I931" s="779">
        <v>75000</v>
      </c>
      <c r="J931" s="780">
        <v>75000</v>
      </c>
      <c r="K931" s="780"/>
      <c r="L931" s="780"/>
      <c r="M931" s="780"/>
      <c r="N931" s="780"/>
      <c r="O931" s="780"/>
      <c r="P931" s="780"/>
      <c r="Q931" s="781"/>
      <c r="R931" s="754"/>
      <c r="S931" s="754"/>
      <c r="T931" s="754"/>
      <c r="U931" s="754"/>
      <c r="V931" s="754"/>
      <c r="W931" s="754"/>
      <c r="X931" s="754"/>
      <c r="Y931" s="754"/>
      <c r="Z931" s="754"/>
      <c r="AA931" s="754"/>
      <c r="AB931" s="754"/>
      <c r="AC931" s="754"/>
      <c r="AD931" s="754"/>
      <c r="AE931" s="754"/>
      <c r="AF931" s="754"/>
      <c r="AG931" s="754"/>
      <c r="AH931" s="754"/>
      <c r="AI931" s="754"/>
      <c r="AJ931" s="754"/>
      <c r="AK931" s="754"/>
      <c r="AL931" s="754"/>
      <c r="AM931" s="754"/>
      <c r="AN931" s="754"/>
      <c r="AO931" s="754"/>
      <c r="AP931" s="754"/>
      <c r="AQ931" s="754"/>
      <c r="AR931" s="754"/>
      <c r="AS931" s="754"/>
      <c r="AT931" s="754"/>
      <c r="AU931" s="754"/>
      <c r="AV931" s="754"/>
      <c r="AW931" s="754"/>
      <c r="AX931" s="754"/>
      <c r="AY931" s="754"/>
      <c r="AZ931" s="754"/>
      <c r="BA931" s="754"/>
      <c r="BB931" s="754"/>
      <c r="BC931" s="754"/>
      <c r="BD931" s="754"/>
      <c r="BE931" s="754"/>
      <c r="BF931" s="754"/>
      <c r="BG931" s="754"/>
    </row>
    <row r="932" spans="1:59" s="782" customFormat="1" x14ac:dyDescent="0.2">
      <c r="A932" s="773">
        <v>867</v>
      </c>
      <c r="B932" s="773">
        <v>875</v>
      </c>
      <c r="C932" s="774">
        <v>1161</v>
      </c>
      <c r="D932" s="775">
        <v>923</v>
      </c>
      <c r="E932" s="776" t="s">
        <v>2439</v>
      </c>
      <c r="F932" s="777" t="s">
        <v>1972</v>
      </c>
      <c r="G932" s="778" t="s">
        <v>5747</v>
      </c>
      <c r="H932" s="777" t="s">
        <v>106</v>
      </c>
      <c r="I932" s="779">
        <v>75000</v>
      </c>
      <c r="J932" s="780">
        <v>75000</v>
      </c>
      <c r="K932" s="780"/>
      <c r="L932" s="780"/>
      <c r="M932" s="780"/>
      <c r="N932" s="780"/>
      <c r="O932" s="780"/>
      <c r="P932" s="780"/>
      <c r="Q932" s="781"/>
      <c r="R932" s="754"/>
      <c r="S932" s="754"/>
      <c r="T932" s="754"/>
      <c r="U932" s="754"/>
      <c r="V932" s="754"/>
      <c r="W932" s="754"/>
      <c r="X932" s="754"/>
      <c r="Y932" s="754"/>
      <c r="Z932" s="754"/>
      <c r="AA932" s="754"/>
      <c r="AB932" s="754"/>
      <c r="AC932" s="754"/>
      <c r="AD932" s="754"/>
      <c r="AE932" s="754"/>
      <c r="AF932" s="754"/>
      <c r="AG932" s="754"/>
      <c r="AH932" s="754"/>
      <c r="AI932" s="754"/>
      <c r="AJ932" s="754"/>
      <c r="AK932" s="754"/>
      <c r="AL932" s="754"/>
      <c r="AM932" s="754"/>
      <c r="AN932" s="754"/>
      <c r="AO932" s="754"/>
      <c r="AP932" s="754"/>
      <c r="AQ932" s="754"/>
      <c r="AR932" s="754"/>
      <c r="AS932" s="754"/>
      <c r="AT932" s="754"/>
      <c r="AU932" s="754"/>
      <c r="AV932" s="754"/>
      <c r="AW932" s="754"/>
      <c r="AX932" s="754"/>
      <c r="AY932" s="754"/>
      <c r="AZ932" s="754"/>
      <c r="BA932" s="754"/>
      <c r="BB932" s="754"/>
      <c r="BC932" s="754"/>
      <c r="BD932" s="754"/>
      <c r="BE932" s="754"/>
      <c r="BF932" s="754"/>
      <c r="BG932" s="754"/>
    </row>
    <row r="933" spans="1:59" s="782" customFormat="1" x14ac:dyDescent="0.2">
      <c r="A933" s="773">
        <v>870</v>
      </c>
      <c r="B933" s="773">
        <v>878</v>
      </c>
      <c r="C933" s="774">
        <v>1163</v>
      </c>
      <c r="D933" s="775">
        <v>924</v>
      </c>
      <c r="E933" s="776" t="s">
        <v>2446</v>
      </c>
      <c r="F933" s="777" t="s">
        <v>2447</v>
      </c>
      <c r="G933" s="778" t="s">
        <v>6217</v>
      </c>
      <c r="H933" s="777" t="s">
        <v>106</v>
      </c>
      <c r="I933" s="779">
        <v>0</v>
      </c>
      <c r="J933" s="780">
        <v>0</v>
      </c>
      <c r="K933" s="780"/>
      <c r="L933" s="780"/>
      <c r="M933" s="780"/>
      <c r="N933" s="780"/>
      <c r="O933" s="780"/>
      <c r="P933" s="780"/>
      <c r="Q933" s="781"/>
      <c r="R933" s="754"/>
      <c r="S933" s="754"/>
      <c r="T933" s="754"/>
      <c r="U933" s="754"/>
      <c r="V933" s="754"/>
      <c r="W933" s="754"/>
      <c r="X933" s="754"/>
      <c r="Y933" s="754"/>
      <c r="Z933" s="754"/>
      <c r="AA933" s="754"/>
      <c r="AB933" s="754"/>
      <c r="AC933" s="754"/>
      <c r="AD933" s="754"/>
      <c r="AE933" s="754"/>
      <c r="AF933" s="754"/>
      <c r="AG933" s="754"/>
      <c r="AH933" s="754"/>
      <c r="AI933" s="754"/>
      <c r="AJ933" s="754"/>
      <c r="AK933" s="754"/>
      <c r="AL933" s="754"/>
      <c r="AM933" s="754"/>
      <c r="AN933" s="754"/>
      <c r="AO933" s="754"/>
      <c r="AP933" s="754"/>
      <c r="AQ933" s="754"/>
      <c r="AR933" s="754"/>
      <c r="AS933" s="754"/>
      <c r="AT933" s="754"/>
      <c r="AU933" s="754"/>
      <c r="AV933" s="754"/>
      <c r="AW933" s="754"/>
      <c r="AX933" s="754"/>
      <c r="AY933" s="754"/>
      <c r="AZ933" s="754"/>
      <c r="BA933" s="754"/>
      <c r="BB933" s="754"/>
      <c r="BC933" s="754"/>
      <c r="BD933" s="754"/>
      <c r="BE933" s="754"/>
      <c r="BF933" s="754"/>
      <c r="BG933" s="754"/>
    </row>
    <row r="934" spans="1:59" s="782" customFormat="1" x14ac:dyDescent="0.2">
      <c r="A934" s="773">
        <v>872</v>
      </c>
      <c r="B934" s="773">
        <v>880</v>
      </c>
      <c r="C934" s="774">
        <v>1164</v>
      </c>
      <c r="D934" s="775">
        <v>925</v>
      </c>
      <c r="E934" s="776" t="s">
        <v>2451</v>
      </c>
      <c r="F934" s="777" t="s">
        <v>2452</v>
      </c>
      <c r="G934" s="778" t="s">
        <v>6217</v>
      </c>
      <c r="H934" s="777" t="s">
        <v>106</v>
      </c>
      <c r="I934" s="779">
        <v>150000</v>
      </c>
      <c r="J934" s="780">
        <v>150000</v>
      </c>
      <c r="K934" s="780"/>
      <c r="L934" s="780"/>
      <c r="M934" s="780"/>
      <c r="N934" s="780"/>
      <c r="O934" s="780"/>
      <c r="P934" s="780"/>
      <c r="Q934" s="781"/>
      <c r="R934" s="754"/>
      <c r="S934" s="754"/>
      <c r="T934" s="754"/>
      <c r="U934" s="754"/>
      <c r="V934" s="754"/>
      <c r="W934" s="754"/>
      <c r="X934" s="754"/>
      <c r="Y934" s="754"/>
      <c r="Z934" s="754"/>
      <c r="AA934" s="754"/>
      <c r="AB934" s="754"/>
      <c r="AC934" s="754"/>
      <c r="AD934" s="754"/>
      <c r="AE934" s="754"/>
      <c r="AF934" s="754"/>
      <c r="AG934" s="754"/>
      <c r="AH934" s="754"/>
      <c r="AI934" s="754"/>
      <c r="AJ934" s="754"/>
      <c r="AK934" s="754"/>
      <c r="AL934" s="754"/>
      <c r="AM934" s="754"/>
      <c r="AN934" s="754"/>
      <c r="AO934" s="754"/>
      <c r="AP934" s="754"/>
      <c r="AQ934" s="754"/>
      <c r="AR934" s="754"/>
      <c r="AS934" s="754"/>
      <c r="AT934" s="754"/>
      <c r="AU934" s="754"/>
      <c r="AV934" s="754"/>
      <c r="AW934" s="754"/>
      <c r="AX934" s="754"/>
      <c r="AY934" s="754"/>
      <c r="AZ934" s="754"/>
      <c r="BA934" s="754"/>
      <c r="BB934" s="754"/>
      <c r="BC934" s="754"/>
      <c r="BD934" s="754"/>
      <c r="BE934" s="754"/>
      <c r="BF934" s="754"/>
      <c r="BG934" s="754"/>
    </row>
    <row r="935" spans="1:59" s="782" customFormat="1" x14ac:dyDescent="0.2">
      <c r="A935" s="773">
        <v>873</v>
      </c>
      <c r="B935" s="773">
        <v>881</v>
      </c>
      <c r="C935" s="774">
        <v>1165</v>
      </c>
      <c r="D935" s="775">
        <v>926</v>
      </c>
      <c r="E935" s="776" t="s">
        <v>2454</v>
      </c>
      <c r="F935" s="777" t="s">
        <v>2455</v>
      </c>
      <c r="G935" s="778" t="s">
        <v>5747</v>
      </c>
      <c r="H935" s="777" t="s">
        <v>106</v>
      </c>
      <c r="I935" s="779">
        <v>20000</v>
      </c>
      <c r="J935" s="780">
        <v>20000</v>
      </c>
      <c r="K935" s="780"/>
      <c r="L935" s="780"/>
      <c r="M935" s="780"/>
      <c r="N935" s="780"/>
      <c r="O935" s="780"/>
      <c r="P935" s="780"/>
      <c r="Q935" s="781"/>
      <c r="R935" s="754"/>
      <c r="S935" s="754"/>
      <c r="T935" s="754"/>
      <c r="U935" s="754"/>
      <c r="V935" s="754"/>
      <c r="W935" s="754"/>
      <c r="X935" s="754"/>
      <c r="Y935" s="754"/>
      <c r="Z935" s="754"/>
      <c r="AA935" s="754"/>
      <c r="AB935" s="754"/>
      <c r="AC935" s="754"/>
      <c r="AD935" s="754"/>
      <c r="AE935" s="754"/>
      <c r="AF935" s="754"/>
      <c r="AG935" s="754"/>
      <c r="AH935" s="754"/>
      <c r="AI935" s="754"/>
      <c r="AJ935" s="754"/>
      <c r="AK935" s="754"/>
      <c r="AL935" s="754"/>
      <c r="AM935" s="754"/>
      <c r="AN935" s="754"/>
      <c r="AO935" s="754"/>
      <c r="AP935" s="754"/>
      <c r="AQ935" s="754"/>
      <c r="AR935" s="754"/>
      <c r="AS935" s="754"/>
      <c r="AT935" s="754"/>
      <c r="AU935" s="754"/>
      <c r="AV935" s="754"/>
      <c r="AW935" s="754"/>
      <c r="AX935" s="754"/>
      <c r="AY935" s="754"/>
      <c r="AZ935" s="754"/>
      <c r="BA935" s="754"/>
      <c r="BB935" s="754"/>
      <c r="BC935" s="754"/>
      <c r="BD935" s="754"/>
      <c r="BE935" s="754"/>
      <c r="BF935" s="754"/>
      <c r="BG935" s="754"/>
    </row>
    <row r="936" spans="1:59" s="782" customFormat="1" x14ac:dyDescent="0.2">
      <c r="A936" s="773">
        <v>874</v>
      </c>
      <c r="B936" s="773">
        <v>882</v>
      </c>
      <c r="C936" s="774">
        <v>1166</v>
      </c>
      <c r="D936" s="775">
        <v>927</v>
      </c>
      <c r="E936" s="776" t="s">
        <v>2457</v>
      </c>
      <c r="F936" s="777" t="s">
        <v>2459</v>
      </c>
      <c r="G936" s="778" t="s">
        <v>5747</v>
      </c>
      <c r="H936" s="777" t="s">
        <v>106</v>
      </c>
      <c r="I936" s="779">
        <v>25000</v>
      </c>
      <c r="J936" s="780">
        <v>25000</v>
      </c>
      <c r="K936" s="780"/>
      <c r="L936" s="780"/>
      <c r="M936" s="780"/>
      <c r="N936" s="780"/>
      <c r="O936" s="780"/>
      <c r="P936" s="780"/>
      <c r="Q936" s="781"/>
      <c r="R936" s="754"/>
      <c r="S936" s="754"/>
      <c r="T936" s="754"/>
      <c r="U936" s="754"/>
      <c r="V936" s="754"/>
      <c r="W936" s="754"/>
      <c r="X936" s="754"/>
      <c r="Y936" s="754"/>
      <c r="Z936" s="754"/>
      <c r="AA936" s="754"/>
      <c r="AB936" s="754"/>
      <c r="AC936" s="754"/>
      <c r="AD936" s="754"/>
      <c r="AE936" s="754"/>
      <c r="AF936" s="754"/>
      <c r="AG936" s="754"/>
      <c r="AH936" s="754"/>
      <c r="AI936" s="754"/>
      <c r="AJ936" s="754"/>
      <c r="AK936" s="754"/>
      <c r="AL936" s="754"/>
      <c r="AM936" s="754"/>
      <c r="AN936" s="754"/>
      <c r="AO936" s="754"/>
      <c r="AP936" s="754"/>
      <c r="AQ936" s="754"/>
      <c r="AR936" s="754"/>
      <c r="AS936" s="754"/>
      <c r="AT936" s="754"/>
      <c r="AU936" s="754"/>
      <c r="AV936" s="754"/>
      <c r="AW936" s="754"/>
      <c r="AX936" s="754"/>
      <c r="AY936" s="754"/>
      <c r="AZ936" s="754"/>
      <c r="BA936" s="754"/>
      <c r="BB936" s="754"/>
      <c r="BC936" s="754"/>
      <c r="BD936" s="754"/>
      <c r="BE936" s="754"/>
      <c r="BF936" s="754"/>
      <c r="BG936" s="754"/>
    </row>
    <row r="937" spans="1:59" s="782" customFormat="1" x14ac:dyDescent="0.2">
      <c r="A937" s="773">
        <v>875</v>
      </c>
      <c r="B937" s="773">
        <v>883</v>
      </c>
      <c r="C937" s="774">
        <v>1167</v>
      </c>
      <c r="D937" s="775">
        <v>928</v>
      </c>
      <c r="E937" s="776" t="s">
        <v>2461</v>
      </c>
      <c r="F937" s="777" t="s">
        <v>1554</v>
      </c>
      <c r="G937" s="778" t="s">
        <v>6217</v>
      </c>
      <c r="H937" s="777" t="s">
        <v>106</v>
      </c>
      <c r="I937" s="779">
        <v>100000</v>
      </c>
      <c r="J937" s="780">
        <v>100000</v>
      </c>
      <c r="K937" s="780"/>
      <c r="L937" s="780"/>
      <c r="M937" s="780"/>
      <c r="N937" s="780"/>
      <c r="O937" s="780"/>
      <c r="P937" s="780"/>
      <c r="Q937" s="781"/>
      <c r="R937" s="754"/>
      <c r="S937" s="754"/>
      <c r="T937" s="754"/>
      <c r="U937" s="754"/>
      <c r="V937" s="754"/>
      <c r="W937" s="754"/>
      <c r="X937" s="754"/>
      <c r="Y937" s="754"/>
      <c r="Z937" s="754"/>
      <c r="AA937" s="754"/>
      <c r="AB937" s="754"/>
      <c r="AC937" s="754"/>
      <c r="AD937" s="754"/>
      <c r="AE937" s="754"/>
      <c r="AF937" s="754"/>
      <c r="AG937" s="754"/>
      <c r="AH937" s="754"/>
      <c r="AI937" s="754"/>
      <c r="AJ937" s="754"/>
      <c r="AK937" s="754"/>
      <c r="AL937" s="754"/>
      <c r="AM937" s="754"/>
      <c r="AN937" s="754"/>
      <c r="AO937" s="754"/>
      <c r="AP937" s="754"/>
      <c r="AQ937" s="754"/>
      <c r="AR937" s="754"/>
      <c r="AS937" s="754"/>
      <c r="AT937" s="754"/>
      <c r="AU937" s="754"/>
      <c r="AV937" s="754"/>
      <c r="AW937" s="754"/>
      <c r="AX937" s="754"/>
      <c r="AY937" s="754"/>
      <c r="AZ937" s="754"/>
      <c r="BA937" s="754"/>
      <c r="BB937" s="754"/>
      <c r="BC937" s="754"/>
      <c r="BD937" s="754"/>
      <c r="BE937" s="754"/>
      <c r="BF937" s="754"/>
      <c r="BG937" s="754"/>
    </row>
    <row r="938" spans="1:59" s="782" customFormat="1" x14ac:dyDescent="0.2">
      <c r="A938" s="773">
        <v>876</v>
      </c>
      <c r="B938" s="773">
        <v>884</v>
      </c>
      <c r="C938" s="774">
        <v>1168</v>
      </c>
      <c r="D938" s="775">
        <v>929</v>
      </c>
      <c r="E938" s="776" t="s">
        <v>2463</v>
      </c>
      <c r="F938" s="777" t="s">
        <v>2447</v>
      </c>
      <c r="G938" s="778" t="s">
        <v>6217</v>
      </c>
      <c r="H938" s="777" t="s">
        <v>106</v>
      </c>
      <c r="I938" s="779">
        <v>350000</v>
      </c>
      <c r="J938" s="780">
        <v>350000</v>
      </c>
      <c r="K938" s="780"/>
      <c r="L938" s="780"/>
      <c r="M938" s="780"/>
      <c r="N938" s="780"/>
      <c r="O938" s="780"/>
      <c r="P938" s="780"/>
      <c r="Q938" s="781"/>
      <c r="R938" s="754"/>
      <c r="S938" s="754"/>
      <c r="T938" s="754"/>
      <c r="U938" s="754"/>
      <c r="V938" s="754"/>
      <c r="W938" s="754"/>
      <c r="X938" s="754"/>
      <c r="Y938" s="754"/>
      <c r="Z938" s="754"/>
      <c r="AA938" s="754"/>
      <c r="AB938" s="754"/>
      <c r="AC938" s="754"/>
      <c r="AD938" s="754"/>
      <c r="AE938" s="754"/>
      <c r="AF938" s="754"/>
      <c r="AG938" s="754"/>
      <c r="AH938" s="754"/>
      <c r="AI938" s="754"/>
      <c r="AJ938" s="754"/>
      <c r="AK938" s="754"/>
      <c r="AL938" s="754"/>
      <c r="AM938" s="754"/>
      <c r="AN938" s="754"/>
      <c r="AO938" s="754"/>
      <c r="AP938" s="754"/>
      <c r="AQ938" s="754"/>
      <c r="AR938" s="754"/>
      <c r="AS938" s="754"/>
      <c r="AT938" s="754"/>
      <c r="AU938" s="754"/>
      <c r="AV938" s="754"/>
      <c r="AW938" s="754"/>
      <c r="AX938" s="754"/>
      <c r="AY938" s="754"/>
      <c r="AZ938" s="754"/>
      <c r="BA938" s="754"/>
      <c r="BB938" s="754"/>
      <c r="BC938" s="754"/>
      <c r="BD938" s="754"/>
      <c r="BE938" s="754"/>
      <c r="BF938" s="754"/>
      <c r="BG938" s="754"/>
    </row>
    <row r="939" spans="1:59" s="782" customFormat="1" x14ac:dyDescent="0.2">
      <c r="A939" s="773">
        <v>878</v>
      </c>
      <c r="B939" s="773">
        <v>886</v>
      </c>
      <c r="C939" s="774">
        <v>1169</v>
      </c>
      <c r="D939" s="775">
        <v>930</v>
      </c>
      <c r="E939" s="776" t="s">
        <v>2469</v>
      </c>
      <c r="F939" s="777" t="s">
        <v>2470</v>
      </c>
      <c r="G939" s="778" t="s">
        <v>5747</v>
      </c>
      <c r="H939" s="777" t="s">
        <v>106</v>
      </c>
      <c r="I939" s="779">
        <v>30000</v>
      </c>
      <c r="J939" s="780">
        <v>30000</v>
      </c>
      <c r="K939" s="780"/>
      <c r="L939" s="780"/>
      <c r="M939" s="780"/>
      <c r="N939" s="780"/>
      <c r="O939" s="780"/>
      <c r="P939" s="780"/>
      <c r="Q939" s="781"/>
      <c r="R939" s="754"/>
      <c r="S939" s="754"/>
      <c r="T939" s="754"/>
      <c r="U939" s="754"/>
      <c r="V939" s="754"/>
      <c r="W939" s="754"/>
      <c r="X939" s="754"/>
      <c r="Y939" s="754"/>
      <c r="Z939" s="754"/>
      <c r="AA939" s="754"/>
      <c r="AB939" s="754"/>
      <c r="AC939" s="754"/>
      <c r="AD939" s="754"/>
      <c r="AE939" s="754"/>
      <c r="AF939" s="754"/>
      <c r="AG939" s="754"/>
      <c r="AH939" s="754"/>
      <c r="AI939" s="754"/>
      <c r="AJ939" s="754"/>
      <c r="AK939" s="754"/>
      <c r="AL939" s="754"/>
      <c r="AM939" s="754"/>
      <c r="AN939" s="754"/>
      <c r="AO939" s="754"/>
      <c r="AP939" s="754"/>
      <c r="AQ939" s="754"/>
      <c r="AR939" s="754"/>
      <c r="AS939" s="754"/>
      <c r="AT939" s="754"/>
      <c r="AU939" s="754"/>
      <c r="AV939" s="754"/>
      <c r="AW939" s="754"/>
      <c r="AX939" s="754"/>
      <c r="AY939" s="754"/>
      <c r="AZ939" s="754"/>
      <c r="BA939" s="754"/>
      <c r="BB939" s="754"/>
      <c r="BC939" s="754"/>
      <c r="BD939" s="754"/>
      <c r="BE939" s="754"/>
      <c r="BF939" s="754"/>
      <c r="BG939" s="754"/>
    </row>
    <row r="940" spans="1:59" s="782" customFormat="1" x14ac:dyDescent="0.2">
      <c r="A940" s="773">
        <v>879</v>
      </c>
      <c r="B940" s="773">
        <v>887</v>
      </c>
      <c r="C940" s="774">
        <v>1170</v>
      </c>
      <c r="D940" s="775">
        <v>931</v>
      </c>
      <c r="E940" s="776" t="s">
        <v>2472</v>
      </c>
      <c r="F940" s="777" t="s">
        <v>2473</v>
      </c>
      <c r="G940" s="778" t="s">
        <v>5747</v>
      </c>
      <c r="H940" s="777" t="s">
        <v>106</v>
      </c>
      <c r="I940" s="779">
        <v>50000</v>
      </c>
      <c r="J940" s="780">
        <v>50000</v>
      </c>
      <c r="K940" s="780"/>
      <c r="L940" s="780"/>
      <c r="M940" s="780"/>
      <c r="N940" s="780"/>
      <c r="O940" s="780"/>
      <c r="P940" s="780"/>
      <c r="Q940" s="781"/>
      <c r="R940" s="754"/>
      <c r="S940" s="754"/>
      <c r="T940" s="754"/>
      <c r="U940" s="754"/>
      <c r="V940" s="754"/>
      <c r="W940" s="754"/>
      <c r="X940" s="754"/>
      <c r="Y940" s="754"/>
      <c r="Z940" s="754"/>
      <c r="AA940" s="754"/>
      <c r="AB940" s="754"/>
      <c r="AC940" s="754"/>
      <c r="AD940" s="754"/>
      <c r="AE940" s="754"/>
      <c r="AF940" s="754"/>
      <c r="AG940" s="754"/>
      <c r="AH940" s="754"/>
      <c r="AI940" s="754"/>
      <c r="AJ940" s="754"/>
      <c r="AK940" s="754"/>
      <c r="AL940" s="754"/>
      <c r="AM940" s="754"/>
      <c r="AN940" s="754"/>
      <c r="AO940" s="754"/>
      <c r="AP940" s="754"/>
      <c r="AQ940" s="754"/>
      <c r="AR940" s="754"/>
      <c r="AS940" s="754"/>
      <c r="AT940" s="754"/>
      <c r="AU940" s="754"/>
      <c r="AV940" s="754"/>
      <c r="AW940" s="754"/>
      <c r="AX940" s="754"/>
      <c r="AY940" s="754"/>
      <c r="AZ940" s="754"/>
      <c r="BA940" s="754"/>
      <c r="BB940" s="754"/>
      <c r="BC940" s="754"/>
      <c r="BD940" s="754"/>
      <c r="BE940" s="754"/>
      <c r="BF940" s="754"/>
      <c r="BG940" s="754"/>
    </row>
    <row r="941" spans="1:59" s="782" customFormat="1" x14ac:dyDescent="0.2">
      <c r="A941" s="773">
        <v>880</v>
      </c>
      <c r="B941" s="773">
        <v>888</v>
      </c>
      <c r="C941" s="774">
        <v>1171</v>
      </c>
      <c r="D941" s="775">
        <v>932</v>
      </c>
      <c r="E941" s="776" t="s">
        <v>2475</v>
      </c>
      <c r="F941" s="777" t="s">
        <v>2476</v>
      </c>
      <c r="G941" s="778" t="s">
        <v>5747</v>
      </c>
      <c r="H941" s="777" t="s">
        <v>106</v>
      </c>
      <c r="I941" s="779">
        <v>8000</v>
      </c>
      <c r="J941" s="780">
        <v>8000</v>
      </c>
      <c r="K941" s="780"/>
      <c r="L941" s="780"/>
      <c r="M941" s="780"/>
      <c r="N941" s="780"/>
      <c r="O941" s="780"/>
      <c r="P941" s="780"/>
      <c r="Q941" s="781"/>
      <c r="R941" s="754"/>
      <c r="S941" s="754"/>
      <c r="T941" s="754"/>
      <c r="U941" s="754"/>
      <c r="V941" s="754"/>
      <c r="W941" s="754"/>
      <c r="X941" s="754"/>
      <c r="Y941" s="754"/>
      <c r="Z941" s="754"/>
      <c r="AA941" s="754"/>
      <c r="AB941" s="754"/>
      <c r="AC941" s="754"/>
      <c r="AD941" s="754"/>
      <c r="AE941" s="754"/>
      <c r="AF941" s="754"/>
      <c r="AG941" s="754"/>
      <c r="AH941" s="754"/>
      <c r="AI941" s="754"/>
      <c r="AJ941" s="754"/>
      <c r="AK941" s="754"/>
      <c r="AL941" s="754"/>
      <c r="AM941" s="754"/>
      <c r="AN941" s="754"/>
      <c r="AO941" s="754"/>
      <c r="AP941" s="754"/>
      <c r="AQ941" s="754"/>
      <c r="AR941" s="754"/>
      <c r="AS941" s="754"/>
      <c r="AT941" s="754"/>
      <c r="AU941" s="754"/>
      <c r="AV941" s="754"/>
      <c r="AW941" s="754"/>
      <c r="AX941" s="754"/>
      <c r="AY941" s="754"/>
      <c r="AZ941" s="754"/>
      <c r="BA941" s="754"/>
      <c r="BB941" s="754"/>
      <c r="BC941" s="754"/>
      <c r="BD941" s="754"/>
      <c r="BE941" s="754"/>
      <c r="BF941" s="754"/>
      <c r="BG941" s="754"/>
    </row>
    <row r="942" spans="1:59" s="782" customFormat="1" ht="30" x14ac:dyDescent="0.2">
      <c r="A942" s="773">
        <v>881</v>
      </c>
      <c r="B942" s="773">
        <v>889</v>
      </c>
      <c r="C942" s="774">
        <v>1172</v>
      </c>
      <c r="D942" s="775">
        <v>933</v>
      </c>
      <c r="E942" s="776" t="s">
        <v>2478</v>
      </c>
      <c r="F942" s="777" t="s">
        <v>2479</v>
      </c>
      <c r="G942" s="778" t="s">
        <v>5747</v>
      </c>
      <c r="H942" s="777" t="s">
        <v>106</v>
      </c>
      <c r="I942" s="779">
        <v>36000</v>
      </c>
      <c r="J942" s="780">
        <v>36000</v>
      </c>
      <c r="K942" s="780"/>
      <c r="L942" s="780"/>
      <c r="M942" s="780"/>
      <c r="N942" s="780"/>
      <c r="O942" s="780"/>
      <c r="P942" s="780"/>
      <c r="Q942" s="781"/>
      <c r="R942" s="754"/>
      <c r="S942" s="754"/>
      <c r="T942" s="754"/>
      <c r="U942" s="754"/>
      <c r="V942" s="754"/>
      <c r="W942" s="754"/>
      <c r="X942" s="754"/>
      <c r="Y942" s="754"/>
      <c r="Z942" s="754"/>
      <c r="AA942" s="754"/>
      <c r="AB942" s="754"/>
      <c r="AC942" s="754"/>
      <c r="AD942" s="754"/>
      <c r="AE942" s="754"/>
      <c r="AF942" s="754"/>
      <c r="AG942" s="754"/>
      <c r="AH942" s="754"/>
      <c r="AI942" s="754"/>
      <c r="AJ942" s="754"/>
      <c r="AK942" s="754"/>
      <c r="AL942" s="754"/>
      <c r="AM942" s="754"/>
      <c r="AN942" s="754"/>
      <c r="AO942" s="754"/>
      <c r="AP942" s="754"/>
      <c r="AQ942" s="754"/>
      <c r="AR942" s="754"/>
      <c r="AS942" s="754"/>
      <c r="AT942" s="754"/>
      <c r="AU942" s="754"/>
      <c r="AV942" s="754"/>
      <c r="AW942" s="754"/>
      <c r="AX942" s="754"/>
      <c r="AY942" s="754"/>
      <c r="AZ942" s="754"/>
      <c r="BA942" s="754"/>
      <c r="BB942" s="754"/>
      <c r="BC942" s="754"/>
      <c r="BD942" s="754"/>
      <c r="BE942" s="754"/>
      <c r="BF942" s="754"/>
      <c r="BG942" s="754"/>
    </row>
    <row r="943" spans="1:59" s="782" customFormat="1" x14ac:dyDescent="0.2">
      <c r="A943" s="773">
        <v>884</v>
      </c>
      <c r="B943" s="773">
        <v>892</v>
      </c>
      <c r="C943" s="774">
        <v>1173</v>
      </c>
      <c r="D943" s="775">
        <v>934</v>
      </c>
      <c r="E943" s="776" t="s">
        <v>2487</v>
      </c>
      <c r="F943" s="777" t="s">
        <v>1972</v>
      </c>
      <c r="G943" s="778" t="s">
        <v>5747</v>
      </c>
      <c r="H943" s="777" t="s">
        <v>106</v>
      </c>
      <c r="I943" s="779">
        <v>75000</v>
      </c>
      <c r="J943" s="780">
        <v>75000</v>
      </c>
      <c r="K943" s="780"/>
      <c r="L943" s="780"/>
      <c r="M943" s="780"/>
      <c r="N943" s="780"/>
      <c r="O943" s="780"/>
      <c r="P943" s="780"/>
      <c r="Q943" s="781"/>
      <c r="R943" s="754"/>
      <c r="S943" s="754"/>
      <c r="T943" s="754"/>
      <c r="U943" s="754"/>
      <c r="V943" s="754"/>
      <c r="W943" s="754"/>
      <c r="X943" s="754"/>
      <c r="Y943" s="754"/>
      <c r="Z943" s="754"/>
      <c r="AA943" s="754"/>
      <c r="AB943" s="754"/>
      <c r="AC943" s="754"/>
      <c r="AD943" s="754"/>
      <c r="AE943" s="754"/>
      <c r="AF943" s="754"/>
      <c r="AG943" s="754"/>
      <c r="AH943" s="754"/>
      <c r="AI943" s="754"/>
      <c r="AJ943" s="754"/>
      <c r="AK943" s="754"/>
      <c r="AL943" s="754"/>
      <c r="AM943" s="754"/>
      <c r="AN943" s="754"/>
      <c r="AO943" s="754"/>
      <c r="AP943" s="754"/>
      <c r="AQ943" s="754"/>
      <c r="AR943" s="754"/>
      <c r="AS943" s="754"/>
      <c r="AT943" s="754"/>
      <c r="AU943" s="754"/>
      <c r="AV943" s="754"/>
      <c r="AW943" s="754"/>
      <c r="AX943" s="754"/>
      <c r="AY943" s="754"/>
      <c r="AZ943" s="754"/>
      <c r="BA943" s="754"/>
      <c r="BB943" s="754"/>
      <c r="BC943" s="754"/>
      <c r="BD943" s="754"/>
      <c r="BE943" s="754"/>
      <c r="BF943" s="754"/>
      <c r="BG943" s="754"/>
    </row>
    <row r="944" spans="1:59" s="782" customFormat="1" x14ac:dyDescent="0.2">
      <c r="A944" s="773">
        <v>885</v>
      </c>
      <c r="B944" s="773">
        <v>893</v>
      </c>
      <c r="C944" s="774">
        <v>1174</v>
      </c>
      <c r="D944" s="775">
        <v>935</v>
      </c>
      <c r="E944" s="776" t="s">
        <v>2490</v>
      </c>
      <c r="F944" s="777" t="s">
        <v>1843</v>
      </c>
      <c r="G944" s="778" t="s">
        <v>5747</v>
      </c>
      <c r="H944" s="777" t="s">
        <v>106</v>
      </c>
      <c r="I944" s="779">
        <v>20000</v>
      </c>
      <c r="J944" s="780">
        <v>20000</v>
      </c>
      <c r="K944" s="780"/>
      <c r="L944" s="780"/>
      <c r="M944" s="780"/>
      <c r="N944" s="780"/>
      <c r="O944" s="780"/>
      <c r="P944" s="780"/>
      <c r="Q944" s="781"/>
      <c r="R944" s="754"/>
      <c r="S944" s="754"/>
      <c r="T944" s="754"/>
      <c r="U944" s="754"/>
      <c r="V944" s="754"/>
      <c r="W944" s="754"/>
      <c r="X944" s="754"/>
      <c r="Y944" s="754"/>
      <c r="Z944" s="754"/>
      <c r="AA944" s="754"/>
      <c r="AB944" s="754"/>
      <c r="AC944" s="754"/>
      <c r="AD944" s="754"/>
      <c r="AE944" s="754"/>
      <c r="AF944" s="754"/>
      <c r="AG944" s="754"/>
      <c r="AH944" s="754"/>
      <c r="AI944" s="754"/>
      <c r="AJ944" s="754"/>
      <c r="AK944" s="754"/>
      <c r="AL944" s="754"/>
      <c r="AM944" s="754"/>
      <c r="AN944" s="754"/>
      <c r="AO944" s="754"/>
      <c r="AP944" s="754"/>
      <c r="AQ944" s="754"/>
      <c r="AR944" s="754"/>
      <c r="AS944" s="754"/>
      <c r="AT944" s="754"/>
      <c r="AU944" s="754"/>
      <c r="AV944" s="754"/>
      <c r="AW944" s="754"/>
      <c r="AX944" s="754"/>
      <c r="AY944" s="754"/>
      <c r="AZ944" s="754"/>
      <c r="BA944" s="754"/>
      <c r="BB944" s="754"/>
      <c r="BC944" s="754"/>
      <c r="BD944" s="754"/>
      <c r="BE944" s="754"/>
      <c r="BF944" s="754"/>
      <c r="BG944" s="754"/>
    </row>
    <row r="945" spans="1:59" s="782" customFormat="1" x14ac:dyDescent="0.2">
      <c r="A945" s="773">
        <v>886</v>
      </c>
      <c r="B945" s="773">
        <v>894</v>
      </c>
      <c r="C945" s="774">
        <v>1175</v>
      </c>
      <c r="D945" s="775">
        <v>936</v>
      </c>
      <c r="E945" s="776" t="s">
        <v>2492</v>
      </c>
      <c r="F945" s="777" t="s">
        <v>2281</v>
      </c>
      <c r="G945" s="778" t="s">
        <v>5747</v>
      </c>
      <c r="H945" s="777" t="s">
        <v>106</v>
      </c>
      <c r="I945" s="779">
        <v>30000</v>
      </c>
      <c r="J945" s="780">
        <v>30000</v>
      </c>
      <c r="K945" s="780"/>
      <c r="L945" s="780"/>
      <c r="M945" s="780"/>
      <c r="N945" s="780"/>
      <c r="O945" s="780"/>
      <c r="P945" s="780"/>
      <c r="Q945" s="781"/>
      <c r="R945" s="754"/>
      <c r="S945" s="754"/>
      <c r="T945" s="754"/>
      <c r="U945" s="754"/>
      <c r="V945" s="754"/>
      <c r="W945" s="754"/>
      <c r="X945" s="754"/>
      <c r="Y945" s="754"/>
      <c r="Z945" s="754"/>
      <c r="AA945" s="754"/>
      <c r="AB945" s="754"/>
      <c r="AC945" s="754"/>
      <c r="AD945" s="754"/>
      <c r="AE945" s="754"/>
      <c r="AF945" s="754"/>
      <c r="AG945" s="754"/>
      <c r="AH945" s="754"/>
      <c r="AI945" s="754"/>
      <c r="AJ945" s="754"/>
      <c r="AK945" s="754"/>
      <c r="AL945" s="754"/>
      <c r="AM945" s="754"/>
      <c r="AN945" s="754"/>
      <c r="AO945" s="754"/>
      <c r="AP945" s="754"/>
      <c r="AQ945" s="754"/>
      <c r="AR945" s="754"/>
      <c r="AS945" s="754"/>
      <c r="AT945" s="754"/>
      <c r="AU945" s="754"/>
      <c r="AV945" s="754"/>
      <c r="AW945" s="754"/>
      <c r="AX945" s="754"/>
      <c r="AY945" s="754"/>
      <c r="AZ945" s="754"/>
      <c r="BA945" s="754"/>
      <c r="BB945" s="754"/>
      <c r="BC945" s="754"/>
      <c r="BD945" s="754"/>
      <c r="BE945" s="754"/>
      <c r="BF945" s="754"/>
      <c r="BG945" s="754"/>
    </row>
    <row r="946" spans="1:59" s="782" customFormat="1" ht="30" x14ac:dyDescent="0.2">
      <c r="A946" s="773">
        <v>890</v>
      </c>
      <c r="B946" s="773">
        <v>898</v>
      </c>
      <c r="C946" s="774">
        <v>1177</v>
      </c>
      <c r="D946" s="775">
        <v>937</v>
      </c>
      <c r="E946" s="776" t="s">
        <v>2502</v>
      </c>
      <c r="F946" s="777" t="s">
        <v>1582</v>
      </c>
      <c r="G946" s="778" t="s">
        <v>6217</v>
      </c>
      <c r="H946" s="777" t="s">
        <v>106</v>
      </c>
      <c r="I946" s="779">
        <v>175000</v>
      </c>
      <c r="J946" s="780">
        <v>175000</v>
      </c>
      <c r="K946" s="780"/>
      <c r="L946" s="780"/>
      <c r="M946" s="780"/>
      <c r="N946" s="780"/>
      <c r="O946" s="780"/>
      <c r="P946" s="780"/>
      <c r="Q946" s="781"/>
      <c r="R946" s="754"/>
      <c r="S946" s="754"/>
      <c r="T946" s="754"/>
      <c r="U946" s="754"/>
      <c r="V946" s="754"/>
      <c r="W946" s="754"/>
      <c r="X946" s="754"/>
      <c r="Y946" s="754"/>
      <c r="Z946" s="754"/>
      <c r="AA946" s="754"/>
      <c r="AB946" s="754"/>
      <c r="AC946" s="754"/>
      <c r="AD946" s="754"/>
      <c r="AE946" s="754"/>
      <c r="AF946" s="754"/>
      <c r="AG946" s="754"/>
      <c r="AH946" s="754"/>
      <c r="AI946" s="754"/>
      <c r="AJ946" s="754"/>
      <c r="AK946" s="754"/>
      <c r="AL946" s="754"/>
      <c r="AM946" s="754"/>
      <c r="AN946" s="754"/>
      <c r="AO946" s="754"/>
      <c r="AP946" s="754"/>
      <c r="AQ946" s="754"/>
      <c r="AR946" s="754"/>
      <c r="AS946" s="754"/>
      <c r="AT946" s="754"/>
      <c r="AU946" s="754"/>
      <c r="AV946" s="754"/>
      <c r="AW946" s="754"/>
      <c r="AX946" s="754"/>
      <c r="AY946" s="754"/>
      <c r="AZ946" s="754"/>
      <c r="BA946" s="754"/>
      <c r="BB946" s="754"/>
      <c r="BC946" s="754"/>
      <c r="BD946" s="754"/>
      <c r="BE946" s="754"/>
      <c r="BF946" s="754"/>
      <c r="BG946" s="754"/>
    </row>
    <row r="947" spans="1:59" s="782" customFormat="1" x14ac:dyDescent="0.2">
      <c r="A947" s="773">
        <v>891</v>
      </c>
      <c r="B947" s="773">
        <v>899</v>
      </c>
      <c r="C947" s="774">
        <v>1178</v>
      </c>
      <c r="D947" s="775">
        <v>938</v>
      </c>
      <c r="E947" s="776" t="s">
        <v>2504</v>
      </c>
      <c r="F947" s="777" t="s">
        <v>1554</v>
      </c>
      <c r="G947" s="778" t="s">
        <v>6217</v>
      </c>
      <c r="H947" s="777" t="s">
        <v>106</v>
      </c>
      <c r="I947" s="779">
        <v>100000</v>
      </c>
      <c r="J947" s="780">
        <v>100000</v>
      </c>
      <c r="K947" s="780"/>
      <c r="L947" s="780"/>
      <c r="M947" s="780"/>
      <c r="N947" s="780"/>
      <c r="O947" s="780"/>
      <c r="P947" s="780"/>
      <c r="Q947" s="781"/>
      <c r="R947" s="754"/>
      <c r="S947" s="754"/>
      <c r="T947" s="754"/>
      <c r="U947" s="754"/>
      <c r="V947" s="754"/>
      <c r="W947" s="754"/>
      <c r="X947" s="754"/>
      <c r="Y947" s="754"/>
      <c r="Z947" s="754"/>
      <c r="AA947" s="754"/>
      <c r="AB947" s="754"/>
      <c r="AC947" s="754"/>
      <c r="AD947" s="754"/>
      <c r="AE947" s="754"/>
      <c r="AF947" s="754"/>
      <c r="AG947" s="754"/>
      <c r="AH947" s="754"/>
      <c r="AI947" s="754"/>
      <c r="AJ947" s="754"/>
      <c r="AK947" s="754"/>
      <c r="AL947" s="754"/>
      <c r="AM947" s="754"/>
      <c r="AN947" s="754"/>
      <c r="AO947" s="754"/>
      <c r="AP947" s="754"/>
      <c r="AQ947" s="754"/>
      <c r="AR947" s="754"/>
      <c r="AS947" s="754"/>
      <c r="AT947" s="754"/>
      <c r="AU947" s="754"/>
      <c r="AV947" s="754"/>
      <c r="AW947" s="754"/>
      <c r="AX947" s="754"/>
      <c r="AY947" s="754"/>
      <c r="AZ947" s="754"/>
      <c r="BA947" s="754"/>
      <c r="BB947" s="754"/>
      <c r="BC947" s="754"/>
      <c r="BD947" s="754"/>
      <c r="BE947" s="754"/>
      <c r="BF947" s="754"/>
      <c r="BG947" s="754"/>
    </row>
    <row r="948" spans="1:59" s="782" customFormat="1" x14ac:dyDescent="0.2">
      <c r="A948" s="773">
        <v>892</v>
      </c>
      <c r="B948" s="773">
        <v>900</v>
      </c>
      <c r="C948" s="774">
        <v>1179</v>
      </c>
      <c r="D948" s="775">
        <v>939</v>
      </c>
      <c r="E948" s="776" t="s">
        <v>2506</v>
      </c>
      <c r="F948" s="777" t="s">
        <v>2508</v>
      </c>
      <c r="G948" s="778" t="s">
        <v>5747</v>
      </c>
      <c r="H948" s="777" t="s">
        <v>106</v>
      </c>
      <c r="I948" s="779">
        <v>10000</v>
      </c>
      <c r="J948" s="780">
        <v>10000</v>
      </c>
      <c r="K948" s="780"/>
      <c r="L948" s="780"/>
      <c r="M948" s="780"/>
      <c r="N948" s="780"/>
      <c r="O948" s="780"/>
      <c r="P948" s="780"/>
      <c r="Q948" s="781"/>
      <c r="R948" s="754"/>
      <c r="S948" s="754"/>
      <c r="T948" s="754"/>
      <c r="U948" s="754"/>
      <c r="V948" s="754"/>
      <c r="W948" s="754"/>
      <c r="X948" s="754"/>
      <c r="Y948" s="754"/>
      <c r="Z948" s="754"/>
      <c r="AA948" s="754"/>
      <c r="AB948" s="754"/>
      <c r="AC948" s="754"/>
      <c r="AD948" s="754"/>
      <c r="AE948" s="754"/>
      <c r="AF948" s="754"/>
      <c r="AG948" s="754"/>
      <c r="AH948" s="754"/>
      <c r="AI948" s="754"/>
      <c r="AJ948" s="754"/>
      <c r="AK948" s="754"/>
      <c r="AL948" s="754"/>
      <c r="AM948" s="754"/>
      <c r="AN948" s="754"/>
      <c r="AO948" s="754"/>
      <c r="AP948" s="754"/>
      <c r="AQ948" s="754"/>
      <c r="AR948" s="754"/>
      <c r="AS948" s="754"/>
      <c r="AT948" s="754"/>
      <c r="AU948" s="754"/>
      <c r="AV948" s="754"/>
      <c r="AW948" s="754"/>
      <c r="AX948" s="754"/>
      <c r="AY948" s="754"/>
      <c r="AZ948" s="754"/>
      <c r="BA948" s="754"/>
      <c r="BB948" s="754"/>
      <c r="BC948" s="754"/>
      <c r="BD948" s="754"/>
      <c r="BE948" s="754"/>
      <c r="BF948" s="754"/>
      <c r="BG948" s="754"/>
    </row>
    <row r="949" spans="1:59" s="782" customFormat="1" x14ac:dyDescent="0.2">
      <c r="A949" s="773">
        <v>893</v>
      </c>
      <c r="B949" s="773">
        <v>901</v>
      </c>
      <c r="C949" s="774">
        <v>1180</v>
      </c>
      <c r="D949" s="775">
        <v>940</v>
      </c>
      <c r="E949" s="776" t="s">
        <v>2510</v>
      </c>
      <c r="F949" s="777" t="s">
        <v>2512</v>
      </c>
      <c r="G949" s="778" t="s">
        <v>6217</v>
      </c>
      <c r="H949" s="777" t="s">
        <v>106</v>
      </c>
      <c r="I949" s="779">
        <v>311000</v>
      </c>
      <c r="J949" s="780">
        <v>311000</v>
      </c>
      <c r="K949" s="780"/>
      <c r="L949" s="780"/>
      <c r="M949" s="780"/>
      <c r="N949" s="780"/>
      <c r="O949" s="780"/>
      <c r="P949" s="780"/>
      <c r="Q949" s="781"/>
      <c r="R949" s="754"/>
      <c r="S949" s="754"/>
      <c r="T949" s="754"/>
      <c r="U949" s="754"/>
      <c r="V949" s="754"/>
      <c r="W949" s="754"/>
      <c r="X949" s="754"/>
      <c r="Y949" s="754"/>
      <c r="Z949" s="754"/>
      <c r="AA949" s="754"/>
      <c r="AB949" s="754"/>
      <c r="AC949" s="754"/>
      <c r="AD949" s="754"/>
      <c r="AE949" s="754"/>
      <c r="AF949" s="754"/>
      <c r="AG949" s="754"/>
      <c r="AH949" s="754"/>
      <c r="AI949" s="754"/>
      <c r="AJ949" s="754"/>
      <c r="AK949" s="754"/>
      <c r="AL949" s="754"/>
      <c r="AM949" s="754"/>
      <c r="AN949" s="754"/>
      <c r="AO949" s="754"/>
      <c r="AP949" s="754"/>
      <c r="AQ949" s="754"/>
      <c r="AR949" s="754"/>
      <c r="AS949" s="754"/>
      <c r="AT949" s="754"/>
      <c r="AU949" s="754"/>
      <c r="AV949" s="754"/>
      <c r="AW949" s="754"/>
      <c r="AX949" s="754"/>
      <c r="AY949" s="754"/>
      <c r="AZ949" s="754"/>
      <c r="BA949" s="754"/>
      <c r="BB949" s="754"/>
      <c r="BC949" s="754"/>
      <c r="BD949" s="754"/>
      <c r="BE949" s="754"/>
      <c r="BF949" s="754"/>
      <c r="BG949" s="754"/>
    </row>
    <row r="950" spans="1:59" s="782" customFormat="1" x14ac:dyDescent="0.2">
      <c r="A950" s="773">
        <v>894</v>
      </c>
      <c r="B950" s="773">
        <v>902</v>
      </c>
      <c r="C950" s="774">
        <v>1181</v>
      </c>
      <c r="D950" s="775">
        <v>941</v>
      </c>
      <c r="E950" s="776" t="s">
        <v>2514</v>
      </c>
      <c r="F950" s="777" t="s">
        <v>1657</v>
      </c>
      <c r="G950" s="778" t="s">
        <v>5745</v>
      </c>
      <c r="H950" s="777" t="s">
        <v>106</v>
      </c>
      <c r="I950" s="779">
        <v>350000</v>
      </c>
      <c r="J950" s="780">
        <v>350000</v>
      </c>
      <c r="K950" s="780"/>
      <c r="L950" s="780"/>
      <c r="M950" s="780"/>
      <c r="N950" s="780"/>
      <c r="O950" s="780"/>
      <c r="P950" s="780"/>
      <c r="Q950" s="781"/>
      <c r="R950" s="754"/>
      <c r="S950" s="754"/>
      <c r="T950" s="754"/>
      <c r="U950" s="754"/>
      <c r="V950" s="754"/>
      <c r="W950" s="754"/>
      <c r="X950" s="754"/>
      <c r="Y950" s="754"/>
      <c r="Z950" s="754"/>
      <c r="AA950" s="754"/>
      <c r="AB950" s="754"/>
      <c r="AC950" s="754"/>
      <c r="AD950" s="754"/>
      <c r="AE950" s="754"/>
      <c r="AF950" s="754"/>
      <c r="AG950" s="754"/>
      <c r="AH950" s="754"/>
      <c r="AI950" s="754"/>
      <c r="AJ950" s="754"/>
      <c r="AK950" s="754"/>
      <c r="AL950" s="754"/>
      <c r="AM950" s="754"/>
      <c r="AN950" s="754"/>
      <c r="AO950" s="754"/>
      <c r="AP950" s="754"/>
      <c r="AQ950" s="754"/>
      <c r="AR950" s="754"/>
      <c r="AS950" s="754"/>
      <c r="AT950" s="754"/>
      <c r="AU950" s="754"/>
      <c r="AV950" s="754"/>
      <c r="AW950" s="754"/>
      <c r="AX950" s="754"/>
      <c r="AY950" s="754"/>
      <c r="AZ950" s="754"/>
      <c r="BA950" s="754"/>
      <c r="BB950" s="754"/>
      <c r="BC950" s="754"/>
      <c r="BD950" s="754"/>
      <c r="BE950" s="754"/>
      <c r="BF950" s="754"/>
      <c r="BG950" s="754"/>
    </row>
    <row r="951" spans="1:59" s="782" customFormat="1" x14ac:dyDescent="0.2">
      <c r="A951" s="773">
        <v>896</v>
      </c>
      <c r="B951" s="773">
        <v>904</v>
      </c>
      <c r="C951" s="774">
        <v>1182</v>
      </c>
      <c r="D951" s="775">
        <v>942</v>
      </c>
      <c r="E951" s="776" t="s">
        <v>2519</v>
      </c>
      <c r="F951" s="777" t="s">
        <v>2520</v>
      </c>
      <c r="G951" s="778" t="s">
        <v>5747</v>
      </c>
      <c r="H951" s="777" t="s">
        <v>106</v>
      </c>
      <c r="I951" s="779">
        <v>50000</v>
      </c>
      <c r="J951" s="780">
        <v>50000</v>
      </c>
      <c r="K951" s="780"/>
      <c r="L951" s="780"/>
      <c r="M951" s="780"/>
      <c r="N951" s="780"/>
      <c r="O951" s="780"/>
      <c r="P951" s="780"/>
      <c r="Q951" s="781"/>
      <c r="R951" s="754"/>
      <c r="S951" s="754"/>
      <c r="T951" s="754"/>
      <c r="U951" s="754"/>
      <c r="V951" s="754"/>
      <c r="W951" s="754"/>
      <c r="X951" s="754"/>
      <c r="Y951" s="754"/>
      <c r="Z951" s="754"/>
      <c r="AA951" s="754"/>
      <c r="AB951" s="754"/>
      <c r="AC951" s="754"/>
      <c r="AD951" s="754"/>
      <c r="AE951" s="754"/>
      <c r="AF951" s="754"/>
      <c r="AG951" s="754"/>
      <c r="AH951" s="754"/>
      <c r="AI951" s="754"/>
      <c r="AJ951" s="754"/>
      <c r="AK951" s="754"/>
      <c r="AL951" s="754"/>
      <c r="AM951" s="754"/>
      <c r="AN951" s="754"/>
      <c r="AO951" s="754"/>
      <c r="AP951" s="754"/>
      <c r="AQ951" s="754"/>
      <c r="AR951" s="754"/>
      <c r="AS951" s="754"/>
      <c r="AT951" s="754"/>
      <c r="AU951" s="754"/>
      <c r="AV951" s="754"/>
      <c r="AW951" s="754"/>
      <c r="AX951" s="754"/>
      <c r="AY951" s="754"/>
      <c r="AZ951" s="754"/>
      <c r="BA951" s="754"/>
      <c r="BB951" s="754"/>
      <c r="BC951" s="754"/>
      <c r="BD951" s="754"/>
      <c r="BE951" s="754"/>
      <c r="BF951" s="754"/>
      <c r="BG951" s="754"/>
    </row>
    <row r="952" spans="1:59" s="782" customFormat="1" x14ac:dyDescent="0.2">
      <c r="A952" s="773">
        <v>898</v>
      </c>
      <c r="B952" s="773">
        <v>906</v>
      </c>
      <c r="C952" s="774">
        <v>1183</v>
      </c>
      <c r="D952" s="775">
        <v>943</v>
      </c>
      <c r="E952" s="776" t="s">
        <v>2524</v>
      </c>
      <c r="F952" s="777" t="s">
        <v>1703</v>
      </c>
      <c r="G952" s="778" t="s">
        <v>5747</v>
      </c>
      <c r="H952" s="777" t="s">
        <v>106</v>
      </c>
      <c r="I952" s="779">
        <v>35000</v>
      </c>
      <c r="J952" s="780">
        <v>35000</v>
      </c>
      <c r="K952" s="780"/>
      <c r="L952" s="780"/>
      <c r="M952" s="780"/>
      <c r="N952" s="780"/>
      <c r="O952" s="780"/>
      <c r="P952" s="780"/>
      <c r="Q952" s="781"/>
      <c r="R952" s="754"/>
      <c r="S952" s="754"/>
      <c r="T952" s="754"/>
      <c r="U952" s="754"/>
      <c r="V952" s="754"/>
      <c r="W952" s="754"/>
      <c r="X952" s="754"/>
      <c r="Y952" s="754"/>
      <c r="Z952" s="754"/>
      <c r="AA952" s="754"/>
      <c r="AB952" s="754"/>
      <c r="AC952" s="754"/>
      <c r="AD952" s="754"/>
      <c r="AE952" s="754"/>
      <c r="AF952" s="754"/>
      <c r="AG952" s="754"/>
      <c r="AH952" s="754"/>
      <c r="AI952" s="754"/>
      <c r="AJ952" s="754"/>
      <c r="AK952" s="754"/>
      <c r="AL952" s="754"/>
      <c r="AM952" s="754"/>
      <c r="AN952" s="754"/>
      <c r="AO952" s="754"/>
      <c r="AP952" s="754"/>
      <c r="AQ952" s="754"/>
      <c r="AR952" s="754"/>
      <c r="AS952" s="754"/>
      <c r="AT952" s="754"/>
      <c r="AU952" s="754"/>
      <c r="AV952" s="754"/>
      <c r="AW952" s="754"/>
      <c r="AX952" s="754"/>
      <c r="AY952" s="754"/>
      <c r="AZ952" s="754"/>
      <c r="BA952" s="754"/>
      <c r="BB952" s="754"/>
      <c r="BC952" s="754"/>
      <c r="BD952" s="754"/>
      <c r="BE952" s="754"/>
      <c r="BF952" s="754"/>
      <c r="BG952" s="754"/>
    </row>
    <row r="953" spans="1:59" s="782" customFormat="1" x14ac:dyDescent="0.2">
      <c r="A953" s="773">
        <v>899</v>
      </c>
      <c r="B953" s="773">
        <v>907</v>
      </c>
      <c r="C953" s="774">
        <v>1184</v>
      </c>
      <c r="D953" s="775">
        <v>944</v>
      </c>
      <c r="E953" s="776" t="s">
        <v>2526</v>
      </c>
      <c r="F953" s="777" t="s">
        <v>2527</v>
      </c>
      <c r="G953" s="778" t="s">
        <v>5747</v>
      </c>
      <c r="H953" s="777" t="s">
        <v>106</v>
      </c>
      <c r="I953" s="779">
        <v>30000</v>
      </c>
      <c r="J953" s="780">
        <v>30000</v>
      </c>
      <c r="K953" s="780"/>
      <c r="L953" s="780"/>
      <c r="M953" s="780"/>
      <c r="N953" s="780"/>
      <c r="O953" s="780"/>
      <c r="P953" s="780"/>
      <c r="Q953" s="781"/>
      <c r="R953" s="754"/>
      <c r="S953" s="754"/>
      <c r="T953" s="754"/>
      <c r="U953" s="754"/>
      <c r="V953" s="754"/>
      <c r="W953" s="754"/>
      <c r="X953" s="754"/>
      <c r="Y953" s="754"/>
      <c r="Z953" s="754"/>
      <c r="AA953" s="754"/>
      <c r="AB953" s="754"/>
      <c r="AC953" s="754"/>
      <c r="AD953" s="754"/>
      <c r="AE953" s="754"/>
      <c r="AF953" s="754"/>
      <c r="AG953" s="754"/>
      <c r="AH953" s="754"/>
      <c r="AI953" s="754"/>
      <c r="AJ953" s="754"/>
      <c r="AK953" s="754"/>
      <c r="AL953" s="754"/>
      <c r="AM953" s="754"/>
      <c r="AN953" s="754"/>
      <c r="AO953" s="754"/>
      <c r="AP953" s="754"/>
      <c r="AQ953" s="754"/>
      <c r="AR953" s="754"/>
      <c r="AS953" s="754"/>
      <c r="AT953" s="754"/>
      <c r="AU953" s="754"/>
      <c r="AV953" s="754"/>
      <c r="AW953" s="754"/>
      <c r="AX953" s="754"/>
      <c r="AY953" s="754"/>
      <c r="AZ953" s="754"/>
      <c r="BA953" s="754"/>
      <c r="BB953" s="754"/>
      <c r="BC953" s="754"/>
      <c r="BD953" s="754"/>
      <c r="BE953" s="754"/>
      <c r="BF953" s="754"/>
      <c r="BG953" s="754"/>
    </row>
    <row r="954" spans="1:59" s="782" customFormat="1" ht="30" x14ac:dyDescent="0.2">
      <c r="A954" s="773">
        <v>901</v>
      </c>
      <c r="B954" s="773">
        <v>909</v>
      </c>
      <c r="C954" s="774">
        <v>1185</v>
      </c>
      <c r="D954" s="775">
        <v>945</v>
      </c>
      <c r="E954" s="776" t="s">
        <v>2533</v>
      </c>
      <c r="F954" s="777" t="s">
        <v>2534</v>
      </c>
      <c r="G954" s="778" t="s">
        <v>5747</v>
      </c>
      <c r="H954" s="777" t="s">
        <v>106</v>
      </c>
      <c r="I954" s="779">
        <v>45000</v>
      </c>
      <c r="J954" s="780">
        <v>45000</v>
      </c>
      <c r="K954" s="780"/>
      <c r="L954" s="780"/>
      <c r="M954" s="780"/>
      <c r="N954" s="780"/>
      <c r="O954" s="780"/>
      <c r="P954" s="780"/>
      <c r="Q954" s="781"/>
      <c r="R954" s="754"/>
      <c r="S954" s="754"/>
      <c r="T954" s="754"/>
      <c r="U954" s="754"/>
      <c r="V954" s="754"/>
      <c r="W954" s="754"/>
      <c r="X954" s="754"/>
      <c r="Y954" s="754"/>
      <c r="Z954" s="754"/>
      <c r="AA954" s="754"/>
      <c r="AB954" s="754"/>
      <c r="AC954" s="754"/>
      <c r="AD954" s="754"/>
      <c r="AE954" s="754"/>
      <c r="AF954" s="754"/>
      <c r="AG954" s="754"/>
      <c r="AH954" s="754"/>
      <c r="AI954" s="754"/>
      <c r="AJ954" s="754"/>
      <c r="AK954" s="754"/>
      <c r="AL954" s="754"/>
      <c r="AM954" s="754"/>
      <c r="AN954" s="754"/>
      <c r="AO954" s="754"/>
      <c r="AP954" s="754"/>
      <c r="AQ954" s="754"/>
      <c r="AR954" s="754"/>
      <c r="AS954" s="754"/>
      <c r="AT954" s="754"/>
      <c r="AU954" s="754"/>
      <c r="AV954" s="754"/>
      <c r="AW954" s="754"/>
      <c r="AX954" s="754"/>
      <c r="AY954" s="754"/>
      <c r="AZ954" s="754"/>
      <c r="BA954" s="754"/>
      <c r="BB954" s="754"/>
      <c r="BC954" s="754"/>
      <c r="BD954" s="754"/>
      <c r="BE954" s="754"/>
      <c r="BF954" s="754"/>
      <c r="BG954" s="754"/>
    </row>
    <row r="955" spans="1:59" s="782" customFormat="1" ht="45" x14ac:dyDescent="0.2">
      <c r="A955" s="773">
        <v>902</v>
      </c>
      <c r="B955" s="773">
        <v>910</v>
      </c>
      <c r="C955" s="774">
        <v>1186</v>
      </c>
      <c r="D955" s="775">
        <v>946</v>
      </c>
      <c r="E955" s="776" t="s">
        <v>2536</v>
      </c>
      <c r="F955" s="777" t="s">
        <v>2537</v>
      </c>
      <c r="G955" s="778" t="s">
        <v>5747</v>
      </c>
      <c r="H955" s="777" t="s">
        <v>106</v>
      </c>
      <c r="I955" s="779">
        <v>15000</v>
      </c>
      <c r="J955" s="780">
        <v>15000</v>
      </c>
      <c r="K955" s="780"/>
      <c r="L955" s="780"/>
      <c r="M955" s="780"/>
      <c r="N955" s="780"/>
      <c r="O955" s="780"/>
      <c r="P955" s="780"/>
      <c r="Q955" s="781"/>
      <c r="R955" s="754"/>
      <c r="S955" s="754"/>
      <c r="T955" s="754"/>
      <c r="U955" s="754"/>
      <c r="V955" s="754"/>
      <c r="W955" s="754"/>
      <c r="X955" s="754"/>
      <c r="Y955" s="754"/>
      <c r="Z955" s="754"/>
      <c r="AA955" s="754"/>
      <c r="AB955" s="754"/>
      <c r="AC955" s="754"/>
      <c r="AD955" s="754"/>
      <c r="AE955" s="754"/>
      <c r="AF955" s="754"/>
      <c r="AG955" s="754"/>
      <c r="AH955" s="754"/>
      <c r="AI955" s="754"/>
      <c r="AJ955" s="754"/>
      <c r="AK955" s="754"/>
      <c r="AL955" s="754"/>
      <c r="AM955" s="754"/>
      <c r="AN955" s="754"/>
      <c r="AO955" s="754"/>
      <c r="AP955" s="754"/>
      <c r="AQ955" s="754"/>
      <c r="AR955" s="754"/>
      <c r="AS955" s="754"/>
      <c r="AT955" s="754"/>
      <c r="AU955" s="754"/>
      <c r="AV955" s="754"/>
      <c r="AW955" s="754"/>
      <c r="AX955" s="754"/>
      <c r="AY955" s="754"/>
      <c r="AZ955" s="754"/>
      <c r="BA955" s="754"/>
      <c r="BB955" s="754"/>
      <c r="BC955" s="754"/>
      <c r="BD955" s="754"/>
      <c r="BE955" s="754"/>
      <c r="BF955" s="754"/>
      <c r="BG955" s="754"/>
    </row>
    <row r="956" spans="1:59" s="782" customFormat="1" x14ac:dyDescent="0.2">
      <c r="A956" s="773">
        <v>906</v>
      </c>
      <c r="B956" s="773">
        <v>914</v>
      </c>
      <c r="C956" s="774">
        <v>1188</v>
      </c>
      <c r="D956" s="775">
        <v>947</v>
      </c>
      <c r="E956" s="776" t="s">
        <v>2547</v>
      </c>
      <c r="F956" s="777" t="s">
        <v>1530</v>
      </c>
      <c r="G956" s="778" t="s">
        <v>5747</v>
      </c>
      <c r="H956" s="777" t="s">
        <v>106</v>
      </c>
      <c r="I956" s="779">
        <v>35000</v>
      </c>
      <c r="J956" s="780">
        <v>35000</v>
      </c>
      <c r="K956" s="780"/>
      <c r="L956" s="780"/>
      <c r="M956" s="780"/>
      <c r="N956" s="780"/>
      <c r="O956" s="780"/>
      <c r="P956" s="780"/>
      <c r="Q956" s="781"/>
      <c r="R956" s="754"/>
      <c r="S956" s="754"/>
      <c r="T956" s="754"/>
      <c r="U956" s="754"/>
      <c r="V956" s="754"/>
      <c r="W956" s="754"/>
      <c r="X956" s="754"/>
      <c r="Y956" s="754"/>
      <c r="Z956" s="754"/>
      <c r="AA956" s="754"/>
      <c r="AB956" s="754"/>
      <c r="AC956" s="754"/>
      <c r="AD956" s="754"/>
      <c r="AE956" s="754"/>
      <c r="AF956" s="754"/>
      <c r="AG956" s="754"/>
      <c r="AH956" s="754"/>
      <c r="AI956" s="754"/>
      <c r="AJ956" s="754"/>
      <c r="AK956" s="754"/>
      <c r="AL956" s="754"/>
      <c r="AM956" s="754"/>
      <c r="AN956" s="754"/>
      <c r="AO956" s="754"/>
      <c r="AP956" s="754"/>
      <c r="AQ956" s="754"/>
      <c r="AR956" s="754"/>
      <c r="AS956" s="754"/>
      <c r="AT956" s="754"/>
      <c r="AU956" s="754"/>
      <c r="AV956" s="754"/>
      <c r="AW956" s="754"/>
      <c r="AX956" s="754"/>
      <c r="AY956" s="754"/>
      <c r="AZ956" s="754"/>
      <c r="BA956" s="754"/>
      <c r="BB956" s="754"/>
      <c r="BC956" s="754"/>
      <c r="BD956" s="754"/>
      <c r="BE956" s="754"/>
      <c r="BF956" s="754"/>
      <c r="BG956" s="754"/>
    </row>
    <row r="957" spans="1:59" s="782" customFormat="1" x14ac:dyDescent="0.2">
      <c r="A957" s="773">
        <v>907</v>
      </c>
      <c r="B957" s="773">
        <v>915</v>
      </c>
      <c r="C957" s="774">
        <v>1189</v>
      </c>
      <c r="D957" s="775">
        <v>948</v>
      </c>
      <c r="E957" s="776" t="s">
        <v>2549</v>
      </c>
      <c r="F957" s="777" t="s">
        <v>2550</v>
      </c>
      <c r="G957" s="778" t="s">
        <v>6217</v>
      </c>
      <c r="H957" s="777" t="s">
        <v>106</v>
      </c>
      <c r="I957" s="779">
        <v>300000</v>
      </c>
      <c r="J957" s="780">
        <v>300000</v>
      </c>
      <c r="K957" s="780"/>
      <c r="L957" s="780"/>
      <c r="M957" s="780"/>
      <c r="N957" s="780"/>
      <c r="O957" s="780"/>
      <c r="P957" s="780"/>
      <c r="Q957" s="781"/>
      <c r="R957" s="754"/>
      <c r="S957" s="754"/>
      <c r="T957" s="754"/>
      <c r="U957" s="754"/>
      <c r="V957" s="754"/>
      <c r="W957" s="754"/>
      <c r="X957" s="754"/>
      <c r="Y957" s="754"/>
      <c r="Z957" s="754"/>
      <c r="AA957" s="754"/>
      <c r="AB957" s="754"/>
      <c r="AC957" s="754"/>
      <c r="AD957" s="754"/>
      <c r="AE957" s="754"/>
      <c r="AF957" s="754"/>
      <c r="AG957" s="754"/>
      <c r="AH957" s="754"/>
      <c r="AI957" s="754"/>
      <c r="AJ957" s="754"/>
      <c r="AK957" s="754"/>
      <c r="AL957" s="754"/>
      <c r="AM957" s="754"/>
      <c r="AN957" s="754"/>
      <c r="AO957" s="754"/>
      <c r="AP957" s="754"/>
      <c r="AQ957" s="754"/>
      <c r="AR957" s="754"/>
      <c r="AS957" s="754"/>
      <c r="AT957" s="754"/>
      <c r="AU957" s="754"/>
      <c r="AV957" s="754"/>
      <c r="AW957" s="754"/>
      <c r="AX957" s="754"/>
      <c r="AY957" s="754"/>
      <c r="AZ957" s="754"/>
      <c r="BA957" s="754"/>
      <c r="BB957" s="754"/>
      <c r="BC957" s="754"/>
      <c r="BD957" s="754"/>
      <c r="BE957" s="754"/>
      <c r="BF957" s="754"/>
      <c r="BG957" s="754"/>
    </row>
    <row r="958" spans="1:59" s="782" customFormat="1" x14ac:dyDescent="0.2">
      <c r="A958" s="773">
        <v>908</v>
      </c>
      <c r="B958" s="773">
        <v>916</v>
      </c>
      <c r="C958" s="774">
        <v>1190</v>
      </c>
      <c r="D958" s="775">
        <v>949</v>
      </c>
      <c r="E958" s="776" t="s">
        <v>2552</v>
      </c>
      <c r="F958" s="777" t="s">
        <v>2553</v>
      </c>
      <c r="G958" s="778" t="s">
        <v>6217</v>
      </c>
      <c r="H958" s="777" t="s">
        <v>106</v>
      </c>
      <c r="I958" s="779">
        <v>57000</v>
      </c>
      <c r="J958" s="780">
        <v>57000</v>
      </c>
      <c r="K958" s="780"/>
      <c r="L958" s="780"/>
      <c r="M958" s="780"/>
      <c r="N958" s="780"/>
      <c r="O958" s="780"/>
      <c r="P958" s="780"/>
      <c r="Q958" s="781"/>
      <c r="R958" s="754"/>
      <c r="S958" s="754"/>
      <c r="T958" s="754"/>
      <c r="U958" s="754"/>
      <c r="V958" s="754"/>
      <c r="W958" s="754"/>
      <c r="X958" s="754"/>
      <c r="Y958" s="754"/>
      <c r="Z958" s="754"/>
      <c r="AA958" s="754"/>
      <c r="AB958" s="754"/>
      <c r="AC958" s="754"/>
      <c r="AD958" s="754"/>
      <c r="AE958" s="754"/>
      <c r="AF958" s="754"/>
      <c r="AG958" s="754"/>
      <c r="AH958" s="754"/>
      <c r="AI958" s="754"/>
      <c r="AJ958" s="754"/>
      <c r="AK958" s="754"/>
      <c r="AL958" s="754"/>
      <c r="AM958" s="754"/>
      <c r="AN958" s="754"/>
      <c r="AO958" s="754"/>
      <c r="AP958" s="754"/>
      <c r="AQ958" s="754"/>
      <c r="AR958" s="754"/>
      <c r="AS958" s="754"/>
      <c r="AT958" s="754"/>
      <c r="AU958" s="754"/>
      <c r="AV958" s="754"/>
      <c r="AW958" s="754"/>
      <c r="AX958" s="754"/>
      <c r="AY958" s="754"/>
      <c r="AZ958" s="754"/>
      <c r="BA958" s="754"/>
      <c r="BB958" s="754"/>
      <c r="BC958" s="754"/>
      <c r="BD958" s="754"/>
      <c r="BE958" s="754"/>
      <c r="BF958" s="754"/>
      <c r="BG958" s="754"/>
    </row>
    <row r="959" spans="1:59" s="782" customFormat="1" x14ac:dyDescent="0.2">
      <c r="A959" s="773">
        <v>909</v>
      </c>
      <c r="B959" s="773">
        <v>917</v>
      </c>
      <c r="C959" s="774">
        <v>1191</v>
      </c>
      <c r="D959" s="775">
        <v>950</v>
      </c>
      <c r="E959" s="776" t="s">
        <v>2555</v>
      </c>
      <c r="F959" s="777" t="s">
        <v>2556</v>
      </c>
      <c r="G959" s="778" t="s">
        <v>5747</v>
      </c>
      <c r="H959" s="777" t="s">
        <v>106</v>
      </c>
      <c r="I959" s="779">
        <v>21500</v>
      </c>
      <c r="J959" s="780">
        <v>21500</v>
      </c>
      <c r="K959" s="780"/>
      <c r="L959" s="780"/>
      <c r="M959" s="780"/>
      <c r="N959" s="780"/>
      <c r="O959" s="780"/>
      <c r="P959" s="780"/>
      <c r="Q959" s="781"/>
      <c r="R959" s="754"/>
      <c r="S959" s="754"/>
      <c r="T959" s="754"/>
      <c r="U959" s="754"/>
      <c r="V959" s="754"/>
      <c r="W959" s="754"/>
      <c r="X959" s="754"/>
      <c r="Y959" s="754"/>
      <c r="Z959" s="754"/>
      <c r="AA959" s="754"/>
      <c r="AB959" s="754"/>
      <c r="AC959" s="754"/>
      <c r="AD959" s="754"/>
      <c r="AE959" s="754"/>
      <c r="AF959" s="754"/>
      <c r="AG959" s="754"/>
      <c r="AH959" s="754"/>
      <c r="AI959" s="754"/>
      <c r="AJ959" s="754"/>
      <c r="AK959" s="754"/>
      <c r="AL959" s="754"/>
      <c r="AM959" s="754"/>
      <c r="AN959" s="754"/>
      <c r="AO959" s="754"/>
      <c r="AP959" s="754"/>
      <c r="AQ959" s="754"/>
      <c r="AR959" s="754"/>
      <c r="AS959" s="754"/>
      <c r="AT959" s="754"/>
      <c r="AU959" s="754"/>
      <c r="AV959" s="754"/>
      <c r="AW959" s="754"/>
      <c r="AX959" s="754"/>
      <c r="AY959" s="754"/>
      <c r="AZ959" s="754"/>
      <c r="BA959" s="754"/>
      <c r="BB959" s="754"/>
      <c r="BC959" s="754"/>
      <c r="BD959" s="754"/>
      <c r="BE959" s="754"/>
      <c r="BF959" s="754"/>
      <c r="BG959" s="754"/>
    </row>
    <row r="960" spans="1:59" s="782" customFormat="1" x14ac:dyDescent="0.2">
      <c r="A960" s="773">
        <v>910</v>
      </c>
      <c r="B960" s="773">
        <v>918</v>
      </c>
      <c r="C960" s="774">
        <v>1192</v>
      </c>
      <c r="D960" s="775">
        <v>951</v>
      </c>
      <c r="E960" s="776" t="s">
        <v>2558</v>
      </c>
      <c r="F960" s="777" t="s">
        <v>2559</v>
      </c>
      <c r="G960" s="778" t="s">
        <v>6217</v>
      </c>
      <c r="H960" s="777" t="s">
        <v>106</v>
      </c>
      <c r="I960" s="779">
        <v>112000</v>
      </c>
      <c r="J960" s="780">
        <v>112000</v>
      </c>
      <c r="K960" s="780"/>
      <c r="L960" s="780"/>
      <c r="M960" s="780"/>
      <c r="N960" s="780"/>
      <c r="O960" s="780"/>
      <c r="P960" s="780"/>
      <c r="Q960" s="781"/>
      <c r="R960" s="754"/>
      <c r="S960" s="754"/>
      <c r="T960" s="754"/>
      <c r="U960" s="754"/>
      <c r="V960" s="754"/>
      <c r="W960" s="754"/>
      <c r="X960" s="754"/>
      <c r="Y960" s="754"/>
      <c r="Z960" s="754"/>
      <c r="AA960" s="754"/>
      <c r="AB960" s="754"/>
      <c r="AC960" s="754"/>
      <c r="AD960" s="754"/>
      <c r="AE960" s="754"/>
      <c r="AF960" s="754"/>
      <c r="AG960" s="754"/>
      <c r="AH960" s="754"/>
      <c r="AI960" s="754"/>
      <c r="AJ960" s="754"/>
      <c r="AK960" s="754"/>
      <c r="AL960" s="754"/>
      <c r="AM960" s="754"/>
      <c r="AN960" s="754"/>
      <c r="AO960" s="754"/>
      <c r="AP960" s="754"/>
      <c r="AQ960" s="754"/>
      <c r="AR960" s="754"/>
      <c r="AS960" s="754"/>
      <c r="AT960" s="754"/>
      <c r="AU960" s="754"/>
      <c r="AV960" s="754"/>
      <c r="AW960" s="754"/>
      <c r="AX960" s="754"/>
      <c r="AY960" s="754"/>
      <c r="AZ960" s="754"/>
      <c r="BA960" s="754"/>
      <c r="BB960" s="754"/>
      <c r="BC960" s="754"/>
      <c r="BD960" s="754"/>
      <c r="BE960" s="754"/>
      <c r="BF960" s="754"/>
      <c r="BG960" s="754"/>
    </row>
    <row r="961" spans="1:59" s="782" customFormat="1" x14ac:dyDescent="0.2">
      <c r="A961" s="773">
        <v>911</v>
      </c>
      <c r="B961" s="773">
        <v>919</v>
      </c>
      <c r="C961" s="774">
        <v>1193</v>
      </c>
      <c r="D961" s="775">
        <v>952</v>
      </c>
      <c r="E961" s="776" t="s">
        <v>2561</v>
      </c>
      <c r="F961" s="777" t="s">
        <v>2264</v>
      </c>
      <c r="G961" s="778" t="s">
        <v>5747</v>
      </c>
      <c r="H961" s="777" t="s">
        <v>106</v>
      </c>
      <c r="I961" s="779">
        <v>60000</v>
      </c>
      <c r="J961" s="780">
        <v>60000</v>
      </c>
      <c r="K961" s="780"/>
      <c r="L961" s="780"/>
      <c r="M961" s="780"/>
      <c r="N961" s="780"/>
      <c r="O961" s="780"/>
      <c r="P961" s="780"/>
      <c r="Q961" s="781"/>
      <c r="R961" s="754"/>
      <c r="S961" s="754"/>
      <c r="T961" s="754"/>
      <c r="U961" s="754"/>
      <c r="V961" s="754"/>
      <c r="W961" s="754"/>
      <c r="X961" s="754"/>
      <c r="Y961" s="754"/>
      <c r="Z961" s="754"/>
      <c r="AA961" s="754"/>
      <c r="AB961" s="754"/>
      <c r="AC961" s="754"/>
      <c r="AD961" s="754"/>
      <c r="AE961" s="754"/>
      <c r="AF961" s="754"/>
      <c r="AG961" s="754"/>
      <c r="AH961" s="754"/>
      <c r="AI961" s="754"/>
      <c r="AJ961" s="754"/>
      <c r="AK961" s="754"/>
      <c r="AL961" s="754"/>
      <c r="AM961" s="754"/>
      <c r="AN961" s="754"/>
      <c r="AO961" s="754"/>
      <c r="AP961" s="754"/>
      <c r="AQ961" s="754"/>
      <c r="AR961" s="754"/>
      <c r="AS961" s="754"/>
      <c r="AT961" s="754"/>
      <c r="AU961" s="754"/>
      <c r="AV961" s="754"/>
      <c r="AW961" s="754"/>
      <c r="AX961" s="754"/>
      <c r="AY961" s="754"/>
      <c r="AZ961" s="754"/>
      <c r="BA961" s="754"/>
      <c r="BB961" s="754"/>
      <c r="BC961" s="754"/>
      <c r="BD961" s="754"/>
      <c r="BE961" s="754"/>
      <c r="BF961" s="754"/>
      <c r="BG961" s="754"/>
    </row>
    <row r="962" spans="1:59" s="782" customFormat="1" ht="30" x14ac:dyDescent="0.2">
      <c r="A962" s="773">
        <v>914</v>
      </c>
      <c r="B962" s="773">
        <v>922</v>
      </c>
      <c r="C962" s="774">
        <v>1195</v>
      </c>
      <c r="D962" s="775">
        <v>953</v>
      </c>
      <c r="E962" s="776" t="s">
        <v>2567</v>
      </c>
      <c r="F962" s="777" t="s">
        <v>2568</v>
      </c>
      <c r="G962" s="778" t="s">
        <v>5747</v>
      </c>
      <c r="H962" s="777" t="s">
        <v>106</v>
      </c>
      <c r="I962" s="779">
        <v>30000</v>
      </c>
      <c r="J962" s="780">
        <v>30000</v>
      </c>
      <c r="K962" s="780"/>
      <c r="L962" s="780"/>
      <c r="M962" s="780"/>
      <c r="N962" s="780"/>
      <c r="O962" s="780"/>
      <c r="P962" s="780"/>
      <c r="Q962" s="781"/>
      <c r="R962" s="754"/>
      <c r="S962" s="754"/>
      <c r="T962" s="754"/>
      <c r="U962" s="754"/>
      <c r="V962" s="754"/>
      <c r="W962" s="754"/>
      <c r="X962" s="754"/>
      <c r="Y962" s="754"/>
      <c r="Z962" s="754"/>
      <c r="AA962" s="754"/>
      <c r="AB962" s="754"/>
      <c r="AC962" s="754"/>
      <c r="AD962" s="754"/>
      <c r="AE962" s="754"/>
      <c r="AF962" s="754"/>
      <c r="AG962" s="754"/>
      <c r="AH962" s="754"/>
      <c r="AI962" s="754"/>
      <c r="AJ962" s="754"/>
      <c r="AK962" s="754"/>
      <c r="AL962" s="754"/>
      <c r="AM962" s="754"/>
      <c r="AN962" s="754"/>
      <c r="AO962" s="754"/>
      <c r="AP962" s="754"/>
      <c r="AQ962" s="754"/>
      <c r="AR962" s="754"/>
      <c r="AS962" s="754"/>
      <c r="AT962" s="754"/>
      <c r="AU962" s="754"/>
      <c r="AV962" s="754"/>
      <c r="AW962" s="754"/>
      <c r="AX962" s="754"/>
      <c r="AY962" s="754"/>
      <c r="AZ962" s="754"/>
      <c r="BA962" s="754"/>
      <c r="BB962" s="754"/>
      <c r="BC962" s="754"/>
      <c r="BD962" s="754"/>
      <c r="BE962" s="754"/>
      <c r="BF962" s="754"/>
      <c r="BG962" s="754"/>
    </row>
    <row r="963" spans="1:59" s="782" customFormat="1" x14ac:dyDescent="0.2">
      <c r="A963" s="773">
        <v>915</v>
      </c>
      <c r="B963" s="773">
        <v>923</v>
      </c>
      <c r="C963" s="774">
        <v>1196</v>
      </c>
      <c r="D963" s="775">
        <v>954</v>
      </c>
      <c r="E963" s="776" t="s">
        <v>2570</v>
      </c>
      <c r="F963" s="777" t="s">
        <v>2572</v>
      </c>
      <c r="G963" s="778" t="s">
        <v>5747</v>
      </c>
      <c r="H963" s="777" t="s">
        <v>106</v>
      </c>
      <c r="I963" s="779">
        <v>42000</v>
      </c>
      <c r="J963" s="780">
        <v>42000</v>
      </c>
      <c r="K963" s="780"/>
      <c r="L963" s="780"/>
      <c r="M963" s="780"/>
      <c r="N963" s="780"/>
      <c r="O963" s="780"/>
      <c r="P963" s="780"/>
      <c r="Q963" s="781"/>
      <c r="R963" s="754"/>
      <c r="S963" s="754"/>
      <c r="T963" s="754"/>
      <c r="U963" s="754"/>
      <c r="V963" s="754"/>
      <c r="W963" s="754"/>
      <c r="X963" s="754"/>
      <c r="Y963" s="754"/>
      <c r="Z963" s="754"/>
      <c r="AA963" s="754"/>
      <c r="AB963" s="754"/>
      <c r="AC963" s="754"/>
      <c r="AD963" s="754"/>
      <c r="AE963" s="754"/>
      <c r="AF963" s="754"/>
      <c r="AG963" s="754"/>
      <c r="AH963" s="754"/>
      <c r="AI963" s="754"/>
      <c r="AJ963" s="754"/>
      <c r="AK963" s="754"/>
      <c r="AL963" s="754"/>
      <c r="AM963" s="754"/>
      <c r="AN963" s="754"/>
      <c r="AO963" s="754"/>
      <c r="AP963" s="754"/>
      <c r="AQ963" s="754"/>
      <c r="AR963" s="754"/>
      <c r="AS963" s="754"/>
      <c r="AT963" s="754"/>
      <c r="AU963" s="754"/>
      <c r="AV963" s="754"/>
      <c r="AW963" s="754"/>
      <c r="AX963" s="754"/>
      <c r="AY963" s="754"/>
      <c r="AZ963" s="754"/>
      <c r="BA963" s="754"/>
      <c r="BB963" s="754"/>
      <c r="BC963" s="754"/>
      <c r="BD963" s="754"/>
      <c r="BE963" s="754"/>
      <c r="BF963" s="754"/>
      <c r="BG963" s="754"/>
    </row>
    <row r="964" spans="1:59" s="782" customFormat="1" x14ac:dyDescent="0.2">
      <c r="A964" s="773">
        <v>916</v>
      </c>
      <c r="B964" s="773">
        <v>924</v>
      </c>
      <c r="C964" s="774">
        <v>1197</v>
      </c>
      <c r="D964" s="775">
        <v>955</v>
      </c>
      <c r="E964" s="776" t="s">
        <v>2574</v>
      </c>
      <c r="F964" s="777" t="s">
        <v>1530</v>
      </c>
      <c r="G964" s="778" t="s">
        <v>5747</v>
      </c>
      <c r="H964" s="777" t="s">
        <v>106</v>
      </c>
      <c r="I964" s="779">
        <v>20000</v>
      </c>
      <c r="J964" s="780">
        <v>20000</v>
      </c>
      <c r="K964" s="780"/>
      <c r="L964" s="780"/>
      <c r="M964" s="780"/>
      <c r="N964" s="780"/>
      <c r="O964" s="780"/>
      <c r="P964" s="780"/>
      <c r="Q964" s="781"/>
      <c r="R964" s="754"/>
      <c r="S964" s="754"/>
      <c r="T964" s="754"/>
      <c r="U964" s="754"/>
      <c r="V964" s="754"/>
      <c r="W964" s="754"/>
      <c r="X964" s="754"/>
      <c r="Y964" s="754"/>
      <c r="Z964" s="754"/>
      <c r="AA964" s="754"/>
      <c r="AB964" s="754"/>
      <c r="AC964" s="754"/>
      <c r="AD964" s="754"/>
      <c r="AE964" s="754"/>
      <c r="AF964" s="754"/>
      <c r="AG964" s="754"/>
      <c r="AH964" s="754"/>
      <c r="AI964" s="754"/>
      <c r="AJ964" s="754"/>
      <c r="AK964" s="754"/>
      <c r="AL964" s="754"/>
      <c r="AM964" s="754"/>
      <c r="AN964" s="754"/>
      <c r="AO964" s="754"/>
      <c r="AP964" s="754"/>
      <c r="AQ964" s="754"/>
      <c r="AR964" s="754"/>
      <c r="AS964" s="754"/>
      <c r="AT964" s="754"/>
      <c r="AU964" s="754"/>
      <c r="AV964" s="754"/>
      <c r="AW964" s="754"/>
      <c r="AX964" s="754"/>
      <c r="AY964" s="754"/>
      <c r="AZ964" s="754"/>
      <c r="BA964" s="754"/>
      <c r="BB964" s="754"/>
      <c r="BC964" s="754"/>
      <c r="BD964" s="754"/>
      <c r="BE964" s="754"/>
      <c r="BF964" s="754"/>
      <c r="BG964" s="754"/>
    </row>
    <row r="965" spans="1:59" s="782" customFormat="1" x14ac:dyDescent="0.2">
      <c r="A965" s="773">
        <v>917</v>
      </c>
      <c r="B965" s="773">
        <v>925</v>
      </c>
      <c r="C965" s="774">
        <v>1198</v>
      </c>
      <c r="D965" s="775">
        <v>956</v>
      </c>
      <c r="E965" s="776" t="s">
        <v>2576</v>
      </c>
      <c r="F965" s="777" t="s">
        <v>2248</v>
      </c>
      <c r="G965" s="778" t="s">
        <v>6217</v>
      </c>
      <c r="H965" s="777" t="s">
        <v>106</v>
      </c>
      <c r="I965" s="779">
        <v>0</v>
      </c>
      <c r="J965" s="780">
        <v>0</v>
      </c>
      <c r="K965" s="780"/>
      <c r="L965" s="780"/>
      <c r="M965" s="780"/>
      <c r="N965" s="780"/>
      <c r="O965" s="780"/>
      <c r="P965" s="780"/>
      <c r="Q965" s="781"/>
      <c r="R965" s="754"/>
      <c r="S965" s="754"/>
      <c r="T965" s="754"/>
      <c r="U965" s="754"/>
      <c r="V965" s="754"/>
      <c r="W965" s="754"/>
      <c r="X965" s="754"/>
      <c r="Y965" s="754"/>
      <c r="Z965" s="754"/>
      <c r="AA965" s="754"/>
      <c r="AB965" s="754"/>
      <c r="AC965" s="754"/>
      <c r="AD965" s="754"/>
      <c r="AE965" s="754"/>
      <c r="AF965" s="754"/>
      <c r="AG965" s="754"/>
      <c r="AH965" s="754"/>
      <c r="AI965" s="754"/>
      <c r="AJ965" s="754"/>
      <c r="AK965" s="754"/>
      <c r="AL965" s="754"/>
      <c r="AM965" s="754"/>
      <c r="AN965" s="754"/>
      <c r="AO965" s="754"/>
      <c r="AP965" s="754"/>
      <c r="AQ965" s="754"/>
      <c r="AR965" s="754"/>
      <c r="AS965" s="754"/>
      <c r="AT965" s="754"/>
      <c r="AU965" s="754"/>
      <c r="AV965" s="754"/>
      <c r="AW965" s="754"/>
      <c r="AX965" s="754"/>
      <c r="AY965" s="754"/>
      <c r="AZ965" s="754"/>
      <c r="BA965" s="754"/>
      <c r="BB965" s="754"/>
      <c r="BC965" s="754"/>
      <c r="BD965" s="754"/>
      <c r="BE965" s="754"/>
      <c r="BF965" s="754"/>
      <c r="BG965" s="754"/>
    </row>
    <row r="966" spans="1:59" s="782" customFormat="1" x14ac:dyDescent="0.2">
      <c r="A966" s="773">
        <v>921</v>
      </c>
      <c r="B966" s="773">
        <v>929</v>
      </c>
      <c r="C966" s="774">
        <v>1200</v>
      </c>
      <c r="D966" s="775">
        <v>957</v>
      </c>
      <c r="E966" s="776" t="s">
        <v>2586</v>
      </c>
      <c r="F966" s="777" t="s">
        <v>1657</v>
      </c>
      <c r="G966" s="778" t="s">
        <v>5747</v>
      </c>
      <c r="H966" s="777" t="s">
        <v>106</v>
      </c>
      <c r="I966" s="779">
        <v>350000</v>
      </c>
      <c r="J966" s="780">
        <v>350000</v>
      </c>
      <c r="K966" s="780"/>
      <c r="L966" s="780"/>
      <c r="M966" s="780"/>
      <c r="N966" s="780"/>
      <c r="O966" s="780"/>
      <c r="P966" s="780"/>
      <c r="Q966" s="781"/>
      <c r="R966" s="754"/>
      <c r="S966" s="754"/>
      <c r="T966" s="754"/>
      <c r="U966" s="754"/>
      <c r="V966" s="754"/>
      <c r="W966" s="754"/>
      <c r="X966" s="754"/>
      <c r="Y966" s="754"/>
      <c r="Z966" s="754"/>
      <c r="AA966" s="754"/>
      <c r="AB966" s="754"/>
      <c r="AC966" s="754"/>
      <c r="AD966" s="754"/>
      <c r="AE966" s="754"/>
      <c r="AF966" s="754"/>
      <c r="AG966" s="754"/>
      <c r="AH966" s="754"/>
      <c r="AI966" s="754"/>
      <c r="AJ966" s="754"/>
      <c r="AK966" s="754"/>
      <c r="AL966" s="754"/>
      <c r="AM966" s="754"/>
      <c r="AN966" s="754"/>
      <c r="AO966" s="754"/>
      <c r="AP966" s="754"/>
      <c r="AQ966" s="754"/>
      <c r="AR966" s="754"/>
      <c r="AS966" s="754"/>
      <c r="AT966" s="754"/>
      <c r="AU966" s="754"/>
      <c r="AV966" s="754"/>
      <c r="AW966" s="754"/>
      <c r="AX966" s="754"/>
      <c r="AY966" s="754"/>
      <c r="AZ966" s="754"/>
      <c r="BA966" s="754"/>
      <c r="BB966" s="754"/>
      <c r="BC966" s="754"/>
      <c r="BD966" s="754"/>
      <c r="BE966" s="754"/>
      <c r="BF966" s="754"/>
      <c r="BG966" s="754"/>
    </row>
    <row r="967" spans="1:59" s="782" customFormat="1" x14ac:dyDescent="0.2">
      <c r="A967" s="773">
        <v>925</v>
      </c>
      <c r="B967" s="773">
        <v>933</v>
      </c>
      <c r="C967" s="774">
        <v>1201</v>
      </c>
      <c r="D967" s="775">
        <v>958</v>
      </c>
      <c r="E967" s="776" t="s">
        <v>2597</v>
      </c>
      <c r="F967" s="777" t="s">
        <v>2598</v>
      </c>
      <c r="G967" s="778" t="s">
        <v>5747</v>
      </c>
      <c r="H967" s="777" t="s">
        <v>106</v>
      </c>
      <c r="I967" s="779">
        <v>30000</v>
      </c>
      <c r="J967" s="780">
        <v>30000</v>
      </c>
      <c r="K967" s="780"/>
      <c r="L967" s="780"/>
      <c r="M967" s="780"/>
      <c r="N967" s="780"/>
      <c r="O967" s="780"/>
      <c r="P967" s="780"/>
      <c r="Q967" s="781"/>
      <c r="R967" s="754"/>
      <c r="S967" s="754"/>
      <c r="T967" s="754"/>
      <c r="U967" s="754"/>
      <c r="V967" s="754"/>
      <c r="W967" s="754"/>
      <c r="X967" s="754"/>
      <c r="Y967" s="754"/>
      <c r="Z967" s="754"/>
      <c r="AA967" s="754"/>
      <c r="AB967" s="754"/>
      <c r="AC967" s="754"/>
      <c r="AD967" s="754"/>
      <c r="AE967" s="754"/>
      <c r="AF967" s="754"/>
      <c r="AG967" s="754"/>
      <c r="AH967" s="754"/>
      <c r="AI967" s="754"/>
      <c r="AJ967" s="754"/>
      <c r="AK967" s="754"/>
      <c r="AL967" s="754"/>
      <c r="AM967" s="754"/>
      <c r="AN967" s="754"/>
      <c r="AO967" s="754"/>
      <c r="AP967" s="754"/>
      <c r="AQ967" s="754"/>
      <c r="AR967" s="754"/>
      <c r="AS967" s="754"/>
      <c r="AT967" s="754"/>
      <c r="AU967" s="754"/>
      <c r="AV967" s="754"/>
      <c r="AW967" s="754"/>
      <c r="AX967" s="754"/>
      <c r="AY967" s="754"/>
      <c r="AZ967" s="754"/>
      <c r="BA967" s="754"/>
      <c r="BB967" s="754"/>
      <c r="BC967" s="754"/>
      <c r="BD967" s="754"/>
      <c r="BE967" s="754"/>
      <c r="BF967" s="754"/>
      <c r="BG967" s="754"/>
    </row>
    <row r="968" spans="1:59" s="782" customFormat="1" x14ac:dyDescent="0.2">
      <c r="A968" s="773">
        <v>926</v>
      </c>
      <c r="B968" s="773">
        <v>934</v>
      </c>
      <c r="C968" s="774">
        <v>1202</v>
      </c>
      <c r="D968" s="775">
        <v>959</v>
      </c>
      <c r="E968" s="776" t="s">
        <v>2600</v>
      </c>
      <c r="F968" s="777" t="s">
        <v>2601</v>
      </c>
      <c r="G968" s="778" t="s">
        <v>5747</v>
      </c>
      <c r="H968" s="777" t="s">
        <v>106</v>
      </c>
      <c r="I968" s="779">
        <v>19500</v>
      </c>
      <c r="J968" s="780">
        <v>19500</v>
      </c>
      <c r="K968" s="780"/>
      <c r="L968" s="780"/>
      <c r="M968" s="780"/>
      <c r="N968" s="780"/>
      <c r="O968" s="780"/>
      <c r="P968" s="780"/>
      <c r="Q968" s="781"/>
      <c r="R968" s="754"/>
      <c r="S968" s="754"/>
      <c r="T968" s="754"/>
      <c r="U968" s="754"/>
      <c r="V968" s="754"/>
      <c r="W968" s="754"/>
      <c r="X968" s="754"/>
      <c r="Y968" s="754"/>
      <c r="Z968" s="754"/>
      <c r="AA968" s="754"/>
      <c r="AB968" s="754"/>
      <c r="AC968" s="754"/>
      <c r="AD968" s="754"/>
      <c r="AE968" s="754"/>
      <c r="AF968" s="754"/>
      <c r="AG968" s="754"/>
      <c r="AH968" s="754"/>
      <c r="AI968" s="754"/>
      <c r="AJ968" s="754"/>
      <c r="AK968" s="754"/>
      <c r="AL968" s="754"/>
      <c r="AM968" s="754"/>
      <c r="AN968" s="754"/>
      <c r="AO968" s="754"/>
      <c r="AP968" s="754"/>
      <c r="AQ968" s="754"/>
      <c r="AR968" s="754"/>
      <c r="AS968" s="754"/>
      <c r="AT968" s="754"/>
      <c r="AU968" s="754"/>
      <c r="AV968" s="754"/>
      <c r="AW968" s="754"/>
      <c r="AX968" s="754"/>
      <c r="AY968" s="754"/>
      <c r="AZ968" s="754"/>
      <c r="BA968" s="754"/>
      <c r="BB968" s="754"/>
      <c r="BC968" s="754"/>
      <c r="BD968" s="754"/>
      <c r="BE968" s="754"/>
      <c r="BF968" s="754"/>
      <c r="BG968" s="754"/>
    </row>
    <row r="969" spans="1:59" s="782" customFormat="1" ht="30" x14ac:dyDescent="0.2">
      <c r="A969" s="773">
        <v>927</v>
      </c>
      <c r="B969" s="773">
        <v>935</v>
      </c>
      <c r="C969" s="774">
        <v>1203</v>
      </c>
      <c r="D969" s="775">
        <v>960</v>
      </c>
      <c r="E969" s="776" t="s">
        <v>2603</v>
      </c>
      <c r="F969" s="777" t="s">
        <v>2604</v>
      </c>
      <c r="G969" s="778" t="s">
        <v>5747</v>
      </c>
      <c r="H969" s="777" t="s">
        <v>106</v>
      </c>
      <c r="I969" s="779">
        <v>80000</v>
      </c>
      <c r="J969" s="780">
        <v>80000</v>
      </c>
      <c r="K969" s="780"/>
      <c r="L969" s="780"/>
      <c r="M969" s="780"/>
      <c r="N969" s="780"/>
      <c r="O969" s="780"/>
      <c r="P969" s="780"/>
      <c r="Q969" s="781"/>
      <c r="R969" s="754"/>
      <c r="S969" s="754"/>
      <c r="T969" s="754"/>
      <c r="U969" s="754"/>
      <c r="V969" s="754"/>
      <c r="W969" s="754"/>
      <c r="X969" s="754"/>
      <c r="Y969" s="754"/>
      <c r="Z969" s="754"/>
      <c r="AA969" s="754"/>
      <c r="AB969" s="754"/>
      <c r="AC969" s="754"/>
      <c r="AD969" s="754"/>
      <c r="AE969" s="754"/>
      <c r="AF969" s="754"/>
      <c r="AG969" s="754"/>
      <c r="AH969" s="754"/>
      <c r="AI969" s="754"/>
      <c r="AJ969" s="754"/>
      <c r="AK969" s="754"/>
      <c r="AL969" s="754"/>
      <c r="AM969" s="754"/>
      <c r="AN969" s="754"/>
      <c r="AO969" s="754"/>
      <c r="AP969" s="754"/>
      <c r="AQ969" s="754"/>
      <c r="AR969" s="754"/>
      <c r="AS969" s="754"/>
      <c r="AT969" s="754"/>
      <c r="AU969" s="754"/>
      <c r="AV969" s="754"/>
      <c r="AW969" s="754"/>
      <c r="AX969" s="754"/>
      <c r="AY969" s="754"/>
      <c r="AZ969" s="754"/>
      <c r="BA969" s="754"/>
      <c r="BB969" s="754"/>
      <c r="BC969" s="754"/>
      <c r="BD969" s="754"/>
      <c r="BE969" s="754"/>
      <c r="BF969" s="754"/>
      <c r="BG969" s="754"/>
    </row>
    <row r="970" spans="1:59" s="782" customFormat="1" x14ac:dyDescent="0.2">
      <c r="A970" s="773">
        <v>928</v>
      </c>
      <c r="B970" s="773">
        <v>936</v>
      </c>
      <c r="C970" s="774">
        <v>1204</v>
      </c>
      <c r="D970" s="775">
        <v>961</v>
      </c>
      <c r="E970" s="776" t="s">
        <v>2606</v>
      </c>
      <c r="F970" s="777" t="s">
        <v>2607</v>
      </c>
      <c r="G970" s="778" t="s">
        <v>5747</v>
      </c>
      <c r="H970" s="777" t="s">
        <v>106</v>
      </c>
      <c r="I970" s="779">
        <v>32200</v>
      </c>
      <c r="J970" s="780">
        <v>32200</v>
      </c>
      <c r="K970" s="780"/>
      <c r="L970" s="780"/>
      <c r="M970" s="780"/>
      <c r="N970" s="780"/>
      <c r="O970" s="780"/>
      <c r="P970" s="780"/>
      <c r="Q970" s="781"/>
      <c r="R970" s="754"/>
      <c r="S970" s="754"/>
      <c r="T970" s="754"/>
      <c r="U970" s="754"/>
      <c r="V970" s="754"/>
      <c r="W970" s="754"/>
      <c r="X970" s="754"/>
      <c r="Y970" s="754"/>
      <c r="Z970" s="754"/>
      <c r="AA970" s="754"/>
      <c r="AB970" s="754"/>
      <c r="AC970" s="754"/>
      <c r="AD970" s="754"/>
      <c r="AE970" s="754"/>
      <c r="AF970" s="754"/>
      <c r="AG970" s="754"/>
      <c r="AH970" s="754"/>
      <c r="AI970" s="754"/>
      <c r="AJ970" s="754"/>
      <c r="AK970" s="754"/>
      <c r="AL970" s="754"/>
      <c r="AM970" s="754"/>
      <c r="AN970" s="754"/>
      <c r="AO970" s="754"/>
      <c r="AP970" s="754"/>
      <c r="AQ970" s="754"/>
      <c r="AR970" s="754"/>
      <c r="AS970" s="754"/>
      <c r="AT970" s="754"/>
      <c r="AU970" s="754"/>
      <c r="AV970" s="754"/>
      <c r="AW970" s="754"/>
      <c r="AX970" s="754"/>
      <c r="AY970" s="754"/>
      <c r="AZ970" s="754"/>
      <c r="BA970" s="754"/>
      <c r="BB970" s="754"/>
      <c r="BC970" s="754"/>
      <c r="BD970" s="754"/>
      <c r="BE970" s="754"/>
      <c r="BF970" s="754"/>
      <c r="BG970" s="754"/>
    </row>
    <row r="971" spans="1:59" s="782" customFormat="1" x14ac:dyDescent="0.2">
      <c r="A971" s="773">
        <v>929</v>
      </c>
      <c r="B971" s="773">
        <v>937</v>
      </c>
      <c r="C971" s="774">
        <v>1205</v>
      </c>
      <c r="D971" s="775">
        <v>962</v>
      </c>
      <c r="E971" s="776" t="s">
        <v>2609</v>
      </c>
      <c r="F971" s="777" t="s">
        <v>1445</v>
      </c>
      <c r="G971" s="778" t="s">
        <v>5747</v>
      </c>
      <c r="H971" s="777" t="s">
        <v>106</v>
      </c>
      <c r="I971" s="779">
        <v>45000</v>
      </c>
      <c r="J971" s="780">
        <v>45000</v>
      </c>
      <c r="K971" s="780"/>
      <c r="L971" s="780"/>
      <c r="M971" s="780"/>
      <c r="N971" s="780"/>
      <c r="O971" s="780"/>
      <c r="P971" s="780"/>
      <c r="Q971" s="781"/>
      <c r="R971" s="754"/>
      <c r="S971" s="754"/>
      <c r="T971" s="754"/>
      <c r="U971" s="754"/>
      <c r="V971" s="754"/>
      <c r="W971" s="754"/>
      <c r="X971" s="754"/>
      <c r="Y971" s="754"/>
      <c r="Z971" s="754"/>
      <c r="AA971" s="754"/>
      <c r="AB971" s="754"/>
      <c r="AC971" s="754"/>
      <c r="AD971" s="754"/>
      <c r="AE971" s="754"/>
      <c r="AF971" s="754"/>
      <c r="AG971" s="754"/>
      <c r="AH971" s="754"/>
      <c r="AI971" s="754"/>
      <c r="AJ971" s="754"/>
      <c r="AK971" s="754"/>
      <c r="AL971" s="754"/>
      <c r="AM971" s="754"/>
      <c r="AN971" s="754"/>
      <c r="AO971" s="754"/>
      <c r="AP971" s="754"/>
      <c r="AQ971" s="754"/>
      <c r="AR971" s="754"/>
      <c r="AS971" s="754"/>
      <c r="AT971" s="754"/>
      <c r="AU971" s="754"/>
      <c r="AV971" s="754"/>
      <c r="AW971" s="754"/>
      <c r="AX971" s="754"/>
      <c r="AY971" s="754"/>
      <c r="AZ971" s="754"/>
      <c r="BA971" s="754"/>
      <c r="BB971" s="754"/>
      <c r="BC971" s="754"/>
      <c r="BD971" s="754"/>
      <c r="BE971" s="754"/>
      <c r="BF971" s="754"/>
      <c r="BG971" s="754"/>
    </row>
    <row r="972" spans="1:59" s="782" customFormat="1" x14ac:dyDescent="0.2">
      <c r="A972" s="773">
        <v>931</v>
      </c>
      <c r="B972" s="773">
        <v>939</v>
      </c>
      <c r="C972" s="774">
        <v>1207</v>
      </c>
      <c r="D972" s="775">
        <v>963</v>
      </c>
      <c r="E972" s="776" t="s">
        <v>2613</v>
      </c>
      <c r="F972" s="777" t="s">
        <v>2614</v>
      </c>
      <c r="G972" s="778" t="s">
        <v>5745</v>
      </c>
      <c r="H972" s="777" t="s">
        <v>106</v>
      </c>
      <c r="I972" s="779">
        <v>350000</v>
      </c>
      <c r="J972" s="780">
        <v>350000</v>
      </c>
      <c r="K972" s="780"/>
      <c r="L972" s="780"/>
      <c r="M972" s="780"/>
      <c r="N972" s="780"/>
      <c r="O972" s="780"/>
      <c r="P972" s="780"/>
      <c r="Q972" s="781"/>
      <c r="R972" s="754"/>
      <c r="S972" s="754"/>
      <c r="T972" s="754"/>
      <c r="U972" s="754"/>
      <c r="V972" s="754"/>
      <c r="W972" s="754"/>
      <c r="X972" s="754"/>
      <c r="Y972" s="754"/>
      <c r="Z972" s="754"/>
      <c r="AA972" s="754"/>
      <c r="AB972" s="754"/>
      <c r="AC972" s="754"/>
      <c r="AD972" s="754"/>
      <c r="AE972" s="754"/>
      <c r="AF972" s="754"/>
      <c r="AG972" s="754"/>
      <c r="AH972" s="754"/>
      <c r="AI972" s="754"/>
      <c r="AJ972" s="754"/>
      <c r="AK972" s="754"/>
      <c r="AL972" s="754"/>
      <c r="AM972" s="754"/>
      <c r="AN972" s="754"/>
      <c r="AO972" s="754"/>
      <c r="AP972" s="754"/>
      <c r="AQ972" s="754"/>
      <c r="AR972" s="754"/>
      <c r="AS972" s="754"/>
      <c r="AT972" s="754"/>
      <c r="AU972" s="754"/>
      <c r="AV972" s="754"/>
      <c r="AW972" s="754"/>
      <c r="AX972" s="754"/>
      <c r="AY972" s="754"/>
      <c r="AZ972" s="754"/>
      <c r="BA972" s="754"/>
      <c r="BB972" s="754"/>
      <c r="BC972" s="754"/>
      <c r="BD972" s="754"/>
      <c r="BE972" s="754"/>
      <c r="BF972" s="754"/>
      <c r="BG972" s="754"/>
    </row>
    <row r="973" spans="1:59" s="782" customFormat="1" x14ac:dyDescent="0.2">
      <c r="A973" s="773">
        <v>932</v>
      </c>
      <c r="B973" s="773">
        <v>940</v>
      </c>
      <c r="C973" s="774">
        <v>1208</v>
      </c>
      <c r="D973" s="775">
        <v>964</v>
      </c>
      <c r="E973" s="776" t="s">
        <v>2616</v>
      </c>
      <c r="F973" s="777" t="s">
        <v>1878</v>
      </c>
      <c r="G973" s="778" t="s">
        <v>6217</v>
      </c>
      <c r="H973" s="777" t="s">
        <v>106</v>
      </c>
      <c r="I973" s="779">
        <v>200000</v>
      </c>
      <c r="J973" s="780">
        <v>200000</v>
      </c>
      <c r="K973" s="780"/>
      <c r="L973" s="780"/>
      <c r="M973" s="780"/>
      <c r="N973" s="780"/>
      <c r="O973" s="780"/>
      <c r="P973" s="780"/>
      <c r="Q973" s="781"/>
      <c r="R973" s="754"/>
      <c r="S973" s="754"/>
      <c r="T973" s="754"/>
      <c r="U973" s="754"/>
      <c r="V973" s="754"/>
      <c r="W973" s="754"/>
      <c r="X973" s="754"/>
      <c r="Y973" s="754"/>
      <c r="Z973" s="754"/>
      <c r="AA973" s="754"/>
      <c r="AB973" s="754"/>
      <c r="AC973" s="754"/>
      <c r="AD973" s="754"/>
      <c r="AE973" s="754"/>
      <c r="AF973" s="754"/>
      <c r="AG973" s="754"/>
      <c r="AH973" s="754"/>
      <c r="AI973" s="754"/>
      <c r="AJ973" s="754"/>
      <c r="AK973" s="754"/>
      <c r="AL973" s="754"/>
      <c r="AM973" s="754"/>
      <c r="AN973" s="754"/>
      <c r="AO973" s="754"/>
      <c r="AP973" s="754"/>
      <c r="AQ973" s="754"/>
      <c r="AR973" s="754"/>
      <c r="AS973" s="754"/>
      <c r="AT973" s="754"/>
      <c r="AU973" s="754"/>
      <c r="AV973" s="754"/>
      <c r="AW973" s="754"/>
      <c r="AX973" s="754"/>
      <c r="AY973" s="754"/>
      <c r="AZ973" s="754"/>
      <c r="BA973" s="754"/>
      <c r="BB973" s="754"/>
      <c r="BC973" s="754"/>
      <c r="BD973" s="754"/>
      <c r="BE973" s="754"/>
      <c r="BF973" s="754"/>
      <c r="BG973" s="754"/>
    </row>
    <row r="974" spans="1:59" s="782" customFormat="1" x14ac:dyDescent="0.2">
      <c r="A974" s="773">
        <v>933</v>
      </c>
      <c r="B974" s="773">
        <v>941</v>
      </c>
      <c r="C974" s="774">
        <v>1209</v>
      </c>
      <c r="D974" s="775">
        <v>965</v>
      </c>
      <c r="E974" s="776" t="s">
        <v>2618</v>
      </c>
      <c r="F974" s="777" t="s">
        <v>2619</v>
      </c>
      <c r="G974" s="778" t="s">
        <v>5747</v>
      </c>
      <c r="H974" s="777" t="s">
        <v>106</v>
      </c>
      <c r="I974" s="779">
        <v>12000</v>
      </c>
      <c r="J974" s="780">
        <v>12000</v>
      </c>
      <c r="K974" s="780"/>
      <c r="L974" s="780"/>
      <c r="M974" s="780"/>
      <c r="N974" s="780"/>
      <c r="O974" s="780"/>
      <c r="P974" s="780"/>
      <c r="Q974" s="781"/>
      <c r="R974" s="754"/>
      <c r="S974" s="754"/>
      <c r="T974" s="754"/>
      <c r="U974" s="754"/>
      <c r="V974" s="754"/>
      <c r="W974" s="754"/>
      <c r="X974" s="754"/>
      <c r="Y974" s="754"/>
      <c r="Z974" s="754"/>
      <c r="AA974" s="754"/>
      <c r="AB974" s="754"/>
      <c r="AC974" s="754"/>
      <c r="AD974" s="754"/>
      <c r="AE974" s="754"/>
      <c r="AF974" s="754"/>
      <c r="AG974" s="754"/>
      <c r="AH974" s="754"/>
      <c r="AI974" s="754"/>
      <c r="AJ974" s="754"/>
      <c r="AK974" s="754"/>
      <c r="AL974" s="754"/>
      <c r="AM974" s="754"/>
      <c r="AN974" s="754"/>
      <c r="AO974" s="754"/>
      <c r="AP974" s="754"/>
      <c r="AQ974" s="754"/>
      <c r="AR974" s="754"/>
      <c r="AS974" s="754"/>
      <c r="AT974" s="754"/>
      <c r="AU974" s="754"/>
      <c r="AV974" s="754"/>
      <c r="AW974" s="754"/>
      <c r="AX974" s="754"/>
      <c r="AY974" s="754"/>
      <c r="AZ974" s="754"/>
      <c r="BA974" s="754"/>
      <c r="BB974" s="754"/>
      <c r="BC974" s="754"/>
      <c r="BD974" s="754"/>
      <c r="BE974" s="754"/>
      <c r="BF974" s="754"/>
      <c r="BG974" s="754"/>
    </row>
    <row r="975" spans="1:59" s="782" customFormat="1" x14ac:dyDescent="0.2">
      <c r="A975" s="773">
        <v>934</v>
      </c>
      <c r="B975" s="773">
        <v>942</v>
      </c>
      <c r="C975" s="774">
        <v>1210</v>
      </c>
      <c r="D975" s="775">
        <v>966</v>
      </c>
      <c r="E975" s="776" t="s">
        <v>2621</v>
      </c>
      <c r="F975" s="777" t="s">
        <v>1576</v>
      </c>
      <c r="G975" s="778" t="s">
        <v>5747</v>
      </c>
      <c r="H975" s="777" t="s">
        <v>106</v>
      </c>
      <c r="I975" s="779">
        <v>5000</v>
      </c>
      <c r="J975" s="780">
        <v>5000</v>
      </c>
      <c r="K975" s="780"/>
      <c r="L975" s="780"/>
      <c r="M975" s="780"/>
      <c r="N975" s="780"/>
      <c r="O975" s="780"/>
      <c r="P975" s="780"/>
      <c r="Q975" s="781"/>
      <c r="R975" s="754"/>
      <c r="S975" s="754"/>
      <c r="T975" s="754"/>
      <c r="U975" s="754"/>
      <c r="V975" s="754"/>
      <c r="W975" s="754"/>
      <c r="X975" s="754"/>
      <c r="Y975" s="754"/>
      <c r="Z975" s="754"/>
      <c r="AA975" s="754"/>
      <c r="AB975" s="754"/>
      <c r="AC975" s="754"/>
      <c r="AD975" s="754"/>
      <c r="AE975" s="754"/>
      <c r="AF975" s="754"/>
      <c r="AG975" s="754"/>
      <c r="AH975" s="754"/>
      <c r="AI975" s="754"/>
      <c r="AJ975" s="754"/>
      <c r="AK975" s="754"/>
      <c r="AL975" s="754"/>
      <c r="AM975" s="754"/>
      <c r="AN975" s="754"/>
      <c r="AO975" s="754"/>
      <c r="AP975" s="754"/>
      <c r="AQ975" s="754"/>
      <c r="AR975" s="754"/>
      <c r="AS975" s="754"/>
      <c r="AT975" s="754"/>
      <c r="AU975" s="754"/>
      <c r="AV975" s="754"/>
      <c r="AW975" s="754"/>
      <c r="AX975" s="754"/>
      <c r="AY975" s="754"/>
      <c r="AZ975" s="754"/>
      <c r="BA975" s="754"/>
      <c r="BB975" s="754"/>
      <c r="BC975" s="754"/>
      <c r="BD975" s="754"/>
      <c r="BE975" s="754"/>
      <c r="BF975" s="754"/>
      <c r="BG975" s="754"/>
    </row>
    <row r="976" spans="1:59" s="782" customFormat="1" x14ac:dyDescent="0.2">
      <c r="A976" s="773">
        <v>936</v>
      </c>
      <c r="B976" s="773">
        <v>944</v>
      </c>
      <c r="C976" s="774">
        <v>1211</v>
      </c>
      <c r="D976" s="775">
        <v>967</v>
      </c>
      <c r="E976" s="776" t="s">
        <v>2626</v>
      </c>
      <c r="F976" s="777" t="s">
        <v>1554</v>
      </c>
      <c r="G976" s="778" t="s">
        <v>6217</v>
      </c>
      <c r="H976" s="777" t="s">
        <v>106</v>
      </c>
      <c r="I976" s="779">
        <v>100000</v>
      </c>
      <c r="J976" s="780">
        <v>100000</v>
      </c>
      <c r="K976" s="780"/>
      <c r="L976" s="780"/>
      <c r="M976" s="780"/>
      <c r="N976" s="780"/>
      <c r="O976" s="780"/>
      <c r="P976" s="780"/>
      <c r="Q976" s="781"/>
      <c r="R976" s="754"/>
      <c r="S976" s="754"/>
      <c r="T976" s="754"/>
      <c r="U976" s="754"/>
      <c r="V976" s="754"/>
      <c r="W976" s="754"/>
      <c r="X976" s="754"/>
      <c r="Y976" s="754"/>
      <c r="Z976" s="754"/>
      <c r="AA976" s="754"/>
      <c r="AB976" s="754"/>
      <c r="AC976" s="754"/>
      <c r="AD976" s="754"/>
      <c r="AE976" s="754"/>
      <c r="AF976" s="754"/>
      <c r="AG976" s="754"/>
      <c r="AH976" s="754"/>
      <c r="AI976" s="754"/>
      <c r="AJ976" s="754"/>
      <c r="AK976" s="754"/>
      <c r="AL976" s="754"/>
      <c r="AM976" s="754"/>
      <c r="AN976" s="754"/>
      <c r="AO976" s="754"/>
      <c r="AP976" s="754"/>
      <c r="AQ976" s="754"/>
      <c r="AR976" s="754"/>
      <c r="AS976" s="754"/>
      <c r="AT976" s="754"/>
      <c r="AU976" s="754"/>
      <c r="AV976" s="754"/>
      <c r="AW976" s="754"/>
      <c r="AX976" s="754"/>
      <c r="AY976" s="754"/>
      <c r="AZ976" s="754"/>
      <c r="BA976" s="754"/>
      <c r="BB976" s="754"/>
      <c r="BC976" s="754"/>
      <c r="BD976" s="754"/>
      <c r="BE976" s="754"/>
      <c r="BF976" s="754"/>
      <c r="BG976" s="754"/>
    </row>
    <row r="977" spans="1:59" s="782" customFormat="1" x14ac:dyDescent="0.2">
      <c r="A977" s="773">
        <v>937</v>
      </c>
      <c r="B977" s="773">
        <v>945</v>
      </c>
      <c r="C977" s="774">
        <v>1212</v>
      </c>
      <c r="D977" s="775">
        <v>968</v>
      </c>
      <c r="E977" s="776" t="s">
        <v>2628</v>
      </c>
      <c r="F977" s="777" t="s">
        <v>2417</v>
      </c>
      <c r="G977" s="778" t="s">
        <v>5747</v>
      </c>
      <c r="H977" s="777" t="s">
        <v>106</v>
      </c>
      <c r="I977" s="779">
        <v>15000</v>
      </c>
      <c r="J977" s="780">
        <v>15000</v>
      </c>
      <c r="K977" s="780"/>
      <c r="L977" s="780"/>
      <c r="M977" s="780"/>
      <c r="N977" s="780"/>
      <c r="O977" s="780"/>
      <c r="P977" s="780"/>
      <c r="Q977" s="781"/>
      <c r="R977" s="754"/>
      <c r="S977" s="754"/>
      <c r="T977" s="754"/>
      <c r="U977" s="754"/>
      <c r="V977" s="754"/>
      <c r="W977" s="754"/>
      <c r="X977" s="754"/>
      <c r="Y977" s="754"/>
      <c r="Z977" s="754"/>
      <c r="AA977" s="754"/>
      <c r="AB977" s="754"/>
      <c r="AC977" s="754"/>
      <c r="AD977" s="754"/>
      <c r="AE977" s="754"/>
      <c r="AF977" s="754"/>
      <c r="AG977" s="754"/>
      <c r="AH977" s="754"/>
      <c r="AI977" s="754"/>
      <c r="AJ977" s="754"/>
      <c r="AK977" s="754"/>
      <c r="AL977" s="754"/>
      <c r="AM977" s="754"/>
      <c r="AN977" s="754"/>
      <c r="AO977" s="754"/>
      <c r="AP977" s="754"/>
      <c r="AQ977" s="754"/>
      <c r="AR977" s="754"/>
      <c r="AS977" s="754"/>
      <c r="AT977" s="754"/>
      <c r="AU977" s="754"/>
      <c r="AV977" s="754"/>
      <c r="AW977" s="754"/>
      <c r="AX977" s="754"/>
      <c r="AY977" s="754"/>
      <c r="AZ977" s="754"/>
      <c r="BA977" s="754"/>
      <c r="BB977" s="754"/>
      <c r="BC977" s="754"/>
      <c r="BD977" s="754"/>
      <c r="BE977" s="754"/>
      <c r="BF977" s="754"/>
      <c r="BG977" s="754"/>
    </row>
    <row r="978" spans="1:59" s="782" customFormat="1" x14ac:dyDescent="0.2">
      <c r="A978" s="773">
        <v>938</v>
      </c>
      <c r="B978" s="773">
        <v>946</v>
      </c>
      <c r="C978" s="774">
        <v>1213</v>
      </c>
      <c r="D978" s="775">
        <v>969</v>
      </c>
      <c r="E978" s="776" t="s">
        <v>2630</v>
      </c>
      <c r="F978" s="777" t="s">
        <v>2420</v>
      </c>
      <c r="G978" s="778" t="s">
        <v>5747</v>
      </c>
      <c r="H978" s="777" t="s">
        <v>106</v>
      </c>
      <c r="I978" s="779">
        <v>0</v>
      </c>
      <c r="J978" s="780">
        <v>0</v>
      </c>
      <c r="K978" s="780"/>
      <c r="L978" s="780"/>
      <c r="M978" s="780"/>
      <c r="N978" s="780"/>
      <c r="O978" s="780"/>
      <c r="P978" s="780"/>
      <c r="Q978" s="781"/>
      <c r="R978" s="754"/>
      <c r="S978" s="754"/>
      <c r="T978" s="754"/>
      <c r="U978" s="754"/>
      <c r="V978" s="754"/>
      <c r="W978" s="754"/>
      <c r="X978" s="754"/>
      <c r="Y978" s="754"/>
      <c r="Z978" s="754"/>
      <c r="AA978" s="754"/>
      <c r="AB978" s="754"/>
      <c r="AC978" s="754"/>
      <c r="AD978" s="754"/>
      <c r="AE978" s="754"/>
      <c r="AF978" s="754"/>
      <c r="AG978" s="754"/>
      <c r="AH978" s="754"/>
      <c r="AI978" s="754"/>
      <c r="AJ978" s="754"/>
      <c r="AK978" s="754"/>
      <c r="AL978" s="754"/>
      <c r="AM978" s="754"/>
      <c r="AN978" s="754"/>
      <c r="AO978" s="754"/>
      <c r="AP978" s="754"/>
      <c r="AQ978" s="754"/>
      <c r="AR978" s="754"/>
      <c r="AS978" s="754"/>
      <c r="AT978" s="754"/>
      <c r="AU978" s="754"/>
      <c r="AV978" s="754"/>
      <c r="AW978" s="754"/>
      <c r="AX978" s="754"/>
      <c r="AY978" s="754"/>
      <c r="AZ978" s="754"/>
      <c r="BA978" s="754"/>
      <c r="BB978" s="754"/>
      <c r="BC978" s="754"/>
      <c r="BD978" s="754"/>
      <c r="BE978" s="754"/>
      <c r="BF978" s="754"/>
      <c r="BG978" s="754"/>
    </row>
    <row r="979" spans="1:59" s="782" customFormat="1" x14ac:dyDescent="0.2">
      <c r="A979" s="773">
        <v>939</v>
      </c>
      <c r="B979" s="773">
        <v>947</v>
      </c>
      <c r="C979" s="774">
        <v>1214</v>
      </c>
      <c r="D979" s="775">
        <v>970</v>
      </c>
      <c r="E979" s="776" t="s">
        <v>2632</v>
      </c>
      <c r="F979" s="777" t="s">
        <v>1448</v>
      </c>
      <c r="G979" s="778" t="s">
        <v>6217</v>
      </c>
      <c r="H979" s="777" t="s">
        <v>106</v>
      </c>
      <c r="I979" s="779">
        <v>180000</v>
      </c>
      <c r="J979" s="780">
        <v>180000</v>
      </c>
      <c r="K979" s="780"/>
      <c r="L979" s="780"/>
      <c r="M979" s="780"/>
      <c r="N979" s="780"/>
      <c r="O979" s="780"/>
      <c r="P979" s="780"/>
      <c r="Q979" s="781"/>
      <c r="R979" s="754"/>
      <c r="S979" s="754"/>
      <c r="T979" s="754"/>
      <c r="U979" s="754"/>
      <c r="V979" s="754"/>
      <c r="W979" s="754"/>
      <c r="X979" s="754"/>
      <c r="Y979" s="754"/>
      <c r="Z979" s="754"/>
      <c r="AA979" s="754"/>
      <c r="AB979" s="754"/>
      <c r="AC979" s="754"/>
      <c r="AD979" s="754"/>
      <c r="AE979" s="754"/>
      <c r="AF979" s="754"/>
      <c r="AG979" s="754"/>
      <c r="AH979" s="754"/>
      <c r="AI979" s="754"/>
      <c r="AJ979" s="754"/>
      <c r="AK979" s="754"/>
      <c r="AL979" s="754"/>
      <c r="AM979" s="754"/>
      <c r="AN979" s="754"/>
      <c r="AO979" s="754"/>
      <c r="AP979" s="754"/>
      <c r="AQ979" s="754"/>
      <c r="AR979" s="754"/>
      <c r="AS979" s="754"/>
      <c r="AT979" s="754"/>
      <c r="AU979" s="754"/>
      <c r="AV979" s="754"/>
      <c r="AW979" s="754"/>
      <c r="AX979" s="754"/>
      <c r="AY979" s="754"/>
      <c r="AZ979" s="754"/>
      <c r="BA979" s="754"/>
      <c r="BB979" s="754"/>
      <c r="BC979" s="754"/>
      <c r="BD979" s="754"/>
      <c r="BE979" s="754"/>
      <c r="BF979" s="754"/>
      <c r="BG979" s="754"/>
    </row>
    <row r="980" spans="1:59" s="782" customFormat="1" x14ac:dyDescent="0.2">
      <c r="A980" s="773">
        <v>940</v>
      </c>
      <c r="B980" s="773">
        <v>948</v>
      </c>
      <c r="C980" s="774">
        <v>1215</v>
      </c>
      <c r="D980" s="775">
        <v>971</v>
      </c>
      <c r="E980" s="776" t="s">
        <v>2634</v>
      </c>
      <c r="F980" s="777" t="s">
        <v>2636</v>
      </c>
      <c r="G980" s="778" t="s">
        <v>5747</v>
      </c>
      <c r="H980" s="777" t="s">
        <v>106</v>
      </c>
      <c r="I980" s="779">
        <v>35000</v>
      </c>
      <c r="J980" s="780">
        <v>35000</v>
      </c>
      <c r="K980" s="780"/>
      <c r="L980" s="780"/>
      <c r="M980" s="780"/>
      <c r="N980" s="780"/>
      <c r="O980" s="780"/>
      <c r="P980" s="780"/>
      <c r="Q980" s="781"/>
      <c r="R980" s="754"/>
      <c r="S980" s="754"/>
      <c r="T980" s="754"/>
      <c r="U980" s="754"/>
      <c r="V980" s="754"/>
      <c r="W980" s="754"/>
      <c r="X980" s="754"/>
      <c r="Y980" s="754"/>
      <c r="Z980" s="754"/>
      <c r="AA980" s="754"/>
      <c r="AB980" s="754"/>
      <c r="AC980" s="754"/>
      <c r="AD980" s="754"/>
      <c r="AE980" s="754"/>
      <c r="AF980" s="754"/>
      <c r="AG980" s="754"/>
      <c r="AH980" s="754"/>
      <c r="AI980" s="754"/>
      <c r="AJ980" s="754"/>
      <c r="AK980" s="754"/>
      <c r="AL980" s="754"/>
      <c r="AM980" s="754"/>
      <c r="AN980" s="754"/>
      <c r="AO980" s="754"/>
      <c r="AP980" s="754"/>
      <c r="AQ980" s="754"/>
      <c r="AR980" s="754"/>
      <c r="AS980" s="754"/>
      <c r="AT980" s="754"/>
      <c r="AU980" s="754"/>
      <c r="AV980" s="754"/>
      <c r="AW980" s="754"/>
      <c r="AX980" s="754"/>
      <c r="AY980" s="754"/>
      <c r="AZ980" s="754"/>
      <c r="BA980" s="754"/>
      <c r="BB980" s="754"/>
      <c r="BC980" s="754"/>
      <c r="BD980" s="754"/>
      <c r="BE980" s="754"/>
      <c r="BF980" s="754"/>
      <c r="BG980" s="754"/>
    </row>
    <row r="981" spans="1:59" s="782" customFormat="1" x14ac:dyDescent="0.2">
      <c r="A981" s="773">
        <v>941</v>
      </c>
      <c r="B981" s="773">
        <v>949</v>
      </c>
      <c r="C981" s="774">
        <v>1216</v>
      </c>
      <c r="D981" s="775">
        <v>972</v>
      </c>
      <c r="E981" s="776" t="s">
        <v>2638</v>
      </c>
      <c r="F981" s="777" t="s">
        <v>2639</v>
      </c>
      <c r="G981" s="778" t="s">
        <v>5747</v>
      </c>
      <c r="H981" s="777" t="s">
        <v>106</v>
      </c>
      <c r="I981" s="779">
        <v>25000</v>
      </c>
      <c r="J981" s="780">
        <v>25000</v>
      </c>
      <c r="K981" s="780"/>
      <c r="L981" s="780"/>
      <c r="M981" s="780"/>
      <c r="N981" s="780"/>
      <c r="O981" s="780"/>
      <c r="P981" s="780"/>
      <c r="Q981" s="781"/>
      <c r="R981" s="754"/>
      <c r="S981" s="754"/>
      <c r="T981" s="754"/>
      <c r="U981" s="754"/>
      <c r="V981" s="754"/>
      <c r="W981" s="754"/>
      <c r="X981" s="754"/>
      <c r="Y981" s="754"/>
      <c r="Z981" s="754"/>
      <c r="AA981" s="754"/>
      <c r="AB981" s="754"/>
      <c r="AC981" s="754"/>
      <c r="AD981" s="754"/>
      <c r="AE981" s="754"/>
      <c r="AF981" s="754"/>
      <c r="AG981" s="754"/>
      <c r="AH981" s="754"/>
      <c r="AI981" s="754"/>
      <c r="AJ981" s="754"/>
      <c r="AK981" s="754"/>
      <c r="AL981" s="754"/>
      <c r="AM981" s="754"/>
      <c r="AN981" s="754"/>
      <c r="AO981" s="754"/>
      <c r="AP981" s="754"/>
      <c r="AQ981" s="754"/>
      <c r="AR981" s="754"/>
      <c r="AS981" s="754"/>
      <c r="AT981" s="754"/>
      <c r="AU981" s="754"/>
      <c r="AV981" s="754"/>
      <c r="AW981" s="754"/>
      <c r="AX981" s="754"/>
      <c r="AY981" s="754"/>
      <c r="AZ981" s="754"/>
      <c r="BA981" s="754"/>
      <c r="BB981" s="754"/>
      <c r="BC981" s="754"/>
      <c r="BD981" s="754"/>
      <c r="BE981" s="754"/>
      <c r="BF981" s="754"/>
      <c r="BG981" s="754"/>
    </row>
    <row r="982" spans="1:59" s="782" customFormat="1" x14ac:dyDescent="0.2">
      <c r="A982" s="773">
        <v>942</v>
      </c>
      <c r="B982" s="773">
        <v>950</v>
      </c>
      <c r="C982" s="774">
        <v>1217</v>
      </c>
      <c r="D982" s="775">
        <v>973</v>
      </c>
      <c r="E982" s="776" t="s">
        <v>2641</v>
      </c>
      <c r="F982" s="777" t="s">
        <v>2643</v>
      </c>
      <c r="G982" s="778" t="s">
        <v>5747</v>
      </c>
      <c r="H982" s="777" t="s">
        <v>106</v>
      </c>
      <c r="I982" s="779">
        <v>42000</v>
      </c>
      <c r="J982" s="780">
        <v>42000</v>
      </c>
      <c r="K982" s="780"/>
      <c r="L982" s="780"/>
      <c r="M982" s="780"/>
      <c r="N982" s="780"/>
      <c r="O982" s="780"/>
      <c r="P982" s="780"/>
      <c r="Q982" s="781"/>
      <c r="R982" s="754"/>
      <c r="S982" s="754"/>
      <c r="T982" s="754"/>
      <c r="U982" s="754"/>
      <c r="V982" s="754"/>
      <c r="W982" s="754"/>
      <c r="X982" s="754"/>
      <c r="Y982" s="754"/>
      <c r="Z982" s="754"/>
      <c r="AA982" s="754"/>
      <c r="AB982" s="754"/>
      <c r="AC982" s="754"/>
      <c r="AD982" s="754"/>
      <c r="AE982" s="754"/>
      <c r="AF982" s="754"/>
      <c r="AG982" s="754"/>
      <c r="AH982" s="754"/>
      <c r="AI982" s="754"/>
      <c r="AJ982" s="754"/>
      <c r="AK982" s="754"/>
      <c r="AL982" s="754"/>
      <c r="AM982" s="754"/>
      <c r="AN982" s="754"/>
      <c r="AO982" s="754"/>
      <c r="AP982" s="754"/>
      <c r="AQ982" s="754"/>
      <c r="AR982" s="754"/>
      <c r="AS982" s="754"/>
      <c r="AT982" s="754"/>
      <c r="AU982" s="754"/>
      <c r="AV982" s="754"/>
      <c r="AW982" s="754"/>
      <c r="AX982" s="754"/>
      <c r="AY982" s="754"/>
      <c r="AZ982" s="754"/>
      <c r="BA982" s="754"/>
      <c r="BB982" s="754"/>
      <c r="BC982" s="754"/>
      <c r="BD982" s="754"/>
      <c r="BE982" s="754"/>
      <c r="BF982" s="754"/>
      <c r="BG982" s="754"/>
    </row>
    <row r="983" spans="1:59" s="782" customFormat="1" x14ac:dyDescent="0.2">
      <c r="A983" s="773">
        <v>944</v>
      </c>
      <c r="B983" s="773">
        <v>952</v>
      </c>
      <c r="C983" s="774">
        <v>1218</v>
      </c>
      <c r="D983" s="775">
        <v>974</v>
      </c>
      <c r="E983" s="776" t="s">
        <v>2648</v>
      </c>
      <c r="F983" s="777" t="s">
        <v>2649</v>
      </c>
      <c r="G983" s="778" t="s">
        <v>5747</v>
      </c>
      <c r="H983" s="777" t="s">
        <v>106</v>
      </c>
      <c r="I983" s="779">
        <v>15000</v>
      </c>
      <c r="J983" s="780">
        <v>15000</v>
      </c>
      <c r="K983" s="780"/>
      <c r="L983" s="780"/>
      <c r="M983" s="780"/>
      <c r="N983" s="780"/>
      <c r="O983" s="780"/>
      <c r="P983" s="780"/>
      <c r="Q983" s="781"/>
      <c r="R983" s="754"/>
      <c r="S983" s="754"/>
      <c r="T983" s="754"/>
      <c r="U983" s="754"/>
      <c r="V983" s="754"/>
      <c r="W983" s="754"/>
      <c r="X983" s="754"/>
      <c r="Y983" s="754"/>
      <c r="Z983" s="754"/>
      <c r="AA983" s="754"/>
      <c r="AB983" s="754"/>
      <c r="AC983" s="754"/>
      <c r="AD983" s="754"/>
      <c r="AE983" s="754"/>
      <c r="AF983" s="754"/>
      <c r="AG983" s="754"/>
      <c r="AH983" s="754"/>
      <c r="AI983" s="754"/>
      <c r="AJ983" s="754"/>
      <c r="AK983" s="754"/>
      <c r="AL983" s="754"/>
      <c r="AM983" s="754"/>
      <c r="AN983" s="754"/>
      <c r="AO983" s="754"/>
      <c r="AP983" s="754"/>
      <c r="AQ983" s="754"/>
      <c r="AR983" s="754"/>
      <c r="AS983" s="754"/>
      <c r="AT983" s="754"/>
      <c r="AU983" s="754"/>
      <c r="AV983" s="754"/>
      <c r="AW983" s="754"/>
      <c r="AX983" s="754"/>
      <c r="AY983" s="754"/>
      <c r="AZ983" s="754"/>
      <c r="BA983" s="754"/>
      <c r="BB983" s="754"/>
      <c r="BC983" s="754"/>
      <c r="BD983" s="754"/>
      <c r="BE983" s="754"/>
      <c r="BF983" s="754"/>
      <c r="BG983" s="754"/>
    </row>
    <row r="984" spans="1:59" s="782" customFormat="1" x14ac:dyDescent="0.2">
      <c r="A984" s="773">
        <v>948</v>
      </c>
      <c r="B984" s="773">
        <v>956</v>
      </c>
      <c r="C984" s="774">
        <v>1219</v>
      </c>
      <c r="D984" s="775">
        <v>975</v>
      </c>
      <c r="E984" s="776" t="s">
        <v>2661</v>
      </c>
      <c r="F984" s="777" t="s">
        <v>2662</v>
      </c>
      <c r="G984" s="778" t="s">
        <v>5747</v>
      </c>
      <c r="H984" s="777" t="s">
        <v>106</v>
      </c>
      <c r="I984" s="779">
        <v>25000</v>
      </c>
      <c r="J984" s="780">
        <v>25000</v>
      </c>
      <c r="K984" s="780"/>
      <c r="L984" s="780"/>
      <c r="M984" s="780"/>
      <c r="N984" s="780"/>
      <c r="O984" s="780"/>
      <c r="P984" s="780"/>
      <c r="Q984" s="781"/>
      <c r="R984" s="754"/>
      <c r="S984" s="754"/>
      <c r="T984" s="754"/>
      <c r="U984" s="754"/>
      <c r="V984" s="754"/>
      <c r="W984" s="754"/>
      <c r="X984" s="754"/>
      <c r="Y984" s="754"/>
      <c r="Z984" s="754"/>
      <c r="AA984" s="754"/>
      <c r="AB984" s="754"/>
      <c r="AC984" s="754"/>
      <c r="AD984" s="754"/>
      <c r="AE984" s="754"/>
      <c r="AF984" s="754"/>
      <c r="AG984" s="754"/>
      <c r="AH984" s="754"/>
      <c r="AI984" s="754"/>
      <c r="AJ984" s="754"/>
      <c r="AK984" s="754"/>
      <c r="AL984" s="754"/>
      <c r="AM984" s="754"/>
      <c r="AN984" s="754"/>
      <c r="AO984" s="754"/>
      <c r="AP984" s="754"/>
      <c r="AQ984" s="754"/>
      <c r="AR984" s="754"/>
      <c r="AS984" s="754"/>
      <c r="AT984" s="754"/>
      <c r="AU984" s="754"/>
      <c r="AV984" s="754"/>
      <c r="AW984" s="754"/>
      <c r="AX984" s="754"/>
      <c r="AY984" s="754"/>
      <c r="AZ984" s="754"/>
      <c r="BA984" s="754"/>
      <c r="BB984" s="754"/>
      <c r="BC984" s="754"/>
      <c r="BD984" s="754"/>
      <c r="BE984" s="754"/>
      <c r="BF984" s="754"/>
      <c r="BG984" s="754"/>
    </row>
    <row r="985" spans="1:59" s="782" customFormat="1" x14ac:dyDescent="0.2">
      <c r="A985" s="773">
        <v>950</v>
      </c>
      <c r="B985" s="773">
        <v>958</v>
      </c>
      <c r="C985" s="774">
        <v>1220</v>
      </c>
      <c r="D985" s="775">
        <v>976</v>
      </c>
      <c r="E985" s="776" t="s">
        <v>2667</v>
      </c>
      <c r="F985" s="777" t="s">
        <v>2669</v>
      </c>
      <c r="G985" s="778" t="s">
        <v>5747</v>
      </c>
      <c r="H985" s="777" t="s">
        <v>106</v>
      </c>
      <c r="I985" s="779">
        <v>35000</v>
      </c>
      <c r="J985" s="780">
        <v>35000</v>
      </c>
      <c r="K985" s="780"/>
      <c r="L985" s="780"/>
      <c r="M985" s="780"/>
      <c r="N985" s="780"/>
      <c r="O985" s="780"/>
      <c r="P985" s="780"/>
      <c r="Q985" s="781"/>
      <c r="R985" s="754"/>
      <c r="S985" s="754"/>
      <c r="T985" s="754"/>
      <c r="U985" s="754"/>
      <c r="V985" s="754"/>
      <c r="W985" s="754"/>
      <c r="X985" s="754"/>
      <c r="Y985" s="754"/>
      <c r="Z985" s="754"/>
      <c r="AA985" s="754"/>
      <c r="AB985" s="754"/>
      <c r="AC985" s="754"/>
      <c r="AD985" s="754"/>
      <c r="AE985" s="754"/>
      <c r="AF985" s="754"/>
      <c r="AG985" s="754"/>
      <c r="AH985" s="754"/>
      <c r="AI985" s="754"/>
      <c r="AJ985" s="754"/>
      <c r="AK985" s="754"/>
      <c r="AL985" s="754"/>
      <c r="AM985" s="754"/>
      <c r="AN985" s="754"/>
      <c r="AO985" s="754"/>
      <c r="AP985" s="754"/>
      <c r="AQ985" s="754"/>
      <c r="AR985" s="754"/>
      <c r="AS985" s="754"/>
      <c r="AT985" s="754"/>
      <c r="AU985" s="754"/>
      <c r="AV985" s="754"/>
      <c r="AW985" s="754"/>
      <c r="AX985" s="754"/>
      <c r="AY985" s="754"/>
      <c r="AZ985" s="754"/>
      <c r="BA985" s="754"/>
      <c r="BB985" s="754"/>
      <c r="BC985" s="754"/>
      <c r="BD985" s="754"/>
      <c r="BE985" s="754"/>
      <c r="BF985" s="754"/>
      <c r="BG985" s="754"/>
    </row>
    <row r="986" spans="1:59" s="782" customFormat="1" x14ac:dyDescent="0.2">
      <c r="A986" s="773">
        <v>951</v>
      </c>
      <c r="B986" s="773">
        <v>959</v>
      </c>
      <c r="C986" s="774">
        <v>1221</v>
      </c>
      <c r="D986" s="775">
        <v>977</v>
      </c>
      <c r="E986" s="776" t="s">
        <v>2671</v>
      </c>
      <c r="F986" s="777" t="s">
        <v>2476</v>
      </c>
      <c r="G986" s="778" t="s">
        <v>5747</v>
      </c>
      <c r="H986" s="777" t="s">
        <v>106</v>
      </c>
      <c r="I986" s="779">
        <v>8000</v>
      </c>
      <c r="J986" s="780">
        <v>8000</v>
      </c>
      <c r="K986" s="780"/>
      <c r="L986" s="780"/>
      <c r="M986" s="780"/>
      <c r="N986" s="780"/>
      <c r="O986" s="780"/>
      <c r="P986" s="780"/>
      <c r="Q986" s="781"/>
      <c r="R986" s="754"/>
      <c r="S986" s="754"/>
      <c r="T986" s="754"/>
      <c r="U986" s="754"/>
      <c r="V986" s="754"/>
      <c r="W986" s="754"/>
      <c r="X986" s="754"/>
      <c r="Y986" s="754"/>
      <c r="Z986" s="754"/>
      <c r="AA986" s="754"/>
      <c r="AB986" s="754"/>
      <c r="AC986" s="754"/>
      <c r="AD986" s="754"/>
      <c r="AE986" s="754"/>
      <c r="AF986" s="754"/>
      <c r="AG986" s="754"/>
      <c r="AH986" s="754"/>
      <c r="AI986" s="754"/>
      <c r="AJ986" s="754"/>
      <c r="AK986" s="754"/>
      <c r="AL986" s="754"/>
      <c r="AM986" s="754"/>
      <c r="AN986" s="754"/>
      <c r="AO986" s="754"/>
      <c r="AP986" s="754"/>
      <c r="AQ986" s="754"/>
      <c r="AR986" s="754"/>
      <c r="AS986" s="754"/>
      <c r="AT986" s="754"/>
      <c r="AU986" s="754"/>
      <c r="AV986" s="754"/>
      <c r="AW986" s="754"/>
      <c r="AX986" s="754"/>
      <c r="AY986" s="754"/>
      <c r="AZ986" s="754"/>
      <c r="BA986" s="754"/>
      <c r="BB986" s="754"/>
      <c r="BC986" s="754"/>
      <c r="BD986" s="754"/>
      <c r="BE986" s="754"/>
      <c r="BF986" s="754"/>
      <c r="BG986" s="754"/>
    </row>
    <row r="987" spans="1:59" s="782" customFormat="1" x14ac:dyDescent="0.2">
      <c r="A987" s="773">
        <v>953</v>
      </c>
      <c r="B987" s="773">
        <v>961</v>
      </c>
      <c r="C987" s="774">
        <v>1222</v>
      </c>
      <c r="D987" s="775">
        <v>978</v>
      </c>
      <c r="E987" s="776" t="s">
        <v>2676</v>
      </c>
      <c r="F987" s="777" t="s">
        <v>2677</v>
      </c>
      <c r="G987" s="778" t="s">
        <v>5747</v>
      </c>
      <c r="H987" s="777" t="s">
        <v>106</v>
      </c>
      <c r="I987" s="779">
        <v>11500</v>
      </c>
      <c r="J987" s="780">
        <v>11500</v>
      </c>
      <c r="K987" s="780"/>
      <c r="L987" s="780"/>
      <c r="M987" s="780"/>
      <c r="N987" s="780"/>
      <c r="O987" s="780"/>
      <c r="P987" s="780"/>
      <c r="Q987" s="781"/>
      <c r="R987" s="754"/>
      <c r="S987" s="754"/>
      <c r="T987" s="754"/>
      <c r="U987" s="754"/>
      <c r="V987" s="754"/>
      <c r="W987" s="754"/>
      <c r="X987" s="754"/>
      <c r="Y987" s="754"/>
      <c r="Z987" s="754"/>
      <c r="AA987" s="754"/>
      <c r="AB987" s="754"/>
      <c r="AC987" s="754"/>
      <c r="AD987" s="754"/>
      <c r="AE987" s="754"/>
      <c r="AF987" s="754"/>
      <c r="AG987" s="754"/>
      <c r="AH987" s="754"/>
      <c r="AI987" s="754"/>
      <c r="AJ987" s="754"/>
      <c r="AK987" s="754"/>
      <c r="AL987" s="754"/>
      <c r="AM987" s="754"/>
      <c r="AN987" s="754"/>
      <c r="AO987" s="754"/>
      <c r="AP987" s="754"/>
      <c r="AQ987" s="754"/>
      <c r="AR987" s="754"/>
      <c r="AS987" s="754"/>
      <c r="AT987" s="754"/>
      <c r="AU987" s="754"/>
      <c r="AV987" s="754"/>
      <c r="AW987" s="754"/>
      <c r="AX987" s="754"/>
      <c r="AY987" s="754"/>
      <c r="AZ987" s="754"/>
      <c r="BA987" s="754"/>
      <c r="BB987" s="754"/>
      <c r="BC987" s="754"/>
      <c r="BD987" s="754"/>
      <c r="BE987" s="754"/>
      <c r="BF987" s="754"/>
      <c r="BG987" s="754"/>
    </row>
    <row r="988" spans="1:59" s="782" customFormat="1" x14ac:dyDescent="0.2">
      <c r="A988" s="773">
        <v>954</v>
      </c>
      <c r="B988" s="773">
        <v>962</v>
      </c>
      <c r="C988" s="774">
        <v>1223</v>
      </c>
      <c r="D988" s="775">
        <v>979</v>
      </c>
      <c r="E988" s="776" t="s">
        <v>2679</v>
      </c>
      <c r="F988" s="777" t="s">
        <v>2680</v>
      </c>
      <c r="G988" s="778" t="s">
        <v>5747</v>
      </c>
      <c r="H988" s="777" t="s">
        <v>106</v>
      </c>
      <c r="I988" s="779">
        <v>50000</v>
      </c>
      <c r="J988" s="780">
        <v>50000</v>
      </c>
      <c r="K988" s="780"/>
      <c r="L988" s="780"/>
      <c r="M988" s="780"/>
      <c r="N988" s="780"/>
      <c r="O988" s="780"/>
      <c r="P988" s="780"/>
      <c r="Q988" s="781"/>
      <c r="R988" s="754"/>
      <c r="S988" s="754"/>
      <c r="T988" s="754"/>
      <c r="U988" s="754"/>
      <c r="V988" s="754"/>
      <c r="W988" s="754"/>
      <c r="X988" s="754"/>
      <c r="Y988" s="754"/>
      <c r="Z988" s="754"/>
      <c r="AA988" s="754"/>
      <c r="AB988" s="754"/>
      <c r="AC988" s="754"/>
      <c r="AD988" s="754"/>
      <c r="AE988" s="754"/>
      <c r="AF988" s="754"/>
      <c r="AG988" s="754"/>
      <c r="AH988" s="754"/>
      <c r="AI988" s="754"/>
      <c r="AJ988" s="754"/>
      <c r="AK988" s="754"/>
      <c r="AL988" s="754"/>
      <c r="AM988" s="754"/>
      <c r="AN988" s="754"/>
      <c r="AO988" s="754"/>
      <c r="AP988" s="754"/>
      <c r="AQ988" s="754"/>
      <c r="AR988" s="754"/>
      <c r="AS988" s="754"/>
      <c r="AT988" s="754"/>
      <c r="AU988" s="754"/>
      <c r="AV988" s="754"/>
      <c r="AW988" s="754"/>
      <c r="AX988" s="754"/>
      <c r="AY988" s="754"/>
      <c r="AZ988" s="754"/>
      <c r="BA988" s="754"/>
      <c r="BB988" s="754"/>
      <c r="BC988" s="754"/>
      <c r="BD988" s="754"/>
      <c r="BE988" s="754"/>
      <c r="BF988" s="754"/>
      <c r="BG988" s="754"/>
    </row>
    <row r="989" spans="1:59" s="782" customFormat="1" x14ac:dyDescent="0.2">
      <c r="A989" s="773">
        <v>956</v>
      </c>
      <c r="B989" s="773">
        <v>964</v>
      </c>
      <c r="C989" s="774">
        <v>1224</v>
      </c>
      <c r="D989" s="775">
        <v>980</v>
      </c>
      <c r="E989" s="776" t="s">
        <v>2685</v>
      </c>
      <c r="F989" s="777" t="s">
        <v>2447</v>
      </c>
      <c r="G989" s="778" t="s">
        <v>6217</v>
      </c>
      <c r="H989" s="777" t="s">
        <v>106</v>
      </c>
      <c r="I989" s="779">
        <v>167200</v>
      </c>
      <c r="J989" s="780">
        <v>167200</v>
      </c>
      <c r="K989" s="780"/>
      <c r="L989" s="780"/>
      <c r="M989" s="780"/>
      <c r="N989" s="780"/>
      <c r="O989" s="780"/>
      <c r="P989" s="780"/>
      <c r="Q989" s="781"/>
      <c r="R989" s="754"/>
      <c r="S989" s="754"/>
      <c r="T989" s="754"/>
      <c r="U989" s="754"/>
      <c r="V989" s="754"/>
      <c r="W989" s="754"/>
      <c r="X989" s="754"/>
      <c r="Y989" s="754"/>
      <c r="Z989" s="754"/>
      <c r="AA989" s="754"/>
      <c r="AB989" s="754"/>
      <c r="AC989" s="754"/>
      <c r="AD989" s="754"/>
      <c r="AE989" s="754"/>
      <c r="AF989" s="754"/>
      <c r="AG989" s="754"/>
      <c r="AH989" s="754"/>
      <c r="AI989" s="754"/>
      <c r="AJ989" s="754"/>
      <c r="AK989" s="754"/>
      <c r="AL989" s="754"/>
      <c r="AM989" s="754"/>
      <c r="AN989" s="754"/>
      <c r="AO989" s="754"/>
      <c r="AP989" s="754"/>
      <c r="AQ989" s="754"/>
      <c r="AR989" s="754"/>
      <c r="AS989" s="754"/>
      <c r="AT989" s="754"/>
      <c r="AU989" s="754"/>
      <c r="AV989" s="754"/>
      <c r="AW989" s="754"/>
      <c r="AX989" s="754"/>
      <c r="AY989" s="754"/>
      <c r="AZ989" s="754"/>
      <c r="BA989" s="754"/>
      <c r="BB989" s="754"/>
      <c r="BC989" s="754"/>
      <c r="BD989" s="754"/>
      <c r="BE989" s="754"/>
      <c r="BF989" s="754"/>
      <c r="BG989" s="754"/>
    </row>
    <row r="990" spans="1:59" s="782" customFormat="1" x14ac:dyDescent="0.2">
      <c r="A990" s="773">
        <v>957</v>
      </c>
      <c r="B990" s="773">
        <v>965</v>
      </c>
      <c r="C990" s="774">
        <v>1225</v>
      </c>
      <c r="D990" s="775">
        <v>981</v>
      </c>
      <c r="E990" s="776" t="s">
        <v>2688</v>
      </c>
      <c r="F990" s="777" t="s">
        <v>2689</v>
      </c>
      <c r="G990" s="778" t="s">
        <v>5745</v>
      </c>
      <c r="H990" s="777" t="s">
        <v>106</v>
      </c>
      <c r="I990" s="779">
        <v>35000</v>
      </c>
      <c r="J990" s="780">
        <v>35000</v>
      </c>
      <c r="K990" s="780"/>
      <c r="L990" s="780"/>
      <c r="M990" s="780"/>
      <c r="N990" s="780"/>
      <c r="O990" s="780"/>
      <c r="P990" s="780"/>
      <c r="Q990" s="781"/>
      <c r="R990" s="754"/>
      <c r="S990" s="754"/>
      <c r="T990" s="754"/>
      <c r="U990" s="754"/>
      <c r="V990" s="754"/>
      <c r="W990" s="754"/>
      <c r="X990" s="754"/>
      <c r="Y990" s="754"/>
      <c r="Z990" s="754"/>
      <c r="AA990" s="754"/>
      <c r="AB990" s="754"/>
      <c r="AC990" s="754"/>
      <c r="AD990" s="754"/>
      <c r="AE990" s="754"/>
      <c r="AF990" s="754"/>
      <c r="AG990" s="754"/>
      <c r="AH990" s="754"/>
      <c r="AI990" s="754"/>
      <c r="AJ990" s="754"/>
      <c r="AK990" s="754"/>
      <c r="AL990" s="754"/>
      <c r="AM990" s="754"/>
      <c r="AN990" s="754"/>
      <c r="AO990" s="754"/>
      <c r="AP990" s="754"/>
      <c r="AQ990" s="754"/>
      <c r="AR990" s="754"/>
      <c r="AS990" s="754"/>
      <c r="AT990" s="754"/>
      <c r="AU990" s="754"/>
      <c r="AV990" s="754"/>
      <c r="AW990" s="754"/>
      <c r="AX990" s="754"/>
      <c r="AY990" s="754"/>
      <c r="AZ990" s="754"/>
      <c r="BA990" s="754"/>
      <c r="BB990" s="754"/>
      <c r="BC990" s="754"/>
      <c r="BD990" s="754"/>
      <c r="BE990" s="754"/>
      <c r="BF990" s="754"/>
      <c r="BG990" s="754"/>
    </row>
    <row r="991" spans="1:59" s="782" customFormat="1" x14ac:dyDescent="0.2">
      <c r="A991" s="773">
        <v>959</v>
      </c>
      <c r="B991" s="773">
        <v>967</v>
      </c>
      <c r="C991" s="774">
        <v>1226</v>
      </c>
      <c r="D991" s="775">
        <v>982</v>
      </c>
      <c r="E991" s="776" t="s">
        <v>2694</v>
      </c>
      <c r="F991" s="777" t="s">
        <v>1508</v>
      </c>
      <c r="G991" s="778" t="s">
        <v>5747</v>
      </c>
      <c r="H991" s="777" t="s">
        <v>106</v>
      </c>
      <c r="I991" s="779">
        <v>25000</v>
      </c>
      <c r="J991" s="780">
        <v>25000</v>
      </c>
      <c r="K991" s="780"/>
      <c r="L991" s="780"/>
      <c r="M991" s="780"/>
      <c r="N991" s="780"/>
      <c r="O991" s="780"/>
      <c r="P991" s="780"/>
      <c r="Q991" s="781"/>
      <c r="R991" s="754"/>
      <c r="S991" s="754"/>
      <c r="T991" s="754"/>
      <c r="U991" s="754"/>
      <c r="V991" s="754"/>
      <c r="W991" s="754"/>
      <c r="X991" s="754"/>
      <c r="Y991" s="754"/>
      <c r="Z991" s="754"/>
      <c r="AA991" s="754"/>
      <c r="AB991" s="754"/>
      <c r="AC991" s="754"/>
      <c r="AD991" s="754"/>
      <c r="AE991" s="754"/>
      <c r="AF991" s="754"/>
      <c r="AG991" s="754"/>
      <c r="AH991" s="754"/>
      <c r="AI991" s="754"/>
      <c r="AJ991" s="754"/>
      <c r="AK991" s="754"/>
      <c r="AL991" s="754"/>
      <c r="AM991" s="754"/>
      <c r="AN991" s="754"/>
      <c r="AO991" s="754"/>
      <c r="AP991" s="754"/>
      <c r="AQ991" s="754"/>
      <c r="AR991" s="754"/>
      <c r="AS991" s="754"/>
      <c r="AT991" s="754"/>
      <c r="AU991" s="754"/>
      <c r="AV991" s="754"/>
      <c r="AW991" s="754"/>
      <c r="AX991" s="754"/>
      <c r="AY991" s="754"/>
      <c r="AZ991" s="754"/>
      <c r="BA991" s="754"/>
      <c r="BB991" s="754"/>
      <c r="BC991" s="754"/>
      <c r="BD991" s="754"/>
      <c r="BE991" s="754"/>
      <c r="BF991" s="754"/>
      <c r="BG991" s="754"/>
    </row>
    <row r="992" spans="1:59" s="782" customFormat="1" x14ac:dyDescent="0.2">
      <c r="A992" s="773">
        <v>960</v>
      </c>
      <c r="B992" s="773">
        <v>968</v>
      </c>
      <c r="C992" s="774">
        <v>1227</v>
      </c>
      <c r="D992" s="775">
        <v>983</v>
      </c>
      <c r="E992" s="776" t="s">
        <v>2696</v>
      </c>
      <c r="F992" s="777" t="s">
        <v>2607</v>
      </c>
      <c r="G992" s="778" t="s">
        <v>5747</v>
      </c>
      <c r="H992" s="777" t="s">
        <v>106</v>
      </c>
      <c r="I992" s="779">
        <v>82600</v>
      </c>
      <c r="J992" s="780">
        <v>82600</v>
      </c>
      <c r="K992" s="780"/>
      <c r="L992" s="780"/>
      <c r="M992" s="780"/>
      <c r="N992" s="780"/>
      <c r="O992" s="780"/>
      <c r="P992" s="780"/>
      <c r="Q992" s="781"/>
      <c r="R992" s="754"/>
      <c r="S992" s="754"/>
      <c r="T992" s="754"/>
      <c r="U992" s="754"/>
      <c r="V992" s="754"/>
      <c r="W992" s="754"/>
      <c r="X992" s="754"/>
      <c r="Y992" s="754"/>
      <c r="Z992" s="754"/>
      <c r="AA992" s="754"/>
      <c r="AB992" s="754"/>
      <c r="AC992" s="754"/>
      <c r="AD992" s="754"/>
      <c r="AE992" s="754"/>
      <c r="AF992" s="754"/>
      <c r="AG992" s="754"/>
      <c r="AH992" s="754"/>
      <c r="AI992" s="754"/>
      <c r="AJ992" s="754"/>
      <c r="AK992" s="754"/>
      <c r="AL992" s="754"/>
      <c r="AM992" s="754"/>
      <c r="AN992" s="754"/>
      <c r="AO992" s="754"/>
      <c r="AP992" s="754"/>
      <c r="AQ992" s="754"/>
      <c r="AR992" s="754"/>
      <c r="AS992" s="754"/>
      <c r="AT992" s="754"/>
      <c r="AU992" s="754"/>
      <c r="AV992" s="754"/>
      <c r="AW992" s="754"/>
      <c r="AX992" s="754"/>
      <c r="AY992" s="754"/>
      <c r="AZ992" s="754"/>
      <c r="BA992" s="754"/>
      <c r="BB992" s="754"/>
      <c r="BC992" s="754"/>
      <c r="BD992" s="754"/>
      <c r="BE992" s="754"/>
      <c r="BF992" s="754"/>
      <c r="BG992" s="754"/>
    </row>
    <row r="993" spans="1:59" s="782" customFormat="1" x14ac:dyDescent="0.2">
      <c r="A993" s="773">
        <v>961</v>
      </c>
      <c r="B993" s="773">
        <v>969</v>
      </c>
      <c r="C993" s="774">
        <v>1228</v>
      </c>
      <c r="D993" s="775">
        <v>984</v>
      </c>
      <c r="E993" s="776" t="s">
        <v>2698</v>
      </c>
      <c r="F993" s="777" t="s">
        <v>2699</v>
      </c>
      <c r="G993" s="778" t="s">
        <v>5747</v>
      </c>
      <c r="H993" s="777" t="s">
        <v>106</v>
      </c>
      <c r="I993" s="779">
        <v>75000</v>
      </c>
      <c r="J993" s="780">
        <v>75000</v>
      </c>
      <c r="K993" s="780"/>
      <c r="L993" s="780"/>
      <c r="M993" s="780"/>
      <c r="N993" s="780"/>
      <c r="O993" s="780"/>
      <c r="P993" s="780"/>
      <c r="Q993" s="781"/>
      <c r="R993" s="754"/>
      <c r="S993" s="754"/>
      <c r="T993" s="754"/>
      <c r="U993" s="754"/>
      <c r="V993" s="754"/>
      <c r="W993" s="754"/>
      <c r="X993" s="754"/>
      <c r="Y993" s="754"/>
      <c r="Z993" s="754"/>
      <c r="AA993" s="754"/>
      <c r="AB993" s="754"/>
      <c r="AC993" s="754"/>
      <c r="AD993" s="754"/>
      <c r="AE993" s="754"/>
      <c r="AF993" s="754"/>
      <c r="AG993" s="754"/>
      <c r="AH993" s="754"/>
      <c r="AI993" s="754"/>
      <c r="AJ993" s="754"/>
      <c r="AK993" s="754"/>
      <c r="AL993" s="754"/>
      <c r="AM993" s="754"/>
      <c r="AN993" s="754"/>
      <c r="AO993" s="754"/>
      <c r="AP993" s="754"/>
      <c r="AQ993" s="754"/>
      <c r="AR993" s="754"/>
      <c r="AS993" s="754"/>
      <c r="AT993" s="754"/>
      <c r="AU993" s="754"/>
      <c r="AV993" s="754"/>
      <c r="AW993" s="754"/>
      <c r="AX993" s="754"/>
      <c r="AY993" s="754"/>
      <c r="AZ993" s="754"/>
      <c r="BA993" s="754"/>
      <c r="BB993" s="754"/>
      <c r="BC993" s="754"/>
      <c r="BD993" s="754"/>
      <c r="BE993" s="754"/>
      <c r="BF993" s="754"/>
      <c r="BG993" s="754"/>
    </row>
    <row r="994" spans="1:59" s="782" customFormat="1" x14ac:dyDescent="0.2">
      <c r="A994" s="773">
        <v>964</v>
      </c>
      <c r="B994" s="773">
        <v>972</v>
      </c>
      <c r="C994" s="774">
        <v>1229</v>
      </c>
      <c r="D994" s="775">
        <v>985</v>
      </c>
      <c r="E994" s="776" t="s">
        <v>2707</v>
      </c>
      <c r="F994" s="777" t="s">
        <v>1508</v>
      </c>
      <c r="G994" s="778" t="s">
        <v>5747</v>
      </c>
      <c r="H994" s="777" t="s">
        <v>106</v>
      </c>
      <c r="I994" s="779">
        <v>40000</v>
      </c>
      <c r="J994" s="780">
        <v>40000</v>
      </c>
      <c r="K994" s="780"/>
      <c r="L994" s="780"/>
      <c r="M994" s="780"/>
      <c r="N994" s="780"/>
      <c r="O994" s="780"/>
      <c r="P994" s="780"/>
      <c r="Q994" s="781"/>
      <c r="R994" s="754"/>
      <c r="S994" s="754"/>
      <c r="T994" s="754"/>
      <c r="U994" s="754"/>
      <c r="V994" s="754"/>
      <c r="W994" s="754"/>
      <c r="X994" s="754"/>
      <c r="Y994" s="754"/>
      <c r="Z994" s="754"/>
      <c r="AA994" s="754"/>
      <c r="AB994" s="754"/>
      <c r="AC994" s="754"/>
      <c r="AD994" s="754"/>
      <c r="AE994" s="754"/>
      <c r="AF994" s="754"/>
      <c r="AG994" s="754"/>
      <c r="AH994" s="754"/>
      <c r="AI994" s="754"/>
      <c r="AJ994" s="754"/>
      <c r="AK994" s="754"/>
      <c r="AL994" s="754"/>
      <c r="AM994" s="754"/>
      <c r="AN994" s="754"/>
      <c r="AO994" s="754"/>
      <c r="AP994" s="754"/>
      <c r="AQ994" s="754"/>
      <c r="AR994" s="754"/>
      <c r="AS994" s="754"/>
      <c r="AT994" s="754"/>
      <c r="AU994" s="754"/>
      <c r="AV994" s="754"/>
      <c r="AW994" s="754"/>
      <c r="AX994" s="754"/>
      <c r="AY994" s="754"/>
      <c r="AZ994" s="754"/>
      <c r="BA994" s="754"/>
      <c r="BB994" s="754"/>
      <c r="BC994" s="754"/>
      <c r="BD994" s="754"/>
      <c r="BE994" s="754"/>
      <c r="BF994" s="754"/>
      <c r="BG994" s="754"/>
    </row>
    <row r="995" spans="1:59" s="782" customFormat="1" ht="30" x14ac:dyDescent="0.2">
      <c r="A995" s="773">
        <v>965</v>
      </c>
      <c r="B995" s="773">
        <v>973</v>
      </c>
      <c r="C995" s="774">
        <v>1230</v>
      </c>
      <c r="D995" s="775">
        <v>986</v>
      </c>
      <c r="E995" s="776" t="s">
        <v>2709</v>
      </c>
      <c r="F995" s="777" t="s">
        <v>2710</v>
      </c>
      <c r="G995" s="778" t="s">
        <v>5747</v>
      </c>
      <c r="H995" s="777" t="s">
        <v>106</v>
      </c>
      <c r="I995" s="779">
        <v>15000</v>
      </c>
      <c r="J995" s="780">
        <v>15000</v>
      </c>
      <c r="K995" s="780"/>
      <c r="L995" s="780"/>
      <c r="M995" s="780"/>
      <c r="N995" s="780"/>
      <c r="O995" s="780"/>
      <c r="P995" s="780"/>
      <c r="Q995" s="781"/>
      <c r="R995" s="754"/>
      <c r="S995" s="754"/>
      <c r="T995" s="754"/>
      <c r="U995" s="754"/>
      <c r="V995" s="754"/>
      <c r="W995" s="754"/>
      <c r="X995" s="754"/>
      <c r="Y995" s="754"/>
      <c r="Z995" s="754"/>
      <c r="AA995" s="754"/>
      <c r="AB995" s="754"/>
      <c r="AC995" s="754"/>
      <c r="AD995" s="754"/>
      <c r="AE995" s="754"/>
      <c r="AF995" s="754"/>
      <c r="AG995" s="754"/>
      <c r="AH995" s="754"/>
      <c r="AI995" s="754"/>
      <c r="AJ995" s="754"/>
      <c r="AK995" s="754"/>
      <c r="AL995" s="754"/>
      <c r="AM995" s="754"/>
      <c r="AN995" s="754"/>
      <c r="AO995" s="754"/>
      <c r="AP995" s="754"/>
      <c r="AQ995" s="754"/>
      <c r="AR995" s="754"/>
      <c r="AS995" s="754"/>
      <c r="AT995" s="754"/>
      <c r="AU995" s="754"/>
      <c r="AV995" s="754"/>
      <c r="AW995" s="754"/>
      <c r="AX995" s="754"/>
      <c r="AY995" s="754"/>
      <c r="AZ995" s="754"/>
      <c r="BA995" s="754"/>
      <c r="BB995" s="754"/>
      <c r="BC995" s="754"/>
      <c r="BD995" s="754"/>
      <c r="BE995" s="754"/>
      <c r="BF995" s="754"/>
      <c r="BG995" s="754"/>
    </row>
    <row r="996" spans="1:59" s="782" customFormat="1" x14ac:dyDescent="0.2">
      <c r="A996" s="773">
        <v>968</v>
      </c>
      <c r="B996" s="773">
        <v>976</v>
      </c>
      <c r="C996" s="774">
        <v>1231</v>
      </c>
      <c r="D996" s="775">
        <v>987</v>
      </c>
      <c r="E996" s="776" t="s">
        <v>2718</v>
      </c>
      <c r="F996" s="777" t="s">
        <v>2719</v>
      </c>
      <c r="G996" s="778" t="s">
        <v>5747</v>
      </c>
      <c r="H996" s="777" t="s">
        <v>106</v>
      </c>
      <c r="I996" s="779">
        <v>17500</v>
      </c>
      <c r="J996" s="780">
        <v>17500</v>
      </c>
      <c r="K996" s="780"/>
      <c r="L996" s="780"/>
      <c r="M996" s="780"/>
      <c r="N996" s="780"/>
      <c r="O996" s="780"/>
      <c r="P996" s="780"/>
      <c r="Q996" s="781"/>
      <c r="R996" s="754"/>
      <c r="S996" s="754"/>
      <c r="T996" s="754"/>
      <c r="U996" s="754"/>
      <c r="V996" s="754"/>
      <c r="W996" s="754"/>
      <c r="X996" s="754"/>
      <c r="Y996" s="754"/>
      <c r="Z996" s="754"/>
      <c r="AA996" s="754"/>
      <c r="AB996" s="754"/>
      <c r="AC996" s="754"/>
      <c r="AD996" s="754"/>
      <c r="AE996" s="754"/>
      <c r="AF996" s="754"/>
      <c r="AG996" s="754"/>
      <c r="AH996" s="754"/>
      <c r="AI996" s="754"/>
      <c r="AJ996" s="754"/>
      <c r="AK996" s="754"/>
      <c r="AL996" s="754"/>
      <c r="AM996" s="754"/>
      <c r="AN996" s="754"/>
      <c r="AO996" s="754"/>
      <c r="AP996" s="754"/>
      <c r="AQ996" s="754"/>
      <c r="AR996" s="754"/>
      <c r="AS996" s="754"/>
      <c r="AT996" s="754"/>
      <c r="AU996" s="754"/>
      <c r="AV996" s="754"/>
      <c r="AW996" s="754"/>
      <c r="AX996" s="754"/>
      <c r="AY996" s="754"/>
      <c r="AZ996" s="754"/>
      <c r="BA996" s="754"/>
      <c r="BB996" s="754"/>
      <c r="BC996" s="754"/>
      <c r="BD996" s="754"/>
      <c r="BE996" s="754"/>
      <c r="BF996" s="754"/>
      <c r="BG996" s="754"/>
    </row>
    <row r="997" spans="1:59" s="782" customFormat="1" x14ac:dyDescent="0.2">
      <c r="A997" s="773">
        <v>969</v>
      </c>
      <c r="B997" s="773">
        <v>977</v>
      </c>
      <c r="C997" s="774">
        <v>1232</v>
      </c>
      <c r="D997" s="775">
        <v>988</v>
      </c>
      <c r="E997" s="776" t="s">
        <v>2721</v>
      </c>
      <c r="F997" s="777" t="s">
        <v>2723</v>
      </c>
      <c r="G997" s="778" t="s">
        <v>5747</v>
      </c>
      <c r="H997" s="777" t="s">
        <v>106</v>
      </c>
      <c r="I997" s="779">
        <v>25000</v>
      </c>
      <c r="J997" s="780">
        <v>25000</v>
      </c>
      <c r="K997" s="780"/>
      <c r="L997" s="780"/>
      <c r="M997" s="780"/>
      <c r="N997" s="780"/>
      <c r="O997" s="780"/>
      <c r="P997" s="780"/>
      <c r="Q997" s="781"/>
      <c r="R997" s="754"/>
      <c r="S997" s="754"/>
      <c r="T997" s="754"/>
      <c r="U997" s="754"/>
      <c r="V997" s="754"/>
      <c r="W997" s="754"/>
      <c r="X997" s="754"/>
      <c r="Y997" s="754"/>
      <c r="Z997" s="754"/>
      <c r="AA997" s="754"/>
      <c r="AB997" s="754"/>
      <c r="AC997" s="754"/>
      <c r="AD997" s="754"/>
      <c r="AE997" s="754"/>
      <c r="AF997" s="754"/>
      <c r="AG997" s="754"/>
      <c r="AH997" s="754"/>
      <c r="AI997" s="754"/>
      <c r="AJ997" s="754"/>
      <c r="AK997" s="754"/>
      <c r="AL997" s="754"/>
      <c r="AM997" s="754"/>
      <c r="AN997" s="754"/>
      <c r="AO997" s="754"/>
      <c r="AP997" s="754"/>
      <c r="AQ997" s="754"/>
      <c r="AR997" s="754"/>
      <c r="AS997" s="754"/>
      <c r="AT997" s="754"/>
      <c r="AU997" s="754"/>
      <c r="AV997" s="754"/>
      <c r="AW997" s="754"/>
      <c r="AX997" s="754"/>
      <c r="AY997" s="754"/>
      <c r="AZ997" s="754"/>
      <c r="BA997" s="754"/>
      <c r="BB997" s="754"/>
      <c r="BC997" s="754"/>
      <c r="BD997" s="754"/>
      <c r="BE997" s="754"/>
      <c r="BF997" s="754"/>
      <c r="BG997" s="754"/>
    </row>
    <row r="998" spans="1:59" s="782" customFormat="1" x14ac:dyDescent="0.2">
      <c r="A998" s="773">
        <v>970</v>
      </c>
      <c r="B998" s="773">
        <v>978</v>
      </c>
      <c r="C998" s="774">
        <v>1233</v>
      </c>
      <c r="D998" s="775">
        <v>989</v>
      </c>
      <c r="E998" s="776" t="s">
        <v>2725</v>
      </c>
      <c r="F998" s="777" t="s">
        <v>2726</v>
      </c>
      <c r="G998" s="778" t="s">
        <v>5747</v>
      </c>
      <c r="H998" s="777" t="s">
        <v>106</v>
      </c>
      <c r="I998" s="779">
        <v>28000</v>
      </c>
      <c r="J998" s="780">
        <v>28000</v>
      </c>
      <c r="K998" s="780"/>
      <c r="L998" s="780"/>
      <c r="M998" s="780"/>
      <c r="N998" s="780"/>
      <c r="O998" s="780"/>
      <c r="P998" s="780"/>
      <c r="Q998" s="781"/>
      <c r="R998" s="754"/>
      <c r="S998" s="754"/>
      <c r="T998" s="754"/>
      <c r="U998" s="754"/>
      <c r="V998" s="754"/>
      <c r="W998" s="754"/>
      <c r="X998" s="754"/>
      <c r="Y998" s="754"/>
      <c r="Z998" s="754"/>
      <c r="AA998" s="754"/>
      <c r="AB998" s="754"/>
      <c r="AC998" s="754"/>
      <c r="AD998" s="754"/>
      <c r="AE998" s="754"/>
      <c r="AF998" s="754"/>
      <c r="AG998" s="754"/>
      <c r="AH998" s="754"/>
      <c r="AI998" s="754"/>
      <c r="AJ998" s="754"/>
      <c r="AK998" s="754"/>
      <c r="AL998" s="754"/>
      <c r="AM998" s="754"/>
      <c r="AN998" s="754"/>
      <c r="AO998" s="754"/>
      <c r="AP998" s="754"/>
      <c r="AQ998" s="754"/>
      <c r="AR998" s="754"/>
      <c r="AS998" s="754"/>
      <c r="AT998" s="754"/>
      <c r="AU998" s="754"/>
      <c r="AV998" s="754"/>
      <c r="AW998" s="754"/>
      <c r="AX998" s="754"/>
      <c r="AY998" s="754"/>
      <c r="AZ998" s="754"/>
      <c r="BA998" s="754"/>
      <c r="BB998" s="754"/>
      <c r="BC998" s="754"/>
      <c r="BD998" s="754"/>
      <c r="BE998" s="754"/>
      <c r="BF998" s="754"/>
      <c r="BG998" s="754"/>
    </row>
    <row r="999" spans="1:59" s="782" customFormat="1" x14ac:dyDescent="0.2">
      <c r="A999" s="773">
        <v>971</v>
      </c>
      <c r="B999" s="773">
        <v>979</v>
      </c>
      <c r="C999" s="774">
        <v>1234</v>
      </c>
      <c r="D999" s="775">
        <v>990</v>
      </c>
      <c r="E999" s="776" t="s">
        <v>2728</v>
      </c>
      <c r="F999" s="777" t="s">
        <v>2729</v>
      </c>
      <c r="G999" s="778" t="s">
        <v>5747</v>
      </c>
      <c r="H999" s="777" t="s">
        <v>106</v>
      </c>
      <c r="I999" s="779">
        <v>20000</v>
      </c>
      <c r="J999" s="780">
        <v>20000</v>
      </c>
      <c r="K999" s="780"/>
      <c r="L999" s="780"/>
      <c r="M999" s="780"/>
      <c r="N999" s="780"/>
      <c r="O999" s="780"/>
      <c r="P999" s="780"/>
      <c r="Q999" s="781"/>
      <c r="R999" s="754"/>
      <c r="S999" s="754"/>
      <c r="T999" s="754"/>
      <c r="U999" s="754"/>
      <c r="V999" s="754"/>
      <c r="W999" s="754"/>
      <c r="X999" s="754"/>
      <c r="Y999" s="754"/>
      <c r="Z999" s="754"/>
      <c r="AA999" s="754"/>
      <c r="AB999" s="754"/>
      <c r="AC999" s="754"/>
      <c r="AD999" s="754"/>
      <c r="AE999" s="754"/>
      <c r="AF999" s="754"/>
      <c r="AG999" s="754"/>
      <c r="AH999" s="754"/>
      <c r="AI999" s="754"/>
      <c r="AJ999" s="754"/>
      <c r="AK999" s="754"/>
      <c r="AL999" s="754"/>
      <c r="AM999" s="754"/>
      <c r="AN999" s="754"/>
      <c r="AO999" s="754"/>
      <c r="AP999" s="754"/>
      <c r="AQ999" s="754"/>
      <c r="AR999" s="754"/>
      <c r="AS999" s="754"/>
      <c r="AT999" s="754"/>
      <c r="AU999" s="754"/>
      <c r="AV999" s="754"/>
      <c r="AW999" s="754"/>
      <c r="AX999" s="754"/>
      <c r="AY999" s="754"/>
      <c r="AZ999" s="754"/>
      <c r="BA999" s="754"/>
      <c r="BB999" s="754"/>
      <c r="BC999" s="754"/>
      <c r="BD999" s="754"/>
      <c r="BE999" s="754"/>
      <c r="BF999" s="754"/>
      <c r="BG999" s="754"/>
    </row>
    <row r="1000" spans="1:59" s="782" customFormat="1" x14ac:dyDescent="0.2">
      <c r="A1000" s="773">
        <v>973</v>
      </c>
      <c r="B1000" s="773">
        <v>981</v>
      </c>
      <c r="C1000" s="774">
        <v>1235</v>
      </c>
      <c r="D1000" s="775">
        <v>991</v>
      </c>
      <c r="E1000" s="776" t="s">
        <v>2734</v>
      </c>
      <c r="F1000" s="777" t="s">
        <v>1622</v>
      </c>
      <c r="G1000" s="778" t="s">
        <v>6217</v>
      </c>
      <c r="H1000" s="777" t="s">
        <v>106</v>
      </c>
      <c r="I1000" s="779">
        <v>120000</v>
      </c>
      <c r="J1000" s="780">
        <v>120000</v>
      </c>
      <c r="K1000" s="780"/>
      <c r="L1000" s="780"/>
      <c r="M1000" s="780"/>
      <c r="N1000" s="780"/>
      <c r="O1000" s="780"/>
      <c r="P1000" s="780"/>
      <c r="Q1000" s="781"/>
      <c r="R1000" s="754"/>
      <c r="S1000" s="754"/>
      <c r="T1000" s="754"/>
      <c r="U1000" s="754"/>
      <c r="V1000" s="754"/>
      <c r="W1000" s="754"/>
      <c r="X1000" s="754"/>
      <c r="Y1000" s="754"/>
      <c r="Z1000" s="754"/>
      <c r="AA1000" s="754"/>
      <c r="AB1000" s="754"/>
      <c r="AC1000" s="754"/>
      <c r="AD1000" s="754"/>
      <c r="AE1000" s="754"/>
      <c r="AF1000" s="754"/>
      <c r="AG1000" s="754"/>
      <c r="AH1000" s="754"/>
      <c r="AI1000" s="754"/>
      <c r="AJ1000" s="754"/>
      <c r="AK1000" s="754"/>
      <c r="AL1000" s="754"/>
      <c r="AM1000" s="754"/>
      <c r="AN1000" s="754"/>
      <c r="AO1000" s="754"/>
      <c r="AP1000" s="754"/>
      <c r="AQ1000" s="754"/>
      <c r="AR1000" s="754"/>
      <c r="AS1000" s="754"/>
      <c r="AT1000" s="754"/>
      <c r="AU1000" s="754"/>
      <c r="AV1000" s="754"/>
      <c r="AW1000" s="754"/>
      <c r="AX1000" s="754"/>
      <c r="AY1000" s="754"/>
      <c r="AZ1000" s="754"/>
      <c r="BA1000" s="754"/>
      <c r="BB1000" s="754"/>
      <c r="BC1000" s="754"/>
      <c r="BD1000" s="754"/>
      <c r="BE1000" s="754"/>
      <c r="BF1000" s="754"/>
      <c r="BG1000" s="754"/>
    </row>
    <row r="1001" spans="1:59" s="782" customFormat="1" x14ac:dyDescent="0.2">
      <c r="A1001" s="773">
        <v>974</v>
      </c>
      <c r="B1001" s="773">
        <v>982</v>
      </c>
      <c r="C1001" s="774">
        <v>1236</v>
      </c>
      <c r="D1001" s="775">
        <v>992</v>
      </c>
      <c r="E1001" s="776" t="s">
        <v>2736</v>
      </c>
      <c r="F1001" s="777" t="s">
        <v>1622</v>
      </c>
      <c r="G1001" s="778" t="s">
        <v>6217</v>
      </c>
      <c r="H1001" s="777" t="s">
        <v>106</v>
      </c>
      <c r="I1001" s="779">
        <v>320000</v>
      </c>
      <c r="J1001" s="780">
        <v>320000</v>
      </c>
      <c r="K1001" s="780"/>
      <c r="L1001" s="780"/>
      <c r="M1001" s="780"/>
      <c r="N1001" s="780"/>
      <c r="O1001" s="780"/>
      <c r="P1001" s="780"/>
      <c r="Q1001" s="781"/>
      <c r="R1001" s="754"/>
      <c r="S1001" s="754"/>
      <c r="T1001" s="754"/>
      <c r="U1001" s="754"/>
      <c r="V1001" s="754"/>
      <c r="W1001" s="754"/>
      <c r="X1001" s="754"/>
      <c r="Y1001" s="754"/>
      <c r="Z1001" s="754"/>
      <c r="AA1001" s="754"/>
      <c r="AB1001" s="754"/>
      <c r="AC1001" s="754"/>
      <c r="AD1001" s="754"/>
      <c r="AE1001" s="754"/>
      <c r="AF1001" s="754"/>
      <c r="AG1001" s="754"/>
      <c r="AH1001" s="754"/>
      <c r="AI1001" s="754"/>
      <c r="AJ1001" s="754"/>
      <c r="AK1001" s="754"/>
      <c r="AL1001" s="754"/>
      <c r="AM1001" s="754"/>
      <c r="AN1001" s="754"/>
      <c r="AO1001" s="754"/>
      <c r="AP1001" s="754"/>
      <c r="AQ1001" s="754"/>
      <c r="AR1001" s="754"/>
      <c r="AS1001" s="754"/>
      <c r="AT1001" s="754"/>
      <c r="AU1001" s="754"/>
      <c r="AV1001" s="754"/>
      <c r="AW1001" s="754"/>
      <c r="AX1001" s="754"/>
      <c r="AY1001" s="754"/>
      <c r="AZ1001" s="754"/>
      <c r="BA1001" s="754"/>
      <c r="BB1001" s="754"/>
      <c r="BC1001" s="754"/>
      <c r="BD1001" s="754"/>
      <c r="BE1001" s="754"/>
      <c r="BF1001" s="754"/>
      <c r="BG1001" s="754"/>
    </row>
    <row r="1002" spans="1:59" s="782" customFormat="1" x14ac:dyDescent="0.2">
      <c r="A1002" s="773">
        <v>975</v>
      </c>
      <c r="B1002" s="773">
        <v>983</v>
      </c>
      <c r="C1002" s="774">
        <v>1237</v>
      </c>
      <c r="D1002" s="775">
        <v>993</v>
      </c>
      <c r="E1002" s="776" t="s">
        <v>2738</v>
      </c>
      <c r="F1002" s="777" t="s">
        <v>2739</v>
      </c>
      <c r="G1002" s="778" t="s">
        <v>5747</v>
      </c>
      <c r="H1002" s="777" t="s">
        <v>106</v>
      </c>
      <c r="I1002" s="779">
        <v>50000</v>
      </c>
      <c r="J1002" s="780">
        <v>50000</v>
      </c>
      <c r="K1002" s="780"/>
      <c r="L1002" s="780"/>
      <c r="M1002" s="780"/>
      <c r="N1002" s="780"/>
      <c r="O1002" s="780"/>
      <c r="P1002" s="780"/>
      <c r="Q1002" s="781"/>
      <c r="R1002" s="754"/>
      <c r="S1002" s="754"/>
      <c r="T1002" s="754"/>
      <c r="U1002" s="754"/>
      <c r="V1002" s="754"/>
      <c r="W1002" s="754"/>
      <c r="X1002" s="754"/>
      <c r="Y1002" s="754"/>
      <c r="Z1002" s="754"/>
      <c r="AA1002" s="754"/>
      <c r="AB1002" s="754"/>
      <c r="AC1002" s="754"/>
      <c r="AD1002" s="754"/>
      <c r="AE1002" s="754"/>
      <c r="AF1002" s="754"/>
      <c r="AG1002" s="754"/>
      <c r="AH1002" s="754"/>
      <c r="AI1002" s="754"/>
      <c r="AJ1002" s="754"/>
      <c r="AK1002" s="754"/>
      <c r="AL1002" s="754"/>
      <c r="AM1002" s="754"/>
      <c r="AN1002" s="754"/>
      <c r="AO1002" s="754"/>
      <c r="AP1002" s="754"/>
      <c r="AQ1002" s="754"/>
      <c r="AR1002" s="754"/>
      <c r="AS1002" s="754"/>
      <c r="AT1002" s="754"/>
      <c r="AU1002" s="754"/>
      <c r="AV1002" s="754"/>
      <c r="AW1002" s="754"/>
      <c r="AX1002" s="754"/>
      <c r="AY1002" s="754"/>
      <c r="AZ1002" s="754"/>
      <c r="BA1002" s="754"/>
      <c r="BB1002" s="754"/>
      <c r="BC1002" s="754"/>
      <c r="BD1002" s="754"/>
      <c r="BE1002" s="754"/>
      <c r="BF1002" s="754"/>
      <c r="BG1002" s="754"/>
    </row>
    <row r="1003" spans="1:59" s="782" customFormat="1" x14ac:dyDescent="0.2">
      <c r="A1003" s="773">
        <v>976</v>
      </c>
      <c r="B1003" s="773">
        <v>984</v>
      </c>
      <c r="C1003" s="774">
        <v>1238</v>
      </c>
      <c r="D1003" s="775">
        <v>994</v>
      </c>
      <c r="E1003" s="776" t="s">
        <v>2741</v>
      </c>
      <c r="F1003" s="777" t="s">
        <v>2742</v>
      </c>
      <c r="G1003" s="778" t="s">
        <v>5747</v>
      </c>
      <c r="H1003" s="777" t="s">
        <v>106</v>
      </c>
      <c r="I1003" s="779">
        <v>15000</v>
      </c>
      <c r="J1003" s="780">
        <v>15000</v>
      </c>
      <c r="K1003" s="780"/>
      <c r="L1003" s="780"/>
      <c r="M1003" s="780"/>
      <c r="N1003" s="780"/>
      <c r="O1003" s="780"/>
      <c r="P1003" s="780"/>
      <c r="Q1003" s="781"/>
      <c r="R1003" s="754"/>
      <c r="S1003" s="754"/>
      <c r="T1003" s="754"/>
      <c r="U1003" s="754"/>
      <c r="V1003" s="754"/>
      <c r="W1003" s="754"/>
      <c r="X1003" s="754"/>
      <c r="Y1003" s="754"/>
      <c r="Z1003" s="754"/>
      <c r="AA1003" s="754"/>
      <c r="AB1003" s="754"/>
      <c r="AC1003" s="754"/>
      <c r="AD1003" s="754"/>
      <c r="AE1003" s="754"/>
      <c r="AF1003" s="754"/>
      <c r="AG1003" s="754"/>
      <c r="AH1003" s="754"/>
      <c r="AI1003" s="754"/>
      <c r="AJ1003" s="754"/>
      <c r="AK1003" s="754"/>
      <c r="AL1003" s="754"/>
      <c r="AM1003" s="754"/>
      <c r="AN1003" s="754"/>
      <c r="AO1003" s="754"/>
      <c r="AP1003" s="754"/>
      <c r="AQ1003" s="754"/>
      <c r="AR1003" s="754"/>
      <c r="AS1003" s="754"/>
      <c r="AT1003" s="754"/>
      <c r="AU1003" s="754"/>
      <c r="AV1003" s="754"/>
      <c r="AW1003" s="754"/>
      <c r="AX1003" s="754"/>
      <c r="AY1003" s="754"/>
      <c r="AZ1003" s="754"/>
      <c r="BA1003" s="754"/>
      <c r="BB1003" s="754"/>
      <c r="BC1003" s="754"/>
      <c r="BD1003" s="754"/>
      <c r="BE1003" s="754"/>
      <c r="BF1003" s="754"/>
      <c r="BG1003" s="754"/>
    </row>
    <row r="1004" spans="1:59" s="782" customFormat="1" x14ac:dyDescent="0.2">
      <c r="A1004" s="773">
        <v>977</v>
      </c>
      <c r="B1004" s="773">
        <v>985</v>
      </c>
      <c r="C1004" s="774">
        <v>1239</v>
      </c>
      <c r="D1004" s="775">
        <v>995</v>
      </c>
      <c r="E1004" s="776" t="s">
        <v>2744</v>
      </c>
      <c r="F1004" s="777" t="s">
        <v>2209</v>
      </c>
      <c r="G1004" s="778" t="s">
        <v>5747</v>
      </c>
      <c r="H1004" s="777" t="s">
        <v>106</v>
      </c>
      <c r="I1004" s="779">
        <v>40000</v>
      </c>
      <c r="J1004" s="780">
        <v>40000</v>
      </c>
      <c r="K1004" s="780"/>
      <c r="L1004" s="780"/>
      <c r="M1004" s="780"/>
      <c r="N1004" s="780"/>
      <c r="O1004" s="780"/>
      <c r="P1004" s="780"/>
      <c r="Q1004" s="781"/>
      <c r="R1004" s="754"/>
      <c r="S1004" s="754"/>
      <c r="T1004" s="754"/>
      <c r="U1004" s="754"/>
      <c r="V1004" s="754"/>
      <c r="W1004" s="754"/>
      <c r="X1004" s="754"/>
      <c r="Y1004" s="754"/>
      <c r="Z1004" s="754"/>
      <c r="AA1004" s="754"/>
      <c r="AB1004" s="754"/>
      <c r="AC1004" s="754"/>
      <c r="AD1004" s="754"/>
      <c r="AE1004" s="754"/>
      <c r="AF1004" s="754"/>
      <c r="AG1004" s="754"/>
      <c r="AH1004" s="754"/>
      <c r="AI1004" s="754"/>
      <c r="AJ1004" s="754"/>
      <c r="AK1004" s="754"/>
      <c r="AL1004" s="754"/>
      <c r="AM1004" s="754"/>
      <c r="AN1004" s="754"/>
      <c r="AO1004" s="754"/>
      <c r="AP1004" s="754"/>
      <c r="AQ1004" s="754"/>
      <c r="AR1004" s="754"/>
      <c r="AS1004" s="754"/>
      <c r="AT1004" s="754"/>
      <c r="AU1004" s="754"/>
      <c r="AV1004" s="754"/>
      <c r="AW1004" s="754"/>
      <c r="AX1004" s="754"/>
      <c r="AY1004" s="754"/>
      <c r="AZ1004" s="754"/>
      <c r="BA1004" s="754"/>
      <c r="BB1004" s="754"/>
      <c r="BC1004" s="754"/>
      <c r="BD1004" s="754"/>
      <c r="BE1004" s="754"/>
      <c r="BF1004" s="754"/>
      <c r="BG1004" s="754"/>
    </row>
    <row r="1005" spans="1:59" s="782" customFormat="1" x14ac:dyDescent="0.2">
      <c r="A1005" s="773">
        <v>985</v>
      </c>
      <c r="B1005" s="773">
        <v>993</v>
      </c>
      <c r="C1005" s="774">
        <v>1240</v>
      </c>
      <c r="D1005" s="775">
        <v>996</v>
      </c>
      <c r="E1005" s="776" t="s">
        <v>2764</v>
      </c>
      <c r="F1005" s="777" t="s">
        <v>2209</v>
      </c>
      <c r="G1005" s="778" t="s">
        <v>5747</v>
      </c>
      <c r="H1005" s="777" t="s">
        <v>106</v>
      </c>
      <c r="I1005" s="779">
        <v>40000</v>
      </c>
      <c r="J1005" s="780">
        <v>40000</v>
      </c>
      <c r="K1005" s="780"/>
      <c r="L1005" s="780"/>
      <c r="M1005" s="780"/>
      <c r="N1005" s="780"/>
      <c r="O1005" s="780"/>
      <c r="P1005" s="780"/>
      <c r="Q1005" s="781"/>
      <c r="R1005" s="754"/>
      <c r="S1005" s="754"/>
      <c r="T1005" s="754"/>
      <c r="U1005" s="754"/>
      <c r="V1005" s="754"/>
      <c r="W1005" s="754"/>
      <c r="X1005" s="754"/>
      <c r="Y1005" s="754"/>
      <c r="Z1005" s="754"/>
      <c r="AA1005" s="754"/>
      <c r="AB1005" s="754"/>
      <c r="AC1005" s="754"/>
      <c r="AD1005" s="754"/>
      <c r="AE1005" s="754"/>
      <c r="AF1005" s="754"/>
      <c r="AG1005" s="754"/>
      <c r="AH1005" s="754"/>
      <c r="AI1005" s="754"/>
      <c r="AJ1005" s="754"/>
      <c r="AK1005" s="754"/>
      <c r="AL1005" s="754"/>
      <c r="AM1005" s="754"/>
      <c r="AN1005" s="754"/>
      <c r="AO1005" s="754"/>
      <c r="AP1005" s="754"/>
      <c r="AQ1005" s="754"/>
      <c r="AR1005" s="754"/>
      <c r="AS1005" s="754"/>
      <c r="AT1005" s="754"/>
      <c r="AU1005" s="754"/>
      <c r="AV1005" s="754"/>
      <c r="AW1005" s="754"/>
      <c r="AX1005" s="754"/>
      <c r="AY1005" s="754"/>
      <c r="AZ1005" s="754"/>
      <c r="BA1005" s="754"/>
      <c r="BB1005" s="754"/>
      <c r="BC1005" s="754"/>
      <c r="BD1005" s="754"/>
      <c r="BE1005" s="754"/>
      <c r="BF1005" s="754"/>
      <c r="BG1005" s="754"/>
    </row>
    <row r="1006" spans="1:59" s="782" customFormat="1" x14ac:dyDescent="0.2">
      <c r="A1006" s="773">
        <v>986</v>
      </c>
      <c r="B1006" s="773">
        <v>994</v>
      </c>
      <c r="C1006" s="774">
        <v>1241</v>
      </c>
      <c r="D1006" s="775">
        <v>997</v>
      </c>
      <c r="E1006" s="776" t="s">
        <v>2766</v>
      </c>
      <c r="F1006" s="777" t="s">
        <v>975</v>
      </c>
      <c r="G1006" s="778" t="s">
        <v>5745</v>
      </c>
      <c r="H1006" s="777" t="s">
        <v>106</v>
      </c>
      <c r="I1006" s="779">
        <v>30000</v>
      </c>
      <c r="J1006" s="780">
        <v>30000</v>
      </c>
      <c r="K1006" s="780"/>
      <c r="L1006" s="780"/>
      <c r="M1006" s="780"/>
      <c r="N1006" s="780"/>
      <c r="O1006" s="780"/>
      <c r="P1006" s="780"/>
      <c r="Q1006" s="781"/>
      <c r="R1006" s="754"/>
      <c r="S1006" s="754"/>
      <c r="T1006" s="754"/>
      <c r="U1006" s="754"/>
      <c r="V1006" s="754"/>
      <c r="W1006" s="754"/>
      <c r="X1006" s="754"/>
      <c r="Y1006" s="754"/>
      <c r="Z1006" s="754"/>
      <c r="AA1006" s="754"/>
      <c r="AB1006" s="754"/>
      <c r="AC1006" s="754"/>
      <c r="AD1006" s="754"/>
      <c r="AE1006" s="754"/>
      <c r="AF1006" s="754"/>
      <c r="AG1006" s="754"/>
      <c r="AH1006" s="754"/>
      <c r="AI1006" s="754"/>
      <c r="AJ1006" s="754"/>
      <c r="AK1006" s="754"/>
      <c r="AL1006" s="754"/>
      <c r="AM1006" s="754"/>
      <c r="AN1006" s="754"/>
      <c r="AO1006" s="754"/>
      <c r="AP1006" s="754"/>
      <c r="AQ1006" s="754"/>
      <c r="AR1006" s="754"/>
      <c r="AS1006" s="754"/>
      <c r="AT1006" s="754"/>
      <c r="AU1006" s="754"/>
      <c r="AV1006" s="754"/>
      <c r="AW1006" s="754"/>
      <c r="AX1006" s="754"/>
      <c r="AY1006" s="754"/>
      <c r="AZ1006" s="754"/>
      <c r="BA1006" s="754"/>
      <c r="BB1006" s="754"/>
      <c r="BC1006" s="754"/>
      <c r="BD1006" s="754"/>
      <c r="BE1006" s="754"/>
      <c r="BF1006" s="754"/>
      <c r="BG1006" s="754"/>
    </row>
    <row r="1007" spans="1:59" s="782" customFormat="1" x14ac:dyDescent="0.2">
      <c r="A1007" s="773">
        <v>988</v>
      </c>
      <c r="B1007" s="773">
        <v>996</v>
      </c>
      <c r="C1007" s="774">
        <v>1242</v>
      </c>
      <c r="D1007" s="775">
        <v>998</v>
      </c>
      <c r="E1007" s="776" t="s">
        <v>2770</v>
      </c>
      <c r="F1007" s="777" t="s">
        <v>2217</v>
      </c>
      <c r="G1007" s="778" t="s">
        <v>5747</v>
      </c>
      <c r="H1007" s="777" t="s">
        <v>106</v>
      </c>
      <c r="I1007" s="779">
        <v>15000</v>
      </c>
      <c r="J1007" s="780">
        <v>15000</v>
      </c>
      <c r="K1007" s="780"/>
      <c r="L1007" s="780"/>
      <c r="M1007" s="780"/>
      <c r="N1007" s="780"/>
      <c r="O1007" s="780"/>
      <c r="P1007" s="780"/>
      <c r="Q1007" s="781"/>
      <c r="R1007" s="754"/>
      <c r="S1007" s="754"/>
      <c r="T1007" s="754"/>
      <c r="U1007" s="754"/>
      <c r="V1007" s="754"/>
      <c r="W1007" s="754"/>
      <c r="X1007" s="754"/>
      <c r="Y1007" s="754"/>
      <c r="Z1007" s="754"/>
      <c r="AA1007" s="754"/>
      <c r="AB1007" s="754"/>
      <c r="AC1007" s="754"/>
      <c r="AD1007" s="754"/>
      <c r="AE1007" s="754"/>
      <c r="AF1007" s="754"/>
      <c r="AG1007" s="754"/>
      <c r="AH1007" s="754"/>
      <c r="AI1007" s="754"/>
      <c r="AJ1007" s="754"/>
      <c r="AK1007" s="754"/>
      <c r="AL1007" s="754"/>
      <c r="AM1007" s="754"/>
      <c r="AN1007" s="754"/>
      <c r="AO1007" s="754"/>
      <c r="AP1007" s="754"/>
      <c r="AQ1007" s="754"/>
      <c r="AR1007" s="754"/>
      <c r="AS1007" s="754"/>
      <c r="AT1007" s="754"/>
      <c r="AU1007" s="754"/>
      <c r="AV1007" s="754"/>
      <c r="AW1007" s="754"/>
      <c r="AX1007" s="754"/>
      <c r="AY1007" s="754"/>
      <c r="AZ1007" s="754"/>
      <c r="BA1007" s="754"/>
      <c r="BB1007" s="754"/>
      <c r="BC1007" s="754"/>
      <c r="BD1007" s="754"/>
      <c r="BE1007" s="754"/>
      <c r="BF1007" s="754"/>
      <c r="BG1007" s="754"/>
    </row>
    <row r="1008" spans="1:59" s="782" customFormat="1" x14ac:dyDescent="0.2">
      <c r="A1008" s="773">
        <v>991</v>
      </c>
      <c r="B1008" s="773">
        <v>999</v>
      </c>
      <c r="C1008" s="774">
        <v>1243</v>
      </c>
      <c r="D1008" s="775">
        <v>999</v>
      </c>
      <c r="E1008" s="776" t="s">
        <v>2777</v>
      </c>
      <c r="F1008" s="777" t="s">
        <v>2209</v>
      </c>
      <c r="G1008" s="778" t="s">
        <v>5747</v>
      </c>
      <c r="H1008" s="777" t="s">
        <v>106</v>
      </c>
      <c r="I1008" s="779">
        <v>40000</v>
      </c>
      <c r="J1008" s="780">
        <v>40000</v>
      </c>
      <c r="K1008" s="780"/>
      <c r="L1008" s="780"/>
      <c r="M1008" s="780"/>
      <c r="N1008" s="780"/>
      <c r="O1008" s="780"/>
      <c r="P1008" s="780"/>
      <c r="Q1008" s="781"/>
      <c r="R1008" s="754"/>
      <c r="S1008" s="754"/>
      <c r="T1008" s="754"/>
      <c r="U1008" s="754"/>
      <c r="V1008" s="754"/>
      <c r="W1008" s="754"/>
      <c r="X1008" s="754"/>
      <c r="Y1008" s="754"/>
      <c r="Z1008" s="754"/>
      <c r="AA1008" s="754"/>
      <c r="AB1008" s="754"/>
      <c r="AC1008" s="754"/>
      <c r="AD1008" s="754"/>
      <c r="AE1008" s="754"/>
      <c r="AF1008" s="754"/>
      <c r="AG1008" s="754"/>
      <c r="AH1008" s="754"/>
      <c r="AI1008" s="754"/>
      <c r="AJ1008" s="754"/>
      <c r="AK1008" s="754"/>
      <c r="AL1008" s="754"/>
      <c r="AM1008" s="754"/>
      <c r="AN1008" s="754"/>
      <c r="AO1008" s="754"/>
      <c r="AP1008" s="754"/>
      <c r="AQ1008" s="754"/>
      <c r="AR1008" s="754"/>
      <c r="AS1008" s="754"/>
      <c r="AT1008" s="754"/>
      <c r="AU1008" s="754"/>
      <c r="AV1008" s="754"/>
      <c r="AW1008" s="754"/>
      <c r="AX1008" s="754"/>
      <c r="AY1008" s="754"/>
      <c r="AZ1008" s="754"/>
      <c r="BA1008" s="754"/>
      <c r="BB1008" s="754"/>
      <c r="BC1008" s="754"/>
      <c r="BD1008" s="754"/>
      <c r="BE1008" s="754"/>
      <c r="BF1008" s="754"/>
      <c r="BG1008" s="754"/>
    </row>
    <row r="1009" spans="1:59" s="782" customFormat="1" x14ac:dyDescent="0.2">
      <c r="A1009" s="773">
        <v>992</v>
      </c>
      <c r="B1009" s="773">
        <v>1000</v>
      </c>
      <c r="C1009" s="774">
        <v>1244</v>
      </c>
      <c r="D1009" s="775">
        <v>1000</v>
      </c>
      <c r="E1009" s="776" t="s">
        <v>2779</v>
      </c>
      <c r="F1009" s="777" t="s">
        <v>975</v>
      </c>
      <c r="G1009" s="778" t="s">
        <v>5745</v>
      </c>
      <c r="H1009" s="777" t="s">
        <v>106</v>
      </c>
      <c r="I1009" s="779">
        <v>30000</v>
      </c>
      <c r="J1009" s="780">
        <v>30000</v>
      </c>
      <c r="K1009" s="780"/>
      <c r="L1009" s="780"/>
      <c r="M1009" s="780"/>
      <c r="N1009" s="780"/>
      <c r="O1009" s="780"/>
      <c r="P1009" s="780"/>
      <c r="Q1009" s="781"/>
      <c r="R1009" s="754"/>
      <c r="S1009" s="754"/>
      <c r="T1009" s="754"/>
      <c r="U1009" s="754"/>
      <c r="V1009" s="754"/>
      <c r="W1009" s="754"/>
      <c r="X1009" s="754"/>
      <c r="Y1009" s="754"/>
      <c r="Z1009" s="754"/>
      <c r="AA1009" s="754"/>
      <c r="AB1009" s="754"/>
      <c r="AC1009" s="754"/>
      <c r="AD1009" s="754"/>
      <c r="AE1009" s="754"/>
      <c r="AF1009" s="754"/>
      <c r="AG1009" s="754"/>
      <c r="AH1009" s="754"/>
      <c r="AI1009" s="754"/>
      <c r="AJ1009" s="754"/>
      <c r="AK1009" s="754"/>
      <c r="AL1009" s="754"/>
      <c r="AM1009" s="754"/>
      <c r="AN1009" s="754"/>
      <c r="AO1009" s="754"/>
      <c r="AP1009" s="754"/>
      <c r="AQ1009" s="754"/>
      <c r="AR1009" s="754"/>
      <c r="AS1009" s="754"/>
      <c r="AT1009" s="754"/>
      <c r="AU1009" s="754"/>
      <c r="AV1009" s="754"/>
      <c r="AW1009" s="754"/>
      <c r="AX1009" s="754"/>
      <c r="AY1009" s="754"/>
      <c r="AZ1009" s="754"/>
      <c r="BA1009" s="754"/>
      <c r="BB1009" s="754"/>
      <c r="BC1009" s="754"/>
      <c r="BD1009" s="754"/>
      <c r="BE1009" s="754"/>
      <c r="BF1009" s="754"/>
      <c r="BG1009" s="754"/>
    </row>
    <row r="1010" spans="1:59" s="782" customFormat="1" x14ac:dyDescent="0.2">
      <c r="A1010" s="773">
        <v>997</v>
      </c>
      <c r="B1010" s="773">
        <v>1005</v>
      </c>
      <c r="C1010" s="774">
        <v>1245</v>
      </c>
      <c r="D1010" s="775">
        <v>1001</v>
      </c>
      <c r="E1010" s="776" t="s">
        <v>2789</v>
      </c>
      <c r="F1010" s="777" t="s">
        <v>2790</v>
      </c>
      <c r="G1010" s="778" t="s">
        <v>5747</v>
      </c>
      <c r="H1010" s="777" t="s">
        <v>106</v>
      </c>
      <c r="I1010" s="779">
        <v>5000</v>
      </c>
      <c r="J1010" s="780">
        <v>5000</v>
      </c>
      <c r="K1010" s="780"/>
      <c r="L1010" s="780"/>
      <c r="M1010" s="780"/>
      <c r="N1010" s="780"/>
      <c r="O1010" s="780"/>
      <c r="P1010" s="780"/>
      <c r="Q1010" s="781"/>
      <c r="R1010" s="754"/>
      <c r="S1010" s="754"/>
      <c r="T1010" s="754"/>
      <c r="U1010" s="754"/>
      <c r="V1010" s="754"/>
      <c r="W1010" s="754"/>
      <c r="X1010" s="754"/>
      <c r="Y1010" s="754"/>
      <c r="Z1010" s="754"/>
      <c r="AA1010" s="754"/>
      <c r="AB1010" s="754"/>
      <c r="AC1010" s="754"/>
      <c r="AD1010" s="754"/>
      <c r="AE1010" s="754"/>
      <c r="AF1010" s="754"/>
      <c r="AG1010" s="754"/>
      <c r="AH1010" s="754"/>
      <c r="AI1010" s="754"/>
      <c r="AJ1010" s="754"/>
      <c r="AK1010" s="754"/>
      <c r="AL1010" s="754"/>
      <c r="AM1010" s="754"/>
      <c r="AN1010" s="754"/>
      <c r="AO1010" s="754"/>
      <c r="AP1010" s="754"/>
      <c r="AQ1010" s="754"/>
      <c r="AR1010" s="754"/>
      <c r="AS1010" s="754"/>
      <c r="AT1010" s="754"/>
      <c r="AU1010" s="754"/>
      <c r="AV1010" s="754"/>
      <c r="AW1010" s="754"/>
      <c r="AX1010" s="754"/>
      <c r="AY1010" s="754"/>
      <c r="AZ1010" s="754"/>
      <c r="BA1010" s="754"/>
      <c r="BB1010" s="754"/>
      <c r="BC1010" s="754"/>
      <c r="BD1010" s="754"/>
      <c r="BE1010" s="754"/>
      <c r="BF1010" s="754"/>
      <c r="BG1010" s="754"/>
    </row>
    <row r="1011" spans="1:59" s="782" customFormat="1" x14ac:dyDescent="0.2">
      <c r="A1011" s="773">
        <v>998</v>
      </c>
      <c r="B1011" s="773">
        <v>1006</v>
      </c>
      <c r="C1011" s="774">
        <v>1246</v>
      </c>
      <c r="D1011" s="775">
        <v>1002</v>
      </c>
      <c r="E1011" s="776" t="s">
        <v>2792</v>
      </c>
      <c r="F1011" s="777" t="s">
        <v>2793</v>
      </c>
      <c r="G1011" s="778" t="s">
        <v>5747</v>
      </c>
      <c r="H1011" s="777" t="s">
        <v>106</v>
      </c>
      <c r="I1011" s="779">
        <v>8000</v>
      </c>
      <c r="J1011" s="780">
        <v>8000</v>
      </c>
      <c r="K1011" s="780"/>
      <c r="L1011" s="780"/>
      <c r="M1011" s="780"/>
      <c r="N1011" s="780"/>
      <c r="O1011" s="780"/>
      <c r="P1011" s="780"/>
      <c r="Q1011" s="781"/>
      <c r="R1011" s="754"/>
      <c r="S1011" s="754"/>
      <c r="T1011" s="754"/>
      <c r="U1011" s="754"/>
      <c r="V1011" s="754"/>
      <c r="W1011" s="754"/>
      <c r="X1011" s="754"/>
      <c r="Y1011" s="754"/>
      <c r="Z1011" s="754"/>
      <c r="AA1011" s="754"/>
      <c r="AB1011" s="754"/>
      <c r="AC1011" s="754"/>
      <c r="AD1011" s="754"/>
      <c r="AE1011" s="754"/>
      <c r="AF1011" s="754"/>
      <c r="AG1011" s="754"/>
      <c r="AH1011" s="754"/>
      <c r="AI1011" s="754"/>
      <c r="AJ1011" s="754"/>
      <c r="AK1011" s="754"/>
      <c r="AL1011" s="754"/>
      <c r="AM1011" s="754"/>
      <c r="AN1011" s="754"/>
      <c r="AO1011" s="754"/>
      <c r="AP1011" s="754"/>
      <c r="AQ1011" s="754"/>
      <c r="AR1011" s="754"/>
      <c r="AS1011" s="754"/>
      <c r="AT1011" s="754"/>
      <c r="AU1011" s="754"/>
      <c r="AV1011" s="754"/>
      <c r="AW1011" s="754"/>
      <c r="AX1011" s="754"/>
      <c r="AY1011" s="754"/>
      <c r="AZ1011" s="754"/>
      <c r="BA1011" s="754"/>
      <c r="BB1011" s="754"/>
      <c r="BC1011" s="754"/>
      <c r="BD1011" s="754"/>
      <c r="BE1011" s="754"/>
      <c r="BF1011" s="754"/>
      <c r="BG1011" s="754"/>
    </row>
    <row r="1012" spans="1:59" s="782" customFormat="1" ht="30" x14ac:dyDescent="0.2">
      <c r="A1012" s="773">
        <v>999</v>
      </c>
      <c r="B1012" s="773">
        <v>1007</v>
      </c>
      <c r="C1012" s="774">
        <v>1247</v>
      </c>
      <c r="D1012" s="775">
        <v>1003</v>
      </c>
      <c r="E1012" s="776" t="s">
        <v>2795</v>
      </c>
      <c r="F1012" s="777" t="s">
        <v>2796</v>
      </c>
      <c r="G1012" s="778" t="s">
        <v>5747</v>
      </c>
      <c r="H1012" s="777" t="s">
        <v>106</v>
      </c>
      <c r="I1012" s="779">
        <v>35000</v>
      </c>
      <c r="J1012" s="780">
        <v>35000</v>
      </c>
      <c r="K1012" s="780"/>
      <c r="L1012" s="780"/>
      <c r="M1012" s="780"/>
      <c r="N1012" s="780"/>
      <c r="O1012" s="780"/>
      <c r="P1012" s="780"/>
      <c r="Q1012" s="781"/>
      <c r="R1012" s="754"/>
      <c r="S1012" s="754"/>
      <c r="T1012" s="754"/>
      <c r="U1012" s="754"/>
      <c r="V1012" s="754"/>
      <c r="W1012" s="754"/>
      <c r="X1012" s="754"/>
      <c r="Y1012" s="754"/>
      <c r="Z1012" s="754"/>
      <c r="AA1012" s="754"/>
      <c r="AB1012" s="754"/>
      <c r="AC1012" s="754"/>
      <c r="AD1012" s="754"/>
      <c r="AE1012" s="754"/>
      <c r="AF1012" s="754"/>
      <c r="AG1012" s="754"/>
      <c r="AH1012" s="754"/>
      <c r="AI1012" s="754"/>
      <c r="AJ1012" s="754"/>
      <c r="AK1012" s="754"/>
      <c r="AL1012" s="754"/>
      <c r="AM1012" s="754"/>
      <c r="AN1012" s="754"/>
      <c r="AO1012" s="754"/>
      <c r="AP1012" s="754"/>
      <c r="AQ1012" s="754"/>
      <c r="AR1012" s="754"/>
      <c r="AS1012" s="754"/>
      <c r="AT1012" s="754"/>
      <c r="AU1012" s="754"/>
      <c r="AV1012" s="754"/>
      <c r="AW1012" s="754"/>
      <c r="AX1012" s="754"/>
      <c r="AY1012" s="754"/>
      <c r="AZ1012" s="754"/>
      <c r="BA1012" s="754"/>
      <c r="BB1012" s="754"/>
      <c r="BC1012" s="754"/>
      <c r="BD1012" s="754"/>
      <c r="BE1012" s="754"/>
      <c r="BF1012" s="754"/>
      <c r="BG1012" s="754"/>
    </row>
    <row r="1013" spans="1:59" s="782" customFormat="1" x14ac:dyDescent="0.2">
      <c r="A1013" s="773">
        <v>1000</v>
      </c>
      <c r="B1013" s="773">
        <v>1008</v>
      </c>
      <c r="C1013" s="774">
        <v>1248</v>
      </c>
      <c r="D1013" s="775">
        <v>1004</v>
      </c>
      <c r="E1013" s="776" t="s">
        <v>2798</v>
      </c>
      <c r="F1013" s="777" t="s">
        <v>2799</v>
      </c>
      <c r="G1013" s="778" t="s">
        <v>6217</v>
      </c>
      <c r="H1013" s="777" t="s">
        <v>106</v>
      </c>
      <c r="I1013" s="779">
        <v>117000</v>
      </c>
      <c r="J1013" s="780">
        <v>117000</v>
      </c>
      <c r="K1013" s="780"/>
      <c r="L1013" s="780"/>
      <c r="M1013" s="780"/>
      <c r="N1013" s="780"/>
      <c r="O1013" s="780"/>
      <c r="P1013" s="780"/>
      <c r="Q1013" s="781"/>
      <c r="R1013" s="754"/>
      <c r="S1013" s="754"/>
      <c r="T1013" s="754"/>
      <c r="U1013" s="754"/>
      <c r="V1013" s="754"/>
      <c r="W1013" s="754"/>
      <c r="X1013" s="754"/>
      <c r="Y1013" s="754"/>
      <c r="Z1013" s="754"/>
      <c r="AA1013" s="754"/>
      <c r="AB1013" s="754"/>
      <c r="AC1013" s="754"/>
      <c r="AD1013" s="754"/>
      <c r="AE1013" s="754"/>
      <c r="AF1013" s="754"/>
      <c r="AG1013" s="754"/>
      <c r="AH1013" s="754"/>
      <c r="AI1013" s="754"/>
      <c r="AJ1013" s="754"/>
      <c r="AK1013" s="754"/>
      <c r="AL1013" s="754"/>
      <c r="AM1013" s="754"/>
      <c r="AN1013" s="754"/>
      <c r="AO1013" s="754"/>
      <c r="AP1013" s="754"/>
      <c r="AQ1013" s="754"/>
      <c r="AR1013" s="754"/>
      <c r="AS1013" s="754"/>
      <c r="AT1013" s="754"/>
      <c r="AU1013" s="754"/>
      <c r="AV1013" s="754"/>
      <c r="AW1013" s="754"/>
      <c r="AX1013" s="754"/>
      <c r="AY1013" s="754"/>
      <c r="AZ1013" s="754"/>
      <c r="BA1013" s="754"/>
      <c r="BB1013" s="754"/>
      <c r="BC1013" s="754"/>
      <c r="BD1013" s="754"/>
      <c r="BE1013" s="754"/>
      <c r="BF1013" s="754"/>
      <c r="BG1013" s="754"/>
    </row>
    <row r="1014" spans="1:59" s="782" customFormat="1" ht="30" x14ac:dyDescent="0.2">
      <c r="A1014" s="773">
        <v>1001</v>
      </c>
      <c r="B1014" s="773">
        <v>1009</v>
      </c>
      <c r="C1014" s="774">
        <v>1249</v>
      </c>
      <c r="D1014" s="775">
        <v>1005</v>
      </c>
      <c r="E1014" s="776" t="s">
        <v>2801</v>
      </c>
      <c r="F1014" s="777" t="s">
        <v>2803</v>
      </c>
      <c r="G1014" s="778" t="s">
        <v>5747</v>
      </c>
      <c r="H1014" s="777" t="s">
        <v>106</v>
      </c>
      <c r="I1014" s="779">
        <v>40000</v>
      </c>
      <c r="J1014" s="780">
        <v>40000</v>
      </c>
      <c r="K1014" s="780"/>
      <c r="L1014" s="780"/>
      <c r="M1014" s="780"/>
      <c r="N1014" s="780"/>
      <c r="O1014" s="780"/>
      <c r="P1014" s="780"/>
      <c r="Q1014" s="781"/>
      <c r="R1014" s="754"/>
      <c r="S1014" s="754"/>
      <c r="T1014" s="754"/>
      <c r="U1014" s="754"/>
      <c r="V1014" s="754"/>
      <c r="W1014" s="754"/>
      <c r="X1014" s="754"/>
      <c r="Y1014" s="754"/>
      <c r="Z1014" s="754"/>
      <c r="AA1014" s="754"/>
      <c r="AB1014" s="754"/>
      <c r="AC1014" s="754"/>
      <c r="AD1014" s="754"/>
      <c r="AE1014" s="754"/>
      <c r="AF1014" s="754"/>
      <c r="AG1014" s="754"/>
      <c r="AH1014" s="754"/>
      <c r="AI1014" s="754"/>
      <c r="AJ1014" s="754"/>
      <c r="AK1014" s="754"/>
      <c r="AL1014" s="754"/>
      <c r="AM1014" s="754"/>
      <c r="AN1014" s="754"/>
      <c r="AO1014" s="754"/>
      <c r="AP1014" s="754"/>
      <c r="AQ1014" s="754"/>
      <c r="AR1014" s="754"/>
      <c r="AS1014" s="754"/>
      <c r="AT1014" s="754"/>
      <c r="AU1014" s="754"/>
      <c r="AV1014" s="754"/>
      <c r="AW1014" s="754"/>
      <c r="AX1014" s="754"/>
      <c r="AY1014" s="754"/>
      <c r="AZ1014" s="754"/>
      <c r="BA1014" s="754"/>
      <c r="BB1014" s="754"/>
      <c r="BC1014" s="754"/>
      <c r="BD1014" s="754"/>
      <c r="BE1014" s="754"/>
      <c r="BF1014" s="754"/>
      <c r="BG1014" s="754"/>
    </row>
    <row r="1015" spans="1:59" s="782" customFormat="1" x14ac:dyDescent="0.2">
      <c r="A1015" s="773">
        <v>1002</v>
      </c>
      <c r="B1015" s="773">
        <v>1010</v>
      </c>
      <c r="C1015" s="774">
        <v>1250</v>
      </c>
      <c r="D1015" s="775">
        <v>1006</v>
      </c>
      <c r="E1015" s="776" t="s">
        <v>2805</v>
      </c>
      <c r="F1015" s="777" t="s">
        <v>2806</v>
      </c>
      <c r="G1015" s="778" t="s">
        <v>5747</v>
      </c>
      <c r="H1015" s="777" t="s">
        <v>106</v>
      </c>
      <c r="I1015" s="779">
        <v>85000</v>
      </c>
      <c r="J1015" s="780">
        <v>85000</v>
      </c>
      <c r="K1015" s="780"/>
      <c r="L1015" s="780"/>
      <c r="M1015" s="780"/>
      <c r="N1015" s="780"/>
      <c r="O1015" s="780"/>
      <c r="P1015" s="780"/>
      <c r="Q1015" s="781"/>
      <c r="R1015" s="754"/>
      <c r="S1015" s="754"/>
      <c r="T1015" s="754"/>
      <c r="U1015" s="754"/>
      <c r="V1015" s="754"/>
      <c r="W1015" s="754"/>
      <c r="X1015" s="754"/>
      <c r="Y1015" s="754"/>
      <c r="Z1015" s="754"/>
      <c r="AA1015" s="754"/>
      <c r="AB1015" s="754"/>
      <c r="AC1015" s="754"/>
      <c r="AD1015" s="754"/>
      <c r="AE1015" s="754"/>
      <c r="AF1015" s="754"/>
      <c r="AG1015" s="754"/>
      <c r="AH1015" s="754"/>
      <c r="AI1015" s="754"/>
      <c r="AJ1015" s="754"/>
      <c r="AK1015" s="754"/>
      <c r="AL1015" s="754"/>
      <c r="AM1015" s="754"/>
      <c r="AN1015" s="754"/>
      <c r="AO1015" s="754"/>
      <c r="AP1015" s="754"/>
      <c r="AQ1015" s="754"/>
      <c r="AR1015" s="754"/>
      <c r="AS1015" s="754"/>
      <c r="AT1015" s="754"/>
      <c r="AU1015" s="754"/>
      <c r="AV1015" s="754"/>
      <c r="AW1015" s="754"/>
      <c r="AX1015" s="754"/>
      <c r="AY1015" s="754"/>
      <c r="AZ1015" s="754"/>
      <c r="BA1015" s="754"/>
      <c r="BB1015" s="754"/>
      <c r="BC1015" s="754"/>
      <c r="BD1015" s="754"/>
      <c r="BE1015" s="754"/>
      <c r="BF1015" s="754"/>
      <c r="BG1015" s="754"/>
    </row>
    <row r="1016" spans="1:59" s="782" customFormat="1" x14ac:dyDescent="0.2">
      <c r="A1016" s="773">
        <v>1004</v>
      </c>
      <c r="B1016" s="773">
        <v>1012</v>
      </c>
      <c r="C1016" s="774">
        <v>1251</v>
      </c>
      <c r="D1016" s="775">
        <v>1007</v>
      </c>
      <c r="E1016" s="776" t="s">
        <v>2811</v>
      </c>
      <c r="F1016" s="777" t="s">
        <v>2639</v>
      </c>
      <c r="G1016" s="778" t="s">
        <v>5747</v>
      </c>
      <c r="H1016" s="777" t="s">
        <v>106</v>
      </c>
      <c r="I1016" s="779">
        <v>25000</v>
      </c>
      <c r="J1016" s="780">
        <v>25000</v>
      </c>
      <c r="K1016" s="780"/>
      <c r="L1016" s="780"/>
      <c r="M1016" s="780"/>
      <c r="N1016" s="780"/>
      <c r="O1016" s="780"/>
      <c r="P1016" s="780"/>
      <c r="Q1016" s="781"/>
      <c r="R1016" s="754"/>
      <c r="S1016" s="754"/>
      <c r="T1016" s="754"/>
      <c r="U1016" s="754"/>
      <c r="V1016" s="754"/>
      <c r="W1016" s="754"/>
      <c r="X1016" s="754"/>
      <c r="Y1016" s="754"/>
      <c r="Z1016" s="754"/>
      <c r="AA1016" s="754"/>
      <c r="AB1016" s="754"/>
      <c r="AC1016" s="754"/>
      <c r="AD1016" s="754"/>
      <c r="AE1016" s="754"/>
      <c r="AF1016" s="754"/>
      <c r="AG1016" s="754"/>
      <c r="AH1016" s="754"/>
      <c r="AI1016" s="754"/>
      <c r="AJ1016" s="754"/>
      <c r="AK1016" s="754"/>
      <c r="AL1016" s="754"/>
      <c r="AM1016" s="754"/>
      <c r="AN1016" s="754"/>
      <c r="AO1016" s="754"/>
      <c r="AP1016" s="754"/>
      <c r="AQ1016" s="754"/>
      <c r="AR1016" s="754"/>
      <c r="AS1016" s="754"/>
      <c r="AT1016" s="754"/>
      <c r="AU1016" s="754"/>
      <c r="AV1016" s="754"/>
      <c r="AW1016" s="754"/>
      <c r="AX1016" s="754"/>
      <c r="AY1016" s="754"/>
      <c r="AZ1016" s="754"/>
      <c r="BA1016" s="754"/>
      <c r="BB1016" s="754"/>
      <c r="BC1016" s="754"/>
      <c r="BD1016" s="754"/>
      <c r="BE1016" s="754"/>
      <c r="BF1016" s="754"/>
      <c r="BG1016" s="754"/>
    </row>
    <row r="1017" spans="1:59" s="782" customFormat="1" x14ac:dyDescent="0.2">
      <c r="A1017" s="773">
        <v>1005</v>
      </c>
      <c r="B1017" s="773">
        <v>1013</v>
      </c>
      <c r="C1017" s="774">
        <v>1252</v>
      </c>
      <c r="D1017" s="775">
        <v>1008</v>
      </c>
      <c r="E1017" s="776" t="s">
        <v>2813</v>
      </c>
      <c r="F1017" s="777" t="s">
        <v>1576</v>
      </c>
      <c r="G1017" s="778" t="s">
        <v>5747</v>
      </c>
      <c r="H1017" s="777" t="s">
        <v>106</v>
      </c>
      <c r="I1017" s="779">
        <v>8000</v>
      </c>
      <c r="J1017" s="780">
        <v>8000</v>
      </c>
      <c r="K1017" s="780"/>
      <c r="L1017" s="780"/>
      <c r="M1017" s="780"/>
      <c r="N1017" s="780"/>
      <c r="O1017" s="780"/>
      <c r="P1017" s="780"/>
      <c r="Q1017" s="781"/>
      <c r="R1017" s="754"/>
      <c r="S1017" s="754"/>
      <c r="T1017" s="754"/>
      <c r="U1017" s="754"/>
      <c r="V1017" s="754"/>
      <c r="W1017" s="754"/>
      <c r="X1017" s="754"/>
      <c r="Y1017" s="754"/>
      <c r="Z1017" s="754"/>
      <c r="AA1017" s="754"/>
      <c r="AB1017" s="754"/>
      <c r="AC1017" s="754"/>
      <c r="AD1017" s="754"/>
      <c r="AE1017" s="754"/>
      <c r="AF1017" s="754"/>
      <c r="AG1017" s="754"/>
      <c r="AH1017" s="754"/>
      <c r="AI1017" s="754"/>
      <c r="AJ1017" s="754"/>
      <c r="AK1017" s="754"/>
      <c r="AL1017" s="754"/>
      <c r="AM1017" s="754"/>
      <c r="AN1017" s="754"/>
      <c r="AO1017" s="754"/>
      <c r="AP1017" s="754"/>
      <c r="AQ1017" s="754"/>
      <c r="AR1017" s="754"/>
      <c r="AS1017" s="754"/>
      <c r="AT1017" s="754"/>
      <c r="AU1017" s="754"/>
      <c r="AV1017" s="754"/>
      <c r="AW1017" s="754"/>
      <c r="AX1017" s="754"/>
      <c r="AY1017" s="754"/>
      <c r="AZ1017" s="754"/>
      <c r="BA1017" s="754"/>
      <c r="BB1017" s="754"/>
      <c r="BC1017" s="754"/>
      <c r="BD1017" s="754"/>
      <c r="BE1017" s="754"/>
      <c r="BF1017" s="754"/>
      <c r="BG1017" s="754"/>
    </row>
    <row r="1018" spans="1:59" s="782" customFormat="1" x14ac:dyDescent="0.2">
      <c r="A1018" s="773">
        <v>1006</v>
      </c>
      <c r="B1018" s="773">
        <v>1014</v>
      </c>
      <c r="C1018" s="774">
        <v>1253</v>
      </c>
      <c r="D1018" s="775">
        <v>1009</v>
      </c>
      <c r="E1018" s="776" t="s">
        <v>2815</v>
      </c>
      <c r="F1018" s="777" t="s">
        <v>1554</v>
      </c>
      <c r="G1018" s="778" t="s">
        <v>6217</v>
      </c>
      <c r="H1018" s="777" t="s">
        <v>106</v>
      </c>
      <c r="I1018" s="779">
        <v>100000</v>
      </c>
      <c r="J1018" s="780">
        <v>100000</v>
      </c>
      <c r="K1018" s="780"/>
      <c r="L1018" s="780"/>
      <c r="M1018" s="780"/>
      <c r="N1018" s="780"/>
      <c r="O1018" s="780"/>
      <c r="P1018" s="780"/>
      <c r="Q1018" s="781"/>
      <c r="R1018" s="754"/>
      <c r="S1018" s="754"/>
      <c r="T1018" s="754"/>
      <c r="U1018" s="754"/>
      <c r="V1018" s="754"/>
      <c r="W1018" s="754"/>
      <c r="X1018" s="754"/>
      <c r="Y1018" s="754"/>
      <c r="Z1018" s="754"/>
      <c r="AA1018" s="754"/>
      <c r="AB1018" s="754"/>
      <c r="AC1018" s="754"/>
      <c r="AD1018" s="754"/>
      <c r="AE1018" s="754"/>
      <c r="AF1018" s="754"/>
      <c r="AG1018" s="754"/>
      <c r="AH1018" s="754"/>
      <c r="AI1018" s="754"/>
      <c r="AJ1018" s="754"/>
      <c r="AK1018" s="754"/>
      <c r="AL1018" s="754"/>
      <c r="AM1018" s="754"/>
      <c r="AN1018" s="754"/>
      <c r="AO1018" s="754"/>
      <c r="AP1018" s="754"/>
      <c r="AQ1018" s="754"/>
      <c r="AR1018" s="754"/>
      <c r="AS1018" s="754"/>
      <c r="AT1018" s="754"/>
      <c r="AU1018" s="754"/>
      <c r="AV1018" s="754"/>
      <c r="AW1018" s="754"/>
      <c r="AX1018" s="754"/>
      <c r="AY1018" s="754"/>
      <c r="AZ1018" s="754"/>
      <c r="BA1018" s="754"/>
      <c r="BB1018" s="754"/>
      <c r="BC1018" s="754"/>
      <c r="BD1018" s="754"/>
      <c r="BE1018" s="754"/>
      <c r="BF1018" s="754"/>
      <c r="BG1018" s="754"/>
    </row>
    <row r="1019" spans="1:59" s="782" customFormat="1" x14ac:dyDescent="0.2">
      <c r="A1019" s="773">
        <v>1007</v>
      </c>
      <c r="B1019" s="773">
        <v>1015</v>
      </c>
      <c r="C1019" s="774">
        <v>1254</v>
      </c>
      <c r="D1019" s="775">
        <v>1010</v>
      </c>
      <c r="E1019" s="776" t="s">
        <v>2817</v>
      </c>
      <c r="F1019" s="777" t="s">
        <v>2818</v>
      </c>
      <c r="G1019" s="778" t="s">
        <v>5747</v>
      </c>
      <c r="H1019" s="777" t="s">
        <v>106</v>
      </c>
      <c r="I1019" s="779">
        <v>15000</v>
      </c>
      <c r="J1019" s="780">
        <v>15000</v>
      </c>
      <c r="K1019" s="780"/>
      <c r="L1019" s="780"/>
      <c r="M1019" s="780"/>
      <c r="N1019" s="780"/>
      <c r="O1019" s="780"/>
      <c r="P1019" s="780"/>
      <c r="Q1019" s="781"/>
      <c r="R1019" s="754"/>
      <c r="S1019" s="754"/>
      <c r="T1019" s="754"/>
      <c r="U1019" s="754"/>
      <c r="V1019" s="754"/>
      <c r="W1019" s="754"/>
      <c r="X1019" s="754"/>
      <c r="Y1019" s="754"/>
      <c r="Z1019" s="754"/>
      <c r="AA1019" s="754"/>
      <c r="AB1019" s="754"/>
      <c r="AC1019" s="754"/>
      <c r="AD1019" s="754"/>
      <c r="AE1019" s="754"/>
      <c r="AF1019" s="754"/>
      <c r="AG1019" s="754"/>
      <c r="AH1019" s="754"/>
      <c r="AI1019" s="754"/>
      <c r="AJ1019" s="754"/>
      <c r="AK1019" s="754"/>
      <c r="AL1019" s="754"/>
      <c r="AM1019" s="754"/>
      <c r="AN1019" s="754"/>
      <c r="AO1019" s="754"/>
      <c r="AP1019" s="754"/>
      <c r="AQ1019" s="754"/>
      <c r="AR1019" s="754"/>
      <c r="AS1019" s="754"/>
      <c r="AT1019" s="754"/>
      <c r="AU1019" s="754"/>
      <c r="AV1019" s="754"/>
      <c r="AW1019" s="754"/>
      <c r="AX1019" s="754"/>
      <c r="AY1019" s="754"/>
      <c r="AZ1019" s="754"/>
      <c r="BA1019" s="754"/>
      <c r="BB1019" s="754"/>
      <c r="BC1019" s="754"/>
      <c r="BD1019" s="754"/>
      <c r="BE1019" s="754"/>
      <c r="BF1019" s="754"/>
      <c r="BG1019" s="754"/>
    </row>
    <row r="1020" spans="1:59" s="782" customFormat="1" x14ac:dyDescent="0.2">
      <c r="A1020" s="773">
        <v>1008</v>
      </c>
      <c r="B1020" s="773">
        <v>1016</v>
      </c>
      <c r="C1020" s="774">
        <v>1255</v>
      </c>
      <c r="D1020" s="775">
        <v>1011</v>
      </c>
      <c r="E1020" s="776" t="s">
        <v>2820</v>
      </c>
      <c r="F1020" s="777" t="s">
        <v>1445</v>
      </c>
      <c r="G1020" s="778" t="s">
        <v>5747</v>
      </c>
      <c r="H1020" s="777" t="s">
        <v>106</v>
      </c>
      <c r="I1020" s="779">
        <v>65000</v>
      </c>
      <c r="J1020" s="780">
        <v>65000</v>
      </c>
      <c r="K1020" s="780"/>
      <c r="L1020" s="780"/>
      <c r="M1020" s="780"/>
      <c r="N1020" s="780"/>
      <c r="O1020" s="780"/>
      <c r="P1020" s="780"/>
      <c r="Q1020" s="781"/>
      <c r="R1020" s="754"/>
      <c r="S1020" s="754"/>
      <c r="T1020" s="754"/>
      <c r="U1020" s="754"/>
      <c r="V1020" s="754"/>
      <c r="W1020" s="754"/>
      <c r="X1020" s="754"/>
      <c r="Y1020" s="754"/>
      <c r="Z1020" s="754"/>
      <c r="AA1020" s="754"/>
      <c r="AB1020" s="754"/>
      <c r="AC1020" s="754"/>
      <c r="AD1020" s="754"/>
      <c r="AE1020" s="754"/>
      <c r="AF1020" s="754"/>
      <c r="AG1020" s="754"/>
      <c r="AH1020" s="754"/>
      <c r="AI1020" s="754"/>
      <c r="AJ1020" s="754"/>
      <c r="AK1020" s="754"/>
      <c r="AL1020" s="754"/>
      <c r="AM1020" s="754"/>
      <c r="AN1020" s="754"/>
      <c r="AO1020" s="754"/>
      <c r="AP1020" s="754"/>
      <c r="AQ1020" s="754"/>
      <c r="AR1020" s="754"/>
      <c r="AS1020" s="754"/>
      <c r="AT1020" s="754"/>
      <c r="AU1020" s="754"/>
      <c r="AV1020" s="754"/>
      <c r="AW1020" s="754"/>
      <c r="AX1020" s="754"/>
      <c r="AY1020" s="754"/>
      <c r="AZ1020" s="754"/>
      <c r="BA1020" s="754"/>
      <c r="BB1020" s="754"/>
      <c r="BC1020" s="754"/>
      <c r="BD1020" s="754"/>
      <c r="BE1020" s="754"/>
      <c r="BF1020" s="754"/>
      <c r="BG1020" s="754"/>
    </row>
    <row r="1021" spans="1:59" s="782" customFormat="1" x14ac:dyDescent="0.2">
      <c r="A1021" s="773">
        <v>1009</v>
      </c>
      <c r="B1021" s="773">
        <v>1017</v>
      </c>
      <c r="C1021" s="774">
        <v>1256</v>
      </c>
      <c r="D1021" s="775">
        <v>1012</v>
      </c>
      <c r="E1021" s="776" t="s">
        <v>2822</v>
      </c>
      <c r="F1021" s="777" t="s">
        <v>2168</v>
      </c>
      <c r="G1021" s="778" t="s">
        <v>6217</v>
      </c>
      <c r="H1021" s="777" t="s">
        <v>106</v>
      </c>
      <c r="I1021" s="779">
        <v>113000</v>
      </c>
      <c r="J1021" s="780">
        <v>113000</v>
      </c>
      <c r="K1021" s="780"/>
      <c r="L1021" s="780"/>
      <c r="M1021" s="780"/>
      <c r="N1021" s="780"/>
      <c r="O1021" s="780"/>
      <c r="P1021" s="780"/>
      <c r="Q1021" s="781"/>
      <c r="R1021" s="754"/>
      <c r="S1021" s="754"/>
      <c r="T1021" s="754"/>
      <c r="U1021" s="754"/>
      <c r="V1021" s="754"/>
      <c r="W1021" s="754"/>
      <c r="X1021" s="754"/>
      <c r="Y1021" s="754"/>
      <c r="Z1021" s="754"/>
      <c r="AA1021" s="754"/>
      <c r="AB1021" s="754"/>
      <c r="AC1021" s="754"/>
      <c r="AD1021" s="754"/>
      <c r="AE1021" s="754"/>
      <c r="AF1021" s="754"/>
      <c r="AG1021" s="754"/>
      <c r="AH1021" s="754"/>
      <c r="AI1021" s="754"/>
      <c r="AJ1021" s="754"/>
      <c r="AK1021" s="754"/>
      <c r="AL1021" s="754"/>
      <c r="AM1021" s="754"/>
      <c r="AN1021" s="754"/>
      <c r="AO1021" s="754"/>
      <c r="AP1021" s="754"/>
      <c r="AQ1021" s="754"/>
      <c r="AR1021" s="754"/>
      <c r="AS1021" s="754"/>
      <c r="AT1021" s="754"/>
      <c r="AU1021" s="754"/>
      <c r="AV1021" s="754"/>
      <c r="AW1021" s="754"/>
      <c r="AX1021" s="754"/>
      <c r="AY1021" s="754"/>
      <c r="AZ1021" s="754"/>
      <c r="BA1021" s="754"/>
      <c r="BB1021" s="754"/>
      <c r="BC1021" s="754"/>
      <c r="BD1021" s="754"/>
      <c r="BE1021" s="754"/>
      <c r="BF1021" s="754"/>
      <c r="BG1021" s="754"/>
    </row>
    <row r="1022" spans="1:59" s="782" customFormat="1" x14ac:dyDescent="0.2">
      <c r="A1022" s="773">
        <v>1012</v>
      </c>
      <c r="B1022" s="773">
        <v>1020</v>
      </c>
      <c r="C1022" s="774">
        <v>1257</v>
      </c>
      <c r="D1022" s="775">
        <v>1013</v>
      </c>
      <c r="E1022" s="776" t="s">
        <v>2830</v>
      </c>
      <c r="F1022" s="777" t="s">
        <v>2831</v>
      </c>
      <c r="G1022" s="778" t="s">
        <v>6217</v>
      </c>
      <c r="H1022" s="777" t="s">
        <v>106</v>
      </c>
      <c r="I1022" s="779">
        <v>831000</v>
      </c>
      <c r="J1022" s="780">
        <v>831000</v>
      </c>
      <c r="K1022" s="780"/>
      <c r="L1022" s="780"/>
      <c r="M1022" s="780"/>
      <c r="N1022" s="780"/>
      <c r="O1022" s="780"/>
      <c r="P1022" s="780"/>
      <c r="Q1022" s="781"/>
      <c r="R1022" s="754"/>
      <c r="S1022" s="754"/>
      <c r="T1022" s="754"/>
      <c r="U1022" s="754"/>
      <c r="V1022" s="754"/>
      <c r="W1022" s="754"/>
      <c r="X1022" s="754"/>
      <c r="Y1022" s="754"/>
      <c r="Z1022" s="754"/>
      <c r="AA1022" s="754"/>
      <c r="AB1022" s="754"/>
      <c r="AC1022" s="754"/>
      <c r="AD1022" s="754"/>
      <c r="AE1022" s="754"/>
      <c r="AF1022" s="754"/>
      <c r="AG1022" s="754"/>
      <c r="AH1022" s="754"/>
      <c r="AI1022" s="754"/>
      <c r="AJ1022" s="754"/>
      <c r="AK1022" s="754"/>
      <c r="AL1022" s="754"/>
      <c r="AM1022" s="754"/>
      <c r="AN1022" s="754"/>
      <c r="AO1022" s="754"/>
      <c r="AP1022" s="754"/>
      <c r="AQ1022" s="754"/>
      <c r="AR1022" s="754"/>
      <c r="AS1022" s="754"/>
      <c r="AT1022" s="754"/>
      <c r="AU1022" s="754"/>
      <c r="AV1022" s="754"/>
      <c r="AW1022" s="754"/>
      <c r="AX1022" s="754"/>
      <c r="AY1022" s="754"/>
      <c r="AZ1022" s="754"/>
      <c r="BA1022" s="754"/>
      <c r="BB1022" s="754"/>
      <c r="BC1022" s="754"/>
      <c r="BD1022" s="754"/>
      <c r="BE1022" s="754"/>
      <c r="BF1022" s="754"/>
      <c r="BG1022" s="754"/>
    </row>
    <row r="1023" spans="1:59" s="782" customFormat="1" x14ac:dyDescent="0.2">
      <c r="A1023" s="773">
        <v>1013</v>
      </c>
      <c r="B1023" s="773">
        <v>1021</v>
      </c>
      <c r="C1023" s="774">
        <v>1258</v>
      </c>
      <c r="D1023" s="775">
        <v>1014</v>
      </c>
      <c r="E1023" s="776" t="s">
        <v>2833</v>
      </c>
      <c r="F1023" s="777" t="s">
        <v>2834</v>
      </c>
      <c r="G1023" s="778" t="s">
        <v>5747</v>
      </c>
      <c r="H1023" s="777" t="s">
        <v>106</v>
      </c>
      <c r="I1023" s="779">
        <v>21000</v>
      </c>
      <c r="J1023" s="780">
        <v>21000</v>
      </c>
      <c r="K1023" s="780"/>
      <c r="L1023" s="780"/>
      <c r="M1023" s="780"/>
      <c r="N1023" s="780"/>
      <c r="O1023" s="780"/>
      <c r="P1023" s="780"/>
      <c r="Q1023" s="781"/>
      <c r="R1023" s="754"/>
      <c r="S1023" s="754"/>
      <c r="T1023" s="754"/>
      <c r="U1023" s="754"/>
      <c r="V1023" s="754"/>
      <c r="W1023" s="754"/>
      <c r="X1023" s="754"/>
      <c r="Y1023" s="754"/>
      <c r="Z1023" s="754"/>
      <c r="AA1023" s="754"/>
      <c r="AB1023" s="754"/>
      <c r="AC1023" s="754"/>
      <c r="AD1023" s="754"/>
      <c r="AE1023" s="754"/>
      <c r="AF1023" s="754"/>
      <c r="AG1023" s="754"/>
      <c r="AH1023" s="754"/>
      <c r="AI1023" s="754"/>
      <c r="AJ1023" s="754"/>
      <c r="AK1023" s="754"/>
      <c r="AL1023" s="754"/>
      <c r="AM1023" s="754"/>
      <c r="AN1023" s="754"/>
      <c r="AO1023" s="754"/>
      <c r="AP1023" s="754"/>
      <c r="AQ1023" s="754"/>
      <c r="AR1023" s="754"/>
      <c r="AS1023" s="754"/>
      <c r="AT1023" s="754"/>
      <c r="AU1023" s="754"/>
      <c r="AV1023" s="754"/>
      <c r="AW1023" s="754"/>
      <c r="AX1023" s="754"/>
      <c r="AY1023" s="754"/>
      <c r="AZ1023" s="754"/>
      <c r="BA1023" s="754"/>
      <c r="BB1023" s="754"/>
      <c r="BC1023" s="754"/>
      <c r="BD1023" s="754"/>
      <c r="BE1023" s="754"/>
      <c r="BF1023" s="754"/>
      <c r="BG1023" s="754"/>
    </row>
    <row r="1024" spans="1:59" s="782" customFormat="1" x14ac:dyDescent="0.2">
      <c r="A1024" s="773">
        <v>1014</v>
      </c>
      <c r="B1024" s="773">
        <v>1022</v>
      </c>
      <c r="C1024" s="774">
        <v>1259</v>
      </c>
      <c r="D1024" s="775">
        <v>1015</v>
      </c>
      <c r="E1024" s="776" t="s">
        <v>2836</v>
      </c>
      <c r="F1024" s="777" t="s">
        <v>2084</v>
      </c>
      <c r="G1024" s="778" t="s">
        <v>5747</v>
      </c>
      <c r="H1024" s="777" t="s">
        <v>106</v>
      </c>
      <c r="I1024" s="779">
        <v>5000</v>
      </c>
      <c r="J1024" s="780">
        <v>5000</v>
      </c>
      <c r="K1024" s="780"/>
      <c r="L1024" s="780"/>
      <c r="M1024" s="780"/>
      <c r="N1024" s="780"/>
      <c r="O1024" s="780"/>
      <c r="P1024" s="780"/>
      <c r="Q1024" s="781"/>
      <c r="R1024" s="754"/>
      <c r="S1024" s="754"/>
      <c r="T1024" s="754"/>
      <c r="U1024" s="754"/>
      <c r="V1024" s="754"/>
      <c r="W1024" s="754"/>
      <c r="X1024" s="754"/>
      <c r="Y1024" s="754"/>
      <c r="Z1024" s="754"/>
      <c r="AA1024" s="754"/>
      <c r="AB1024" s="754"/>
      <c r="AC1024" s="754"/>
      <c r="AD1024" s="754"/>
      <c r="AE1024" s="754"/>
      <c r="AF1024" s="754"/>
      <c r="AG1024" s="754"/>
      <c r="AH1024" s="754"/>
      <c r="AI1024" s="754"/>
      <c r="AJ1024" s="754"/>
      <c r="AK1024" s="754"/>
      <c r="AL1024" s="754"/>
      <c r="AM1024" s="754"/>
      <c r="AN1024" s="754"/>
      <c r="AO1024" s="754"/>
      <c r="AP1024" s="754"/>
      <c r="AQ1024" s="754"/>
      <c r="AR1024" s="754"/>
      <c r="AS1024" s="754"/>
      <c r="AT1024" s="754"/>
      <c r="AU1024" s="754"/>
      <c r="AV1024" s="754"/>
      <c r="AW1024" s="754"/>
      <c r="AX1024" s="754"/>
      <c r="AY1024" s="754"/>
      <c r="AZ1024" s="754"/>
      <c r="BA1024" s="754"/>
      <c r="BB1024" s="754"/>
      <c r="BC1024" s="754"/>
      <c r="BD1024" s="754"/>
      <c r="BE1024" s="754"/>
      <c r="BF1024" s="754"/>
      <c r="BG1024" s="754"/>
    </row>
    <row r="1025" spans="1:59" s="782" customFormat="1" x14ac:dyDescent="0.2">
      <c r="A1025" s="773">
        <v>1015</v>
      </c>
      <c r="B1025" s="773">
        <v>1023</v>
      </c>
      <c r="C1025" s="774">
        <v>1260</v>
      </c>
      <c r="D1025" s="775">
        <v>1016</v>
      </c>
      <c r="E1025" s="776" t="s">
        <v>2838</v>
      </c>
      <c r="F1025" s="777" t="s">
        <v>2459</v>
      </c>
      <c r="G1025" s="778" t="s">
        <v>5747</v>
      </c>
      <c r="H1025" s="777" t="s">
        <v>106</v>
      </c>
      <c r="I1025" s="779">
        <v>25000</v>
      </c>
      <c r="J1025" s="780">
        <v>25000</v>
      </c>
      <c r="K1025" s="780"/>
      <c r="L1025" s="780"/>
      <c r="M1025" s="780"/>
      <c r="N1025" s="780"/>
      <c r="O1025" s="780"/>
      <c r="P1025" s="780"/>
      <c r="Q1025" s="781"/>
      <c r="R1025" s="754"/>
      <c r="S1025" s="754"/>
      <c r="T1025" s="754"/>
      <c r="U1025" s="754"/>
      <c r="V1025" s="754"/>
      <c r="W1025" s="754"/>
      <c r="X1025" s="754"/>
      <c r="Y1025" s="754"/>
      <c r="Z1025" s="754"/>
      <c r="AA1025" s="754"/>
      <c r="AB1025" s="754"/>
      <c r="AC1025" s="754"/>
      <c r="AD1025" s="754"/>
      <c r="AE1025" s="754"/>
      <c r="AF1025" s="754"/>
      <c r="AG1025" s="754"/>
      <c r="AH1025" s="754"/>
      <c r="AI1025" s="754"/>
      <c r="AJ1025" s="754"/>
      <c r="AK1025" s="754"/>
      <c r="AL1025" s="754"/>
      <c r="AM1025" s="754"/>
      <c r="AN1025" s="754"/>
      <c r="AO1025" s="754"/>
      <c r="AP1025" s="754"/>
      <c r="AQ1025" s="754"/>
      <c r="AR1025" s="754"/>
      <c r="AS1025" s="754"/>
      <c r="AT1025" s="754"/>
      <c r="AU1025" s="754"/>
      <c r="AV1025" s="754"/>
      <c r="AW1025" s="754"/>
      <c r="AX1025" s="754"/>
      <c r="AY1025" s="754"/>
      <c r="AZ1025" s="754"/>
      <c r="BA1025" s="754"/>
      <c r="BB1025" s="754"/>
      <c r="BC1025" s="754"/>
      <c r="BD1025" s="754"/>
      <c r="BE1025" s="754"/>
      <c r="BF1025" s="754"/>
      <c r="BG1025" s="754"/>
    </row>
    <row r="1026" spans="1:59" s="782" customFormat="1" x14ac:dyDescent="0.2">
      <c r="A1026" s="773">
        <v>1016</v>
      </c>
      <c r="B1026" s="773">
        <v>1024</v>
      </c>
      <c r="C1026" s="774">
        <v>1261</v>
      </c>
      <c r="D1026" s="775">
        <v>1017</v>
      </c>
      <c r="E1026" s="776" t="s">
        <v>2840</v>
      </c>
      <c r="F1026" s="777" t="s">
        <v>1554</v>
      </c>
      <c r="G1026" s="778" t="s">
        <v>6217</v>
      </c>
      <c r="H1026" s="777" t="s">
        <v>106</v>
      </c>
      <c r="I1026" s="779">
        <v>100000</v>
      </c>
      <c r="J1026" s="780">
        <v>100000</v>
      </c>
      <c r="K1026" s="780"/>
      <c r="L1026" s="780"/>
      <c r="M1026" s="780"/>
      <c r="N1026" s="780"/>
      <c r="O1026" s="780"/>
      <c r="P1026" s="780"/>
      <c r="Q1026" s="781"/>
      <c r="R1026" s="754"/>
      <c r="S1026" s="754"/>
      <c r="T1026" s="754"/>
      <c r="U1026" s="754"/>
      <c r="V1026" s="754"/>
      <c r="W1026" s="754"/>
      <c r="X1026" s="754"/>
      <c r="Y1026" s="754"/>
      <c r="Z1026" s="754"/>
      <c r="AA1026" s="754"/>
      <c r="AB1026" s="754"/>
      <c r="AC1026" s="754"/>
      <c r="AD1026" s="754"/>
      <c r="AE1026" s="754"/>
      <c r="AF1026" s="754"/>
      <c r="AG1026" s="754"/>
      <c r="AH1026" s="754"/>
      <c r="AI1026" s="754"/>
      <c r="AJ1026" s="754"/>
      <c r="AK1026" s="754"/>
      <c r="AL1026" s="754"/>
      <c r="AM1026" s="754"/>
      <c r="AN1026" s="754"/>
      <c r="AO1026" s="754"/>
      <c r="AP1026" s="754"/>
      <c r="AQ1026" s="754"/>
      <c r="AR1026" s="754"/>
      <c r="AS1026" s="754"/>
      <c r="AT1026" s="754"/>
      <c r="AU1026" s="754"/>
      <c r="AV1026" s="754"/>
      <c r="AW1026" s="754"/>
      <c r="AX1026" s="754"/>
      <c r="AY1026" s="754"/>
      <c r="AZ1026" s="754"/>
      <c r="BA1026" s="754"/>
      <c r="BB1026" s="754"/>
      <c r="BC1026" s="754"/>
      <c r="BD1026" s="754"/>
      <c r="BE1026" s="754"/>
      <c r="BF1026" s="754"/>
      <c r="BG1026" s="754"/>
    </row>
    <row r="1027" spans="1:59" s="782" customFormat="1" x14ac:dyDescent="0.2">
      <c r="A1027" s="773">
        <v>1017</v>
      </c>
      <c r="B1027" s="773">
        <v>1025</v>
      </c>
      <c r="C1027" s="774">
        <v>1262</v>
      </c>
      <c r="D1027" s="775">
        <v>1018</v>
      </c>
      <c r="E1027" s="776" t="s">
        <v>2842</v>
      </c>
      <c r="F1027" s="777" t="s">
        <v>2607</v>
      </c>
      <c r="G1027" s="778" t="s">
        <v>5747</v>
      </c>
      <c r="H1027" s="777" t="s">
        <v>106</v>
      </c>
      <c r="I1027" s="779">
        <v>83000</v>
      </c>
      <c r="J1027" s="780">
        <v>83000</v>
      </c>
      <c r="K1027" s="780"/>
      <c r="L1027" s="780"/>
      <c r="M1027" s="780"/>
      <c r="N1027" s="780"/>
      <c r="O1027" s="780"/>
      <c r="P1027" s="780"/>
      <c r="Q1027" s="781"/>
      <c r="R1027" s="754"/>
      <c r="S1027" s="754"/>
      <c r="T1027" s="754"/>
      <c r="U1027" s="754"/>
      <c r="V1027" s="754"/>
      <c r="W1027" s="754"/>
      <c r="X1027" s="754"/>
      <c r="Y1027" s="754"/>
      <c r="Z1027" s="754"/>
      <c r="AA1027" s="754"/>
      <c r="AB1027" s="754"/>
      <c r="AC1027" s="754"/>
      <c r="AD1027" s="754"/>
      <c r="AE1027" s="754"/>
      <c r="AF1027" s="754"/>
      <c r="AG1027" s="754"/>
      <c r="AH1027" s="754"/>
      <c r="AI1027" s="754"/>
      <c r="AJ1027" s="754"/>
      <c r="AK1027" s="754"/>
      <c r="AL1027" s="754"/>
      <c r="AM1027" s="754"/>
      <c r="AN1027" s="754"/>
      <c r="AO1027" s="754"/>
      <c r="AP1027" s="754"/>
      <c r="AQ1027" s="754"/>
      <c r="AR1027" s="754"/>
      <c r="AS1027" s="754"/>
      <c r="AT1027" s="754"/>
      <c r="AU1027" s="754"/>
      <c r="AV1027" s="754"/>
      <c r="AW1027" s="754"/>
      <c r="AX1027" s="754"/>
      <c r="AY1027" s="754"/>
      <c r="AZ1027" s="754"/>
      <c r="BA1027" s="754"/>
      <c r="BB1027" s="754"/>
      <c r="BC1027" s="754"/>
      <c r="BD1027" s="754"/>
      <c r="BE1027" s="754"/>
      <c r="BF1027" s="754"/>
      <c r="BG1027" s="754"/>
    </row>
    <row r="1028" spans="1:59" s="782" customFormat="1" x14ac:dyDescent="0.2">
      <c r="A1028" s="773">
        <v>1018</v>
      </c>
      <c r="B1028" s="773">
        <v>1026</v>
      </c>
      <c r="C1028" s="774">
        <v>1263</v>
      </c>
      <c r="D1028" s="775">
        <v>1019</v>
      </c>
      <c r="E1028" s="776" t="s">
        <v>2844</v>
      </c>
      <c r="F1028" s="777" t="s">
        <v>2845</v>
      </c>
      <c r="G1028" s="778" t="s">
        <v>5747</v>
      </c>
      <c r="H1028" s="777" t="s">
        <v>106</v>
      </c>
      <c r="I1028" s="779">
        <v>40000</v>
      </c>
      <c r="J1028" s="780">
        <v>40000</v>
      </c>
      <c r="K1028" s="780"/>
      <c r="L1028" s="780"/>
      <c r="M1028" s="780"/>
      <c r="N1028" s="780"/>
      <c r="O1028" s="780"/>
      <c r="P1028" s="780"/>
      <c r="Q1028" s="781"/>
      <c r="R1028" s="754"/>
      <c r="S1028" s="754"/>
      <c r="T1028" s="754"/>
      <c r="U1028" s="754"/>
      <c r="V1028" s="754"/>
      <c r="W1028" s="754"/>
      <c r="X1028" s="754"/>
      <c r="Y1028" s="754"/>
      <c r="Z1028" s="754"/>
      <c r="AA1028" s="754"/>
      <c r="AB1028" s="754"/>
      <c r="AC1028" s="754"/>
      <c r="AD1028" s="754"/>
      <c r="AE1028" s="754"/>
      <c r="AF1028" s="754"/>
      <c r="AG1028" s="754"/>
      <c r="AH1028" s="754"/>
      <c r="AI1028" s="754"/>
      <c r="AJ1028" s="754"/>
      <c r="AK1028" s="754"/>
      <c r="AL1028" s="754"/>
      <c r="AM1028" s="754"/>
      <c r="AN1028" s="754"/>
      <c r="AO1028" s="754"/>
      <c r="AP1028" s="754"/>
      <c r="AQ1028" s="754"/>
      <c r="AR1028" s="754"/>
      <c r="AS1028" s="754"/>
      <c r="AT1028" s="754"/>
      <c r="AU1028" s="754"/>
      <c r="AV1028" s="754"/>
      <c r="AW1028" s="754"/>
      <c r="AX1028" s="754"/>
      <c r="AY1028" s="754"/>
      <c r="AZ1028" s="754"/>
      <c r="BA1028" s="754"/>
      <c r="BB1028" s="754"/>
      <c r="BC1028" s="754"/>
      <c r="BD1028" s="754"/>
      <c r="BE1028" s="754"/>
      <c r="BF1028" s="754"/>
      <c r="BG1028" s="754"/>
    </row>
    <row r="1029" spans="1:59" s="782" customFormat="1" x14ac:dyDescent="0.2">
      <c r="A1029" s="773">
        <v>1019</v>
      </c>
      <c r="B1029" s="773">
        <v>1027</v>
      </c>
      <c r="C1029" s="774">
        <v>1264</v>
      </c>
      <c r="D1029" s="775">
        <v>1020</v>
      </c>
      <c r="E1029" s="776" t="s">
        <v>2847</v>
      </c>
      <c r="F1029" s="777" t="s">
        <v>2848</v>
      </c>
      <c r="G1029" s="778" t="s">
        <v>5747</v>
      </c>
      <c r="H1029" s="777" t="s">
        <v>106</v>
      </c>
      <c r="I1029" s="779">
        <v>35000</v>
      </c>
      <c r="J1029" s="780">
        <v>35000</v>
      </c>
      <c r="K1029" s="780"/>
      <c r="L1029" s="780"/>
      <c r="M1029" s="780"/>
      <c r="N1029" s="780"/>
      <c r="O1029" s="780"/>
      <c r="P1029" s="780"/>
      <c r="Q1029" s="781"/>
      <c r="R1029" s="754"/>
      <c r="S1029" s="754"/>
      <c r="T1029" s="754"/>
      <c r="U1029" s="754"/>
      <c r="V1029" s="754"/>
      <c r="W1029" s="754"/>
      <c r="X1029" s="754"/>
      <c r="Y1029" s="754"/>
      <c r="Z1029" s="754"/>
      <c r="AA1029" s="754"/>
      <c r="AB1029" s="754"/>
      <c r="AC1029" s="754"/>
      <c r="AD1029" s="754"/>
      <c r="AE1029" s="754"/>
      <c r="AF1029" s="754"/>
      <c r="AG1029" s="754"/>
      <c r="AH1029" s="754"/>
      <c r="AI1029" s="754"/>
      <c r="AJ1029" s="754"/>
      <c r="AK1029" s="754"/>
      <c r="AL1029" s="754"/>
      <c r="AM1029" s="754"/>
      <c r="AN1029" s="754"/>
      <c r="AO1029" s="754"/>
      <c r="AP1029" s="754"/>
      <c r="AQ1029" s="754"/>
      <c r="AR1029" s="754"/>
      <c r="AS1029" s="754"/>
      <c r="AT1029" s="754"/>
      <c r="AU1029" s="754"/>
      <c r="AV1029" s="754"/>
      <c r="AW1029" s="754"/>
      <c r="AX1029" s="754"/>
      <c r="AY1029" s="754"/>
      <c r="AZ1029" s="754"/>
      <c r="BA1029" s="754"/>
      <c r="BB1029" s="754"/>
      <c r="BC1029" s="754"/>
      <c r="BD1029" s="754"/>
      <c r="BE1029" s="754"/>
      <c r="BF1029" s="754"/>
      <c r="BG1029" s="754"/>
    </row>
    <row r="1030" spans="1:59" s="782" customFormat="1" x14ac:dyDescent="0.2">
      <c r="A1030" s="773">
        <v>1023</v>
      </c>
      <c r="B1030" s="773">
        <v>1031</v>
      </c>
      <c r="C1030" s="774">
        <v>1266</v>
      </c>
      <c r="D1030" s="775">
        <v>1021</v>
      </c>
      <c r="E1030" s="776" t="s">
        <v>2857</v>
      </c>
      <c r="F1030" s="777" t="s">
        <v>2858</v>
      </c>
      <c r="G1030" s="778" t="s">
        <v>5747</v>
      </c>
      <c r="H1030" s="777" t="s">
        <v>106</v>
      </c>
      <c r="I1030" s="779">
        <v>25000</v>
      </c>
      <c r="J1030" s="780">
        <v>25000</v>
      </c>
      <c r="K1030" s="780"/>
      <c r="L1030" s="780"/>
      <c r="M1030" s="780"/>
      <c r="N1030" s="780"/>
      <c r="O1030" s="780"/>
      <c r="P1030" s="780"/>
      <c r="Q1030" s="781"/>
      <c r="R1030" s="754"/>
      <c r="S1030" s="754"/>
      <c r="T1030" s="754"/>
      <c r="U1030" s="754"/>
      <c r="V1030" s="754"/>
      <c r="W1030" s="754"/>
      <c r="X1030" s="754"/>
      <c r="Y1030" s="754"/>
      <c r="Z1030" s="754"/>
      <c r="AA1030" s="754"/>
      <c r="AB1030" s="754"/>
      <c r="AC1030" s="754"/>
      <c r="AD1030" s="754"/>
      <c r="AE1030" s="754"/>
      <c r="AF1030" s="754"/>
      <c r="AG1030" s="754"/>
      <c r="AH1030" s="754"/>
      <c r="AI1030" s="754"/>
      <c r="AJ1030" s="754"/>
      <c r="AK1030" s="754"/>
      <c r="AL1030" s="754"/>
      <c r="AM1030" s="754"/>
      <c r="AN1030" s="754"/>
      <c r="AO1030" s="754"/>
      <c r="AP1030" s="754"/>
      <c r="AQ1030" s="754"/>
      <c r="AR1030" s="754"/>
      <c r="AS1030" s="754"/>
      <c r="AT1030" s="754"/>
      <c r="AU1030" s="754"/>
      <c r="AV1030" s="754"/>
      <c r="AW1030" s="754"/>
      <c r="AX1030" s="754"/>
      <c r="AY1030" s="754"/>
      <c r="AZ1030" s="754"/>
      <c r="BA1030" s="754"/>
      <c r="BB1030" s="754"/>
      <c r="BC1030" s="754"/>
      <c r="BD1030" s="754"/>
      <c r="BE1030" s="754"/>
      <c r="BF1030" s="754"/>
      <c r="BG1030" s="754"/>
    </row>
    <row r="1031" spans="1:59" s="782" customFormat="1" x14ac:dyDescent="0.2">
      <c r="A1031" s="773">
        <v>1024</v>
      </c>
      <c r="B1031" s="773">
        <v>1032</v>
      </c>
      <c r="C1031" s="774">
        <v>1267</v>
      </c>
      <c r="D1031" s="775">
        <v>1022</v>
      </c>
      <c r="E1031" s="776" t="s">
        <v>2860</v>
      </c>
      <c r="F1031" s="777" t="s">
        <v>2861</v>
      </c>
      <c r="G1031" s="778" t="s">
        <v>5747</v>
      </c>
      <c r="H1031" s="777" t="s">
        <v>106</v>
      </c>
      <c r="I1031" s="779">
        <v>20000</v>
      </c>
      <c r="J1031" s="780">
        <v>20000</v>
      </c>
      <c r="K1031" s="780"/>
      <c r="L1031" s="780"/>
      <c r="M1031" s="780"/>
      <c r="N1031" s="780"/>
      <c r="O1031" s="780"/>
      <c r="P1031" s="780"/>
      <c r="Q1031" s="781"/>
      <c r="R1031" s="754"/>
      <c r="S1031" s="754"/>
      <c r="T1031" s="754"/>
      <c r="U1031" s="754"/>
      <c r="V1031" s="754"/>
      <c r="W1031" s="754"/>
      <c r="X1031" s="754"/>
      <c r="Y1031" s="754"/>
      <c r="Z1031" s="754"/>
      <c r="AA1031" s="754"/>
      <c r="AB1031" s="754"/>
      <c r="AC1031" s="754"/>
      <c r="AD1031" s="754"/>
      <c r="AE1031" s="754"/>
      <c r="AF1031" s="754"/>
      <c r="AG1031" s="754"/>
      <c r="AH1031" s="754"/>
      <c r="AI1031" s="754"/>
      <c r="AJ1031" s="754"/>
      <c r="AK1031" s="754"/>
      <c r="AL1031" s="754"/>
      <c r="AM1031" s="754"/>
      <c r="AN1031" s="754"/>
      <c r="AO1031" s="754"/>
      <c r="AP1031" s="754"/>
      <c r="AQ1031" s="754"/>
      <c r="AR1031" s="754"/>
      <c r="AS1031" s="754"/>
      <c r="AT1031" s="754"/>
      <c r="AU1031" s="754"/>
      <c r="AV1031" s="754"/>
      <c r="AW1031" s="754"/>
      <c r="AX1031" s="754"/>
      <c r="AY1031" s="754"/>
      <c r="AZ1031" s="754"/>
      <c r="BA1031" s="754"/>
      <c r="BB1031" s="754"/>
      <c r="BC1031" s="754"/>
      <c r="BD1031" s="754"/>
      <c r="BE1031" s="754"/>
      <c r="BF1031" s="754"/>
      <c r="BG1031" s="754"/>
    </row>
    <row r="1032" spans="1:59" s="782" customFormat="1" x14ac:dyDescent="0.2">
      <c r="A1032" s="773">
        <v>1025</v>
      </c>
      <c r="B1032" s="773">
        <v>1033</v>
      </c>
      <c r="C1032" s="774">
        <v>1268</v>
      </c>
      <c r="D1032" s="775">
        <v>1023</v>
      </c>
      <c r="E1032" s="776" t="s">
        <v>2863</v>
      </c>
      <c r="F1032" s="777" t="s">
        <v>2039</v>
      </c>
      <c r="G1032" s="778" t="s">
        <v>5747</v>
      </c>
      <c r="H1032" s="777" t="s">
        <v>106</v>
      </c>
      <c r="I1032" s="779">
        <v>30000</v>
      </c>
      <c r="J1032" s="780">
        <v>30000</v>
      </c>
      <c r="K1032" s="780"/>
      <c r="L1032" s="780"/>
      <c r="M1032" s="780"/>
      <c r="N1032" s="780"/>
      <c r="O1032" s="780"/>
      <c r="P1032" s="780"/>
      <c r="Q1032" s="781"/>
      <c r="R1032" s="754"/>
      <c r="S1032" s="754"/>
      <c r="T1032" s="754"/>
      <c r="U1032" s="754"/>
      <c r="V1032" s="754"/>
      <c r="W1032" s="754"/>
      <c r="X1032" s="754"/>
      <c r="Y1032" s="754"/>
      <c r="Z1032" s="754"/>
      <c r="AA1032" s="754"/>
      <c r="AB1032" s="754"/>
      <c r="AC1032" s="754"/>
      <c r="AD1032" s="754"/>
      <c r="AE1032" s="754"/>
      <c r="AF1032" s="754"/>
      <c r="AG1032" s="754"/>
      <c r="AH1032" s="754"/>
      <c r="AI1032" s="754"/>
      <c r="AJ1032" s="754"/>
      <c r="AK1032" s="754"/>
      <c r="AL1032" s="754"/>
      <c r="AM1032" s="754"/>
      <c r="AN1032" s="754"/>
      <c r="AO1032" s="754"/>
      <c r="AP1032" s="754"/>
      <c r="AQ1032" s="754"/>
      <c r="AR1032" s="754"/>
      <c r="AS1032" s="754"/>
      <c r="AT1032" s="754"/>
      <c r="AU1032" s="754"/>
      <c r="AV1032" s="754"/>
      <c r="AW1032" s="754"/>
      <c r="AX1032" s="754"/>
      <c r="AY1032" s="754"/>
      <c r="AZ1032" s="754"/>
      <c r="BA1032" s="754"/>
      <c r="BB1032" s="754"/>
      <c r="BC1032" s="754"/>
      <c r="BD1032" s="754"/>
      <c r="BE1032" s="754"/>
      <c r="BF1032" s="754"/>
      <c r="BG1032" s="754"/>
    </row>
    <row r="1033" spans="1:59" s="782" customFormat="1" x14ac:dyDescent="0.2">
      <c r="A1033" s="773">
        <v>1026</v>
      </c>
      <c r="B1033" s="773">
        <v>1034</v>
      </c>
      <c r="C1033" s="774">
        <v>1269</v>
      </c>
      <c r="D1033" s="775">
        <v>1024</v>
      </c>
      <c r="E1033" s="776" t="s">
        <v>2866</v>
      </c>
      <c r="F1033" s="777" t="s">
        <v>2039</v>
      </c>
      <c r="G1033" s="778" t="s">
        <v>5747</v>
      </c>
      <c r="H1033" s="777" t="s">
        <v>106</v>
      </c>
      <c r="I1033" s="779">
        <v>25000</v>
      </c>
      <c r="J1033" s="780">
        <v>25000</v>
      </c>
      <c r="K1033" s="780"/>
      <c r="L1033" s="780"/>
      <c r="M1033" s="780"/>
      <c r="N1033" s="780"/>
      <c r="O1033" s="780"/>
      <c r="P1033" s="780"/>
      <c r="Q1033" s="781"/>
      <c r="R1033" s="754"/>
      <c r="S1033" s="754"/>
      <c r="T1033" s="754"/>
      <c r="U1033" s="754"/>
      <c r="V1033" s="754"/>
      <c r="W1033" s="754"/>
      <c r="X1033" s="754"/>
      <c r="Y1033" s="754"/>
      <c r="Z1033" s="754"/>
      <c r="AA1033" s="754"/>
      <c r="AB1033" s="754"/>
      <c r="AC1033" s="754"/>
      <c r="AD1033" s="754"/>
      <c r="AE1033" s="754"/>
      <c r="AF1033" s="754"/>
      <c r="AG1033" s="754"/>
      <c r="AH1033" s="754"/>
      <c r="AI1033" s="754"/>
      <c r="AJ1033" s="754"/>
      <c r="AK1033" s="754"/>
      <c r="AL1033" s="754"/>
      <c r="AM1033" s="754"/>
      <c r="AN1033" s="754"/>
      <c r="AO1033" s="754"/>
      <c r="AP1033" s="754"/>
      <c r="AQ1033" s="754"/>
      <c r="AR1033" s="754"/>
      <c r="AS1033" s="754"/>
      <c r="AT1033" s="754"/>
      <c r="AU1033" s="754"/>
      <c r="AV1033" s="754"/>
      <c r="AW1033" s="754"/>
      <c r="AX1033" s="754"/>
      <c r="AY1033" s="754"/>
      <c r="AZ1033" s="754"/>
      <c r="BA1033" s="754"/>
      <c r="BB1033" s="754"/>
      <c r="BC1033" s="754"/>
      <c r="BD1033" s="754"/>
      <c r="BE1033" s="754"/>
      <c r="BF1033" s="754"/>
      <c r="BG1033" s="754"/>
    </row>
    <row r="1034" spans="1:59" s="782" customFormat="1" x14ac:dyDescent="0.2">
      <c r="A1034" s="773">
        <v>1027</v>
      </c>
      <c r="B1034" s="773">
        <v>1035</v>
      </c>
      <c r="C1034" s="774">
        <v>1270</v>
      </c>
      <c r="D1034" s="775">
        <v>1025</v>
      </c>
      <c r="E1034" s="776" t="s">
        <v>2868</v>
      </c>
      <c r="F1034" s="777" t="s">
        <v>2075</v>
      </c>
      <c r="G1034" s="778" t="s">
        <v>5747</v>
      </c>
      <c r="H1034" s="777" t="s">
        <v>106</v>
      </c>
      <c r="I1034" s="779">
        <v>15000</v>
      </c>
      <c r="J1034" s="780">
        <v>15000</v>
      </c>
      <c r="K1034" s="780"/>
      <c r="L1034" s="780"/>
      <c r="M1034" s="780"/>
      <c r="N1034" s="780"/>
      <c r="O1034" s="780"/>
      <c r="P1034" s="780"/>
      <c r="Q1034" s="781"/>
      <c r="R1034" s="754"/>
      <c r="S1034" s="754"/>
      <c r="T1034" s="754"/>
      <c r="U1034" s="754"/>
      <c r="V1034" s="754"/>
      <c r="W1034" s="754"/>
      <c r="X1034" s="754"/>
      <c r="Y1034" s="754"/>
      <c r="Z1034" s="754"/>
      <c r="AA1034" s="754"/>
      <c r="AB1034" s="754"/>
      <c r="AC1034" s="754"/>
      <c r="AD1034" s="754"/>
      <c r="AE1034" s="754"/>
      <c r="AF1034" s="754"/>
      <c r="AG1034" s="754"/>
      <c r="AH1034" s="754"/>
      <c r="AI1034" s="754"/>
      <c r="AJ1034" s="754"/>
      <c r="AK1034" s="754"/>
      <c r="AL1034" s="754"/>
      <c r="AM1034" s="754"/>
      <c r="AN1034" s="754"/>
      <c r="AO1034" s="754"/>
      <c r="AP1034" s="754"/>
      <c r="AQ1034" s="754"/>
      <c r="AR1034" s="754"/>
      <c r="AS1034" s="754"/>
      <c r="AT1034" s="754"/>
      <c r="AU1034" s="754"/>
      <c r="AV1034" s="754"/>
      <c r="AW1034" s="754"/>
      <c r="AX1034" s="754"/>
      <c r="AY1034" s="754"/>
      <c r="AZ1034" s="754"/>
      <c r="BA1034" s="754"/>
      <c r="BB1034" s="754"/>
      <c r="BC1034" s="754"/>
      <c r="BD1034" s="754"/>
      <c r="BE1034" s="754"/>
      <c r="BF1034" s="754"/>
      <c r="BG1034" s="754"/>
    </row>
    <row r="1035" spans="1:59" s="782" customFormat="1" x14ac:dyDescent="0.2">
      <c r="A1035" s="773">
        <v>1028</v>
      </c>
      <c r="B1035" s="773">
        <v>1036</v>
      </c>
      <c r="C1035" s="774">
        <v>1271</v>
      </c>
      <c r="D1035" s="775">
        <v>1026</v>
      </c>
      <c r="E1035" s="776" t="s">
        <v>2870</v>
      </c>
      <c r="F1035" s="777" t="s">
        <v>2861</v>
      </c>
      <c r="G1035" s="778" t="s">
        <v>5747</v>
      </c>
      <c r="H1035" s="777" t="s">
        <v>106</v>
      </c>
      <c r="I1035" s="779">
        <v>24000</v>
      </c>
      <c r="J1035" s="780">
        <v>24000</v>
      </c>
      <c r="K1035" s="780"/>
      <c r="L1035" s="780"/>
      <c r="M1035" s="780"/>
      <c r="N1035" s="780"/>
      <c r="O1035" s="780"/>
      <c r="P1035" s="780"/>
      <c r="Q1035" s="781"/>
      <c r="R1035" s="754"/>
      <c r="S1035" s="754"/>
      <c r="T1035" s="754"/>
      <c r="U1035" s="754"/>
      <c r="V1035" s="754"/>
      <c r="W1035" s="754"/>
      <c r="X1035" s="754"/>
      <c r="Y1035" s="754"/>
      <c r="Z1035" s="754"/>
      <c r="AA1035" s="754"/>
      <c r="AB1035" s="754"/>
      <c r="AC1035" s="754"/>
      <c r="AD1035" s="754"/>
      <c r="AE1035" s="754"/>
      <c r="AF1035" s="754"/>
      <c r="AG1035" s="754"/>
      <c r="AH1035" s="754"/>
      <c r="AI1035" s="754"/>
      <c r="AJ1035" s="754"/>
      <c r="AK1035" s="754"/>
      <c r="AL1035" s="754"/>
      <c r="AM1035" s="754"/>
      <c r="AN1035" s="754"/>
      <c r="AO1035" s="754"/>
      <c r="AP1035" s="754"/>
      <c r="AQ1035" s="754"/>
      <c r="AR1035" s="754"/>
      <c r="AS1035" s="754"/>
      <c r="AT1035" s="754"/>
      <c r="AU1035" s="754"/>
      <c r="AV1035" s="754"/>
      <c r="AW1035" s="754"/>
      <c r="AX1035" s="754"/>
      <c r="AY1035" s="754"/>
      <c r="AZ1035" s="754"/>
      <c r="BA1035" s="754"/>
      <c r="BB1035" s="754"/>
      <c r="BC1035" s="754"/>
      <c r="BD1035" s="754"/>
      <c r="BE1035" s="754"/>
      <c r="BF1035" s="754"/>
      <c r="BG1035" s="754"/>
    </row>
    <row r="1036" spans="1:59" s="782" customFormat="1" x14ac:dyDescent="0.2">
      <c r="A1036" s="773">
        <v>1029</v>
      </c>
      <c r="B1036" s="773">
        <v>1037</v>
      </c>
      <c r="C1036" s="774">
        <v>1272</v>
      </c>
      <c r="D1036" s="775">
        <v>1027</v>
      </c>
      <c r="E1036" s="776" t="s">
        <v>2872</v>
      </c>
      <c r="F1036" s="777" t="s">
        <v>2873</v>
      </c>
      <c r="G1036" s="778" t="s">
        <v>5747</v>
      </c>
      <c r="H1036" s="777" t="s">
        <v>106</v>
      </c>
      <c r="I1036" s="779">
        <v>15000</v>
      </c>
      <c r="J1036" s="780">
        <v>15000</v>
      </c>
      <c r="K1036" s="780"/>
      <c r="L1036" s="780"/>
      <c r="M1036" s="780"/>
      <c r="N1036" s="780"/>
      <c r="O1036" s="780"/>
      <c r="P1036" s="780"/>
      <c r="Q1036" s="781"/>
      <c r="R1036" s="754"/>
      <c r="S1036" s="754"/>
      <c r="T1036" s="754"/>
      <c r="U1036" s="754"/>
      <c r="V1036" s="754"/>
      <c r="W1036" s="754"/>
      <c r="X1036" s="754"/>
      <c r="Y1036" s="754"/>
      <c r="Z1036" s="754"/>
      <c r="AA1036" s="754"/>
      <c r="AB1036" s="754"/>
      <c r="AC1036" s="754"/>
      <c r="AD1036" s="754"/>
      <c r="AE1036" s="754"/>
      <c r="AF1036" s="754"/>
      <c r="AG1036" s="754"/>
      <c r="AH1036" s="754"/>
      <c r="AI1036" s="754"/>
      <c r="AJ1036" s="754"/>
      <c r="AK1036" s="754"/>
      <c r="AL1036" s="754"/>
      <c r="AM1036" s="754"/>
      <c r="AN1036" s="754"/>
      <c r="AO1036" s="754"/>
      <c r="AP1036" s="754"/>
      <c r="AQ1036" s="754"/>
      <c r="AR1036" s="754"/>
      <c r="AS1036" s="754"/>
      <c r="AT1036" s="754"/>
      <c r="AU1036" s="754"/>
      <c r="AV1036" s="754"/>
      <c r="AW1036" s="754"/>
      <c r="AX1036" s="754"/>
      <c r="AY1036" s="754"/>
      <c r="AZ1036" s="754"/>
      <c r="BA1036" s="754"/>
      <c r="BB1036" s="754"/>
      <c r="BC1036" s="754"/>
      <c r="BD1036" s="754"/>
      <c r="BE1036" s="754"/>
      <c r="BF1036" s="754"/>
      <c r="BG1036" s="754"/>
    </row>
    <row r="1037" spans="1:59" s="782" customFormat="1" x14ac:dyDescent="0.2">
      <c r="A1037" s="773">
        <v>1030</v>
      </c>
      <c r="B1037" s="773">
        <v>1038</v>
      </c>
      <c r="C1037" s="774">
        <v>1273</v>
      </c>
      <c r="D1037" s="775">
        <v>1028</v>
      </c>
      <c r="E1037" s="776" t="s">
        <v>2875</v>
      </c>
      <c r="F1037" s="777" t="s">
        <v>2876</v>
      </c>
      <c r="G1037" s="778" t="s">
        <v>5747</v>
      </c>
      <c r="H1037" s="777" t="s">
        <v>106</v>
      </c>
      <c r="I1037" s="779">
        <v>1500</v>
      </c>
      <c r="J1037" s="780">
        <v>0</v>
      </c>
      <c r="K1037" s="780"/>
      <c r="L1037" s="780"/>
      <c r="M1037" s="780"/>
      <c r="N1037" s="780"/>
      <c r="O1037" s="780"/>
      <c r="P1037" s="780"/>
      <c r="Q1037" s="781"/>
      <c r="R1037" s="754"/>
      <c r="S1037" s="754"/>
      <c r="T1037" s="754"/>
      <c r="U1037" s="754"/>
      <c r="V1037" s="754"/>
      <c r="W1037" s="754"/>
      <c r="X1037" s="754"/>
      <c r="Y1037" s="754"/>
      <c r="Z1037" s="754"/>
      <c r="AA1037" s="754"/>
      <c r="AB1037" s="754"/>
      <c r="AC1037" s="754"/>
      <c r="AD1037" s="754"/>
      <c r="AE1037" s="754"/>
      <c r="AF1037" s="754"/>
      <c r="AG1037" s="754"/>
      <c r="AH1037" s="754"/>
      <c r="AI1037" s="754"/>
      <c r="AJ1037" s="754"/>
      <c r="AK1037" s="754"/>
      <c r="AL1037" s="754"/>
      <c r="AM1037" s="754"/>
      <c r="AN1037" s="754"/>
      <c r="AO1037" s="754"/>
      <c r="AP1037" s="754"/>
      <c r="AQ1037" s="754"/>
      <c r="AR1037" s="754"/>
      <c r="AS1037" s="754"/>
      <c r="AT1037" s="754"/>
      <c r="AU1037" s="754"/>
      <c r="AV1037" s="754"/>
      <c r="AW1037" s="754"/>
      <c r="AX1037" s="754"/>
      <c r="AY1037" s="754"/>
      <c r="AZ1037" s="754"/>
      <c r="BA1037" s="754"/>
      <c r="BB1037" s="754"/>
      <c r="BC1037" s="754"/>
      <c r="BD1037" s="754"/>
      <c r="BE1037" s="754"/>
      <c r="BF1037" s="754"/>
      <c r="BG1037" s="754"/>
    </row>
    <row r="1038" spans="1:59" s="782" customFormat="1" x14ac:dyDescent="0.2">
      <c r="A1038" s="773">
        <v>1034</v>
      </c>
      <c r="B1038" s="773">
        <v>1042</v>
      </c>
      <c r="C1038" s="774">
        <v>1274</v>
      </c>
      <c r="D1038" s="775">
        <v>1029</v>
      </c>
      <c r="E1038" s="776" t="s">
        <v>2886</v>
      </c>
      <c r="F1038" s="777" t="s">
        <v>2887</v>
      </c>
      <c r="G1038" s="778" t="s">
        <v>5747</v>
      </c>
      <c r="H1038" s="777" t="s">
        <v>106</v>
      </c>
      <c r="I1038" s="779">
        <v>54000</v>
      </c>
      <c r="J1038" s="780">
        <v>54000</v>
      </c>
      <c r="K1038" s="780"/>
      <c r="L1038" s="780"/>
      <c r="M1038" s="780"/>
      <c r="N1038" s="780"/>
      <c r="O1038" s="780"/>
      <c r="P1038" s="780"/>
      <c r="Q1038" s="781"/>
      <c r="R1038" s="754"/>
      <c r="S1038" s="754"/>
      <c r="T1038" s="754"/>
      <c r="U1038" s="754"/>
      <c r="V1038" s="754"/>
      <c r="W1038" s="754"/>
      <c r="X1038" s="754"/>
      <c r="Y1038" s="754"/>
      <c r="Z1038" s="754"/>
      <c r="AA1038" s="754"/>
      <c r="AB1038" s="754"/>
      <c r="AC1038" s="754"/>
      <c r="AD1038" s="754"/>
      <c r="AE1038" s="754"/>
      <c r="AF1038" s="754"/>
      <c r="AG1038" s="754"/>
      <c r="AH1038" s="754"/>
      <c r="AI1038" s="754"/>
      <c r="AJ1038" s="754"/>
      <c r="AK1038" s="754"/>
      <c r="AL1038" s="754"/>
      <c r="AM1038" s="754"/>
      <c r="AN1038" s="754"/>
      <c r="AO1038" s="754"/>
      <c r="AP1038" s="754"/>
      <c r="AQ1038" s="754"/>
      <c r="AR1038" s="754"/>
      <c r="AS1038" s="754"/>
      <c r="AT1038" s="754"/>
      <c r="AU1038" s="754"/>
      <c r="AV1038" s="754"/>
      <c r="AW1038" s="754"/>
      <c r="AX1038" s="754"/>
      <c r="AY1038" s="754"/>
      <c r="AZ1038" s="754"/>
      <c r="BA1038" s="754"/>
      <c r="BB1038" s="754"/>
      <c r="BC1038" s="754"/>
      <c r="BD1038" s="754"/>
      <c r="BE1038" s="754"/>
      <c r="BF1038" s="754"/>
      <c r="BG1038" s="754"/>
    </row>
    <row r="1039" spans="1:59" s="782" customFormat="1" x14ac:dyDescent="0.2">
      <c r="A1039" s="773">
        <v>1036</v>
      </c>
      <c r="B1039" s="773">
        <v>1044</v>
      </c>
      <c r="C1039" s="774">
        <v>1275</v>
      </c>
      <c r="D1039" s="775">
        <v>1030</v>
      </c>
      <c r="E1039" s="776" t="s">
        <v>2892</v>
      </c>
      <c r="F1039" s="777" t="s">
        <v>2893</v>
      </c>
      <c r="G1039" s="778" t="s">
        <v>5747</v>
      </c>
      <c r="H1039" s="777" t="s">
        <v>106</v>
      </c>
      <c r="I1039" s="779">
        <v>65000</v>
      </c>
      <c r="J1039" s="780">
        <v>65000</v>
      </c>
      <c r="K1039" s="780"/>
      <c r="L1039" s="780"/>
      <c r="M1039" s="780"/>
      <c r="N1039" s="780"/>
      <c r="O1039" s="780"/>
      <c r="P1039" s="780"/>
      <c r="Q1039" s="781"/>
      <c r="R1039" s="754"/>
      <c r="S1039" s="754"/>
      <c r="T1039" s="754"/>
      <c r="U1039" s="754"/>
      <c r="V1039" s="754"/>
      <c r="W1039" s="754"/>
      <c r="X1039" s="754"/>
      <c r="Y1039" s="754"/>
      <c r="Z1039" s="754"/>
      <c r="AA1039" s="754"/>
      <c r="AB1039" s="754"/>
      <c r="AC1039" s="754"/>
      <c r="AD1039" s="754"/>
      <c r="AE1039" s="754"/>
      <c r="AF1039" s="754"/>
      <c r="AG1039" s="754"/>
      <c r="AH1039" s="754"/>
      <c r="AI1039" s="754"/>
      <c r="AJ1039" s="754"/>
      <c r="AK1039" s="754"/>
      <c r="AL1039" s="754"/>
      <c r="AM1039" s="754"/>
      <c r="AN1039" s="754"/>
      <c r="AO1039" s="754"/>
      <c r="AP1039" s="754"/>
      <c r="AQ1039" s="754"/>
      <c r="AR1039" s="754"/>
      <c r="AS1039" s="754"/>
      <c r="AT1039" s="754"/>
      <c r="AU1039" s="754"/>
      <c r="AV1039" s="754"/>
      <c r="AW1039" s="754"/>
      <c r="AX1039" s="754"/>
      <c r="AY1039" s="754"/>
      <c r="AZ1039" s="754"/>
      <c r="BA1039" s="754"/>
      <c r="BB1039" s="754"/>
      <c r="BC1039" s="754"/>
      <c r="BD1039" s="754"/>
      <c r="BE1039" s="754"/>
      <c r="BF1039" s="754"/>
      <c r="BG1039" s="754"/>
    </row>
    <row r="1040" spans="1:59" s="782" customFormat="1" x14ac:dyDescent="0.2">
      <c r="A1040" s="773">
        <v>1037</v>
      </c>
      <c r="B1040" s="773">
        <v>1045</v>
      </c>
      <c r="C1040" s="774">
        <v>1276</v>
      </c>
      <c r="D1040" s="775">
        <v>1031</v>
      </c>
      <c r="E1040" s="776" t="s">
        <v>2895</v>
      </c>
      <c r="F1040" s="777" t="s">
        <v>2896</v>
      </c>
      <c r="G1040" s="778" t="s">
        <v>5747</v>
      </c>
      <c r="H1040" s="777" t="s">
        <v>106</v>
      </c>
      <c r="I1040" s="779">
        <v>10000</v>
      </c>
      <c r="J1040" s="780">
        <v>10000</v>
      </c>
      <c r="K1040" s="780"/>
      <c r="L1040" s="780"/>
      <c r="M1040" s="780"/>
      <c r="N1040" s="780"/>
      <c r="O1040" s="780"/>
      <c r="P1040" s="780"/>
      <c r="Q1040" s="781"/>
      <c r="R1040" s="754"/>
      <c r="S1040" s="754"/>
      <c r="T1040" s="754"/>
      <c r="U1040" s="754"/>
      <c r="V1040" s="754"/>
      <c r="W1040" s="754"/>
      <c r="X1040" s="754"/>
      <c r="Y1040" s="754"/>
      <c r="Z1040" s="754"/>
      <c r="AA1040" s="754"/>
      <c r="AB1040" s="754"/>
      <c r="AC1040" s="754"/>
      <c r="AD1040" s="754"/>
      <c r="AE1040" s="754"/>
      <c r="AF1040" s="754"/>
      <c r="AG1040" s="754"/>
      <c r="AH1040" s="754"/>
      <c r="AI1040" s="754"/>
      <c r="AJ1040" s="754"/>
      <c r="AK1040" s="754"/>
      <c r="AL1040" s="754"/>
      <c r="AM1040" s="754"/>
      <c r="AN1040" s="754"/>
      <c r="AO1040" s="754"/>
      <c r="AP1040" s="754"/>
      <c r="AQ1040" s="754"/>
      <c r="AR1040" s="754"/>
      <c r="AS1040" s="754"/>
      <c r="AT1040" s="754"/>
      <c r="AU1040" s="754"/>
      <c r="AV1040" s="754"/>
      <c r="AW1040" s="754"/>
      <c r="AX1040" s="754"/>
      <c r="AY1040" s="754"/>
      <c r="AZ1040" s="754"/>
      <c r="BA1040" s="754"/>
      <c r="BB1040" s="754"/>
      <c r="BC1040" s="754"/>
      <c r="BD1040" s="754"/>
      <c r="BE1040" s="754"/>
      <c r="BF1040" s="754"/>
      <c r="BG1040" s="754"/>
    </row>
    <row r="1041" spans="1:59" s="782" customFormat="1" x14ac:dyDescent="0.2">
      <c r="A1041" s="773">
        <v>1038</v>
      </c>
      <c r="B1041" s="773">
        <v>1046</v>
      </c>
      <c r="C1041" s="774">
        <v>1277</v>
      </c>
      <c r="D1041" s="775">
        <v>1032</v>
      </c>
      <c r="E1041" s="776" t="s">
        <v>2898</v>
      </c>
      <c r="F1041" s="777" t="s">
        <v>1800</v>
      </c>
      <c r="G1041" s="778" t="s">
        <v>5747</v>
      </c>
      <c r="H1041" s="777" t="s">
        <v>106</v>
      </c>
      <c r="I1041" s="779">
        <v>15000</v>
      </c>
      <c r="J1041" s="780">
        <v>15000</v>
      </c>
      <c r="K1041" s="780"/>
      <c r="L1041" s="780"/>
      <c r="M1041" s="780"/>
      <c r="N1041" s="780"/>
      <c r="O1041" s="780"/>
      <c r="P1041" s="780"/>
      <c r="Q1041" s="781"/>
      <c r="R1041" s="754"/>
      <c r="S1041" s="754"/>
      <c r="T1041" s="754"/>
      <c r="U1041" s="754"/>
      <c r="V1041" s="754"/>
      <c r="W1041" s="754"/>
      <c r="X1041" s="754"/>
      <c r="Y1041" s="754"/>
      <c r="Z1041" s="754"/>
      <c r="AA1041" s="754"/>
      <c r="AB1041" s="754"/>
      <c r="AC1041" s="754"/>
      <c r="AD1041" s="754"/>
      <c r="AE1041" s="754"/>
      <c r="AF1041" s="754"/>
      <c r="AG1041" s="754"/>
      <c r="AH1041" s="754"/>
      <c r="AI1041" s="754"/>
      <c r="AJ1041" s="754"/>
      <c r="AK1041" s="754"/>
      <c r="AL1041" s="754"/>
      <c r="AM1041" s="754"/>
      <c r="AN1041" s="754"/>
      <c r="AO1041" s="754"/>
      <c r="AP1041" s="754"/>
      <c r="AQ1041" s="754"/>
      <c r="AR1041" s="754"/>
      <c r="AS1041" s="754"/>
      <c r="AT1041" s="754"/>
      <c r="AU1041" s="754"/>
      <c r="AV1041" s="754"/>
      <c r="AW1041" s="754"/>
      <c r="AX1041" s="754"/>
      <c r="AY1041" s="754"/>
      <c r="AZ1041" s="754"/>
      <c r="BA1041" s="754"/>
      <c r="BB1041" s="754"/>
      <c r="BC1041" s="754"/>
      <c r="BD1041" s="754"/>
      <c r="BE1041" s="754"/>
      <c r="BF1041" s="754"/>
      <c r="BG1041" s="754"/>
    </row>
    <row r="1042" spans="1:59" s="782" customFormat="1" x14ac:dyDescent="0.2">
      <c r="A1042" s="773">
        <v>1039</v>
      </c>
      <c r="B1042" s="773">
        <v>1047</v>
      </c>
      <c r="C1042" s="774">
        <v>1278</v>
      </c>
      <c r="D1042" s="775">
        <v>1033</v>
      </c>
      <c r="E1042" s="776" t="s">
        <v>2900</v>
      </c>
      <c r="F1042" s="777" t="s">
        <v>1419</v>
      </c>
      <c r="G1042" s="778" t="s">
        <v>5747</v>
      </c>
      <c r="H1042" s="777" t="s">
        <v>106</v>
      </c>
      <c r="I1042" s="779">
        <v>15000</v>
      </c>
      <c r="J1042" s="780">
        <v>15000</v>
      </c>
      <c r="K1042" s="780"/>
      <c r="L1042" s="780"/>
      <c r="M1042" s="780"/>
      <c r="N1042" s="780"/>
      <c r="O1042" s="780"/>
      <c r="P1042" s="780"/>
      <c r="Q1042" s="781"/>
      <c r="R1042" s="754"/>
      <c r="S1042" s="754"/>
      <c r="T1042" s="754"/>
      <c r="U1042" s="754"/>
      <c r="V1042" s="754"/>
      <c r="W1042" s="754"/>
      <c r="X1042" s="754"/>
      <c r="Y1042" s="754"/>
      <c r="Z1042" s="754"/>
      <c r="AA1042" s="754"/>
      <c r="AB1042" s="754"/>
      <c r="AC1042" s="754"/>
      <c r="AD1042" s="754"/>
      <c r="AE1042" s="754"/>
      <c r="AF1042" s="754"/>
      <c r="AG1042" s="754"/>
      <c r="AH1042" s="754"/>
      <c r="AI1042" s="754"/>
      <c r="AJ1042" s="754"/>
      <c r="AK1042" s="754"/>
      <c r="AL1042" s="754"/>
      <c r="AM1042" s="754"/>
      <c r="AN1042" s="754"/>
      <c r="AO1042" s="754"/>
      <c r="AP1042" s="754"/>
      <c r="AQ1042" s="754"/>
      <c r="AR1042" s="754"/>
      <c r="AS1042" s="754"/>
      <c r="AT1042" s="754"/>
      <c r="AU1042" s="754"/>
      <c r="AV1042" s="754"/>
      <c r="AW1042" s="754"/>
      <c r="AX1042" s="754"/>
      <c r="AY1042" s="754"/>
      <c r="AZ1042" s="754"/>
      <c r="BA1042" s="754"/>
      <c r="BB1042" s="754"/>
      <c r="BC1042" s="754"/>
      <c r="BD1042" s="754"/>
      <c r="BE1042" s="754"/>
      <c r="BF1042" s="754"/>
      <c r="BG1042" s="754"/>
    </row>
    <row r="1043" spans="1:59" s="782" customFormat="1" x14ac:dyDescent="0.2">
      <c r="A1043" s="773">
        <v>1040</v>
      </c>
      <c r="B1043" s="773">
        <v>1048</v>
      </c>
      <c r="C1043" s="774">
        <v>1279</v>
      </c>
      <c r="D1043" s="775">
        <v>1034</v>
      </c>
      <c r="E1043" s="776" t="s">
        <v>2902</v>
      </c>
      <c r="F1043" s="777" t="s">
        <v>2903</v>
      </c>
      <c r="G1043" s="778" t="s">
        <v>5747</v>
      </c>
      <c r="H1043" s="777" t="s">
        <v>106</v>
      </c>
      <c r="I1043" s="779">
        <v>10000</v>
      </c>
      <c r="J1043" s="780">
        <v>10000</v>
      </c>
      <c r="K1043" s="780"/>
      <c r="L1043" s="780"/>
      <c r="M1043" s="780"/>
      <c r="N1043" s="780"/>
      <c r="O1043" s="780"/>
      <c r="P1043" s="780"/>
      <c r="Q1043" s="781"/>
      <c r="R1043" s="754"/>
      <c r="S1043" s="754"/>
      <c r="T1043" s="754"/>
      <c r="U1043" s="754"/>
      <c r="V1043" s="754"/>
      <c r="W1043" s="754"/>
      <c r="X1043" s="754"/>
      <c r="Y1043" s="754"/>
      <c r="Z1043" s="754"/>
      <c r="AA1043" s="754"/>
      <c r="AB1043" s="754"/>
      <c r="AC1043" s="754"/>
      <c r="AD1043" s="754"/>
      <c r="AE1043" s="754"/>
      <c r="AF1043" s="754"/>
      <c r="AG1043" s="754"/>
      <c r="AH1043" s="754"/>
      <c r="AI1043" s="754"/>
      <c r="AJ1043" s="754"/>
      <c r="AK1043" s="754"/>
      <c r="AL1043" s="754"/>
      <c r="AM1043" s="754"/>
      <c r="AN1043" s="754"/>
      <c r="AO1043" s="754"/>
      <c r="AP1043" s="754"/>
      <c r="AQ1043" s="754"/>
      <c r="AR1043" s="754"/>
      <c r="AS1043" s="754"/>
      <c r="AT1043" s="754"/>
      <c r="AU1043" s="754"/>
      <c r="AV1043" s="754"/>
      <c r="AW1043" s="754"/>
      <c r="AX1043" s="754"/>
      <c r="AY1043" s="754"/>
      <c r="AZ1043" s="754"/>
      <c r="BA1043" s="754"/>
      <c r="BB1043" s="754"/>
      <c r="BC1043" s="754"/>
      <c r="BD1043" s="754"/>
      <c r="BE1043" s="754"/>
      <c r="BF1043" s="754"/>
      <c r="BG1043" s="754"/>
    </row>
    <row r="1044" spans="1:59" s="782" customFormat="1" ht="30" x14ac:dyDescent="0.2">
      <c r="A1044" s="773">
        <v>1042</v>
      </c>
      <c r="B1044" s="773">
        <v>1050</v>
      </c>
      <c r="C1044" s="774">
        <v>1280</v>
      </c>
      <c r="D1044" s="775">
        <v>1035</v>
      </c>
      <c r="E1044" s="776" t="s">
        <v>2908</v>
      </c>
      <c r="F1044" s="777" t="s">
        <v>2910</v>
      </c>
      <c r="G1044" s="778" t="s">
        <v>6217</v>
      </c>
      <c r="H1044" s="777" t="s">
        <v>106</v>
      </c>
      <c r="I1044" s="779">
        <v>120000</v>
      </c>
      <c r="J1044" s="780">
        <v>120000</v>
      </c>
      <c r="K1044" s="780"/>
      <c r="L1044" s="780"/>
      <c r="M1044" s="780"/>
      <c r="N1044" s="780"/>
      <c r="O1044" s="780"/>
      <c r="P1044" s="780"/>
      <c r="Q1044" s="781"/>
      <c r="R1044" s="754"/>
      <c r="S1044" s="754"/>
      <c r="T1044" s="754"/>
      <c r="U1044" s="754"/>
      <c r="V1044" s="754"/>
      <c r="W1044" s="754"/>
      <c r="X1044" s="754"/>
      <c r="Y1044" s="754"/>
      <c r="Z1044" s="754"/>
      <c r="AA1044" s="754"/>
      <c r="AB1044" s="754"/>
      <c r="AC1044" s="754"/>
      <c r="AD1044" s="754"/>
      <c r="AE1044" s="754"/>
      <c r="AF1044" s="754"/>
      <c r="AG1044" s="754"/>
      <c r="AH1044" s="754"/>
      <c r="AI1044" s="754"/>
      <c r="AJ1044" s="754"/>
      <c r="AK1044" s="754"/>
      <c r="AL1044" s="754"/>
      <c r="AM1044" s="754"/>
      <c r="AN1044" s="754"/>
      <c r="AO1044" s="754"/>
      <c r="AP1044" s="754"/>
      <c r="AQ1044" s="754"/>
      <c r="AR1044" s="754"/>
      <c r="AS1044" s="754"/>
      <c r="AT1044" s="754"/>
      <c r="AU1044" s="754"/>
      <c r="AV1044" s="754"/>
      <c r="AW1044" s="754"/>
      <c r="AX1044" s="754"/>
      <c r="AY1044" s="754"/>
      <c r="AZ1044" s="754"/>
      <c r="BA1044" s="754"/>
      <c r="BB1044" s="754"/>
      <c r="BC1044" s="754"/>
      <c r="BD1044" s="754"/>
      <c r="BE1044" s="754"/>
      <c r="BF1044" s="754"/>
      <c r="BG1044" s="754"/>
    </row>
    <row r="1045" spans="1:59" s="782" customFormat="1" ht="30" x14ac:dyDescent="0.2">
      <c r="A1045" s="773">
        <v>1043</v>
      </c>
      <c r="B1045" s="773">
        <v>1051</v>
      </c>
      <c r="C1045" s="774">
        <v>1281</v>
      </c>
      <c r="D1045" s="775">
        <v>1036</v>
      </c>
      <c r="E1045" s="776" t="s">
        <v>2912</v>
      </c>
      <c r="F1045" s="777" t="s">
        <v>2913</v>
      </c>
      <c r="G1045" s="778" t="s">
        <v>5747</v>
      </c>
      <c r="H1045" s="777" t="s">
        <v>106</v>
      </c>
      <c r="I1045" s="779">
        <v>20000</v>
      </c>
      <c r="J1045" s="780">
        <v>20000</v>
      </c>
      <c r="K1045" s="780"/>
      <c r="L1045" s="780"/>
      <c r="M1045" s="780"/>
      <c r="N1045" s="780"/>
      <c r="O1045" s="780"/>
      <c r="P1045" s="780"/>
      <c r="Q1045" s="781"/>
      <c r="R1045" s="754"/>
      <c r="S1045" s="754"/>
      <c r="T1045" s="754"/>
      <c r="U1045" s="754"/>
      <c r="V1045" s="754"/>
      <c r="W1045" s="754"/>
      <c r="X1045" s="754"/>
      <c r="Y1045" s="754"/>
      <c r="Z1045" s="754"/>
      <c r="AA1045" s="754"/>
      <c r="AB1045" s="754"/>
      <c r="AC1045" s="754"/>
      <c r="AD1045" s="754"/>
      <c r="AE1045" s="754"/>
      <c r="AF1045" s="754"/>
      <c r="AG1045" s="754"/>
      <c r="AH1045" s="754"/>
      <c r="AI1045" s="754"/>
      <c r="AJ1045" s="754"/>
      <c r="AK1045" s="754"/>
      <c r="AL1045" s="754"/>
      <c r="AM1045" s="754"/>
      <c r="AN1045" s="754"/>
      <c r="AO1045" s="754"/>
      <c r="AP1045" s="754"/>
      <c r="AQ1045" s="754"/>
      <c r="AR1045" s="754"/>
      <c r="AS1045" s="754"/>
      <c r="AT1045" s="754"/>
      <c r="AU1045" s="754"/>
      <c r="AV1045" s="754"/>
      <c r="AW1045" s="754"/>
      <c r="AX1045" s="754"/>
      <c r="AY1045" s="754"/>
      <c r="AZ1045" s="754"/>
      <c r="BA1045" s="754"/>
      <c r="BB1045" s="754"/>
      <c r="BC1045" s="754"/>
      <c r="BD1045" s="754"/>
      <c r="BE1045" s="754"/>
      <c r="BF1045" s="754"/>
      <c r="BG1045" s="754"/>
    </row>
    <row r="1046" spans="1:59" s="782" customFormat="1" x14ac:dyDescent="0.2">
      <c r="A1046" s="773">
        <v>1044</v>
      </c>
      <c r="B1046" s="773">
        <v>1052</v>
      </c>
      <c r="C1046" s="774">
        <v>1282</v>
      </c>
      <c r="D1046" s="775">
        <v>1037</v>
      </c>
      <c r="E1046" s="776" t="s">
        <v>2915</v>
      </c>
      <c r="F1046" s="777" t="s">
        <v>2917</v>
      </c>
      <c r="G1046" s="778" t="s">
        <v>5747</v>
      </c>
      <c r="H1046" s="777" t="s">
        <v>106</v>
      </c>
      <c r="I1046" s="779">
        <v>10000</v>
      </c>
      <c r="J1046" s="780">
        <v>10000</v>
      </c>
      <c r="K1046" s="780"/>
      <c r="L1046" s="780"/>
      <c r="M1046" s="780"/>
      <c r="N1046" s="780"/>
      <c r="O1046" s="780"/>
      <c r="P1046" s="780"/>
      <c r="Q1046" s="781"/>
      <c r="R1046" s="754"/>
      <c r="S1046" s="754"/>
      <c r="T1046" s="754"/>
      <c r="U1046" s="754"/>
      <c r="V1046" s="754"/>
      <c r="W1046" s="754"/>
      <c r="X1046" s="754"/>
      <c r="Y1046" s="754"/>
      <c r="Z1046" s="754"/>
      <c r="AA1046" s="754"/>
      <c r="AB1046" s="754"/>
      <c r="AC1046" s="754"/>
      <c r="AD1046" s="754"/>
      <c r="AE1046" s="754"/>
      <c r="AF1046" s="754"/>
      <c r="AG1046" s="754"/>
      <c r="AH1046" s="754"/>
      <c r="AI1046" s="754"/>
      <c r="AJ1046" s="754"/>
      <c r="AK1046" s="754"/>
      <c r="AL1046" s="754"/>
      <c r="AM1046" s="754"/>
      <c r="AN1046" s="754"/>
      <c r="AO1046" s="754"/>
      <c r="AP1046" s="754"/>
      <c r="AQ1046" s="754"/>
      <c r="AR1046" s="754"/>
      <c r="AS1046" s="754"/>
      <c r="AT1046" s="754"/>
      <c r="AU1046" s="754"/>
      <c r="AV1046" s="754"/>
      <c r="AW1046" s="754"/>
      <c r="AX1046" s="754"/>
      <c r="AY1046" s="754"/>
      <c r="AZ1046" s="754"/>
      <c r="BA1046" s="754"/>
      <c r="BB1046" s="754"/>
      <c r="BC1046" s="754"/>
      <c r="BD1046" s="754"/>
      <c r="BE1046" s="754"/>
      <c r="BF1046" s="754"/>
      <c r="BG1046" s="754"/>
    </row>
    <row r="1047" spans="1:59" s="782" customFormat="1" x14ac:dyDescent="0.2">
      <c r="A1047" s="773">
        <v>1045</v>
      </c>
      <c r="B1047" s="773">
        <v>1053</v>
      </c>
      <c r="C1047" s="774">
        <v>1283</v>
      </c>
      <c r="D1047" s="775">
        <v>1038</v>
      </c>
      <c r="E1047" s="776" t="s">
        <v>2919</v>
      </c>
      <c r="F1047" s="777" t="s">
        <v>2920</v>
      </c>
      <c r="G1047" s="778" t="s">
        <v>6217</v>
      </c>
      <c r="H1047" s="777" t="s">
        <v>106</v>
      </c>
      <c r="I1047" s="779">
        <v>300000</v>
      </c>
      <c r="J1047" s="780">
        <v>300000</v>
      </c>
      <c r="K1047" s="780"/>
      <c r="L1047" s="780"/>
      <c r="M1047" s="780"/>
      <c r="N1047" s="780"/>
      <c r="O1047" s="780"/>
      <c r="P1047" s="780"/>
      <c r="Q1047" s="781"/>
      <c r="R1047" s="754"/>
      <c r="S1047" s="754"/>
      <c r="T1047" s="754"/>
      <c r="U1047" s="754"/>
      <c r="V1047" s="754"/>
      <c r="W1047" s="754"/>
      <c r="X1047" s="754"/>
      <c r="Y1047" s="754"/>
      <c r="Z1047" s="754"/>
      <c r="AA1047" s="754"/>
      <c r="AB1047" s="754"/>
      <c r="AC1047" s="754"/>
      <c r="AD1047" s="754"/>
      <c r="AE1047" s="754"/>
      <c r="AF1047" s="754"/>
      <c r="AG1047" s="754"/>
      <c r="AH1047" s="754"/>
      <c r="AI1047" s="754"/>
      <c r="AJ1047" s="754"/>
      <c r="AK1047" s="754"/>
      <c r="AL1047" s="754"/>
      <c r="AM1047" s="754"/>
      <c r="AN1047" s="754"/>
      <c r="AO1047" s="754"/>
      <c r="AP1047" s="754"/>
      <c r="AQ1047" s="754"/>
      <c r="AR1047" s="754"/>
      <c r="AS1047" s="754"/>
      <c r="AT1047" s="754"/>
      <c r="AU1047" s="754"/>
      <c r="AV1047" s="754"/>
      <c r="AW1047" s="754"/>
      <c r="AX1047" s="754"/>
      <c r="AY1047" s="754"/>
      <c r="AZ1047" s="754"/>
      <c r="BA1047" s="754"/>
      <c r="BB1047" s="754"/>
      <c r="BC1047" s="754"/>
      <c r="BD1047" s="754"/>
      <c r="BE1047" s="754"/>
      <c r="BF1047" s="754"/>
      <c r="BG1047" s="754"/>
    </row>
    <row r="1048" spans="1:59" s="782" customFormat="1" x14ac:dyDescent="0.2">
      <c r="A1048" s="773">
        <v>1046</v>
      </c>
      <c r="B1048" s="773">
        <v>1054</v>
      </c>
      <c r="C1048" s="774">
        <v>1284</v>
      </c>
      <c r="D1048" s="775">
        <v>1039</v>
      </c>
      <c r="E1048" s="776" t="s">
        <v>2922</v>
      </c>
      <c r="F1048" s="777" t="s">
        <v>2923</v>
      </c>
      <c r="G1048" s="778" t="s">
        <v>5747</v>
      </c>
      <c r="H1048" s="777" t="s">
        <v>106</v>
      </c>
      <c r="I1048" s="779">
        <v>5000</v>
      </c>
      <c r="J1048" s="780">
        <v>5000</v>
      </c>
      <c r="K1048" s="780"/>
      <c r="L1048" s="780"/>
      <c r="M1048" s="780"/>
      <c r="N1048" s="780"/>
      <c r="O1048" s="780"/>
      <c r="P1048" s="780"/>
      <c r="Q1048" s="781"/>
      <c r="R1048" s="754"/>
      <c r="S1048" s="754"/>
      <c r="T1048" s="754"/>
      <c r="U1048" s="754"/>
      <c r="V1048" s="754"/>
      <c r="W1048" s="754"/>
      <c r="X1048" s="754"/>
      <c r="Y1048" s="754"/>
      <c r="Z1048" s="754"/>
      <c r="AA1048" s="754"/>
      <c r="AB1048" s="754"/>
      <c r="AC1048" s="754"/>
      <c r="AD1048" s="754"/>
      <c r="AE1048" s="754"/>
      <c r="AF1048" s="754"/>
      <c r="AG1048" s="754"/>
      <c r="AH1048" s="754"/>
      <c r="AI1048" s="754"/>
      <c r="AJ1048" s="754"/>
      <c r="AK1048" s="754"/>
      <c r="AL1048" s="754"/>
      <c r="AM1048" s="754"/>
      <c r="AN1048" s="754"/>
      <c r="AO1048" s="754"/>
      <c r="AP1048" s="754"/>
      <c r="AQ1048" s="754"/>
      <c r="AR1048" s="754"/>
      <c r="AS1048" s="754"/>
      <c r="AT1048" s="754"/>
      <c r="AU1048" s="754"/>
      <c r="AV1048" s="754"/>
      <c r="AW1048" s="754"/>
      <c r="AX1048" s="754"/>
      <c r="AY1048" s="754"/>
      <c r="AZ1048" s="754"/>
      <c r="BA1048" s="754"/>
      <c r="BB1048" s="754"/>
      <c r="BC1048" s="754"/>
      <c r="BD1048" s="754"/>
      <c r="BE1048" s="754"/>
      <c r="BF1048" s="754"/>
      <c r="BG1048" s="754"/>
    </row>
    <row r="1049" spans="1:59" s="782" customFormat="1" x14ac:dyDescent="0.2">
      <c r="A1049" s="773">
        <v>1047</v>
      </c>
      <c r="B1049" s="773">
        <v>1055</v>
      </c>
      <c r="C1049" s="774">
        <v>1285</v>
      </c>
      <c r="D1049" s="775">
        <v>1040</v>
      </c>
      <c r="E1049" s="776" t="s">
        <v>2925</v>
      </c>
      <c r="F1049" s="777" t="s">
        <v>2927</v>
      </c>
      <c r="G1049" s="778" t="s">
        <v>5747</v>
      </c>
      <c r="H1049" s="777" t="s">
        <v>106</v>
      </c>
      <c r="I1049" s="779">
        <v>25000</v>
      </c>
      <c r="J1049" s="780">
        <v>25000</v>
      </c>
      <c r="K1049" s="780"/>
      <c r="L1049" s="780"/>
      <c r="M1049" s="780"/>
      <c r="N1049" s="780"/>
      <c r="O1049" s="780"/>
      <c r="P1049" s="780"/>
      <c r="Q1049" s="781"/>
      <c r="R1049" s="754"/>
      <c r="S1049" s="754"/>
      <c r="T1049" s="754"/>
      <c r="U1049" s="754"/>
      <c r="V1049" s="754"/>
      <c r="W1049" s="754"/>
      <c r="X1049" s="754"/>
      <c r="Y1049" s="754"/>
      <c r="Z1049" s="754"/>
      <c r="AA1049" s="754"/>
      <c r="AB1049" s="754"/>
      <c r="AC1049" s="754"/>
      <c r="AD1049" s="754"/>
      <c r="AE1049" s="754"/>
      <c r="AF1049" s="754"/>
      <c r="AG1049" s="754"/>
      <c r="AH1049" s="754"/>
      <c r="AI1049" s="754"/>
      <c r="AJ1049" s="754"/>
      <c r="AK1049" s="754"/>
      <c r="AL1049" s="754"/>
      <c r="AM1049" s="754"/>
      <c r="AN1049" s="754"/>
      <c r="AO1049" s="754"/>
      <c r="AP1049" s="754"/>
      <c r="AQ1049" s="754"/>
      <c r="AR1049" s="754"/>
      <c r="AS1049" s="754"/>
      <c r="AT1049" s="754"/>
      <c r="AU1049" s="754"/>
      <c r="AV1049" s="754"/>
      <c r="AW1049" s="754"/>
      <c r="AX1049" s="754"/>
      <c r="AY1049" s="754"/>
      <c r="AZ1049" s="754"/>
      <c r="BA1049" s="754"/>
      <c r="BB1049" s="754"/>
      <c r="BC1049" s="754"/>
      <c r="BD1049" s="754"/>
      <c r="BE1049" s="754"/>
      <c r="BF1049" s="754"/>
      <c r="BG1049" s="754"/>
    </row>
    <row r="1050" spans="1:59" s="782" customFormat="1" x14ac:dyDescent="0.2">
      <c r="A1050" s="773">
        <v>1048</v>
      </c>
      <c r="B1050" s="773">
        <v>1056</v>
      </c>
      <c r="C1050" s="774">
        <v>1286</v>
      </c>
      <c r="D1050" s="775">
        <v>1041</v>
      </c>
      <c r="E1050" s="776" t="s">
        <v>2929</v>
      </c>
      <c r="F1050" s="777" t="s">
        <v>2930</v>
      </c>
      <c r="G1050" s="778" t="s">
        <v>5747</v>
      </c>
      <c r="H1050" s="777" t="s">
        <v>106</v>
      </c>
      <c r="I1050" s="779">
        <v>30000</v>
      </c>
      <c r="J1050" s="780">
        <v>30000</v>
      </c>
      <c r="K1050" s="780"/>
      <c r="L1050" s="780"/>
      <c r="M1050" s="780"/>
      <c r="N1050" s="780"/>
      <c r="O1050" s="780"/>
      <c r="P1050" s="780"/>
      <c r="Q1050" s="781"/>
      <c r="R1050" s="754"/>
      <c r="S1050" s="754"/>
      <c r="T1050" s="754"/>
      <c r="U1050" s="754"/>
      <c r="V1050" s="754"/>
      <c r="W1050" s="754"/>
      <c r="X1050" s="754"/>
      <c r="Y1050" s="754"/>
      <c r="Z1050" s="754"/>
      <c r="AA1050" s="754"/>
      <c r="AB1050" s="754"/>
      <c r="AC1050" s="754"/>
      <c r="AD1050" s="754"/>
      <c r="AE1050" s="754"/>
      <c r="AF1050" s="754"/>
      <c r="AG1050" s="754"/>
      <c r="AH1050" s="754"/>
      <c r="AI1050" s="754"/>
      <c r="AJ1050" s="754"/>
      <c r="AK1050" s="754"/>
      <c r="AL1050" s="754"/>
      <c r="AM1050" s="754"/>
      <c r="AN1050" s="754"/>
      <c r="AO1050" s="754"/>
      <c r="AP1050" s="754"/>
      <c r="AQ1050" s="754"/>
      <c r="AR1050" s="754"/>
      <c r="AS1050" s="754"/>
      <c r="AT1050" s="754"/>
      <c r="AU1050" s="754"/>
      <c r="AV1050" s="754"/>
      <c r="AW1050" s="754"/>
      <c r="AX1050" s="754"/>
      <c r="AY1050" s="754"/>
      <c r="AZ1050" s="754"/>
      <c r="BA1050" s="754"/>
      <c r="BB1050" s="754"/>
      <c r="BC1050" s="754"/>
      <c r="BD1050" s="754"/>
      <c r="BE1050" s="754"/>
      <c r="BF1050" s="754"/>
      <c r="BG1050" s="754"/>
    </row>
    <row r="1051" spans="1:59" s="782" customFormat="1" x14ac:dyDescent="0.2">
      <c r="A1051" s="773">
        <v>1049</v>
      </c>
      <c r="B1051" s="773">
        <v>1057</v>
      </c>
      <c r="C1051" s="774">
        <v>1287</v>
      </c>
      <c r="D1051" s="775">
        <v>1042</v>
      </c>
      <c r="E1051" s="776" t="s">
        <v>2932</v>
      </c>
      <c r="F1051" s="777" t="s">
        <v>2934</v>
      </c>
      <c r="G1051" s="778" t="s">
        <v>5747</v>
      </c>
      <c r="H1051" s="777" t="s">
        <v>106</v>
      </c>
      <c r="I1051" s="779">
        <v>96000</v>
      </c>
      <c r="J1051" s="780">
        <v>96000</v>
      </c>
      <c r="K1051" s="780"/>
      <c r="L1051" s="780"/>
      <c r="M1051" s="780"/>
      <c r="N1051" s="780"/>
      <c r="O1051" s="780"/>
      <c r="P1051" s="780"/>
      <c r="Q1051" s="781"/>
      <c r="R1051" s="754"/>
      <c r="S1051" s="754"/>
      <c r="T1051" s="754"/>
      <c r="U1051" s="754"/>
      <c r="V1051" s="754"/>
      <c r="W1051" s="754"/>
      <c r="X1051" s="754"/>
      <c r="Y1051" s="754"/>
      <c r="Z1051" s="754"/>
      <c r="AA1051" s="754"/>
      <c r="AB1051" s="754"/>
      <c r="AC1051" s="754"/>
      <c r="AD1051" s="754"/>
      <c r="AE1051" s="754"/>
      <c r="AF1051" s="754"/>
      <c r="AG1051" s="754"/>
      <c r="AH1051" s="754"/>
      <c r="AI1051" s="754"/>
      <c r="AJ1051" s="754"/>
      <c r="AK1051" s="754"/>
      <c r="AL1051" s="754"/>
      <c r="AM1051" s="754"/>
      <c r="AN1051" s="754"/>
      <c r="AO1051" s="754"/>
      <c r="AP1051" s="754"/>
      <c r="AQ1051" s="754"/>
      <c r="AR1051" s="754"/>
      <c r="AS1051" s="754"/>
      <c r="AT1051" s="754"/>
      <c r="AU1051" s="754"/>
      <c r="AV1051" s="754"/>
      <c r="AW1051" s="754"/>
      <c r="AX1051" s="754"/>
      <c r="AY1051" s="754"/>
      <c r="AZ1051" s="754"/>
      <c r="BA1051" s="754"/>
      <c r="BB1051" s="754"/>
      <c r="BC1051" s="754"/>
      <c r="BD1051" s="754"/>
      <c r="BE1051" s="754"/>
      <c r="BF1051" s="754"/>
      <c r="BG1051" s="754"/>
    </row>
    <row r="1052" spans="1:59" s="782" customFormat="1" x14ac:dyDescent="0.2">
      <c r="A1052" s="773">
        <v>1050</v>
      </c>
      <c r="B1052" s="773">
        <v>1058</v>
      </c>
      <c r="C1052" s="774">
        <v>1288</v>
      </c>
      <c r="D1052" s="775">
        <v>1043</v>
      </c>
      <c r="E1052" s="776" t="s">
        <v>2936</v>
      </c>
      <c r="F1052" s="777" t="s">
        <v>2937</v>
      </c>
      <c r="G1052" s="778" t="s">
        <v>6217</v>
      </c>
      <c r="H1052" s="777" t="s">
        <v>106</v>
      </c>
      <c r="I1052" s="779">
        <v>1000000</v>
      </c>
      <c r="J1052" s="780">
        <v>1000000</v>
      </c>
      <c r="K1052" s="780"/>
      <c r="L1052" s="780"/>
      <c r="M1052" s="780"/>
      <c r="N1052" s="780"/>
      <c r="O1052" s="780"/>
      <c r="P1052" s="780"/>
      <c r="Q1052" s="781"/>
      <c r="R1052" s="754"/>
      <c r="S1052" s="754"/>
      <c r="T1052" s="754"/>
      <c r="U1052" s="754"/>
      <c r="V1052" s="754"/>
      <c r="W1052" s="754"/>
      <c r="X1052" s="754"/>
      <c r="Y1052" s="754"/>
      <c r="Z1052" s="754"/>
      <c r="AA1052" s="754"/>
      <c r="AB1052" s="754"/>
      <c r="AC1052" s="754"/>
      <c r="AD1052" s="754"/>
      <c r="AE1052" s="754"/>
      <c r="AF1052" s="754"/>
      <c r="AG1052" s="754"/>
      <c r="AH1052" s="754"/>
      <c r="AI1052" s="754"/>
      <c r="AJ1052" s="754"/>
      <c r="AK1052" s="754"/>
      <c r="AL1052" s="754"/>
      <c r="AM1052" s="754"/>
      <c r="AN1052" s="754"/>
      <c r="AO1052" s="754"/>
      <c r="AP1052" s="754"/>
      <c r="AQ1052" s="754"/>
      <c r="AR1052" s="754"/>
      <c r="AS1052" s="754"/>
      <c r="AT1052" s="754"/>
      <c r="AU1052" s="754"/>
      <c r="AV1052" s="754"/>
      <c r="AW1052" s="754"/>
      <c r="AX1052" s="754"/>
      <c r="AY1052" s="754"/>
      <c r="AZ1052" s="754"/>
      <c r="BA1052" s="754"/>
      <c r="BB1052" s="754"/>
      <c r="BC1052" s="754"/>
      <c r="BD1052" s="754"/>
      <c r="BE1052" s="754"/>
      <c r="BF1052" s="754"/>
      <c r="BG1052" s="754"/>
    </row>
    <row r="1053" spans="1:59" s="782" customFormat="1" x14ac:dyDescent="0.2">
      <c r="A1053" s="773">
        <v>1051</v>
      </c>
      <c r="B1053" s="773">
        <v>1059</v>
      </c>
      <c r="C1053" s="774">
        <v>1289</v>
      </c>
      <c r="D1053" s="775">
        <v>1044</v>
      </c>
      <c r="E1053" s="776" t="s">
        <v>2939</v>
      </c>
      <c r="F1053" s="777" t="s">
        <v>2940</v>
      </c>
      <c r="G1053" s="778" t="s">
        <v>5747</v>
      </c>
      <c r="H1053" s="777" t="s">
        <v>106</v>
      </c>
      <c r="I1053" s="779">
        <v>40000</v>
      </c>
      <c r="J1053" s="780">
        <v>40000</v>
      </c>
      <c r="K1053" s="780"/>
      <c r="L1053" s="780"/>
      <c r="M1053" s="780"/>
      <c r="N1053" s="780"/>
      <c r="O1053" s="780"/>
      <c r="P1053" s="780"/>
      <c r="Q1053" s="781"/>
      <c r="R1053" s="754"/>
      <c r="S1053" s="754"/>
      <c r="T1053" s="754"/>
      <c r="U1053" s="754"/>
      <c r="V1053" s="754"/>
      <c r="W1053" s="754"/>
      <c r="X1053" s="754"/>
      <c r="Y1053" s="754"/>
      <c r="Z1053" s="754"/>
      <c r="AA1053" s="754"/>
      <c r="AB1053" s="754"/>
      <c r="AC1053" s="754"/>
      <c r="AD1053" s="754"/>
      <c r="AE1053" s="754"/>
      <c r="AF1053" s="754"/>
      <c r="AG1053" s="754"/>
      <c r="AH1053" s="754"/>
      <c r="AI1053" s="754"/>
      <c r="AJ1053" s="754"/>
      <c r="AK1053" s="754"/>
      <c r="AL1053" s="754"/>
      <c r="AM1053" s="754"/>
      <c r="AN1053" s="754"/>
      <c r="AO1053" s="754"/>
      <c r="AP1053" s="754"/>
      <c r="AQ1053" s="754"/>
      <c r="AR1053" s="754"/>
      <c r="AS1053" s="754"/>
      <c r="AT1053" s="754"/>
      <c r="AU1053" s="754"/>
      <c r="AV1053" s="754"/>
      <c r="AW1053" s="754"/>
      <c r="AX1053" s="754"/>
      <c r="AY1053" s="754"/>
      <c r="AZ1053" s="754"/>
      <c r="BA1053" s="754"/>
      <c r="BB1053" s="754"/>
      <c r="BC1053" s="754"/>
      <c r="BD1053" s="754"/>
      <c r="BE1053" s="754"/>
      <c r="BF1053" s="754"/>
      <c r="BG1053" s="754"/>
    </row>
    <row r="1054" spans="1:59" s="782" customFormat="1" x14ac:dyDescent="0.2">
      <c r="A1054" s="773">
        <v>1052</v>
      </c>
      <c r="B1054" s="773">
        <v>1060</v>
      </c>
      <c r="C1054" s="774">
        <v>1290</v>
      </c>
      <c r="D1054" s="775">
        <v>1045</v>
      </c>
      <c r="E1054" s="776" t="s">
        <v>2942</v>
      </c>
      <c r="F1054" s="777" t="s">
        <v>2943</v>
      </c>
      <c r="G1054" s="778" t="s">
        <v>6217</v>
      </c>
      <c r="H1054" s="777" t="s">
        <v>106</v>
      </c>
      <c r="I1054" s="779">
        <v>150000</v>
      </c>
      <c r="J1054" s="780">
        <v>150000</v>
      </c>
      <c r="K1054" s="780"/>
      <c r="L1054" s="780"/>
      <c r="M1054" s="780"/>
      <c r="N1054" s="780"/>
      <c r="O1054" s="780"/>
      <c r="P1054" s="780"/>
      <c r="Q1054" s="781"/>
      <c r="R1054" s="754"/>
      <c r="S1054" s="754"/>
      <c r="T1054" s="754"/>
      <c r="U1054" s="754"/>
      <c r="V1054" s="754"/>
      <c r="W1054" s="754"/>
      <c r="X1054" s="754"/>
      <c r="Y1054" s="754"/>
      <c r="Z1054" s="754"/>
      <c r="AA1054" s="754"/>
      <c r="AB1054" s="754"/>
      <c r="AC1054" s="754"/>
      <c r="AD1054" s="754"/>
      <c r="AE1054" s="754"/>
      <c r="AF1054" s="754"/>
      <c r="AG1054" s="754"/>
      <c r="AH1054" s="754"/>
      <c r="AI1054" s="754"/>
      <c r="AJ1054" s="754"/>
      <c r="AK1054" s="754"/>
      <c r="AL1054" s="754"/>
      <c r="AM1054" s="754"/>
      <c r="AN1054" s="754"/>
      <c r="AO1054" s="754"/>
      <c r="AP1054" s="754"/>
      <c r="AQ1054" s="754"/>
      <c r="AR1054" s="754"/>
      <c r="AS1054" s="754"/>
      <c r="AT1054" s="754"/>
      <c r="AU1054" s="754"/>
      <c r="AV1054" s="754"/>
      <c r="AW1054" s="754"/>
      <c r="AX1054" s="754"/>
      <c r="AY1054" s="754"/>
      <c r="AZ1054" s="754"/>
      <c r="BA1054" s="754"/>
      <c r="BB1054" s="754"/>
      <c r="BC1054" s="754"/>
      <c r="BD1054" s="754"/>
      <c r="BE1054" s="754"/>
      <c r="BF1054" s="754"/>
      <c r="BG1054" s="754"/>
    </row>
    <row r="1055" spans="1:59" s="782" customFormat="1" x14ac:dyDescent="0.2">
      <c r="A1055" s="773">
        <v>1054</v>
      </c>
      <c r="B1055" s="773">
        <v>1062</v>
      </c>
      <c r="C1055" s="774">
        <v>1292</v>
      </c>
      <c r="D1055" s="775">
        <v>1046</v>
      </c>
      <c r="E1055" s="776" t="s">
        <v>2947</v>
      </c>
      <c r="F1055" s="777" t="s">
        <v>2949</v>
      </c>
      <c r="G1055" s="778" t="s">
        <v>5747</v>
      </c>
      <c r="H1055" s="777" t="s">
        <v>106</v>
      </c>
      <c r="I1055" s="779">
        <v>20000</v>
      </c>
      <c r="J1055" s="780">
        <v>20000</v>
      </c>
      <c r="K1055" s="780"/>
      <c r="L1055" s="780"/>
      <c r="M1055" s="780"/>
      <c r="N1055" s="780"/>
      <c r="O1055" s="780"/>
      <c r="P1055" s="780"/>
      <c r="Q1055" s="781"/>
      <c r="R1055" s="754"/>
      <c r="S1055" s="754"/>
      <c r="T1055" s="754"/>
      <c r="U1055" s="754"/>
      <c r="V1055" s="754"/>
      <c r="W1055" s="754"/>
      <c r="X1055" s="754"/>
      <c r="Y1055" s="754"/>
      <c r="Z1055" s="754"/>
      <c r="AA1055" s="754"/>
      <c r="AB1055" s="754"/>
      <c r="AC1055" s="754"/>
      <c r="AD1055" s="754"/>
      <c r="AE1055" s="754"/>
      <c r="AF1055" s="754"/>
      <c r="AG1055" s="754"/>
      <c r="AH1055" s="754"/>
      <c r="AI1055" s="754"/>
      <c r="AJ1055" s="754"/>
      <c r="AK1055" s="754"/>
      <c r="AL1055" s="754"/>
      <c r="AM1055" s="754"/>
      <c r="AN1055" s="754"/>
      <c r="AO1055" s="754"/>
      <c r="AP1055" s="754"/>
      <c r="AQ1055" s="754"/>
      <c r="AR1055" s="754"/>
      <c r="AS1055" s="754"/>
      <c r="AT1055" s="754"/>
      <c r="AU1055" s="754"/>
      <c r="AV1055" s="754"/>
      <c r="AW1055" s="754"/>
      <c r="AX1055" s="754"/>
      <c r="AY1055" s="754"/>
      <c r="AZ1055" s="754"/>
      <c r="BA1055" s="754"/>
      <c r="BB1055" s="754"/>
      <c r="BC1055" s="754"/>
      <c r="BD1055" s="754"/>
      <c r="BE1055" s="754"/>
      <c r="BF1055" s="754"/>
      <c r="BG1055" s="754"/>
    </row>
    <row r="1056" spans="1:59" s="782" customFormat="1" x14ac:dyDescent="0.2">
      <c r="A1056" s="773">
        <v>1055</v>
      </c>
      <c r="B1056" s="773">
        <v>1063</v>
      </c>
      <c r="C1056" s="774">
        <v>1293</v>
      </c>
      <c r="D1056" s="775">
        <v>1047</v>
      </c>
      <c r="E1056" s="776" t="s">
        <v>2951</v>
      </c>
      <c r="F1056" s="777" t="s">
        <v>2952</v>
      </c>
      <c r="G1056" s="778" t="s">
        <v>5747</v>
      </c>
      <c r="H1056" s="777" t="s">
        <v>106</v>
      </c>
      <c r="I1056" s="779">
        <v>15000</v>
      </c>
      <c r="J1056" s="780">
        <v>15000</v>
      </c>
      <c r="K1056" s="780"/>
      <c r="L1056" s="780"/>
      <c r="M1056" s="780"/>
      <c r="N1056" s="780"/>
      <c r="O1056" s="780"/>
      <c r="P1056" s="780"/>
      <c r="Q1056" s="781"/>
      <c r="R1056" s="754"/>
      <c r="S1056" s="754"/>
      <c r="T1056" s="754"/>
      <c r="U1056" s="754"/>
      <c r="V1056" s="754"/>
      <c r="W1056" s="754"/>
      <c r="X1056" s="754"/>
      <c r="Y1056" s="754"/>
      <c r="Z1056" s="754"/>
      <c r="AA1056" s="754"/>
      <c r="AB1056" s="754"/>
      <c r="AC1056" s="754"/>
      <c r="AD1056" s="754"/>
      <c r="AE1056" s="754"/>
      <c r="AF1056" s="754"/>
      <c r="AG1056" s="754"/>
      <c r="AH1056" s="754"/>
      <c r="AI1056" s="754"/>
      <c r="AJ1056" s="754"/>
      <c r="AK1056" s="754"/>
      <c r="AL1056" s="754"/>
      <c r="AM1056" s="754"/>
      <c r="AN1056" s="754"/>
      <c r="AO1056" s="754"/>
      <c r="AP1056" s="754"/>
      <c r="AQ1056" s="754"/>
      <c r="AR1056" s="754"/>
      <c r="AS1056" s="754"/>
      <c r="AT1056" s="754"/>
      <c r="AU1056" s="754"/>
      <c r="AV1056" s="754"/>
      <c r="AW1056" s="754"/>
      <c r="AX1056" s="754"/>
      <c r="AY1056" s="754"/>
      <c r="AZ1056" s="754"/>
      <c r="BA1056" s="754"/>
      <c r="BB1056" s="754"/>
      <c r="BC1056" s="754"/>
      <c r="BD1056" s="754"/>
      <c r="BE1056" s="754"/>
      <c r="BF1056" s="754"/>
      <c r="BG1056" s="754"/>
    </row>
    <row r="1057" spans="1:59" s="782" customFormat="1" x14ac:dyDescent="0.2">
      <c r="A1057" s="773">
        <v>1056</v>
      </c>
      <c r="B1057" s="773">
        <v>1064</v>
      </c>
      <c r="C1057" s="774">
        <v>1294</v>
      </c>
      <c r="D1057" s="775">
        <v>1048</v>
      </c>
      <c r="E1057" s="776" t="s">
        <v>2954</v>
      </c>
      <c r="F1057" s="777" t="s">
        <v>2084</v>
      </c>
      <c r="G1057" s="778" t="s">
        <v>5747</v>
      </c>
      <c r="H1057" s="777" t="s">
        <v>106</v>
      </c>
      <c r="I1057" s="779">
        <v>5000</v>
      </c>
      <c r="J1057" s="780">
        <v>5000</v>
      </c>
      <c r="K1057" s="780"/>
      <c r="L1057" s="780"/>
      <c r="M1057" s="780"/>
      <c r="N1057" s="780"/>
      <c r="O1057" s="780"/>
      <c r="P1057" s="780"/>
      <c r="Q1057" s="781"/>
      <c r="R1057" s="754"/>
      <c r="S1057" s="754"/>
      <c r="T1057" s="754"/>
      <c r="U1057" s="754"/>
      <c r="V1057" s="754"/>
      <c r="W1057" s="754"/>
      <c r="X1057" s="754"/>
      <c r="Y1057" s="754"/>
      <c r="Z1057" s="754"/>
      <c r="AA1057" s="754"/>
      <c r="AB1057" s="754"/>
      <c r="AC1057" s="754"/>
      <c r="AD1057" s="754"/>
      <c r="AE1057" s="754"/>
      <c r="AF1057" s="754"/>
      <c r="AG1057" s="754"/>
      <c r="AH1057" s="754"/>
      <c r="AI1057" s="754"/>
      <c r="AJ1057" s="754"/>
      <c r="AK1057" s="754"/>
      <c r="AL1057" s="754"/>
      <c r="AM1057" s="754"/>
      <c r="AN1057" s="754"/>
      <c r="AO1057" s="754"/>
      <c r="AP1057" s="754"/>
      <c r="AQ1057" s="754"/>
      <c r="AR1057" s="754"/>
      <c r="AS1057" s="754"/>
      <c r="AT1057" s="754"/>
      <c r="AU1057" s="754"/>
      <c r="AV1057" s="754"/>
      <c r="AW1057" s="754"/>
      <c r="AX1057" s="754"/>
      <c r="AY1057" s="754"/>
      <c r="AZ1057" s="754"/>
      <c r="BA1057" s="754"/>
      <c r="BB1057" s="754"/>
      <c r="BC1057" s="754"/>
      <c r="BD1057" s="754"/>
      <c r="BE1057" s="754"/>
      <c r="BF1057" s="754"/>
      <c r="BG1057" s="754"/>
    </row>
    <row r="1058" spans="1:59" s="782" customFormat="1" x14ac:dyDescent="0.2">
      <c r="A1058" s="773">
        <v>1057</v>
      </c>
      <c r="B1058" s="773">
        <v>1065</v>
      </c>
      <c r="C1058" s="774">
        <v>1295</v>
      </c>
      <c r="D1058" s="775">
        <v>1049</v>
      </c>
      <c r="E1058" s="776" t="s">
        <v>2957</v>
      </c>
      <c r="F1058" s="777" t="s">
        <v>2958</v>
      </c>
      <c r="G1058" s="778" t="s">
        <v>5747</v>
      </c>
      <c r="H1058" s="777" t="s">
        <v>106</v>
      </c>
      <c r="I1058" s="779">
        <v>50000</v>
      </c>
      <c r="J1058" s="780">
        <v>50000</v>
      </c>
      <c r="K1058" s="780"/>
      <c r="L1058" s="780"/>
      <c r="M1058" s="780"/>
      <c r="N1058" s="780"/>
      <c r="O1058" s="780"/>
      <c r="P1058" s="780"/>
      <c r="Q1058" s="781"/>
      <c r="R1058" s="754"/>
      <c r="S1058" s="754"/>
      <c r="T1058" s="754"/>
      <c r="U1058" s="754"/>
      <c r="V1058" s="754"/>
      <c r="W1058" s="754"/>
      <c r="X1058" s="754"/>
      <c r="Y1058" s="754"/>
      <c r="Z1058" s="754"/>
      <c r="AA1058" s="754"/>
      <c r="AB1058" s="754"/>
      <c r="AC1058" s="754"/>
      <c r="AD1058" s="754"/>
      <c r="AE1058" s="754"/>
      <c r="AF1058" s="754"/>
      <c r="AG1058" s="754"/>
      <c r="AH1058" s="754"/>
      <c r="AI1058" s="754"/>
      <c r="AJ1058" s="754"/>
      <c r="AK1058" s="754"/>
      <c r="AL1058" s="754"/>
      <c r="AM1058" s="754"/>
      <c r="AN1058" s="754"/>
      <c r="AO1058" s="754"/>
      <c r="AP1058" s="754"/>
      <c r="AQ1058" s="754"/>
      <c r="AR1058" s="754"/>
      <c r="AS1058" s="754"/>
      <c r="AT1058" s="754"/>
      <c r="AU1058" s="754"/>
      <c r="AV1058" s="754"/>
      <c r="AW1058" s="754"/>
      <c r="AX1058" s="754"/>
      <c r="AY1058" s="754"/>
      <c r="AZ1058" s="754"/>
      <c r="BA1058" s="754"/>
      <c r="BB1058" s="754"/>
      <c r="BC1058" s="754"/>
      <c r="BD1058" s="754"/>
      <c r="BE1058" s="754"/>
      <c r="BF1058" s="754"/>
      <c r="BG1058" s="754"/>
    </row>
    <row r="1059" spans="1:59" s="782" customFormat="1" x14ac:dyDescent="0.2">
      <c r="A1059" s="773">
        <v>1058</v>
      </c>
      <c r="B1059" s="773">
        <v>1066</v>
      </c>
      <c r="C1059" s="774">
        <v>1296</v>
      </c>
      <c r="D1059" s="775">
        <v>1050</v>
      </c>
      <c r="E1059" s="776" t="s">
        <v>2960</v>
      </c>
      <c r="F1059" s="777" t="s">
        <v>2723</v>
      </c>
      <c r="G1059" s="778" t="s">
        <v>5747</v>
      </c>
      <c r="H1059" s="777" t="s">
        <v>106</v>
      </c>
      <c r="I1059" s="779">
        <v>15000</v>
      </c>
      <c r="J1059" s="780">
        <v>15000</v>
      </c>
      <c r="K1059" s="780"/>
      <c r="L1059" s="780"/>
      <c r="M1059" s="780"/>
      <c r="N1059" s="780"/>
      <c r="O1059" s="780"/>
      <c r="P1059" s="780"/>
      <c r="Q1059" s="781"/>
      <c r="R1059" s="754"/>
      <c r="S1059" s="754"/>
      <c r="T1059" s="754"/>
      <c r="U1059" s="754"/>
      <c r="V1059" s="754"/>
      <c r="W1059" s="754"/>
      <c r="X1059" s="754"/>
      <c r="Y1059" s="754"/>
      <c r="Z1059" s="754"/>
      <c r="AA1059" s="754"/>
      <c r="AB1059" s="754"/>
      <c r="AC1059" s="754"/>
      <c r="AD1059" s="754"/>
      <c r="AE1059" s="754"/>
      <c r="AF1059" s="754"/>
      <c r="AG1059" s="754"/>
      <c r="AH1059" s="754"/>
      <c r="AI1059" s="754"/>
      <c r="AJ1059" s="754"/>
      <c r="AK1059" s="754"/>
      <c r="AL1059" s="754"/>
      <c r="AM1059" s="754"/>
      <c r="AN1059" s="754"/>
      <c r="AO1059" s="754"/>
      <c r="AP1059" s="754"/>
      <c r="AQ1059" s="754"/>
      <c r="AR1059" s="754"/>
      <c r="AS1059" s="754"/>
      <c r="AT1059" s="754"/>
      <c r="AU1059" s="754"/>
      <c r="AV1059" s="754"/>
      <c r="AW1059" s="754"/>
      <c r="AX1059" s="754"/>
      <c r="AY1059" s="754"/>
      <c r="AZ1059" s="754"/>
      <c r="BA1059" s="754"/>
      <c r="BB1059" s="754"/>
      <c r="BC1059" s="754"/>
      <c r="BD1059" s="754"/>
      <c r="BE1059" s="754"/>
      <c r="BF1059" s="754"/>
      <c r="BG1059" s="754"/>
    </row>
    <row r="1060" spans="1:59" s="782" customFormat="1" x14ac:dyDescent="0.2">
      <c r="A1060" s="773">
        <v>1059</v>
      </c>
      <c r="B1060" s="773">
        <v>1067</v>
      </c>
      <c r="C1060" s="774">
        <v>1297</v>
      </c>
      <c r="D1060" s="775">
        <v>1051</v>
      </c>
      <c r="E1060" s="776" t="s">
        <v>2962</v>
      </c>
      <c r="F1060" s="777" t="s">
        <v>2963</v>
      </c>
      <c r="G1060" s="778" t="s">
        <v>5747</v>
      </c>
      <c r="H1060" s="777" t="s">
        <v>106</v>
      </c>
      <c r="I1060" s="779">
        <v>27500</v>
      </c>
      <c r="J1060" s="780">
        <v>27500</v>
      </c>
      <c r="K1060" s="780"/>
      <c r="L1060" s="780"/>
      <c r="M1060" s="780"/>
      <c r="N1060" s="780"/>
      <c r="O1060" s="780"/>
      <c r="P1060" s="780"/>
      <c r="Q1060" s="781"/>
      <c r="R1060" s="754"/>
      <c r="S1060" s="754"/>
      <c r="T1060" s="754"/>
      <c r="U1060" s="754"/>
      <c r="V1060" s="754"/>
      <c r="W1060" s="754"/>
      <c r="X1060" s="754"/>
      <c r="Y1060" s="754"/>
      <c r="Z1060" s="754"/>
      <c r="AA1060" s="754"/>
      <c r="AB1060" s="754"/>
      <c r="AC1060" s="754"/>
      <c r="AD1060" s="754"/>
      <c r="AE1060" s="754"/>
      <c r="AF1060" s="754"/>
      <c r="AG1060" s="754"/>
      <c r="AH1060" s="754"/>
      <c r="AI1060" s="754"/>
      <c r="AJ1060" s="754"/>
      <c r="AK1060" s="754"/>
      <c r="AL1060" s="754"/>
      <c r="AM1060" s="754"/>
      <c r="AN1060" s="754"/>
      <c r="AO1060" s="754"/>
      <c r="AP1060" s="754"/>
      <c r="AQ1060" s="754"/>
      <c r="AR1060" s="754"/>
      <c r="AS1060" s="754"/>
      <c r="AT1060" s="754"/>
      <c r="AU1060" s="754"/>
      <c r="AV1060" s="754"/>
      <c r="AW1060" s="754"/>
      <c r="AX1060" s="754"/>
      <c r="AY1060" s="754"/>
      <c r="AZ1060" s="754"/>
      <c r="BA1060" s="754"/>
      <c r="BB1060" s="754"/>
      <c r="BC1060" s="754"/>
      <c r="BD1060" s="754"/>
      <c r="BE1060" s="754"/>
      <c r="BF1060" s="754"/>
      <c r="BG1060" s="754"/>
    </row>
    <row r="1061" spans="1:59" s="782" customFormat="1" x14ac:dyDescent="0.2">
      <c r="A1061" s="773">
        <v>1060</v>
      </c>
      <c r="B1061" s="773">
        <v>1068</v>
      </c>
      <c r="C1061" s="774">
        <v>1298</v>
      </c>
      <c r="D1061" s="775">
        <v>1052</v>
      </c>
      <c r="E1061" s="776" t="s">
        <v>2965</v>
      </c>
      <c r="F1061" s="777" t="s">
        <v>2966</v>
      </c>
      <c r="G1061" s="778" t="s">
        <v>5747</v>
      </c>
      <c r="H1061" s="777" t="s">
        <v>106</v>
      </c>
      <c r="I1061" s="779">
        <v>20000</v>
      </c>
      <c r="J1061" s="780">
        <v>20000</v>
      </c>
      <c r="K1061" s="780"/>
      <c r="L1061" s="780"/>
      <c r="M1061" s="780"/>
      <c r="N1061" s="780"/>
      <c r="O1061" s="780"/>
      <c r="P1061" s="780"/>
      <c r="Q1061" s="781"/>
      <c r="R1061" s="754"/>
      <c r="S1061" s="754"/>
      <c r="T1061" s="754"/>
      <c r="U1061" s="754"/>
      <c r="V1061" s="754"/>
      <c r="W1061" s="754"/>
      <c r="X1061" s="754"/>
      <c r="Y1061" s="754"/>
      <c r="Z1061" s="754"/>
      <c r="AA1061" s="754"/>
      <c r="AB1061" s="754"/>
      <c r="AC1061" s="754"/>
      <c r="AD1061" s="754"/>
      <c r="AE1061" s="754"/>
      <c r="AF1061" s="754"/>
      <c r="AG1061" s="754"/>
      <c r="AH1061" s="754"/>
      <c r="AI1061" s="754"/>
      <c r="AJ1061" s="754"/>
      <c r="AK1061" s="754"/>
      <c r="AL1061" s="754"/>
      <c r="AM1061" s="754"/>
      <c r="AN1061" s="754"/>
      <c r="AO1061" s="754"/>
      <c r="AP1061" s="754"/>
      <c r="AQ1061" s="754"/>
      <c r="AR1061" s="754"/>
      <c r="AS1061" s="754"/>
      <c r="AT1061" s="754"/>
      <c r="AU1061" s="754"/>
      <c r="AV1061" s="754"/>
      <c r="AW1061" s="754"/>
      <c r="AX1061" s="754"/>
      <c r="AY1061" s="754"/>
      <c r="AZ1061" s="754"/>
      <c r="BA1061" s="754"/>
      <c r="BB1061" s="754"/>
      <c r="BC1061" s="754"/>
      <c r="BD1061" s="754"/>
      <c r="BE1061" s="754"/>
      <c r="BF1061" s="754"/>
      <c r="BG1061" s="754"/>
    </row>
    <row r="1062" spans="1:59" s="782" customFormat="1" x14ac:dyDescent="0.2">
      <c r="A1062" s="773">
        <v>1061</v>
      </c>
      <c r="B1062" s="773">
        <v>1069</v>
      </c>
      <c r="C1062" s="774">
        <v>1299</v>
      </c>
      <c r="D1062" s="775">
        <v>1053</v>
      </c>
      <c r="E1062" s="776" t="s">
        <v>2968</v>
      </c>
      <c r="F1062" s="777" t="s">
        <v>2969</v>
      </c>
      <c r="G1062" s="778" t="s">
        <v>5747</v>
      </c>
      <c r="H1062" s="777" t="s">
        <v>106</v>
      </c>
      <c r="I1062" s="779">
        <v>36000</v>
      </c>
      <c r="J1062" s="780">
        <v>36000</v>
      </c>
      <c r="K1062" s="780"/>
      <c r="L1062" s="780"/>
      <c r="M1062" s="780"/>
      <c r="N1062" s="780"/>
      <c r="O1062" s="780"/>
      <c r="P1062" s="780"/>
      <c r="Q1062" s="781"/>
      <c r="R1062" s="754"/>
      <c r="S1062" s="754"/>
      <c r="T1062" s="754"/>
      <c r="U1062" s="754"/>
      <c r="V1062" s="754"/>
      <c r="W1062" s="754"/>
      <c r="X1062" s="754"/>
      <c r="Y1062" s="754"/>
      <c r="Z1062" s="754"/>
      <c r="AA1062" s="754"/>
      <c r="AB1062" s="754"/>
      <c r="AC1062" s="754"/>
      <c r="AD1062" s="754"/>
      <c r="AE1062" s="754"/>
      <c r="AF1062" s="754"/>
      <c r="AG1062" s="754"/>
      <c r="AH1062" s="754"/>
      <c r="AI1062" s="754"/>
      <c r="AJ1062" s="754"/>
      <c r="AK1062" s="754"/>
      <c r="AL1062" s="754"/>
      <c r="AM1062" s="754"/>
      <c r="AN1062" s="754"/>
      <c r="AO1062" s="754"/>
      <c r="AP1062" s="754"/>
      <c r="AQ1062" s="754"/>
      <c r="AR1062" s="754"/>
      <c r="AS1062" s="754"/>
      <c r="AT1062" s="754"/>
      <c r="AU1062" s="754"/>
      <c r="AV1062" s="754"/>
      <c r="AW1062" s="754"/>
      <c r="AX1062" s="754"/>
      <c r="AY1062" s="754"/>
      <c r="AZ1062" s="754"/>
      <c r="BA1062" s="754"/>
      <c r="BB1062" s="754"/>
      <c r="BC1062" s="754"/>
      <c r="BD1062" s="754"/>
      <c r="BE1062" s="754"/>
      <c r="BF1062" s="754"/>
      <c r="BG1062" s="754"/>
    </row>
    <row r="1063" spans="1:59" s="782" customFormat="1" x14ac:dyDescent="0.2">
      <c r="A1063" s="773">
        <v>1062</v>
      </c>
      <c r="B1063" s="773">
        <v>1070</v>
      </c>
      <c r="C1063" s="774">
        <v>1300</v>
      </c>
      <c r="D1063" s="775">
        <v>1054</v>
      </c>
      <c r="E1063" s="776" t="s">
        <v>2971</v>
      </c>
      <c r="F1063" s="777" t="s">
        <v>2972</v>
      </c>
      <c r="G1063" s="778" t="s">
        <v>5747</v>
      </c>
      <c r="H1063" s="777" t="s">
        <v>106</v>
      </c>
      <c r="I1063" s="779">
        <v>48000</v>
      </c>
      <c r="J1063" s="780">
        <v>48000</v>
      </c>
      <c r="K1063" s="780"/>
      <c r="L1063" s="780"/>
      <c r="M1063" s="780"/>
      <c r="N1063" s="780"/>
      <c r="O1063" s="780"/>
      <c r="P1063" s="780"/>
      <c r="Q1063" s="781"/>
      <c r="R1063" s="754"/>
      <c r="S1063" s="754"/>
      <c r="T1063" s="754"/>
      <c r="U1063" s="754"/>
      <c r="V1063" s="754"/>
      <c r="W1063" s="754"/>
      <c r="X1063" s="754"/>
      <c r="Y1063" s="754"/>
      <c r="Z1063" s="754"/>
      <c r="AA1063" s="754"/>
      <c r="AB1063" s="754"/>
      <c r="AC1063" s="754"/>
      <c r="AD1063" s="754"/>
      <c r="AE1063" s="754"/>
      <c r="AF1063" s="754"/>
      <c r="AG1063" s="754"/>
      <c r="AH1063" s="754"/>
      <c r="AI1063" s="754"/>
      <c r="AJ1063" s="754"/>
      <c r="AK1063" s="754"/>
      <c r="AL1063" s="754"/>
      <c r="AM1063" s="754"/>
      <c r="AN1063" s="754"/>
      <c r="AO1063" s="754"/>
      <c r="AP1063" s="754"/>
      <c r="AQ1063" s="754"/>
      <c r="AR1063" s="754"/>
      <c r="AS1063" s="754"/>
      <c r="AT1063" s="754"/>
      <c r="AU1063" s="754"/>
      <c r="AV1063" s="754"/>
      <c r="AW1063" s="754"/>
      <c r="AX1063" s="754"/>
      <c r="AY1063" s="754"/>
      <c r="AZ1063" s="754"/>
      <c r="BA1063" s="754"/>
      <c r="BB1063" s="754"/>
      <c r="BC1063" s="754"/>
      <c r="BD1063" s="754"/>
      <c r="BE1063" s="754"/>
      <c r="BF1063" s="754"/>
      <c r="BG1063" s="754"/>
    </row>
    <row r="1064" spans="1:59" s="782" customFormat="1" x14ac:dyDescent="0.2">
      <c r="A1064" s="773">
        <v>1065</v>
      </c>
      <c r="B1064" s="773">
        <v>1073</v>
      </c>
      <c r="C1064" s="774">
        <v>1301</v>
      </c>
      <c r="D1064" s="775">
        <v>1055</v>
      </c>
      <c r="E1064" s="776" t="s">
        <v>2980</v>
      </c>
      <c r="F1064" s="777" t="s">
        <v>1843</v>
      </c>
      <c r="G1064" s="778" t="s">
        <v>5747</v>
      </c>
      <c r="H1064" s="777" t="s">
        <v>106</v>
      </c>
      <c r="I1064" s="779">
        <v>50000</v>
      </c>
      <c r="J1064" s="780">
        <v>50000</v>
      </c>
      <c r="K1064" s="780"/>
      <c r="L1064" s="780"/>
      <c r="M1064" s="780"/>
      <c r="N1064" s="780"/>
      <c r="O1064" s="780"/>
      <c r="P1064" s="780"/>
      <c r="Q1064" s="781"/>
      <c r="R1064" s="754"/>
      <c r="S1064" s="754"/>
      <c r="T1064" s="754"/>
      <c r="U1064" s="754"/>
      <c r="V1064" s="754"/>
      <c r="W1064" s="754"/>
      <c r="X1064" s="754"/>
      <c r="Y1064" s="754"/>
      <c r="Z1064" s="754"/>
      <c r="AA1064" s="754"/>
      <c r="AB1064" s="754"/>
      <c r="AC1064" s="754"/>
      <c r="AD1064" s="754"/>
      <c r="AE1064" s="754"/>
      <c r="AF1064" s="754"/>
      <c r="AG1064" s="754"/>
      <c r="AH1064" s="754"/>
      <c r="AI1064" s="754"/>
      <c r="AJ1064" s="754"/>
      <c r="AK1064" s="754"/>
      <c r="AL1064" s="754"/>
      <c r="AM1064" s="754"/>
      <c r="AN1064" s="754"/>
      <c r="AO1064" s="754"/>
      <c r="AP1064" s="754"/>
      <c r="AQ1064" s="754"/>
      <c r="AR1064" s="754"/>
      <c r="AS1064" s="754"/>
      <c r="AT1064" s="754"/>
      <c r="AU1064" s="754"/>
      <c r="AV1064" s="754"/>
      <c r="AW1064" s="754"/>
      <c r="AX1064" s="754"/>
      <c r="AY1064" s="754"/>
      <c r="AZ1064" s="754"/>
      <c r="BA1064" s="754"/>
      <c r="BB1064" s="754"/>
      <c r="BC1064" s="754"/>
      <c r="BD1064" s="754"/>
      <c r="BE1064" s="754"/>
      <c r="BF1064" s="754"/>
      <c r="BG1064" s="754"/>
    </row>
    <row r="1065" spans="1:59" s="782" customFormat="1" x14ac:dyDescent="0.2">
      <c r="A1065" s="773">
        <v>1066</v>
      </c>
      <c r="B1065" s="773">
        <v>1074</v>
      </c>
      <c r="C1065" s="774">
        <v>1302</v>
      </c>
      <c r="D1065" s="775">
        <v>1056</v>
      </c>
      <c r="E1065" s="776" t="s">
        <v>2983</v>
      </c>
      <c r="F1065" s="777" t="s">
        <v>2984</v>
      </c>
      <c r="G1065" s="778" t="s">
        <v>5747</v>
      </c>
      <c r="H1065" s="777" t="s">
        <v>106</v>
      </c>
      <c r="I1065" s="779">
        <v>7500</v>
      </c>
      <c r="J1065" s="780">
        <v>7500</v>
      </c>
      <c r="K1065" s="780"/>
      <c r="L1065" s="780"/>
      <c r="M1065" s="780"/>
      <c r="N1065" s="780"/>
      <c r="O1065" s="780"/>
      <c r="P1065" s="780"/>
      <c r="Q1065" s="781"/>
      <c r="R1065" s="754"/>
      <c r="S1065" s="754"/>
      <c r="T1065" s="754"/>
      <c r="U1065" s="754"/>
      <c r="V1065" s="754"/>
      <c r="W1065" s="754"/>
      <c r="X1065" s="754"/>
      <c r="Y1065" s="754"/>
      <c r="Z1065" s="754"/>
      <c r="AA1065" s="754"/>
      <c r="AB1065" s="754"/>
      <c r="AC1065" s="754"/>
      <c r="AD1065" s="754"/>
      <c r="AE1065" s="754"/>
      <c r="AF1065" s="754"/>
      <c r="AG1065" s="754"/>
      <c r="AH1065" s="754"/>
      <c r="AI1065" s="754"/>
      <c r="AJ1065" s="754"/>
      <c r="AK1065" s="754"/>
      <c r="AL1065" s="754"/>
      <c r="AM1065" s="754"/>
      <c r="AN1065" s="754"/>
      <c r="AO1065" s="754"/>
      <c r="AP1065" s="754"/>
      <c r="AQ1065" s="754"/>
      <c r="AR1065" s="754"/>
      <c r="AS1065" s="754"/>
      <c r="AT1065" s="754"/>
      <c r="AU1065" s="754"/>
      <c r="AV1065" s="754"/>
      <c r="AW1065" s="754"/>
      <c r="AX1065" s="754"/>
      <c r="AY1065" s="754"/>
      <c r="AZ1065" s="754"/>
      <c r="BA1065" s="754"/>
      <c r="BB1065" s="754"/>
      <c r="BC1065" s="754"/>
      <c r="BD1065" s="754"/>
      <c r="BE1065" s="754"/>
      <c r="BF1065" s="754"/>
      <c r="BG1065" s="754"/>
    </row>
    <row r="1066" spans="1:59" s="782" customFormat="1" x14ac:dyDescent="0.2">
      <c r="A1066" s="773">
        <v>1067</v>
      </c>
      <c r="B1066" s="773">
        <v>1075</v>
      </c>
      <c r="C1066" s="774">
        <v>1303</v>
      </c>
      <c r="D1066" s="775">
        <v>1057</v>
      </c>
      <c r="E1066" s="776" t="s">
        <v>2986</v>
      </c>
      <c r="F1066" s="777" t="s">
        <v>2987</v>
      </c>
      <c r="G1066" s="778" t="s">
        <v>5747</v>
      </c>
      <c r="H1066" s="777" t="s">
        <v>106</v>
      </c>
      <c r="I1066" s="779">
        <v>10000</v>
      </c>
      <c r="J1066" s="780">
        <v>10000</v>
      </c>
      <c r="K1066" s="780"/>
      <c r="L1066" s="780"/>
      <c r="M1066" s="780"/>
      <c r="N1066" s="780"/>
      <c r="O1066" s="780"/>
      <c r="P1066" s="780"/>
      <c r="Q1066" s="781"/>
      <c r="R1066" s="754"/>
      <c r="S1066" s="754"/>
      <c r="T1066" s="754"/>
      <c r="U1066" s="754"/>
      <c r="V1066" s="754"/>
      <c r="W1066" s="754"/>
      <c r="X1066" s="754"/>
      <c r="Y1066" s="754"/>
      <c r="Z1066" s="754"/>
      <c r="AA1066" s="754"/>
      <c r="AB1066" s="754"/>
      <c r="AC1066" s="754"/>
      <c r="AD1066" s="754"/>
      <c r="AE1066" s="754"/>
      <c r="AF1066" s="754"/>
      <c r="AG1066" s="754"/>
      <c r="AH1066" s="754"/>
      <c r="AI1066" s="754"/>
      <c r="AJ1066" s="754"/>
      <c r="AK1066" s="754"/>
      <c r="AL1066" s="754"/>
      <c r="AM1066" s="754"/>
      <c r="AN1066" s="754"/>
      <c r="AO1066" s="754"/>
      <c r="AP1066" s="754"/>
      <c r="AQ1066" s="754"/>
      <c r="AR1066" s="754"/>
      <c r="AS1066" s="754"/>
      <c r="AT1066" s="754"/>
      <c r="AU1066" s="754"/>
      <c r="AV1066" s="754"/>
      <c r="AW1066" s="754"/>
      <c r="AX1066" s="754"/>
      <c r="AY1066" s="754"/>
      <c r="AZ1066" s="754"/>
      <c r="BA1066" s="754"/>
      <c r="BB1066" s="754"/>
      <c r="BC1066" s="754"/>
      <c r="BD1066" s="754"/>
      <c r="BE1066" s="754"/>
      <c r="BF1066" s="754"/>
      <c r="BG1066" s="754"/>
    </row>
    <row r="1067" spans="1:59" s="782" customFormat="1" ht="30" x14ac:dyDescent="0.2">
      <c r="A1067" s="773">
        <v>1068</v>
      </c>
      <c r="B1067" s="773">
        <v>1076</v>
      </c>
      <c r="C1067" s="774">
        <v>1304</v>
      </c>
      <c r="D1067" s="775">
        <v>1058</v>
      </c>
      <c r="E1067" s="776" t="s">
        <v>2989</v>
      </c>
      <c r="F1067" s="777" t="s">
        <v>2990</v>
      </c>
      <c r="G1067" s="778" t="s">
        <v>5747</v>
      </c>
      <c r="H1067" s="777" t="s">
        <v>106</v>
      </c>
      <c r="I1067" s="779">
        <v>2000</v>
      </c>
      <c r="J1067" s="780">
        <v>2000</v>
      </c>
      <c r="K1067" s="780"/>
      <c r="L1067" s="780"/>
      <c r="M1067" s="780"/>
      <c r="N1067" s="780"/>
      <c r="O1067" s="780"/>
      <c r="P1067" s="780"/>
      <c r="Q1067" s="781"/>
      <c r="R1067" s="754"/>
      <c r="S1067" s="754"/>
      <c r="T1067" s="754"/>
      <c r="U1067" s="754"/>
      <c r="V1067" s="754"/>
      <c r="W1067" s="754"/>
      <c r="X1067" s="754"/>
      <c r="Y1067" s="754"/>
      <c r="Z1067" s="754"/>
      <c r="AA1067" s="754"/>
      <c r="AB1067" s="754"/>
      <c r="AC1067" s="754"/>
      <c r="AD1067" s="754"/>
      <c r="AE1067" s="754"/>
      <c r="AF1067" s="754"/>
      <c r="AG1067" s="754"/>
      <c r="AH1067" s="754"/>
      <c r="AI1067" s="754"/>
      <c r="AJ1067" s="754"/>
      <c r="AK1067" s="754"/>
      <c r="AL1067" s="754"/>
      <c r="AM1067" s="754"/>
      <c r="AN1067" s="754"/>
      <c r="AO1067" s="754"/>
      <c r="AP1067" s="754"/>
      <c r="AQ1067" s="754"/>
      <c r="AR1067" s="754"/>
      <c r="AS1067" s="754"/>
      <c r="AT1067" s="754"/>
      <c r="AU1067" s="754"/>
      <c r="AV1067" s="754"/>
      <c r="AW1067" s="754"/>
      <c r="AX1067" s="754"/>
      <c r="AY1067" s="754"/>
      <c r="AZ1067" s="754"/>
      <c r="BA1067" s="754"/>
      <c r="BB1067" s="754"/>
      <c r="BC1067" s="754"/>
      <c r="BD1067" s="754"/>
      <c r="BE1067" s="754"/>
      <c r="BF1067" s="754"/>
      <c r="BG1067" s="754"/>
    </row>
    <row r="1068" spans="1:59" s="782" customFormat="1" x14ac:dyDescent="0.2">
      <c r="A1068" s="773">
        <v>1069</v>
      </c>
      <c r="B1068" s="773">
        <v>1077</v>
      </c>
      <c r="C1068" s="774">
        <v>1305</v>
      </c>
      <c r="D1068" s="775">
        <v>1059</v>
      </c>
      <c r="E1068" s="776" t="s">
        <v>2992</v>
      </c>
      <c r="F1068" s="777" t="s">
        <v>2993</v>
      </c>
      <c r="G1068" s="778" t="s">
        <v>5747</v>
      </c>
      <c r="H1068" s="777" t="s">
        <v>106</v>
      </c>
      <c r="I1068" s="779">
        <v>50000</v>
      </c>
      <c r="J1068" s="780">
        <v>50000</v>
      </c>
      <c r="K1068" s="780"/>
      <c r="L1068" s="780"/>
      <c r="M1068" s="780"/>
      <c r="N1068" s="780"/>
      <c r="O1068" s="780"/>
      <c r="P1068" s="780"/>
      <c r="Q1068" s="781"/>
      <c r="R1068" s="754"/>
      <c r="S1068" s="754"/>
      <c r="T1068" s="754"/>
      <c r="U1068" s="754"/>
      <c r="V1068" s="754"/>
      <c r="W1068" s="754"/>
      <c r="X1068" s="754"/>
      <c r="Y1068" s="754"/>
      <c r="Z1068" s="754"/>
      <c r="AA1068" s="754"/>
      <c r="AB1068" s="754"/>
      <c r="AC1068" s="754"/>
      <c r="AD1068" s="754"/>
      <c r="AE1068" s="754"/>
      <c r="AF1068" s="754"/>
      <c r="AG1068" s="754"/>
      <c r="AH1068" s="754"/>
      <c r="AI1068" s="754"/>
      <c r="AJ1068" s="754"/>
      <c r="AK1068" s="754"/>
      <c r="AL1068" s="754"/>
      <c r="AM1068" s="754"/>
      <c r="AN1068" s="754"/>
      <c r="AO1068" s="754"/>
      <c r="AP1068" s="754"/>
      <c r="AQ1068" s="754"/>
      <c r="AR1068" s="754"/>
      <c r="AS1068" s="754"/>
      <c r="AT1068" s="754"/>
      <c r="AU1068" s="754"/>
      <c r="AV1068" s="754"/>
      <c r="AW1068" s="754"/>
      <c r="AX1068" s="754"/>
      <c r="AY1068" s="754"/>
      <c r="AZ1068" s="754"/>
      <c r="BA1068" s="754"/>
      <c r="BB1068" s="754"/>
      <c r="BC1068" s="754"/>
      <c r="BD1068" s="754"/>
      <c r="BE1068" s="754"/>
      <c r="BF1068" s="754"/>
      <c r="BG1068" s="754"/>
    </row>
    <row r="1069" spans="1:59" s="782" customFormat="1" x14ac:dyDescent="0.2">
      <c r="A1069" s="773">
        <v>1070</v>
      </c>
      <c r="B1069" s="773">
        <v>1078</v>
      </c>
      <c r="C1069" s="774">
        <v>1306</v>
      </c>
      <c r="D1069" s="775">
        <v>1060</v>
      </c>
      <c r="E1069" s="776" t="s">
        <v>2995</v>
      </c>
      <c r="F1069" s="777" t="s">
        <v>2997</v>
      </c>
      <c r="G1069" s="778" t="s">
        <v>5747</v>
      </c>
      <c r="H1069" s="777" t="s">
        <v>106</v>
      </c>
      <c r="I1069" s="779">
        <v>50000</v>
      </c>
      <c r="J1069" s="780">
        <v>50000</v>
      </c>
      <c r="K1069" s="780"/>
      <c r="L1069" s="780"/>
      <c r="M1069" s="780"/>
      <c r="N1069" s="780"/>
      <c r="O1069" s="780"/>
      <c r="P1069" s="780"/>
      <c r="Q1069" s="781"/>
      <c r="R1069" s="754"/>
      <c r="S1069" s="754"/>
      <c r="T1069" s="754"/>
      <c r="U1069" s="754"/>
      <c r="V1069" s="754"/>
      <c r="W1069" s="754"/>
      <c r="X1069" s="754"/>
      <c r="Y1069" s="754"/>
      <c r="Z1069" s="754"/>
      <c r="AA1069" s="754"/>
      <c r="AB1069" s="754"/>
      <c r="AC1069" s="754"/>
      <c r="AD1069" s="754"/>
      <c r="AE1069" s="754"/>
      <c r="AF1069" s="754"/>
      <c r="AG1069" s="754"/>
      <c r="AH1069" s="754"/>
      <c r="AI1069" s="754"/>
      <c r="AJ1069" s="754"/>
      <c r="AK1069" s="754"/>
      <c r="AL1069" s="754"/>
      <c r="AM1069" s="754"/>
      <c r="AN1069" s="754"/>
      <c r="AO1069" s="754"/>
      <c r="AP1069" s="754"/>
      <c r="AQ1069" s="754"/>
      <c r="AR1069" s="754"/>
      <c r="AS1069" s="754"/>
      <c r="AT1069" s="754"/>
      <c r="AU1069" s="754"/>
      <c r="AV1069" s="754"/>
      <c r="AW1069" s="754"/>
      <c r="AX1069" s="754"/>
      <c r="AY1069" s="754"/>
      <c r="AZ1069" s="754"/>
      <c r="BA1069" s="754"/>
      <c r="BB1069" s="754"/>
      <c r="BC1069" s="754"/>
      <c r="BD1069" s="754"/>
      <c r="BE1069" s="754"/>
      <c r="BF1069" s="754"/>
      <c r="BG1069" s="754"/>
    </row>
    <row r="1070" spans="1:59" s="782" customFormat="1" x14ac:dyDescent="0.2">
      <c r="A1070" s="773">
        <v>1071</v>
      </c>
      <c r="B1070" s="773">
        <v>1079</v>
      </c>
      <c r="C1070" s="774">
        <v>1307</v>
      </c>
      <c r="D1070" s="775">
        <v>1061</v>
      </c>
      <c r="E1070" s="776" t="s">
        <v>2999</v>
      </c>
      <c r="F1070" s="777" t="s">
        <v>3001</v>
      </c>
      <c r="G1070" s="778" t="s">
        <v>5747</v>
      </c>
      <c r="H1070" s="777" t="s">
        <v>106</v>
      </c>
      <c r="I1070" s="779">
        <v>50000</v>
      </c>
      <c r="J1070" s="780">
        <v>50000</v>
      </c>
      <c r="K1070" s="780"/>
      <c r="L1070" s="780"/>
      <c r="M1070" s="780"/>
      <c r="N1070" s="780"/>
      <c r="O1070" s="780"/>
      <c r="P1070" s="780"/>
      <c r="Q1070" s="781"/>
      <c r="R1070" s="754"/>
      <c r="S1070" s="754"/>
      <c r="T1070" s="754"/>
      <c r="U1070" s="754"/>
      <c r="V1070" s="754"/>
      <c r="W1070" s="754"/>
      <c r="X1070" s="754"/>
      <c r="Y1070" s="754"/>
      <c r="Z1070" s="754"/>
      <c r="AA1070" s="754"/>
      <c r="AB1070" s="754"/>
      <c r="AC1070" s="754"/>
      <c r="AD1070" s="754"/>
      <c r="AE1070" s="754"/>
      <c r="AF1070" s="754"/>
      <c r="AG1070" s="754"/>
      <c r="AH1070" s="754"/>
      <c r="AI1070" s="754"/>
      <c r="AJ1070" s="754"/>
      <c r="AK1070" s="754"/>
      <c r="AL1070" s="754"/>
      <c r="AM1070" s="754"/>
      <c r="AN1070" s="754"/>
      <c r="AO1070" s="754"/>
      <c r="AP1070" s="754"/>
      <c r="AQ1070" s="754"/>
      <c r="AR1070" s="754"/>
      <c r="AS1070" s="754"/>
      <c r="AT1070" s="754"/>
      <c r="AU1070" s="754"/>
      <c r="AV1070" s="754"/>
      <c r="AW1070" s="754"/>
      <c r="AX1070" s="754"/>
      <c r="AY1070" s="754"/>
      <c r="AZ1070" s="754"/>
      <c r="BA1070" s="754"/>
      <c r="BB1070" s="754"/>
      <c r="BC1070" s="754"/>
      <c r="BD1070" s="754"/>
      <c r="BE1070" s="754"/>
      <c r="BF1070" s="754"/>
      <c r="BG1070" s="754"/>
    </row>
    <row r="1071" spans="1:59" s="782" customFormat="1" x14ac:dyDescent="0.2">
      <c r="A1071" s="773">
        <v>1073</v>
      </c>
      <c r="B1071" s="773">
        <v>1081</v>
      </c>
      <c r="C1071" s="774">
        <v>1308</v>
      </c>
      <c r="D1071" s="775">
        <v>1062</v>
      </c>
      <c r="E1071" s="776" t="s">
        <v>3007</v>
      </c>
      <c r="F1071" s="777" t="s">
        <v>3008</v>
      </c>
      <c r="G1071" s="778" t="s">
        <v>5747</v>
      </c>
      <c r="H1071" s="777" t="s">
        <v>106</v>
      </c>
      <c r="I1071" s="779">
        <v>15000</v>
      </c>
      <c r="J1071" s="780">
        <v>15000</v>
      </c>
      <c r="K1071" s="780"/>
      <c r="L1071" s="780"/>
      <c r="M1071" s="780"/>
      <c r="N1071" s="780"/>
      <c r="O1071" s="780"/>
      <c r="P1071" s="780"/>
      <c r="Q1071" s="781"/>
      <c r="R1071" s="754"/>
      <c r="S1071" s="754"/>
      <c r="T1071" s="754"/>
      <c r="U1071" s="754"/>
      <c r="V1071" s="754"/>
      <c r="W1071" s="754"/>
      <c r="X1071" s="754"/>
      <c r="Y1071" s="754"/>
      <c r="Z1071" s="754"/>
      <c r="AA1071" s="754"/>
      <c r="AB1071" s="754"/>
      <c r="AC1071" s="754"/>
      <c r="AD1071" s="754"/>
      <c r="AE1071" s="754"/>
      <c r="AF1071" s="754"/>
      <c r="AG1071" s="754"/>
      <c r="AH1071" s="754"/>
      <c r="AI1071" s="754"/>
      <c r="AJ1071" s="754"/>
      <c r="AK1071" s="754"/>
      <c r="AL1071" s="754"/>
      <c r="AM1071" s="754"/>
      <c r="AN1071" s="754"/>
      <c r="AO1071" s="754"/>
      <c r="AP1071" s="754"/>
      <c r="AQ1071" s="754"/>
      <c r="AR1071" s="754"/>
      <c r="AS1071" s="754"/>
      <c r="AT1071" s="754"/>
      <c r="AU1071" s="754"/>
      <c r="AV1071" s="754"/>
      <c r="AW1071" s="754"/>
      <c r="AX1071" s="754"/>
      <c r="AY1071" s="754"/>
      <c r="AZ1071" s="754"/>
      <c r="BA1071" s="754"/>
      <c r="BB1071" s="754"/>
      <c r="BC1071" s="754"/>
      <c r="BD1071" s="754"/>
      <c r="BE1071" s="754"/>
      <c r="BF1071" s="754"/>
      <c r="BG1071" s="754"/>
    </row>
    <row r="1072" spans="1:59" s="782" customFormat="1" x14ac:dyDescent="0.2">
      <c r="A1072" s="773">
        <v>1076</v>
      </c>
      <c r="B1072" s="773">
        <v>1084</v>
      </c>
      <c r="C1072" s="774">
        <v>1309</v>
      </c>
      <c r="D1072" s="775">
        <v>1063</v>
      </c>
      <c r="E1072" s="776" t="s">
        <v>3016</v>
      </c>
      <c r="F1072" s="777" t="s">
        <v>1625</v>
      </c>
      <c r="G1072" s="778" t="s">
        <v>5747</v>
      </c>
      <c r="H1072" s="777" t="s">
        <v>106</v>
      </c>
      <c r="I1072" s="779">
        <v>30000</v>
      </c>
      <c r="J1072" s="780">
        <v>30000</v>
      </c>
      <c r="K1072" s="780"/>
      <c r="L1072" s="780"/>
      <c r="M1072" s="780"/>
      <c r="N1072" s="780"/>
      <c r="O1072" s="780"/>
      <c r="P1072" s="780"/>
      <c r="Q1072" s="781"/>
      <c r="R1072" s="754"/>
      <c r="S1072" s="754"/>
      <c r="T1072" s="754"/>
      <c r="U1072" s="754"/>
      <c r="V1072" s="754"/>
      <c r="W1072" s="754"/>
      <c r="X1072" s="754"/>
      <c r="Y1072" s="754"/>
      <c r="Z1072" s="754"/>
      <c r="AA1072" s="754"/>
      <c r="AB1072" s="754"/>
      <c r="AC1072" s="754"/>
      <c r="AD1072" s="754"/>
      <c r="AE1072" s="754"/>
      <c r="AF1072" s="754"/>
      <c r="AG1072" s="754"/>
      <c r="AH1072" s="754"/>
      <c r="AI1072" s="754"/>
      <c r="AJ1072" s="754"/>
      <c r="AK1072" s="754"/>
      <c r="AL1072" s="754"/>
      <c r="AM1072" s="754"/>
      <c r="AN1072" s="754"/>
      <c r="AO1072" s="754"/>
      <c r="AP1072" s="754"/>
      <c r="AQ1072" s="754"/>
      <c r="AR1072" s="754"/>
      <c r="AS1072" s="754"/>
      <c r="AT1072" s="754"/>
      <c r="AU1072" s="754"/>
      <c r="AV1072" s="754"/>
      <c r="AW1072" s="754"/>
      <c r="AX1072" s="754"/>
      <c r="AY1072" s="754"/>
      <c r="AZ1072" s="754"/>
      <c r="BA1072" s="754"/>
      <c r="BB1072" s="754"/>
      <c r="BC1072" s="754"/>
      <c r="BD1072" s="754"/>
      <c r="BE1072" s="754"/>
      <c r="BF1072" s="754"/>
      <c r="BG1072" s="754"/>
    </row>
    <row r="1073" spans="1:59" s="782" customFormat="1" x14ac:dyDescent="0.2">
      <c r="A1073" s="773">
        <v>1077</v>
      </c>
      <c r="B1073" s="773">
        <v>1085</v>
      </c>
      <c r="C1073" s="774">
        <v>1310</v>
      </c>
      <c r="D1073" s="775">
        <v>1064</v>
      </c>
      <c r="E1073" s="776" t="s">
        <v>3019</v>
      </c>
      <c r="F1073" s="777" t="s">
        <v>3021</v>
      </c>
      <c r="G1073" s="778" t="s">
        <v>5747</v>
      </c>
      <c r="H1073" s="777" t="s">
        <v>106</v>
      </c>
      <c r="I1073" s="779">
        <v>30000</v>
      </c>
      <c r="J1073" s="780">
        <v>30000</v>
      </c>
      <c r="K1073" s="780"/>
      <c r="L1073" s="780"/>
      <c r="M1073" s="780"/>
      <c r="N1073" s="780"/>
      <c r="O1073" s="780"/>
      <c r="P1073" s="780"/>
      <c r="Q1073" s="781"/>
      <c r="R1073" s="754"/>
      <c r="S1073" s="754"/>
      <c r="T1073" s="754"/>
      <c r="U1073" s="754"/>
      <c r="V1073" s="754"/>
      <c r="W1073" s="754"/>
      <c r="X1073" s="754"/>
      <c r="Y1073" s="754"/>
      <c r="Z1073" s="754"/>
      <c r="AA1073" s="754"/>
      <c r="AB1073" s="754"/>
      <c r="AC1073" s="754"/>
      <c r="AD1073" s="754"/>
      <c r="AE1073" s="754"/>
      <c r="AF1073" s="754"/>
      <c r="AG1073" s="754"/>
      <c r="AH1073" s="754"/>
      <c r="AI1073" s="754"/>
      <c r="AJ1073" s="754"/>
      <c r="AK1073" s="754"/>
      <c r="AL1073" s="754"/>
      <c r="AM1073" s="754"/>
      <c r="AN1073" s="754"/>
      <c r="AO1073" s="754"/>
      <c r="AP1073" s="754"/>
      <c r="AQ1073" s="754"/>
      <c r="AR1073" s="754"/>
      <c r="AS1073" s="754"/>
      <c r="AT1073" s="754"/>
      <c r="AU1073" s="754"/>
      <c r="AV1073" s="754"/>
      <c r="AW1073" s="754"/>
      <c r="AX1073" s="754"/>
      <c r="AY1073" s="754"/>
      <c r="AZ1073" s="754"/>
      <c r="BA1073" s="754"/>
      <c r="BB1073" s="754"/>
      <c r="BC1073" s="754"/>
      <c r="BD1073" s="754"/>
      <c r="BE1073" s="754"/>
      <c r="BF1073" s="754"/>
      <c r="BG1073" s="754"/>
    </row>
    <row r="1074" spans="1:59" s="782" customFormat="1" x14ac:dyDescent="0.2">
      <c r="A1074" s="773">
        <v>1078</v>
      </c>
      <c r="B1074" s="773">
        <v>1086</v>
      </c>
      <c r="C1074" s="774">
        <v>1311</v>
      </c>
      <c r="D1074" s="775">
        <v>1065</v>
      </c>
      <c r="E1074" s="776" t="s">
        <v>3023</v>
      </c>
      <c r="F1074" s="777" t="s">
        <v>3025</v>
      </c>
      <c r="G1074" s="778" t="s">
        <v>6217</v>
      </c>
      <c r="H1074" s="777" t="s">
        <v>106</v>
      </c>
      <c r="I1074" s="779">
        <v>200000</v>
      </c>
      <c r="J1074" s="780">
        <v>200000</v>
      </c>
      <c r="K1074" s="780"/>
      <c r="L1074" s="780"/>
      <c r="M1074" s="780"/>
      <c r="N1074" s="780"/>
      <c r="O1074" s="780"/>
      <c r="P1074" s="780"/>
      <c r="Q1074" s="781"/>
      <c r="R1074" s="754"/>
      <c r="S1074" s="754"/>
      <c r="T1074" s="754"/>
      <c r="U1074" s="754"/>
      <c r="V1074" s="754"/>
      <c r="W1074" s="754"/>
      <c r="X1074" s="754"/>
      <c r="Y1074" s="754"/>
      <c r="Z1074" s="754"/>
      <c r="AA1074" s="754"/>
      <c r="AB1074" s="754"/>
      <c r="AC1074" s="754"/>
      <c r="AD1074" s="754"/>
      <c r="AE1074" s="754"/>
      <c r="AF1074" s="754"/>
      <c r="AG1074" s="754"/>
      <c r="AH1074" s="754"/>
      <c r="AI1074" s="754"/>
      <c r="AJ1074" s="754"/>
      <c r="AK1074" s="754"/>
      <c r="AL1074" s="754"/>
      <c r="AM1074" s="754"/>
      <c r="AN1074" s="754"/>
      <c r="AO1074" s="754"/>
      <c r="AP1074" s="754"/>
      <c r="AQ1074" s="754"/>
      <c r="AR1074" s="754"/>
      <c r="AS1074" s="754"/>
      <c r="AT1074" s="754"/>
      <c r="AU1074" s="754"/>
      <c r="AV1074" s="754"/>
      <c r="AW1074" s="754"/>
      <c r="AX1074" s="754"/>
      <c r="AY1074" s="754"/>
      <c r="AZ1074" s="754"/>
      <c r="BA1074" s="754"/>
      <c r="BB1074" s="754"/>
      <c r="BC1074" s="754"/>
      <c r="BD1074" s="754"/>
      <c r="BE1074" s="754"/>
      <c r="BF1074" s="754"/>
      <c r="BG1074" s="754"/>
    </row>
    <row r="1075" spans="1:59" s="782" customFormat="1" x14ac:dyDescent="0.2">
      <c r="A1075" s="773">
        <v>1082</v>
      </c>
      <c r="B1075" s="773">
        <v>1090</v>
      </c>
      <c r="C1075" s="774">
        <v>1312</v>
      </c>
      <c r="D1075" s="775">
        <v>1066</v>
      </c>
      <c r="E1075" s="776" t="s">
        <v>3035</v>
      </c>
      <c r="F1075" s="777" t="s">
        <v>1972</v>
      </c>
      <c r="G1075" s="778" t="s">
        <v>5747</v>
      </c>
      <c r="H1075" s="777" t="s">
        <v>106</v>
      </c>
      <c r="I1075" s="779">
        <v>75000</v>
      </c>
      <c r="J1075" s="780">
        <v>75000</v>
      </c>
      <c r="K1075" s="780"/>
      <c r="L1075" s="780"/>
      <c r="M1075" s="780"/>
      <c r="N1075" s="780"/>
      <c r="O1075" s="780"/>
      <c r="P1075" s="780"/>
      <c r="Q1075" s="781"/>
      <c r="R1075" s="754"/>
      <c r="S1075" s="754"/>
      <c r="T1075" s="754"/>
      <c r="U1075" s="754"/>
      <c r="V1075" s="754"/>
      <c r="W1075" s="754"/>
      <c r="X1075" s="754"/>
      <c r="Y1075" s="754"/>
      <c r="Z1075" s="754"/>
      <c r="AA1075" s="754"/>
      <c r="AB1075" s="754"/>
      <c r="AC1075" s="754"/>
      <c r="AD1075" s="754"/>
      <c r="AE1075" s="754"/>
      <c r="AF1075" s="754"/>
      <c r="AG1075" s="754"/>
      <c r="AH1075" s="754"/>
      <c r="AI1075" s="754"/>
      <c r="AJ1075" s="754"/>
      <c r="AK1075" s="754"/>
      <c r="AL1075" s="754"/>
      <c r="AM1075" s="754"/>
      <c r="AN1075" s="754"/>
      <c r="AO1075" s="754"/>
      <c r="AP1075" s="754"/>
      <c r="AQ1075" s="754"/>
      <c r="AR1075" s="754"/>
      <c r="AS1075" s="754"/>
      <c r="AT1075" s="754"/>
      <c r="AU1075" s="754"/>
      <c r="AV1075" s="754"/>
      <c r="AW1075" s="754"/>
      <c r="AX1075" s="754"/>
      <c r="AY1075" s="754"/>
      <c r="AZ1075" s="754"/>
      <c r="BA1075" s="754"/>
      <c r="BB1075" s="754"/>
      <c r="BC1075" s="754"/>
      <c r="BD1075" s="754"/>
      <c r="BE1075" s="754"/>
      <c r="BF1075" s="754"/>
      <c r="BG1075" s="754"/>
    </row>
    <row r="1076" spans="1:59" s="782" customFormat="1" x14ac:dyDescent="0.2">
      <c r="A1076" s="773">
        <v>1086</v>
      </c>
      <c r="B1076" s="773">
        <v>1094</v>
      </c>
      <c r="C1076" s="774">
        <v>1314</v>
      </c>
      <c r="D1076" s="775">
        <v>1067</v>
      </c>
      <c r="E1076" s="776" t="s">
        <v>3045</v>
      </c>
      <c r="F1076" s="777" t="s">
        <v>3047</v>
      </c>
      <c r="G1076" s="778" t="s">
        <v>5747</v>
      </c>
      <c r="H1076" s="777" t="s">
        <v>106</v>
      </c>
      <c r="I1076" s="779">
        <v>30000</v>
      </c>
      <c r="J1076" s="780">
        <v>30000</v>
      </c>
      <c r="K1076" s="780"/>
      <c r="L1076" s="780"/>
      <c r="M1076" s="780"/>
      <c r="N1076" s="780"/>
      <c r="O1076" s="780"/>
      <c r="P1076" s="780"/>
      <c r="Q1076" s="781"/>
      <c r="R1076" s="754"/>
      <c r="S1076" s="754"/>
      <c r="T1076" s="754"/>
      <c r="U1076" s="754"/>
      <c r="V1076" s="754"/>
      <c r="W1076" s="754"/>
      <c r="X1076" s="754"/>
      <c r="Y1076" s="754"/>
      <c r="Z1076" s="754"/>
      <c r="AA1076" s="754"/>
      <c r="AB1076" s="754"/>
      <c r="AC1076" s="754"/>
      <c r="AD1076" s="754"/>
      <c r="AE1076" s="754"/>
      <c r="AF1076" s="754"/>
      <c r="AG1076" s="754"/>
      <c r="AH1076" s="754"/>
      <c r="AI1076" s="754"/>
      <c r="AJ1076" s="754"/>
      <c r="AK1076" s="754"/>
      <c r="AL1076" s="754"/>
      <c r="AM1076" s="754"/>
      <c r="AN1076" s="754"/>
      <c r="AO1076" s="754"/>
      <c r="AP1076" s="754"/>
      <c r="AQ1076" s="754"/>
      <c r="AR1076" s="754"/>
      <c r="AS1076" s="754"/>
      <c r="AT1076" s="754"/>
      <c r="AU1076" s="754"/>
      <c r="AV1076" s="754"/>
      <c r="AW1076" s="754"/>
      <c r="AX1076" s="754"/>
      <c r="AY1076" s="754"/>
      <c r="AZ1076" s="754"/>
      <c r="BA1076" s="754"/>
      <c r="BB1076" s="754"/>
      <c r="BC1076" s="754"/>
      <c r="BD1076" s="754"/>
      <c r="BE1076" s="754"/>
      <c r="BF1076" s="754"/>
      <c r="BG1076" s="754"/>
    </row>
    <row r="1077" spans="1:59" s="782" customFormat="1" x14ac:dyDescent="0.2">
      <c r="A1077" s="773">
        <v>1087</v>
      </c>
      <c r="B1077" s="773">
        <v>1095</v>
      </c>
      <c r="C1077" s="774">
        <v>1315</v>
      </c>
      <c r="D1077" s="775">
        <v>1068</v>
      </c>
      <c r="E1077" s="776" t="s">
        <v>3049</v>
      </c>
      <c r="F1077" s="777" t="s">
        <v>2141</v>
      </c>
      <c r="G1077" s="778" t="s">
        <v>6217</v>
      </c>
      <c r="H1077" s="777" t="s">
        <v>106</v>
      </c>
      <c r="I1077" s="779">
        <v>430000</v>
      </c>
      <c r="J1077" s="780">
        <v>430000</v>
      </c>
      <c r="K1077" s="780"/>
      <c r="L1077" s="780"/>
      <c r="M1077" s="780"/>
      <c r="N1077" s="780"/>
      <c r="O1077" s="780"/>
      <c r="P1077" s="780"/>
      <c r="Q1077" s="781"/>
      <c r="R1077" s="754"/>
      <c r="S1077" s="754"/>
      <c r="T1077" s="754"/>
      <c r="U1077" s="754"/>
      <c r="V1077" s="754"/>
      <c r="W1077" s="754"/>
      <c r="X1077" s="754"/>
      <c r="Y1077" s="754"/>
      <c r="Z1077" s="754"/>
      <c r="AA1077" s="754"/>
      <c r="AB1077" s="754"/>
      <c r="AC1077" s="754"/>
      <c r="AD1077" s="754"/>
      <c r="AE1077" s="754"/>
      <c r="AF1077" s="754"/>
      <c r="AG1077" s="754"/>
      <c r="AH1077" s="754"/>
      <c r="AI1077" s="754"/>
      <c r="AJ1077" s="754"/>
      <c r="AK1077" s="754"/>
      <c r="AL1077" s="754"/>
      <c r="AM1077" s="754"/>
      <c r="AN1077" s="754"/>
      <c r="AO1077" s="754"/>
      <c r="AP1077" s="754"/>
      <c r="AQ1077" s="754"/>
      <c r="AR1077" s="754"/>
      <c r="AS1077" s="754"/>
      <c r="AT1077" s="754"/>
      <c r="AU1077" s="754"/>
      <c r="AV1077" s="754"/>
      <c r="AW1077" s="754"/>
      <c r="AX1077" s="754"/>
      <c r="AY1077" s="754"/>
      <c r="AZ1077" s="754"/>
      <c r="BA1077" s="754"/>
      <c r="BB1077" s="754"/>
      <c r="BC1077" s="754"/>
      <c r="BD1077" s="754"/>
      <c r="BE1077" s="754"/>
      <c r="BF1077" s="754"/>
      <c r="BG1077" s="754"/>
    </row>
    <row r="1078" spans="1:59" s="782" customFormat="1" x14ac:dyDescent="0.2">
      <c r="A1078" s="773">
        <v>1088</v>
      </c>
      <c r="B1078" s="773">
        <v>1096</v>
      </c>
      <c r="C1078" s="774">
        <v>1316</v>
      </c>
      <c r="D1078" s="775">
        <v>1069</v>
      </c>
      <c r="E1078" s="776" t="s">
        <v>3052</v>
      </c>
      <c r="F1078" s="777" t="s">
        <v>3053</v>
      </c>
      <c r="G1078" s="778" t="s">
        <v>6217</v>
      </c>
      <c r="H1078" s="777" t="s">
        <v>106</v>
      </c>
      <c r="I1078" s="779">
        <v>210000</v>
      </c>
      <c r="J1078" s="780">
        <v>210000</v>
      </c>
      <c r="K1078" s="780"/>
      <c r="L1078" s="780"/>
      <c r="M1078" s="780"/>
      <c r="N1078" s="780"/>
      <c r="O1078" s="780"/>
      <c r="P1078" s="780"/>
      <c r="Q1078" s="781"/>
      <c r="R1078" s="754"/>
      <c r="S1078" s="754"/>
      <c r="T1078" s="754"/>
      <c r="U1078" s="754"/>
      <c r="V1078" s="754"/>
      <c r="W1078" s="754"/>
      <c r="X1078" s="754"/>
      <c r="Y1078" s="754"/>
      <c r="Z1078" s="754"/>
      <c r="AA1078" s="754"/>
      <c r="AB1078" s="754"/>
      <c r="AC1078" s="754"/>
      <c r="AD1078" s="754"/>
      <c r="AE1078" s="754"/>
      <c r="AF1078" s="754"/>
      <c r="AG1078" s="754"/>
      <c r="AH1078" s="754"/>
      <c r="AI1078" s="754"/>
      <c r="AJ1078" s="754"/>
      <c r="AK1078" s="754"/>
      <c r="AL1078" s="754"/>
      <c r="AM1078" s="754"/>
      <c r="AN1078" s="754"/>
      <c r="AO1078" s="754"/>
      <c r="AP1078" s="754"/>
      <c r="AQ1078" s="754"/>
      <c r="AR1078" s="754"/>
      <c r="AS1078" s="754"/>
      <c r="AT1078" s="754"/>
      <c r="AU1078" s="754"/>
      <c r="AV1078" s="754"/>
      <c r="AW1078" s="754"/>
      <c r="AX1078" s="754"/>
      <c r="AY1078" s="754"/>
      <c r="AZ1078" s="754"/>
      <c r="BA1078" s="754"/>
      <c r="BB1078" s="754"/>
      <c r="BC1078" s="754"/>
      <c r="BD1078" s="754"/>
      <c r="BE1078" s="754"/>
      <c r="BF1078" s="754"/>
      <c r="BG1078" s="754"/>
    </row>
    <row r="1079" spans="1:59" s="782" customFormat="1" ht="30" x14ac:dyDescent="0.2">
      <c r="A1079" s="773">
        <v>1092</v>
      </c>
      <c r="B1079" s="773">
        <v>1100</v>
      </c>
      <c r="C1079" s="774">
        <v>1317</v>
      </c>
      <c r="D1079" s="775">
        <v>1070</v>
      </c>
      <c r="E1079" s="776" t="s">
        <v>3063</v>
      </c>
      <c r="F1079" s="777" t="s">
        <v>3064</v>
      </c>
      <c r="G1079" s="778" t="s">
        <v>5747</v>
      </c>
      <c r="H1079" s="777" t="s">
        <v>106</v>
      </c>
      <c r="I1079" s="779">
        <v>5000</v>
      </c>
      <c r="J1079" s="780">
        <v>5000</v>
      </c>
      <c r="K1079" s="780"/>
      <c r="L1079" s="780"/>
      <c r="M1079" s="780"/>
      <c r="N1079" s="780"/>
      <c r="O1079" s="780"/>
      <c r="P1079" s="780"/>
      <c r="Q1079" s="781"/>
      <c r="R1079" s="754"/>
      <c r="S1079" s="754"/>
      <c r="T1079" s="754"/>
      <c r="U1079" s="754"/>
      <c r="V1079" s="754"/>
      <c r="W1079" s="754"/>
      <c r="X1079" s="754"/>
      <c r="Y1079" s="754"/>
      <c r="Z1079" s="754"/>
      <c r="AA1079" s="754"/>
      <c r="AB1079" s="754"/>
      <c r="AC1079" s="754"/>
      <c r="AD1079" s="754"/>
      <c r="AE1079" s="754"/>
      <c r="AF1079" s="754"/>
      <c r="AG1079" s="754"/>
      <c r="AH1079" s="754"/>
      <c r="AI1079" s="754"/>
      <c r="AJ1079" s="754"/>
      <c r="AK1079" s="754"/>
      <c r="AL1079" s="754"/>
      <c r="AM1079" s="754"/>
      <c r="AN1079" s="754"/>
      <c r="AO1079" s="754"/>
      <c r="AP1079" s="754"/>
      <c r="AQ1079" s="754"/>
      <c r="AR1079" s="754"/>
      <c r="AS1079" s="754"/>
      <c r="AT1079" s="754"/>
      <c r="AU1079" s="754"/>
      <c r="AV1079" s="754"/>
      <c r="AW1079" s="754"/>
      <c r="AX1079" s="754"/>
      <c r="AY1079" s="754"/>
      <c r="AZ1079" s="754"/>
      <c r="BA1079" s="754"/>
      <c r="BB1079" s="754"/>
      <c r="BC1079" s="754"/>
      <c r="BD1079" s="754"/>
      <c r="BE1079" s="754"/>
      <c r="BF1079" s="754"/>
      <c r="BG1079" s="754"/>
    </row>
    <row r="1080" spans="1:59" s="782" customFormat="1" x14ac:dyDescent="0.2">
      <c r="A1080" s="773">
        <v>1096</v>
      </c>
      <c r="B1080" s="773">
        <v>1104</v>
      </c>
      <c r="C1080" s="774">
        <v>1319</v>
      </c>
      <c r="D1080" s="775">
        <v>1071</v>
      </c>
      <c r="E1080" s="776" t="s">
        <v>3075</v>
      </c>
      <c r="F1080" s="777" t="s">
        <v>3076</v>
      </c>
      <c r="G1080" s="778" t="s">
        <v>5747</v>
      </c>
      <c r="H1080" s="777" t="s">
        <v>106</v>
      </c>
      <c r="I1080" s="779">
        <v>30000</v>
      </c>
      <c r="J1080" s="780">
        <v>30000</v>
      </c>
      <c r="K1080" s="780"/>
      <c r="L1080" s="780"/>
      <c r="M1080" s="780"/>
      <c r="N1080" s="780"/>
      <c r="O1080" s="780"/>
      <c r="P1080" s="780"/>
      <c r="Q1080" s="781"/>
      <c r="R1080" s="754"/>
      <c r="S1080" s="754"/>
      <c r="T1080" s="754"/>
      <c r="U1080" s="754"/>
      <c r="V1080" s="754"/>
      <c r="W1080" s="754"/>
      <c r="X1080" s="754"/>
      <c r="Y1080" s="754"/>
      <c r="Z1080" s="754"/>
      <c r="AA1080" s="754"/>
      <c r="AB1080" s="754"/>
      <c r="AC1080" s="754"/>
      <c r="AD1080" s="754"/>
      <c r="AE1080" s="754"/>
      <c r="AF1080" s="754"/>
      <c r="AG1080" s="754"/>
      <c r="AH1080" s="754"/>
      <c r="AI1080" s="754"/>
      <c r="AJ1080" s="754"/>
      <c r="AK1080" s="754"/>
      <c r="AL1080" s="754"/>
      <c r="AM1080" s="754"/>
      <c r="AN1080" s="754"/>
      <c r="AO1080" s="754"/>
      <c r="AP1080" s="754"/>
      <c r="AQ1080" s="754"/>
      <c r="AR1080" s="754"/>
      <c r="AS1080" s="754"/>
      <c r="AT1080" s="754"/>
      <c r="AU1080" s="754"/>
      <c r="AV1080" s="754"/>
      <c r="AW1080" s="754"/>
      <c r="AX1080" s="754"/>
      <c r="AY1080" s="754"/>
      <c r="AZ1080" s="754"/>
      <c r="BA1080" s="754"/>
      <c r="BB1080" s="754"/>
      <c r="BC1080" s="754"/>
      <c r="BD1080" s="754"/>
      <c r="BE1080" s="754"/>
      <c r="BF1080" s="754"/>
      <c r="BG1080" s="754"/>
    </row>
    <row r="1081" spans="1:59" s="782" customFormat="1" x14ac:dyDescent="0.2">
      <c r="A1081" s="773">
        <v>1103</v>
      </c>
      <c r="B1081" s="773">
        <v>1111</v>
      </c>
      <c r="C1081" s="774">
        <v>1320</v>
      </c>
      <c r="D1081" s="775">
        <v>1072</v>
      </c>
      <c r="E1081" s="776" t="s">
        <v>3093</v>
      </c>
      <c r="F1081" s="777" t="s">
        <v>3094</v>
      </c>
      <c r="G1081" s="778" t="s">
        <v>5747</v>
      </c>
      <c r="H1081" s="777" t="s">
        <v>106</v>
      </c>
      <c r="I1081" s="779">
        <v>9500</v>
      </c>
      <c r="J1081" s="780">
        <v>9500</v>
      </c>
      <c r="K1081" s="780"/>
      <c r="L1081" s="780"/>
      <c r="M1081" s="780"/>
      <c r="N1081" s="780"/>
      <c r="O1081" s="780"/>
      <c r="P1081" s="780"/>
      <c r="Q1081" s="781"/>
      <c r="R1081" s="754"/>
      <c r="S1081" s="754"/>
      <c r="T1081" s="754"/>
      <c r="U1081" s="754"/>
      <c r="V1081" s="754"/>
      <c r="W1081" s="754"/>
      <c r="X1081" s="754"/>
      <c r="Y1081" s="754"/>
      <c r="Z1081" s="754"/>
      <c r="AA1081" s="754"/>
      <c r="AB1081" s="754"/>
      <c r="AC1081" s="754"/>
      <c r="AD1081" s="754"/>
      <c r="AE1081" s="754"/>
      <c r="AF1081" s="754"/>
      <c r="AG1081" s="754"/>
      <c r="AH1081" s="754"/>
      <c r="AI1081" s="754"/>
      <c r="AJ1081" s="754"/>
      <c r="AK1081" s="754"/>
      <c r="AL1081" s="754"/>
      <c r="AM1081" s="754"/>
      <c r="AN1081" s="754"/>
      <c r="AO1081" s="754"/>
      <c r="AP1081" s="754"/>
      <c r="AQ1081" s="754"/>
      <c r="AR1081" s="754"/>
      <c r="AS1081" s="754"/>
      <c r="AT1081" s="754"/>
      <c r="AU1081" s="754"/>
      <c r="AV1081" s="754"/>
      <c r="AW1081" s="754"/>
      <c r="AX1081" s="754"/>
      <c r="AY1081" s="754"/>
      <c r="AZ1081" s="754"/>
      <c r="BA1081" s="754"/>
      <c r="BB1081" s="754"/>
      <c r="BC1081" s="754"/>
      <c r="BD1081" s="754"/>
      <c r="BE1081" s="754"/>
      <c r="BF1081" s="754"/>
      <c r="BG1081" s="754"/>
    </row>
    <row r="1082" spans="1:59" s="782" customFormat="1" x14ac:dyDescent="0.2">
      <c r="A1082" s="773">
        <v>1104</v>
      </c>
      <c r="B1082" s="773">
        <v>1112</v>
      </c>
      <c r="C1082" s="774">
        <v>1321</v>
      </c>
      <c r="D1082" s="775">
        <v>1073</v>
      </c>
      <c r="E1082" s="776" t="s">
        <v>3096</v>
      </c>
      <c r="F1082" s="777" t="s">
        <v>3097</v>
      </c>
      <c r="G1082" s="778" t="s">
        <v>6217</v>
      </c>
      <c r="H1082" s="777" t="s">
        <v>106</v>
      </c>
      <c r="I1082" s="779">
        <v>200000</v>
      </c>
      <c r="J1082" s="780">
        <v>200000</v>
      </c>
      <c r="K1082" s="780"/>
      <c r="L1082" s="780"/>
      <c r="M1082" s="780"/>
      <c r="N1082" s="780"/>
      <c r="O1082" s="780"/>
      <c r="P1082" s="780"/>
      <c r="Q1082" s="781"/>
      <c r="R1082" s="754"/>
      <c r="S1082" s="754"/>
      <c r="T1082" s="754"/>
      <c r="U1082" s="754"/>
      <c r="V1082" s="754"/>
      <c r="W1082" s="754"/>
      <c r="X1082" s="754"/>
      <c r="Y1082" s="754"/>
      <c r="Z1082" s="754"/>
      <c r="AA1082" s="754"/>
      <c r="AB1082" s="754"/>
      <c r="AC1082" s="754"/>
      <c r="AD1082" s="754"/>
      <c r="AE1082" s="754"/>
      <c r="AF1082" s="754"/>
      <c r="AG1082" s="754"/>
      <c r="AH1082" s="754"/>
      <c r="AI1082" s="754"/>
      <c r="AJ1082" s="754"/>
      <c r="AK1082" s="754"/>
      <c r="AL1082" s="754"/>
      <c r="AM1082" s="754"/>
      <c r="AN1082" s="754"/>
      <c r="AO1082" s="754"/>
      <c r="AP1082" s="754"/>
      <c r="AQ1082" s="754"/>
      <c r="AR1082" s="754"/>
      <c r="AS1082" s="754"/>
      <c r="AT1082" s="754"/>
      <c r="AU1082" s="754"/>
      <c r="AV1082" s="754"/>
      <c r="AW1082" s="754"/>
      <c r="AX1082" s="754"/>
      <c r="AY1082" s="754"/>
      <c r="AZ1082" s="754"/>
      <c r="BA1082" s="754"/>
      <c r="BB1082" s="754"/>
      <c r="BC1082" s="754"/>
      <c r="BD1082" s="754"/>
      <c r="BE1082" s="754"/>
      <c r="BF1082" s="754"/>
      <c r="BG1082" s="754"/>
    </row>
    <row r="1083" spans="1:59" s="782" customFormat="1" x14ac:dyDescent="0.2">
      <c r="A1083" s="773">
        <v>1105</v>
      </c>
      <c r="B1083" s="773">
        <v>1113</v>
      </c>
      <c r="C1083" s="774">
        <v>1322</v>
      </c>
      <c r="D1083" s="775">
        <v>1074</v>
      </c>
      <c r="E1083" s="776" t="s">
        <v>3099</v>
      </c>
      <c r="F1083" s="777" t="s">
        <v>3100</v>
      </c>
      <c r="G1083" s="778" t="s">
        <v>5747</v>
      </c>
      <c r="H1083" s="777" t="s">
        <v>106</v>
      </c>
      <c r="I1083" s="779">
        <v>35000</v>
      </c>
      <c r="J1083" s="780">
        <v>35000</v>
      </c>
      <c r="K1083" s="780"/>
      <c r="L1083" s="780"/>
      <c r="M1083" s="780"/>
      <c r="N1083" s="780"/>
      <c r="O1083" s="780"/>
      <c r="P1083" s="780"/>
      <c r="Q1083" s="781"/>
      <c r="R1083" s="754"/>
      <c r="S1083" s="754"/>
      <c r="T1083" s="754"/>
      <c r="U1083" s="754"/>
      <c r="V1083" s="754"/>
      <c r="W1083" s="754"/>
      <c r="X1083" s="754"/>
      <c r="Y1083" s="754"/>
      <c r="Z1083" s="754"/>
      <c r="AA1083" s="754"/>
      <c r="AB1083" s="754"/>
      <c r="AC1083" s="754"/>
      <c r="AD1083" s="754"/>
      <c r="AE1083" s="754"/>
      <c r="AF1083" s="754"/>
      <c r="AG1083" s="754"/>
      <c r="AH1083" s="754"/>
      <c r="AI1083" s="754"/>
      <c r="AJ1083" s="754"/>
      <c r="AK1083" s="754"/>
      <c r="AL1083" s="754"/>
      <c r="AM1083" s="754"/>
      <c r="AN1083" s="754"/>
      <c r="AO1083" s="754"/>
      <c r="AP1083" s="754"/>
      <c r="AQ1083" s="754"/>
      <c r="AR1083" s="754"/>
      <c r="AS1083" s="754"/>
      <c r="AT1083" s="754"/>
      <c r="AU1083" s="754"/>
      <c r="AV1083" s="754"/>
      <c r="AW1083" s="754"/>
      <c r="AX1083" s="754"/>
      <c r="AY1083" s="754"/>
      <c r="AZ1083" s="754"/>
      <c r="BA1083" s="754"/>
      <c r="BB1083" s="754"/>
      <c r="BC1083" s="754"/>
      <c r="BD1083" s="754"/>
      <c r="BE1083" s="754"/>
      <c r="BF1083" s="754"/>
      <c r="BG1083" s="754"/>
    </row>
    <row r="1084" spans="1:59" s="782" customFormat="1" x14ac:dyDescent="0.2">
      <c r="A1084" s="773">
        <v>1107</v>
      </c>
      <c r="B1084" s="773">
        <v>1115</v>
      </c>
      <c r="C1084" s="774">
        <v>1324</v>
      </c>
      <c r="D1084" s="775">
        <v>1075</v>
      </c>
      <c r="E1084" s="776" t="s">
        <v>3105</v>
      </c>
      <c r="F1084" s="777" t="s">
        <v>3025</v>
      </c>
      <c r="G1084" s="778" t="s">
        <v>6217</v>
      </c>
      <c r="H1084" s="777" t="s">
        <v>106</v>
      </c>
      <c r="I1084" s="779">
        <v>200000</v>
      </c>
      <c r="J1084" s="780">
        <v>200000</v>
      </c>
      <c r="K1084" s="780"/>
      <c r="L1084" s="780"/>
      <c r="M1084" s="780"/>
      <c r="N1084" s="780"/>
      <c r="O1084" s="780"/>
      <c r="P1084" s="780"/>
      <c r="Q1084" s="781"/>
      <c r="R1084" s="754"/>
      <c r="S1084" s="754"/>
      <c r="T1084" s="754"/>
      <c r="U1084" s="754"/>
      <c r="V1084" s="754"/>
      <c r="W1084" s="754"/>
      <c r="X1084" s="754"/>
      <c r="Y1084" s="754"/>
      <c r="Z1084" s="754"/>
      <c r="AA1084" s="754"/>
      <c r="AB1084" s="754"/>
      <c r="AC1084" s="754"/>
      <c r="AD1084" s="754"/>
      <c r="AE1084" s="754"/>
      <c r="AF1084" s="754"/>
      <c r="AG1084" s="754"/>
      <c r="AH1084" s="754"/>
      <c r="AI1084" s="754"/>
      <c r="AJ1084" s="754"/>
      <c r="AK1084" s="754"/>
      <c r="AL1084" s="754"/>
      <c r="AM1084" s="754"/>
      <c r="AN1084" s="754"/>
      <c r="AO1084" s="754"/>
      <c r="AP1084" s="754"/>
      <c r="AQ1084" s="754"/>
      <c r="AR1084" s="754"/>
      <c r="AS1084" s="754"/>
      <c r="AT1084" s="754"/>
      <c r="AU1084" s="754"/>
      <c r="AV1084" s="754"/>
      <c r="AW1084" s="754"/>
      <c r="AX1084" s="754"/>
      <c r="AY1084" s="754"/>
      <c r="AZ1084" s="754"/>
      <c r="BA1084" s="754"/>
      <c r="BB1084" s="754"/>
      <c r="BC1084" s="754"/>
      <c r="BD1084" s="754"/>
      <c r="BE1084" s="754"/>
      <c r="BF1084" s="754"/>
      <c r="BG1084" s="754"/>
    </row>
    <row r="1085" spans="1:59" s="782" customFormat="1" ht="30" x14ac:dyDescent="0.2">
      <c r="A1085" s="773">
        <v>1108</v>
      </c>
      <c r="B1085" s="773">
        <v>1116</v>
      </c>
      <c r="C1085" s="774">
        <v>1325</v>
      </c>
      <c r="D1085" s="775">
        <v>1076</v>
      </c>
      <c r="E1085" s="776" t="s">
        <v>3107</v>
      </c>
      <c r="F1085" s="777" t="s">
        <v>3108</v>
      </c>
      <c r="G1085" s="778" t="s">
        <v>5747</v>
      </c>
      <c r="H1085" s="777" t="s">
        <v>106</v>
      </c>
      <c r="I1085" s="779">
        <v>30000</v>
      </c>
      <c r="J1085" s="780">
        <v>30000</v>
      </c>
      <c r="K1085" s="780"/>
      <c r="L1085" s="780"/>
      <c r="M1085" s="780"/>
      <c r="N1085" s="780"/>
      <c r="O1085" s="780"/>
      <c r="P1085" s="780"/>
      <c r="Q1085" s="781"/>
      <c r="R1085" s="754"/>
      <c r="S1085" s="754"/>
      <c r="T1085" s="754"/>
      <c r="U1085" s="754"/>
      <c r="V1085" s="754"/>
      <c r="W1085" s="754"/>
      <c r="X1085" s="754"/>
      <c r="Y1085" s="754"/>
      <c r="Z1085" s="754"/>
      <c r="AA1085" s="754"/>
      <c r="AB1085" s="754"/>
      <c r="AC1085" s="754"/>
      <c r="AD1085" s="754"/>
      <c r="AE1085" s="754"/>
      <c r="AF1085" s="754"/>
      <c r="AG1085" s="754"/>
      <c r="AH1085" s="754"/>
      <c r="AI1085" s="754"/>
      <c r="AJ1085" s="754"/>
      <c r="AK1085" s="754"/>
      <c r="AL1085" s="754"/>
      <c r="AM1085" s="754"/>
      <c r="AN1085" s="754"/>
      <c r="AO1085" s="754"/>
      <c r="AP1085" s="754"/>
      <c r="AQ1085" s="754"/>
      <c r="AR1085" s="754"/>
      <c r="AS1085" s="754"/>
      <c r="AT1085" s="754"/>
      <c r="AU1085" s="754"/>
      <c r="AV1085" s="754"/>
      <c r="AW1085" s="754"/>
      <c r="AX1085" s="754"/>
      <c r="AY1085" s="754"/>
      <c r="AZ1085" s="754"/>
      <c r="BA1085" s="754"/>
      <c r="BB1085" s="754"/>
      <c r="BC1085" s="754"/>
      <c r="BD1085" s="754"/>
      <c r="BE1085" s="754"/>
      <c r="BF1085" s="754"/>
      <c r="BG1085" s="754"/>
    </row>
    <row r="1086" spans="1:59" s="782" customFormat="1" x14ac:dyDescent="0.2">
      <c r="A1086" s="773">
        <v>1109</v>
      </c>
      <c r="B1086" s="773">
        <v>1117</v>
      </c>
      <c r="C1086" s="774">
        <v>1326</v>
      </c>
      <c r="D1086" s="775">
        <v>1077</v>
      </c>
      <c r="E1086" s="776" t="s">
        <v>3110</v>
      </c>
      <c r="F1086" s="777" t="s">
        <v>3111</v>
      </c>
      <c r="G1086" s="778" t="s">
        <v>5747</v>
      </c>
      <c r="H1086" s="777" t="s">
        <v>106</v>
      </c>
      <c r="I1086" s="779">
        <v>5900</v>
      </c>
      <c r="J1086" s="780">
        <v>5900</v>
      </c>
      <c r="K1086" s="780"/>
      <c r="L1086" s="780"/>
      <c r="M1086" s="780"/>
      <c r="N1086" s="780"/>
      <c r="O1086" s="780"/>
      <c r="P1086" s="780"/>
      <c r="Q1086" s="781"/>
      <c r="R1086" s="754"/>
      <c r="S1086" s="754"/>
      <c r="T1086" s="754"/>
      <c r="U1086" s="754"/>
      <c r="V1086" s="754"/>
      <c r="W1086" s="754"/>
      <c r="X1086" s="754"/>
      <c r="Y1086" s="754"/>
      <c r="Z1086" s="754"/>
      <c r="AA1086" s="754"/>
      <c r="AB1086" s="754"/>
      <c r="AC1086" s="754"/>
      <c r="AD1086" s="754"/>
      <c r="AE1086" s="754"/>
      <c r="AF1086" s="754"/>
      <c r="AG1086" s="754"/>
      <c r="AH1086" s="754"/>
      <c r="AI1086" s="754"/>
      <c r="AJ1086" s="754"/>
      <c r="AK1086" s="754"/>
      <c r="AL1086" s="754"/>
      <c r="AM1086" s="754"/>
      <c r="AN1086" s="754"/>
      <c r="AO1086" s="754"/>
      <c r="AP1086" s="754"/>
      <c r="AQ1086" s="754"/>
      <c r="AR1086" s="754"/>
      <c r="AS1086" s="754"/>
      <c r="AT1086" s="754"/>
      <c r="AU1086" s="754"/>
      <c r="AV1086" s="754"/>
      <c r="AW1086" s="754"/>
      <c r="AX1086" s="754"/>
      <c r="AY1086" s="754"/>
      <c r="AZ1086" s="754"/>
      <c r="BA1086" s="754"/>
      <c r="BB1086" s="754"/>
      <c r="BC1086" s="754"/>
      <c r="BD1086" s="754"/>
      <c r="BE1086" s="754"/>
      <c r="BF1086" s="754"/>
      <c r="BG1086" s="754"/>
    </row>
    <row r="1087" spans="1:59" s="782" customFormat="1" x14ac:dyDescent="0.2">
      <c r="A1087" s="773">
        <v>1110</v>
      </c>
      <c r="B1087" s="773">
        <v>1118</v>
      </c>
      <c r="C1087" s="774">
        <v>1327</v>
      </c>
      <c r="D1087" s="775">
        <v>1078</v>
      </c>
      <c r="E1087" s="776" t="s">
        <v>3113</v>
      </c>
      <c r="F1087" s="777" t="s">
        <v>2141</v>
      </c>
      <c r="G1087" s="778" t="s">
        <v>6217</v>
      </c>
      <c r="H1087" s="777" t="s">
        <v>106</v>
      </c>
      <c r="I1087" s="779">
        <v>120000</v>
      </c>
      <c r="J1087" s="780">
        <v>120000</v>
      </c>
      <c r="K1087" s="780"/>
      <c r="L1087" s="780"/>
      <c r="M1087" s="780"/>
      <c r="N1087" s="780"/>
      <c r="O1087" s="780"/>
      <c r="P1087" s="780"/>
      <c r="Q1087" s="781"/>
      <c r="R1087" s="754"/>
      <c r="S1087" s="754"/>
      <c r="T1087" s="754"/>
      <c r="U1087" s="754"/>
      <c r="V1087" s="754"/>
      <c r="W1087" s="754"/>
      <c r="X1087" s="754"/>
      <c r="Y1087" s="754"/>
      <c r="Z1087" s="754"/>
      <c r="AA1087" s="754"/>
      <c r="AB1087" s="754"/>
      <c r="AC1087" s="754"/>
      <c r="AD1087" s="754"/>
      <c r="AE1087" s="754"/>
      <c r="AF1087" s="754"/>
      <c r="AG1087" s="754"/>
      <c r="AH1087" s="754"/>
      <c r="AI1087" s="754"/>
      <c r="AJ1087" s="754"/>
      <c r="AK1087" s="754"/>
      <c r="AL1087" s="754"/>
      <c r="AM1087" s="754"/>
      <c r="AN1087" s="754"/>
      <c r="AO1087" s="754"/>
      <c r="AP1087" s="754"/>
      <c r="AQ1087" s="754"/>
      <c r="AR1087" s="754"/>
      <c r="AS1087" s="754"/>
      <c r="AT1087" s="754"/>
      <c r="AU1087" s="754"/>
      <c r="AV1087" s="754"/>
      <c r="AW1087" s="754"/>
      <c r="AX1087" s="754"/>
      <c r="AY1087" s="754"/>
      <c r="AZ1087" s="754"/>
      <c r="BA1087" s="754"/>
      <c r="BB1087" s="754"/>
      <c r="BC1087" s="754"/>
      <c r="BD1087" s="754"/>
      <c r="BE1087" s="754"/>
      <c r="BF1087" s="754"/>
      <c r="BG1087" s="754"/>
    </row>
    <row r="1088" spans="1:59" s="782" customFormat="1" x14ac:dyDescent="0.2">
      <c r="A1088" s="773">
        <v>1112</v>
      </c>
      <c r="B1088" s="773">
        <v>1120</v>
      </c>
      <c r="C1088" s="774">
        <v>1328</v>
      </c>
      <c r="D1088" s="775">
        <v>1079</v>
      </c>
      <c r="E1088" s="776" t="s">
        <v>3119</v>
      </c>
      <c r="F1088" s="777" t="s">
        <v>3120</v>
      </c>
      <c r="G1088" s="778" t="s">
        <v>5747</v>
      </c>
      <c r="H1088" s="777" t="s">
        <v>106</v>
      </c>
      <c r="I1088" s="779">
        <v>50000</v>
      </c>
      <c r="J1088" s="780">
        <v>50000</v>
      </c>
      <c r="K1088" s="780"/>
      <c r="L1088" s="780"/>
      <c r="M1088" s="780"/>
      <c r="N1088" s="780"/>
      <c r="O1088" s="780"/>
      <c r="P1088" s="780"/>
      <c r="Q1088" s="781"/>
      <c r="R1088" s="754"/>
      <c r="S1088" s="754"/>
      <c r="T1088" s="754"/>
      <c r="U1088" s="754"/>
      <c r="V1088" s="754"/>
      <c r="W1088" s="754"/>
      <c r="X1088" s="754"/>
      <c r="Y1088" s="754"/>
      <c r="Z1088" s="754"/>
      <c r="AA1088" s="754"/>
      <c r="AB1088" s="754"/>
      <c r="AC1088" s="754"/>
      <c r="AD1088" s="754"/>
      <c r="AE1088" s="754"/>
      <c r="AF1088" s="754"/>
      <c r="AG1088" s="754"/>
      <c r="AH1088" s="754"/>
      <c r="AI1088" s="754"/>
      <c r="AJ1088" s="754"/>
      <c r="AK1088" s="754"/>
      <c r="AL1088" s="754"/>
      <c r="AM1088" s="754"/>
      <c r="AN1088" s="754"/>
      <c r="AO1088" s="754"/>
      <c r="AP1088" s="754"/>
      <c r="AQ1088" s="754"/>
      <c r="AR1088" s="754"/>
      <c r="AS1088" s="754"/>
      <c r="AT1088" s="754"/>
      <c r="AU1088" s="754"/>
      <c r="AV1088" s="754"/>
      <c r="AW1088" s="754"/>
      <c r="AX1088" s="754"/>
      <c r="AY1088" s="754"/>
      <c r="AZ1088" s="754"/>
      <c r="BA1088" s="754"/>
      <c r="BB1088" s="754"/>
      <c r="BC1088" s="754"/>
      <c r="BD1088" s="754"/>
      <c r="BE1088" s="754"/>
      <c r="BF1088" s="754"/>
      <c r="BG1088" s="754"/>
    </row>
    <row r="1089" spans="1:59" s="782" customFormat="1" ht="30" x14ac:dyDescent="0.2">
      <c r="A1089" s="773">
        <v>1113</v>
      </c>
      <c r="B1089" s="773">
        <v>1121</v>
      </c>
      <c r="C1089" s="774">
        <v>1329</v>
      </c>
      <c r="D1089" s="775">
        <v>1080</v>
      </c>
      <c r="E1089" s="776" t="s">
        <v>3122</v>
      </c>
      <c r="F1089" s="777" t="s">
        <v>3123</v>
      </c>
      <c r="G1089" s="778" t="s">
        <v>6217</v>
      </c>
      <c r="H1089" s="777" t="s">
        <v>106</v>
      </c>
      <c r="I1089" s="779">
        <v>120000</v>
      </c>
      <c r="J1089" s="780">
        <v>120000</v>
      </c>
      <c r="K1089" s="780"/>
      <c r="L1089" s="780"/>
      <c r="M1089" s="780"/>
      <c r="N1089" s="780"/>
      <c r="O1089" s="780"/>
      <c r="P1089" s="780"/>
      <c r="Q1089" s="781"/>
      <c r="R1089" s="754"/>
      <c r="S1089" s="754"/>
      <c r="T1089" s="754"/>
      <c r="U1089" s="754"/>
      <c r="V1089" s="754"/>
      <c r="W1089" s="754"/>
      <c r="X1089" s="754"/>
      <c r="Y1089" s="754"/>
      <c r="Z1089" s="754"/>
      <c r="AA1089" s="754"/>
      <c r="AB1089" s="754"/>
      <c r="AC1089" s="754"/>
      <c r="AD1089" s="754"/>
      <c r="AE1089" s="754"/>
      <c r="AF1089" s="754"/>
      <c r="AG1089" s="754"/>
      <c r="AH1089" s="754"/>
      <c r="AI1089" s="754"/>
      <c r="AJ1089" s="754"/>
      <c r="AK1089" s="754"/>
      <c r="AL1089" s="754"/>
      <c r="AM1089" s="754"/>
      <c r="AN1089" s="754"/>
      <c r="AO1089" s="754"/>
      <c r="AP1089" s="754"/>
      <c r="AQ1089" s="754"/>
      <c r="AR1089" s="754"/>
      <c r="AS1089" s="754"/>
      <c r="AT1089" s="754"/>
      <c r="AU1089" s="754"/>
      <c r="AV1089" s="754"/>
      <c r="AW1089" s="754"/>
      <c r="AX1089" s="754"/>
      <c r="AY1089" s="754"/>
      <c r="AZ1089" s="754"/>
      <c r="BA1089" s="754"/>
      <c r="BB1089" s="754"/>
      <c r="BC1089" s="754"/>
      <c r="BD1089" s="754"/>
      <c r="BE1089" s="754"/>
      <c r="BF1089" s="754"/>
      <c r="BG1089" s="754"/>
    </row>
    <row r="1090" spans="1:59" s="782" customFormat="1" x14ac:dyDescent="0.2">
      <c r="A1090" s="773">
        <v>1114</v>
      </c>
      <c r="B1090" s="773">
        <v>1122</v>
      </c>
      <c r="C1090" s="774">
        <v>1330</v>
      </c>
      <c r="D1090" s="775">
        <v>1081</v>
      </c>
      <c r="E1090" s="776" t="s">
        <v>3125</v>
      </c>
      <c r="F1090" s="777" t="s">
        <v>3126</v>
      </c>
      <c r="G1090" s="778" t="s">
        <v>5747</v>
      </c>
      <c r="H1090" s="777" t="s">
        <v>106</v>
      </c>
      <c r="I1090" s="779">
        <v>30000</v>
      </c>
      <c r="J1090" s="780">
        <v>30000</v>
      </c>
      <c r="K1090" s="780"/>
      <c r="L1090" s="780"/>
      <c r="M1090" s="780"/>
      <c r="N1090" s="780"/>
      <c r="O1090" s="780"/>
      <c r="P1090" s="780"/>
      <c r="Q1090" s="781"/>
      <c r="R1090" s="754"/>
      <c r="S1090" s="754"/>
      <c r="T1090" s="754"/>
      <c r="U1090" s="754"/>
      <c r="V1090" s="754"/>
      <c r="W1090" s="754"/>
      <c r="X1090" s="754"/>
      <c r="Y1090" s="754"/>
      <c r="Z1090" s="754"/>
      <c r="AA1090" s="754"/>
      <c r="AB1090" s="754"/>
      <c r="AC1090" s="754"/>
      <c r="AD1090" s="754"/>
      <c r="AE1090" s="754"/>
      <c r="AF1090" s="754"/>
      <c r="AG1090" s="754"/>
      <c r="AH1090" s="754"/>
      <c r="AI1090" s="754"/>
      <c r="AJ1090" s="754"/>
      <c r="AK1090" s="754"/>
      <c r="AL1090" s="754"/>
      <c r="AM1090" s="754"/>
      <c r="AN1090" s="754"/>
      <c r="AO1090" s="754"/>
      <c r="AP1090" s="754"/>
      <c r="AQ1090" s="754"/>
      <c r="AR1090" s="754"/>
      <c r="AS1090" s="754"/>
      <c r="AT1090" s="754"/>
      <c r="AU1090" s="754"/>
      <c r="AV1090" s="754"/>
      <c r="AW1090" s="754"/>
      <c r="AX1090" s="754"/>
      <c r="AY1090" s="754"/>
      <c r="AZ1090" s="754"/>
      <c r="BA1090" s="754"/>
      <c r="BB1090" s="754"/>
      <c r="BC1090" s="754"/>
      <c r="BD1090" s="754"/>
      <c r="BE1090" s="754"/>
      <c r="BF1090" s="754"/>
      <c r="BG1090" s="754"/>
    </row>
    <row r="1091" spans="1:59" s="782" customFormat="1" x14ac:dyDescent="0.2">
      <c r="A1091" s="773">
        <v>1115</v>
      </c>
      <c r="B1091" s="773">
        <v>1123</v>
      </c>
      <c r="C1091" s="774">
        <v>1331</v>
      </c>
      <c r="D1091" s="775">
        <v>1082</v>
      </c>
      <c r="E1091" s="776" t="s">
        <v>3128</v>
      </c>
      <c r="F1091" s="777" t="s">
        <v>3129</v>
      </c>
      <c r="G1091" s="778" t="s">
        <v>5747</v>
      </c>
      <c r="H1091" s="777" t="s">
        <v>106</v>
      </c>
      <c r="I1091" s="779">
        <v>2500</v>
      </c>
      <c r="J1091" s="780">
        <v>2500</v>
      </c>
      <c r="K1091" s="780"/>
      <c r="L1091" s="780"/>
      <c r="M1091" s="780"/>
      <c r="N1091" s="780"/>
      <c r="O1091" s="780"/>
      <c r="P1091" s="780"/>
      <c r="Q1091" s="781"/>
      <c r="R1091" s="754"/>
      <c r="S1091" s="754"/>
      <c r="T1091" s="754"/>
      <c r="U1091" s="754"/>
      <c r="V1091" s="754"/>
      <c r="W1091" s="754"/>
      <c r="X1091" s="754"/>
      <c r="Y1091" s="754"/>
      <c r="Z1091" s="754"/>
      <c r="AA1091" s="754"/>
      <c r="AB1091" s="754"/>
      <c r="AC1091" s="754"/>
      <c r="AD1091" s="754"/>
      <c r="AE1091" s="754"/>
      <c r="AF1091" s="754"/>
      <c r="AG1091" s="754"/>
      <c r="AH1091" s="754"/>
      <c r="AI1091" s="754"/>
      <c r="AJ1091" s="754"/>
      <c r="AK1091" s="754"/>
      <c r="AL1091" s="754"/>
      <c r="AM1091" s="754"/>
      <c r="AN1091" s="754"/>
      <c r="AO1091" s="754"/>
      <c r="AP1091" s="754"/>
      <c r="AQ1091" s="754"/>
      <c r="AR1091" s="754"/>
      <c r="AS1091" s="754"/>
      <c r="AT1091" s="754"/>
      <c r="AU1091" s="754"/>
      <c r="AV1091" s="754"/>
      <c r="AW1091" s="754"/>
      <c r="AX1091" s="754"/>
      <c r="AY1091" s="754"/>
      <c r="AZ1091" s="754"/>
      <c r="BA1091" s="754"/>
      <c r="BB1091" s="754"/>
      <c r="BC1091" s="754"/>
      <c r="BD1091" s="754"/>
      <c r="BE1091" s="754"/>
      <c r="BF1091" s="754"/>
      <c r="BG1091" s="754"/>
    </row>
    <row r="1092" spans="1:59" s="782" customFormat="1" x14ac:dyDescent="0.2">
      <c r="A1092" s="773">
        <v>1116</v>
      </c>
      <c r="B1092" s="773">
        <v>1124</v>
      </c>
      <c r="C1092" s="774">
        <v>1332</v>
      </c>
      <c r="D1092" s="775">
        <v>1083</v>
      </c>
      <c r="E1092" s="776" t="s">
        <v>3131</v>
      </c>
      <c r="F1092" s="777" t="s">
        <v>1900</v>
      </c>
      <c r="G1092" s="778" t="s">
        <v>6217</v>
      </c>
      <c r="H1092" s="777" t="s">
        <v>106</v>
      </c>
      <c r="I1092" s="779">
        <v>180000</v>
      </c>
      <c r="J1092" s="780">
        <v>180000</v>
      </c>
      <c r="K1092" s="780"/>
      <c r="L1092" s="780"/>
      <c r="M1092" s="780"/>
      <c r="N1092" s="780"/>
      <c r="O1092" s="780"/>
      <c r="P1092" s="780"/>
      <c r="Q1092" s="781"/>
      <c r="R1092" s="754"/>
      <c r="S1092" s="754"/>
      <c r="T1092" s="754"/>
      <c r="U1092" s="754"/>
      <c r="V1092" s="754"/>
      <c r="W1092" s="754"/>
      <c r="X1092" s="754"/>
      <c r="Y1092" s="754"/>
      <c r="Z1092" s="754"/>
      <c r="AA1092" s="754"/>
      <c r="AB1092" s="754"/>
      <c r="AC1092" s="754"/>
      <c r="AD1092" s="754"/>
      <c r="AE1092" s="754"/>
      <c r="AF1092" s="754"/>
      <c r="AG1092" s="754"/>
      <c r="AH1092" s="754"/>
      <c r="AI1092" s="754"/>
      <c r="AJ1092" s="754"/>
      <c r="AK1092" s="754"/>
      <c r="AL1092" s="754"/>
      <c r="AM1092" s="754"/>
      <c r="AN1092" s="754"/>
      <c r="AO1092" s="754"/>
      <c r="AP1092" s="754"/>
      <c r="AQ1092" s="754"/>
      <c r="AR1092" s="754"/>
      <c r="AS1092" s="754"/>
      <c r="AT1092" s="754"/>
      <c r="AU1092" s="754"/>
      <c r="AV1092" s="754"/>
      <c r="AW1092" s="754"/>
      <c r="AX1092" s="754"/>
      <c r="AY1092" s="754"/>
      <c r="AZ1092" s="754"/>
      <c r="BA1092" s="754"/>
      <c r="BB1092" s="754"/>
      <c r="BC1092" s="754"/>
      <c r="BD1092" s="754"/>
      <c r="BE1092" s="754"/>
      <c r="BF1092" s="754"/>
      <c r="BG1092" s="754"/>
    </row>
    <row r="1093" spans="1:59" s="782" customFormat="1" x14ac:dyDescent="0.2">
      <c r="A1093" s="773">
        <v>1118</v>
      </c>
      <c r="B1093" s="773">
        <v>1126</v>
      </c>
      <c r="C1093" s="774">
        <v>1333</v>
      </c>
      <c r="D1093" s="775">
        <v>1084</v>
      </c>
      <c r="E1093" s="776" t="s">
        <v>3136</v>
      </c>
      <c r="F1093" s="777" t="s">
        <v>3137</v>
      </c>
      <c r="G1093" s="778" t="s">
        <v>5747</v>
      </c>
      <c r="H1093" s="777" t="s">
        <v>106</v>
      </c>
      <c r="I1093" s="779">
        <v>35000</v>
      </c>
      <c r="J1093" s="780">
        <v>35000</v>
      </c>
      <c r="K1093" s="780"/>
      <c r="L1093" s="780"/>
      <c r="M1093" s="780"/>
      <c r="N1093" s="780"/>
      <c r="O1093" s="780"/>
      <c r="P1093" s="780"/>
      <c r="Q1093" s="781"/>
      <c r="R1093" s="754"/>
      <c r="S1093" s="754"/>
      <c r="T1093" s="754"/>
      <c r="U1093" s="754"/>
      <c r="V1093" s="754"/>
      <c r="W1093" s="754"/>
      <c r="X1093" s="754"/>
      <c r="Y1093" s="754"/>
      <c r="Z1093" s="754"/>
      <c r="AA1093" s="754"/>
      <c r="AB1093" s="754"/>
      <c r="AC1093" s="754"/>
      <c r="AD1093" s="754"/>
      <c r="AE1093" s="754"/>
      <c r="AF1093" s="754"/>
      <c r="AG1093" s="754"/>
      <c r="AH1093" s="754"/>
      <c r="AI1093" s="754"/>
      <c r="AJ1093" s="754"/>
      <c r="AK1093" s="754"/>
      <c r="AL1093" s="754"/>
      <c r="AM1093" s="754"/>
      <c r="AN1093" s="754"/>
      <c r="AO1093" s="754"/>
      <c r="AP1093" s="754"/>
      <c r="AQ1093" s="754"/>
      <c r="AR1093" s="754"/>
      <c r="AS1093" s="754"/>
      <c r="AT1093" s="754"/>
      <c r="AU1093" s="754"/>
      <c r="AV1093" s="754"/>
      <c r="AW1093" s="754"/>
      <c r="AX1093" s="754"/>
      <c r="AY1093" s="754"/>
      <c r="AZ1093" s="754"/>
      <c r="BA1093" s="754"/>
      <c r="BB1093" s="754"/>
      <c r="BC1093" s="754"/>
      <c r="BD1093" s="754"/>
      <c r="BE1093" s="754"/>
      <c r="BF1093" s="754"/>
      <c r="BG1093" s="754"/>
    </row>
    <row r="1094" spans="1:59" s="782" customFormat="1" x14ac:dyDescent="0.2">
      <c r="A1094" s="773">
        <v>1119</v>
      </c>
      <c r="B1094" s="773">
        <v>1127</v>
      </c>
      <c r="C1094" s="774">
        <v>1334</v>
      </c>
      <c r="D1094" s="775">
        <v>1085</v>
      </c>
      <c r="E1094" s="776" t="s">
        <v>3139</v>
      </c>
      <c r="F1094" s="777" t="s">
        <v>3140</v>
      </c>
      <c r="G1094" s="778" t="s">
        <v>5747</v>
      </c>
      <c r="H1094" s="777" t="s">
        <v>106</v>
      </c>
      <c r="I1094" s="779">
        <v>12000</v>
      </c>
      <c r="J1094" s="780">
        <v>12000</v>
      </c>
      <c r="K1094" s="780"/>
      <c r="L1094" s="780"/>
      <c r="M1094" s="780"/>
      <c r="N1094" s="780"/>
      <c r="O1094" s="780"/>
      <c r="P1094" s="780"/>
      <c r="Q1094" s="781"/>
      <c r="R1094" s="754"/>
      <c r="S1094" s="754"/>
      <c r="T1094" s="754"/>
      <c r="U1094" s="754"/>
      <c r="V1094" s="754"/>
      <c r="W1094" s="754"/>
      <c r="X1094" s="754"/>
      <c r="Y1094" s="754"/>
      <c r="Z1094" s="754"/>
      <c r="AA1094" s="754"/>
      <c r="AB1094" s="754"/>
      <c r="AC1094" s="754"/>
      <c r="AD1094" s="754"/>
      <c r="AE1094" s="754"/>
      <c r="AF1094" s="754"/>
      <c r="AG1094" s="754"/>
      <c r="AH1094" s="754"/>
      <c r="AI1094" s="754"/>
      <c r="AJ1094" s="754"/>
      <c r="AK1094" s="754"/>
      <c r="AL1094" s="754"/>
      <c r="AM1094" s="754"/>
      <c r="AN1094" s="754"/>
      <c r="AO1094" s="754"/>
      <c r="AP1094" s="754"/>
      <c r="AQ1094" s="754"/>
      <c r="AR1094" s="754"/>
      <c r="AS1094" s="754"/>
      <c r="AT1094" s="754"/>
      <c r="AU1094" s="754"/>
      <c r="AV1094" s="754"/>
      <c r="AW1094" s="754"/>
      <c r="AX1094" s="754"/>
      <c r="AY1094" s="754"/>
      <c r="AZ1094" s="754"/>
      <c r="BA1094" s="754"/>
      <c r="BB1094" s="754"/>
      <c r="BC1094" s="754"/>
      <c r="BD1094" s="754"/>
      <c r="BE1094" s="754"/>
      <c r="BF1094" s="754"/>
      <c r="BG1094" s="754"/>
    </row>
    <row r="1095" spans="1:59" s="782" customFormat="1" x14ac:dyDescent="0.2">
      <c r="A1095" s="773">
        <v>1120</v>
      </c>
      <c r="B1095" s="773">
        <v>1128</v>
      </c>
      <c r="C1095" s="774">
        <v>1335</v>
      </c>
      <c r="D1095" s="775">
        <v>1086</v>
      </c>
      <c r="E1095" s="776" t="s">
        <v>3142</v>
      </c>
      <c r="F1095" s="777" t="s">
        <v>3143</v>
      </c>
      <c r="G1095" s="778" t="s">
        <v>5747</v>
      </c>
      <c r="H1095" s="777" t="s">
        <v>106</v>
      </c>
      <c r="I1095" s="779">
        <v>15000</v>
      </c>
      <c r="J1095" s="780">
        <v>15000</v>
      </c>
      <c r="K1095" s="780"/>
      <c r="L1095" s="780"/>
      <c r="M1095" s="780"/>
      <c r="N1095" s="780"/>
      <c r="O1095" s="780"/>
      <c r="P1095" s="780"/>
      <c r="Q1095" s="781"/>
      <c r="R1095" s="754"/>
      <c r="S1095" s="754"/>
      <c r="T1095" s="754"/>
      <c r="U1095" s="754"/>
      <c r="V1095" s="754"/>
      <c r="W1095" s="754"/>
      <c r="X1095" s="754"/>
      <c r="Y1095" s="754"/>
      <c r="Z1095" s="754"/>
      <c r="AA1095" s="754"/>
      <c r="AB1095" s="754"/>
      <c r="AC1095" s="754"/>
      <c r="AD1095" s="754"/>
      <c r="AE1095" s="754"/>
      <c r="AF1095" s="754"/>
      <c r="AG1095" s="754"/>
      <c r="AH1095" s="754"/>
      <c r="AI1095" s="754"/>
      <c r="AJ1095" s="754"/>
      <c r="AK1095" s="754"/>
      <c r="AL1095" s="754"/>
      <c r="AM1095" s="754"/>
      <c r="AN1095" s="754"/>
      <c r="AO1095" s="754"/>
      <c r="AP1095" s="754"/>
      <c r="AQ1095" s="754"/>
      <c r="AR1095" s="754"/>
      <c r="AS1095" s="754"/>
      <c r="AT1095" s="754"/>
      <c r="AU1095" s="754"/>
      <c r="AV1095" s="754"/>
      <c r="AW1095" s="754"/>
      <c r="AX1095" s="754"/>
      <c r="AY1095" s="754"/>
      <c r="AZ1095" s="754"/>
      <c r="BA1095" s="754"/>
      <c r="BB1095" s="754"/>
      <c r="BC1095" s="754"/>
      <c r="BD1095" s="754"/>
      <c r="BE1095" s="754"/>
      <c r="BF1095" s="754"/>
      <c r="BG1095" s="754"/>
    </row>
    <row r="1096" spans="1:59" s="782" customFormat="1" ht="30" x14ac:dyDescent="0.2">
      <c r="A1096" s="773">
        <v>1121</v>
      </c>
      <c r="B1096" s="773">
        <v>1129</v>
      </c>
      <c r="C1096" s="774">
        <v>1336</v>
      </c>
      <c r="D1096" s="775">
        <v>1087</v>
      </c>
      <c r="E1096" s="776" t="s">
        <v>3145</v>
      </c>
      <c r="F1096" s="777" t="s">
        <v>1717</v>
      </c>
      <c r="G1096" s="778" t="s">
        <v>5747</v>
      </c>
      <c r="H1096" s="777" t="s">
        <v>106</v>
      </c>
      <c r="I1096" s="779">
        <v>35000</v>
      </c>
      <c r="J1096" s="780">
        <v>35000</v>
      </c>
      <c r="K1096" s="780"/>
      <c r="L1096" s="780"/>
      <c r="M1096" s="780"/>
      <c r="N1096" s="780"/>
      <c r="O1096" s="780"/>
      <c r="P1096" s="780"/>
      <c r="Q1096" s="781"/>
      <c r="R1096" s="754"/>
      <c r="S1096" s="754"/>
      <c r="T1096" s="754"/>
      <c r="U1096" s="754"/>
      <c r="V1096" s="754"/>
      <c r="W1096" s="754"/>
      <c r="X1096" s="754"/>
      <c r="Y1096" s="754"/>
      <c r="Z1096" s="754"/>
      <c r="AA1096" s="754"/>
      <c r="AB1096" s="754"/>
      <c r="AC1096" s="754"/>
      <c r="AD1096" s="754"/>
      <c r="AE1096" s="754"/>
      <c r="AF1096" s="754"/>
      <c r="AG1096" s="754"/>
      <c r="AH1096" s="754"/>
      <c r="AI1096" s="754"/>
      <c r="AJ1096" s="754"/>
      <c r="AK1096" s="754"/>
      <c r="AL1096" s="754"/>
      <c r="AM1096" s="754"/>
      <c r="AN1096" s="754"/>
      <c r="AO1096" s="754"/>
      <c r="AP1096" s="754"/>
      <c r="AQ1096" s="754"/>
      <c r="AR1096" s="754"/>
      <c r="AS1096" s="754"/>
      <c r="AT1096" s="754"/>
      <c r="AU1096" s="754"/>
      <c r="AV1096" s="754"/>
      <c r="AW1096" s="754"/>
      <c r="AX1096" s="754"/>
      <c r="AY1096" s="754"/>
      <c r="AZ1096" s="754"/>
      <c r="BA1096" s="754"/>
      <c r="BB1096" s="754"/>
      <c r="BC1096" s="754"/>
      <c r="BD1096" s="754"/>
      <c r="BE1096" s="754"/>
      <c r="BF1096" s="754"/>
      <c r="BG1096" s="754"/>
    </row>
    <row r="1097" spans="1:59" s="782" customFormat="1" x14ac:dyDescent="0.2">
      <c r="A1097" s="773">
        <v>1122</v>
      </c>
      <c r="B1097" s="773">
        <v>1130</v>
      </c>
      <c r="C1097" s="774">
        <v>1337</v>
      </c>
      <c r="D1097" s="775">
        <v>1088</v>
      </c>
      <c r="E1097" s="776" t="s">
        <v>3148</v>
      </c>
      <c r="F1097" s="777" t="s">
        <v>3149</v>
      </c>
      <c r="G1097" s="778" t="s">
        <v>5747</v>
      </c>
      <c r="H1097" s="777" t="s">
        <v>106</v>
      </c>
      <c r="I1097" s="779">
        <v>40000</v>
      </c>
      <c r="J1097" s="780">
        <v>40000</v>
      </c>
      <c r="K1097" s="780"/>
      <c r="L1097" s="780"/>
      <c r="M1097" s="780"/>
      <c r="N1097" s="780"/>
      <c r="O1097" s="780"/>
      <c r="P1097" s="780"/>
      <c r="Q1097" s="781"/>
      <c r="R1097" s="754"/>
      <c r="S1097" s="754"/>
      <c r="T1097" s="754"/>
      <c r="U1097" s="754"/>
      <c r="V1097" s="754"/>
      <c r="W1097" s="754"/>
      <c r="X1097" s="754"/>
      <c r="Y1097" s="754"/>
      <c r="Z1097" s="754"/>
      <c r="AA1097" s="754"/>
      <c r="AB1097" s="754"/>
      <c r="AC1097" s="754"/>
      <c r="AD1097" s="754"/>
      <c r="AE1097" s="754"/>
      <c r="AF1097" s="754"/>
      <c r="AG1097" s="754"/>
      <c r="AH1097" s="754"/>
      <c r="AI1097" s="754"/>
      <c r="AJ1097" s="754"/>
      <c r="AK1097" s="754"/>
      <c r="AL1097" s="754"/>
      <c r="AM1097" s="754"/>
      <c r="AN1097" s="754"/>
      <c r="AO1097" s="754"/>
      <c r="AP1097" s="754"/>
      <c r="AQ1097" s="754"/>
      <c r="AR1097" s="754"/>
      <c r="AS1097" s="754"/>
      <c r="AT1097" s="754"/>
      <c r="AU1097" s="754"/>
      <c r="AV1097" s="754"/>
      <c r="AW1097" s="754"/>
      <c r="AX1097" s="754"/>
      <c r="AY1097" s="754"/>
      <c r="AZ1097" s="754"/>
      <c r="BA1097" s="754"/>
      <c r="BB1097" s="754"/>
      <c r="BC1097" s="754"/>
      <c r="BD1097" s="754"/>
      <c r="BE1097" s="754"/>
      <c r="BF1097" s="754"/>
      <c r="BG1097" s="754"/>
    </row>
    <row r="1098" spans="1:59" s="782" customFormat="1" x14ac:dyDescent="0.2">
      <c r="A1098" s="773">
        <v>1124</v>
      </c>
      <c r="B1098" s="773">
        <v>1132</v>
      </c>
      <c r="C1098" s="774">
        <v>1338</v>
      </c>
      <c r="D1098" s="775">
        <v>1089</v>
      </c>
      <c r="E1098" s="776" t="s">
        <v>3155</v>
      </c>
      <c r="F1098" s="777" t="s">
        <v>3157</v>
      </c>
      <c r="G1098" s="778" t="s">
        <v>5747</v>
      </c>
      <c r="H1098" s="777" t="s">
        <v>106</v>
      </c>
      <c r="I1098" s="779">
        <v>10000</v>
      </c>
      <c r="J1098" s="780">
        <v>10000</v>
      </c>
      <c r="K1098" s="780"/>
      <c r="L1098" s="780"/>
      <c r="M1098" s="780"/>
      <c r="N1098" s="780"/>
      <c r="O1098" s="780"/>
      <c r="P1098" s="780"/>
      <c r="Q1098" s="781"/>
      <c r="R1098" s="754"/>
      <c r="S1098" s="754"/>
      <c r="T1098" s="754"/>
      <c r="U1098" s="754"/>
      <c r="V1098" s="754"/>
      <c r="W1098" s="754"/>
      <c r="X1098" s="754"/>
      <c r="Y1098" s="754"/>
      <c r="Z1098" s="754"/>
      <c r="AA1098" s="754"/>
      <c r="AB1098" s="754"/>
      <c r="AC1098" s="754"/>
      <c r="AD1098" s="754"/>
      <c r="AE1098" s="754"/>
      <c r="AF1098" s="754"/>
      <c r="AG1098" s="754"/>
      <c r="AH1098" s="754"/>
      <c r="AI1098" s="754"/>
      <c r="AJ1098" s="754"/>
      <c r="AK1098" s="754"/>
      <c r="AL1098" s="754"/>
      <c r="AM1098" s="754"/>
      <c r="AN1098" s="754"/>
      <c r="AO1098" s="754"/>
      <c r="AP1098" s="754"/>
      <c r="AQ1098" s="754"/>
      <c r="AR1098" s="754"/>
      <c r="AS1098" s="754"/>
      <c r="AT1098" s="754"/>
      <c r="AU1098" s="754"/>
      <c r="AV1098" s="754"/>
      <c r="AW1098" s="754"/>
      <c r="AX1098" s="754"/>
      <c r="AY1098" s="754"/>
      <c r="AZ1098" s="754"/>
      <c r="BA1098" s="754"/>
      <c r="BB1098" s="754"/>
      <c r="BC1098" s="754"/>
      <c r="BD1098" s="754"/>
      <c r="BE1098" s="754"/>
      <c r="BF1098" s="754"/>
      <c r="BG1098" s="754"/>
    </row>
    <row r="1099" spans="1:59" s="782" customFormat="1" x14ac:dyDescent="0.2">
      <c r="A1099" s="773">
        <v>1125</v>
      </c>
      <c r="B1099" s="773">
        <v>1133</v>
      </c>
      <c r="C1099" s="774">
        <v>1339</v>
      </c>
      <c r="D1099" s="775">
        <v>1090</v>
      </c>
      <c r="E1099" s="776" t="s">
        <v>3159</v>
      </c>
      <c r="F1099" s="777" t="s">
        <v>2084</v>
      </c>
      <c r="G1099" s="778" t="s">
        <v>5747</v>
      </c>
      <c r="H1099" s="777" t="s">
        <v>106</v>
      </c>
      <c r="I1099" s="779">
        <v>5000</v>
      </c>
      <c r="J1099" s="780">
        <v>5000</v>
      </c>
      <c r="K1099" s="780"/>
      <c r="L1099" s="780"/>
      <c r="M1099" s="780"/>
      <c r="N1099" s="780"/>
      <c r="O1099" s="780"/>
      <c r="P1099" s="780"/>
      <c r="Q1099" s="781"/>
      <c r="R1099" s="754"/>
      <c r="S1099" s="754"/>
      <c r="T1099" s="754"/>
      <c r="U1099" s="754"/>
      <c r="V1099" s="754"/>
      <c r="W1099" s="754"/>
      <c r="X1099" s="754"/>
      <c r="Y1099" s="754"/>
      <c r="Z1099" s="754"/>
      <c r="AA1099" s="754"/>
      <c r="AB1099" s="754"/>
      <c r="AC1099" s="754"/>
      <c r="AD1099" s="754"/>
      <c r="AE1099" s="754"/>
      <c r="AF1099" s="754"/>
      <c r="AG1099" s="754"/>
      <c r="AH1099" s="754"/>
      <c r="AI1099" s="754"/>
      <c r="AJ1099" s="754"/>
      <c r="AK1099" s="754"/>
      <c r="AL1099" s="754"/>
      <c r="AM1099" s="754"/>
      <c r="AN1099" s="754"/>
      <c r="AO1099" s="754"/>
      <c r="AP1099" s="754"/>
      <c r="AQ1099" s="754"/>
      <c r="AR1099" s="754"/>
      <c r="AS1099" s="754"/>
      <c r="AT1099" s="754"/>
      <c r="AU1099" s="754"/>
      <c r="AV1099" s="754"/>
      <c r="AW1099" s="754"/>
      <c r="AX1099" s="754"/>
      <c r="AY1099" s="754"/>
      <c r="AZ1099" s="754"/>
      <c r="BA1099" s="754"/>
      <c r="BB1099" s="754"/>
      <c r="BC1099" s="754"/>
      <c r="BD1099" s="754"/>
      <c r="BE1099" s="754"/>
      <c r="BF1099" s="754"/>
      <c r="BG1099" s="754"/>
    </row>
    <row r="1100" spans="1:59" s="782" customFormat="1" x14ac:dyDescent="0.2">
      <c r="A1100" s="773">
        <v>1127</v>
      </c>
      <c r="B1100" s="773">
        <v>1135</v>
      </c>
      <c r="C1100" s="774">
        <v>1341</v>
      </c>
      <c r="D1100" s="775">
        <v>1091</v>
      </c>
      <c r="E1100" s="776" t="s">
        <v>3165</v>
      </c>
      <c r="F1100" s="777" t="s">
        <v>1445</v>
      </c>
      <c r="G1100" s="778" t="s">
        <v>5747</v>
      </c>
      <c r="H1100" s="777" t="s">
        <v>106</v>
      </c>
      <c r="I1100" s="779">
        <v>50000</v>
      </c>
      <c r="J1100" s="780">
        <v>50000</v>
      </c>
      <c r="K1100" s="780"/>
      <c r="L1100" s="780"/>
      <c r="M1100" s="780"/>
      <c r="N1100" s="780"/>
      <c r="O1100" s="780"/>
      <c r="P1100" s="780"/>
      <c r="Q1100" s="781"/>
      <c r="R1100" s="754"/>
      <c r="S1100" s="754"/>
      <c r="T1100" s="754"/>
      <c r="U1100" s="754"/>
      <c r="V1100" s="754"/>
      <c r="W1100" s="754"/>
      <c r="X1100" s="754"/>
      <c r="Y1100" s="754"/>
      <c r="Z1100" s="754"/>
      <c r="AA1100" s="754"/>
      <c r="AB1100" s="754"/>
      <c r="AC1100" s="754"/>
      <c r="AD1100" s="754"/>
      <c r="AE1100" s="754"/>
      <c r="AF1100" s="754"/>
      <c r="AG1100" s="754"/>
      <c r="AH1100" s="754"/>
      <c r="AI1100" s="754"/>
      <c r="AJ1100" s="754"/>
      <c r="AK1100" s="754"/>
      <c r="AL1100" s="754"/>
      <c r="AM1100" s="754"/>
      <c r="AN1100" s="754"/>
      <c r="AO1100" s="754"/>
      <c r="AP1100" s="754"/>
      <c r="AQ1100" s="754"/>
      <c r="AR1100" s="754"/>
      <c r="AS1100" s="754"/>
      <c r="AT1100" s="754"/>
      <c r="AU1100" s="754"/>
      <c r="AV1100" s="754"/>
      <c r="AW1100" s="754"/>
      <c r="AX1100" s="754"/>
      <c r="AY1100" s="754"/>
      <c r="AZ1100" s="754"/>
      <c r="BA1100" s="754"/>
      <c r="BB1100" s="754"/>
      <c r="BC1100" s="754"/>
      <c r="BD1100" s="754"/>
      <c r="BE1100" s="754"/>
      <c r="BF1100" s="754"/>
      <c r="BG1100" s="754"/>
    </row>
    <row r="1101" spans="1:59" s="782" customFormat="1" x14ac:dyDescent="0.2">
      <c r="A1101" s="773">
        <v>1128</v>
      </c>
      <c r="B1101" s="773">
        <v>1136</v>
      </c>
      <c r="C1101" s="774">
        <v>1342</v>
      </c>
      <c r="D1101" s="775">
        <v>1092</v>
      </c>
      <c r="E1101" s="776" t="s">
        <v>3167</v>
      </c>
      <c r="F1101" s="777" t="s">
        <v>2420</v>
      </c>
      <c r="G1101" s="778" t="s">
        <v>6217</v>
      </c>
      <c r="H1101" s="777" t="s">
        <v>106</v>
      </c>
      <c r="I1101" s="779">
        <v>181000</v>
      </c>
      <c r="J1101" s="780">
        <v>151000</v>
      </c>
      <c r="K1101" s="780"/>
      <c r="L1101" s="780"/>
      <c r="M1101" s="780"/>
      <c r="N1101" s="780"/>
      <c r="O1101" s="780"/>
      <c r="P1101" s="780"/>
      <c r="Q1101" s="781"/>
      <c r="R1101" s="754"/>
      <c r="S1101" s="754"/>
      <c r="T1101" s="754"/>
      <c r="U1101" s="754"/>
      <c r="V1101" s="754"/>
      <c r="W1101" s="754"/>
      <c r="X1101" s="754"/>
      <c r="Y1101" s="754"/>
      <c r="Z1101" s="754"/>
      <c r="AA1101" s="754"/>
      <c r="AB1101" s="754"/>
      <c r="AC1101" s="754"/>
      <c r="AD1101" s="754"/>
      <c r="AE1101" s="754"/>
      <c r="AF1101" s="754"/>
      <c r="AG1101" s="754"/>
      <c r="AH1101" s="754"/>
      <c r="AI1101" s="754"/>
      <c r="AJ1101" s="754"/>
      <c r="AK1101" s="754"/>
      <c r="AL1101" s="754"/>
      <c r="AM1101" s="754"/>
      <c r="AN1101" s="754"/>
      <c r="AO1101" s="754"/>
      <c r="AP1101" s="754"/>
      <c r="AQ1101" s="754"/>
      <c r="AR1101" s="754"/>
      <c r="AS1101" s="754"/>
      <c r="AT1101" s="754"/>
      <c r="AU1101" s="754"/>
      <c r="AV1101" s="754"/>
      <c r="AW1101" s="754"/>
      <c r="AX1101" s="754"/>
      <c r="AY1101" s="754"/>
      <c r="AZ1101" s="754"/>
      <c r="BA1101" s="754"/>
      <c r="BB1101" s="754"/>
      <c r="BC1101" s="754"/>
      <c r="BD1101" s="754"/>
      <c r="BE1101" s="754"/>
      <c r="BF1101" s="754"/>
      <c r="BG1101" s="754"/>
    </row>
    <row r="1102" spans="1:59" s="782" customFormat="1" x14ac:dyDescent="0.2">
      <c r="A1102" s="773">
        <v>1134</v>
      </c>
      <c r="B1102" s="773">
        <v>1142</v>
      </c>
      <c r="C1102" s="774">
        <v>1343</v>
      </c>
      <c r="D1102" s="775">
        <v>1093</v>
      </c>
      <c r="E1102" s="776" t="s">
        <v>3183</v>
      </c>
      <c r="F1102" s="777" t="s">
        <v>3185</v>
      </c>
      <c r="G1102" s="778" t="s">
        <v>5747</v>
      </c>
      <c r="H1102" s="777" t="s">
        <v>106</v>
      </c>
      <c r="I1102" s="779">
        <v>35000</v>
      </c>
      <c r="J1102" s="780">
        <v>35000</v>
      </c>
      <c r="K1102" s="780"/>
      <c r="L1102" s="780"/>
      <c r="M1102" s="780"/>
      <c r="N1102" s="780"/>
      <c r="O1102" s="780"/>
      <c r="P1102" s="780"/>
      <c r="Q1102" s="781"/>
      <c r="R1102" s="754"/>
      <c r="S1102" s="754"/>
      <c r="T1102" s="754"/>
      <c r="U1102" s="754"/>
      <c r="V1102" s="754"/>
      <c r="W1102" s="754"/>
      <c r="X1102" s="754"/>
      <c r="Y1102" s="754"/>
      <c r="Z1102" s="754"/>
      <c r="AA1102" s="754"/>
      <c r="AB1102" s="754"/>
      <c r="AC1102" s="754"/>
      <c r="AD1102" s="754"/>
      <c r="AE1102" s="754"/>
      <c r="AF1102" s="754"/>
      <c r="AG1102" s="754"/>
      <c r="AH1102" s="754"/>
      <c r="AI1102" s="754"/>
      <c r="AJ1102" s="754"/>
      <c r="AK1102" s="754"/>
      <c r="AL1102" s="754"/>
      <c r="AM1102" s="754"/>
      <c r="AN1102" s="754"/>
      <c r="AO1102" s="754"/>
      <c r="AP1102" s="754"/>
      <c r="AQ1102" s="754"/>
      <c r="AR1102" s="754"/>
      <c r="AS1102" s="754"/>
      <c r="AT1102" s="754"/>
      <c r="AU1102" s="754"/>
      <c r="AV1102" s="754"/>
      <c r="AW1102" s="754"/>
      <c r="AX1102" s="754"/>
      <c r="AY1102" s="754"/>
      <c r="AZ1102" s="754"/>
      <c r="BA1102" s="754"/>
      <c r="BB1102" s="754"/>
      <c r="BC1102" s="754"/>
      <c r="BD1102" s="754"/>
      <c r="BE1102" s="754"/>
      <c r="BF1102" s="754"/>
      <c r="BG1102" s="754"/>
    </row>
    <row r="1103" spans="1:59" s="782" customFormat="1" x14ac:dyDescent="0.2">
      <c r="A1103" s="773">
        <v>1135</v>
      </c>
      <c r="B1103" s="773">
        <v>1143</v>
      </c>
      <c r="C1103" s="774">
        <v>1344</v>
      </c>
      <c r="D1103" s="775">
        <v>1094</v>
      </c>
      <c r="E1103" s="776" t="s">
        <v>3187</v>
      </c>
      <c r="F1103" s="777" t="s">
        <v>3189</v>
      </c>
      <c r="G1103" s="778" t="s">
        <v>5747</v>
      </c>
      <c r="H1103" s="777" t="s">
        <v>106</v>
      </c>
      <c r="I1103" s="779">
        <v>25000</v>
      </c>
      <c r="J1103" s="780">
        <v>25000</v>
      </c>
      <c r="K1103" s="780"/>
      <c r="L1103" s="780"/>
      <c r="M1103" s="780"/>
      <c r="N1103" s="780"/>
      <c r="O1103" s="780"/>
      <c r="P1103" s="780"/>
      <c r="Q1103" s="781"/>
      <c r="R1103" s="754"/>
      <c r="S1103" s="754"/>
      <c r="T1103" s="754"/>
      <c r="U1103" s="754"/>
      <c r="V1103" s="754"/>
      <c r="W1103" s="754"/>
      <c r="X1103" s="754"/>
      <c r="Y1103" s="754"/>
      <c r="Z1103" s="754"/>
      <c r="AA1103" s="754"/>
      <c r="AB1103" s="754"/>
      <c r="AC1103" s="754"/>
      <c r="AD1103" s="754"/>
      <c r="AE1103" s="754"/>
      <c r="AF1103" s="754"/>
      <c r="AG1103" s="754"/>
      <c r="AH1103" s="754"/>
      <c r="AI1103" s="754"/>
      <c r="AJ1103" s="754"/>
      <c r="AK1103" s="754"/>
      <c r="AL1103" s="754"/>
      <c r="AM1103" s="754"/>
      <c r="AN1103" s="754"/>
      <c r="AO1103" s="754"/>
      <c r="AP1103" s="754"/>
      <c r="AQ1103" s="754"/>
      <c r="AR1103" s="754"/>
      <c r="AS1103" s="754"/>
      <c r="AT1103" s="754"/>
      <c r="AU1103" s="754"/>
      <c r="AV1103" s="754"/>
      <c r="AW1103" s="754"/>
      <c r="AX1103" s="754"/>
      <c r="AY1103" s="754"/>
      <c r="AZ1103" s="754"/>
      <c r="BA1103" s="754"/>
      <c r="BB1103" s="754"/>
      <c r="BC1103" s="754"/>
      <c r="BD1103" s="754"/>
      <c r="BE1103" s="754"/>
      <c r="BF1103" s="754"/>
      <c r="BG1103" s="754"/>
    </row>
    <row r="1104" spans="1:59" s="782" customFormat="1" x14ac:dyDescent="0.2">
      <c r="A1104" s="773">
        <v>1136</v>
      </c>
      <c r="B1104" s="773">
        <v>1144</v>
      </c>
      <c r="C1104" s="774">
        <v>1345</v>
      </c>
      <c r="D1104" s="775">
        <v>1095</v>
      </c>
      <c r="E1104" s="776" t="s">
        <v>3191</v>
      </c>
      <c r="F1104" s="777" t="s">
        <v>3192</v>
      </c>
      <c r="G1104" s="778" t="s">
        <v>6217</v>
      </c>
      <c r="H1104" s="777" t="s">
        <v>106</v>
      </c>
      <c r="I1104" s="779">
        <v>150000</v>
      </c>
      <c r="J1104" s="780">
        <v>150000</v>
      </c>
      <c r="K1104" s="780"/>
      <c r="L1104" s="780"/>
      <c r="M1104" s="780"/>
      <c r="N1104" s="780"/>
      <c r="O1104" s="780"/>
      <c r="P1104" s="780"/>
      <c r="Q1104" s="781"/>
      <c r="R1104" s="754"/>
      <c r="S1104" s="754"/>
      <c r="T1104" s="754"/>
      <c r="U1104" s="754"/>
      <c r="V1104" s="754"/>
      <c r="W1104" s="754"/>
      <c r="X1104" s="754"/>
      <c r="Y1104" s="754"/>
      <c r="Z1104" s="754"/>
      <c r="AA1104" s="754"/>
      <c r="AB1104" s="754"/>
      <c r="AC1104" s="754"/>
      <c r="AD1104" s="754"/>
      <c r="AE1104" s="754"/>
      <c r="AF1104" s="754"/>
      <c r="AG1104" s="754"/>
      <c r="AH1104" s="754"/>
      <c r="AI1104" s="754"/>
      <c r="AJ1104" s="754"/>
      <c r="AK1104" s="754"/>
      <c r="AL1104" s="754"/>
      <c r="AM1104" s="754"/>
      <c r="AN1104" s="754"/>
      <c r="AO1104" s="754"/>
      <c r="AP1104" s="754"/>
      <c r="AQ1104" s="754"/>
      <c r="AR1104" s="754"/>
      <c r="AS1104" s="754"/>
      <c r="AT1104" s="754"/>
      <c r="AU1104" s="754"/>
      <c r="AV1104" s="754"/>
      <c r="AW1104" s="754"/>
      <c r="AX1104" s="754"/>
      <c r="AY1104" s="754"/>
      <c r="AZ1104" s="754"/>
      <c r="BA1104" s="754"/>
      <c r="BB1104" s="754"/>
      <c r="BC1104" s="754"/>
      <c r="BD1104" s="754"/>
      <c r="BE1104" s="754"/>
      <c r="BF1104" s="754"/>
      <c r="BG1104" s="754"/>
    </row>
    <row r="1105" spans="1:59" s="782" customFormat="1" x14ac:dyDescent="0.2">
      <c r="A1105" s="773">
        <v>1137</v>
      </c>
      <c r="B1105" s="773">
        <v>1145</v>
      </c>
      <c r="C1105" s="774">
        <v>1346</v>
      </c>
      <c r="D1105" s="775">
        <v>1096</v>
      </c>
      <c r="E1105" s="776" t="s">
        <v>3194</v>
      </c>
      <c r="F1105" s="777" t="s">
        <v>1924</v>
      </c>
      <c r="G1105" s="778" t="s">
        <v>6217</v>
      </c>
      <c r="H1105" s="777" t="s">
        <v>106</v>
      </c>
      <c r="I1105" s="779">
        <v>125000</v>
      </c>
      <c r="J1105" s="780">
        <v>125000</v>
      </c>
      <c r="K1105" s="780"/>
      <c r="L1105" s="780"/>
      <c r="M1105" s="780"/>
      <c r="N1105" s="780"/>
      <c r="O1105" s="780"/>
      <c r="P1105" s="780"/>
      <c r="Q1105" s="781"/>
      <c r="R1105" s="754"/>
      <c r="S1105" s="754"/>
      <c r="T1105" s="754"/>
      <c r="U1105" s="754"/>
      <c r="V1105" s="754"/>
      <c r="W1105" s="754"/>
      <c r="X1105" s="754"/>
      <c r="Y1105" s="754"/>
      <c r="Z1105" s="754"/>
      <c r="AA1105" s="754"/>
      <c r="AB1105" s="754"/>
      <c r="AC1105" s="754"/>
      <c r="AD1105" s="754"/>
      <c r="AE1105" s="754"/>
      <c r="AF1105" s="754"/>
      <c r="AG1105" s="754"/>
      <c r="AH1105" s="754"/>
      <c r="AI1105" s="754"/>
      <c r="AJ1105" s="754"/>
      <c r="AK1105" s="754"/>
      <c r="AL1105" s="754"/>
      <c r="AM1105" s="754"/>
      <c r="AN1105" s="754"/>
      <c r="AO1105" s="754"/>
      <c r="AP1105" s="754"/>
      <c r="AQ1105" s="754"/>
      <c r="AR1105" s="754"/>
      <c r="AS1105" s="754"/>
      <c r="AT1105" s="754"/>
      <c r="AU1105" s="754"/>
      <c r="AV1105" s="754"/>
      <c r="AW1105" s="754"/>
      <c r="AX1105" s="754"/>
      <c r="AY1105" s="754"/>
      <c r="AZ1105" s="754"/>
      <c r="BA1105" s="754"/>
      <c r="BB1105" s="754"/>
      <c r="BC1105" s="754"/>
      <c r="BD1105" s="754"/>
      <c r="BE1105" s="754"/>
      <c r="BF1105" s="754"/>
      <c r="BG1105" s="754"/>
    </row>
    <row r="1106" spans="1:59" s="782" customFormat="1" x14ac:dyDescent="0.2">
      <c r="A1106" s="773">
        <v>1138</v>
      </c>
      <c r="B1106" s="773">
        <v>1146</v>
      </c>
      <c r="C1106" s="774">
        <v>1347</v>
      </c>
      <c r="D1106" s="775">
        <v>1097</v>
      </c>
      <c r="E1106" s="776" t="s">
        <v>3196</v>
      </c>
      <c r="F1106" s="777" t="s">
        <v>3197</v>
      </c>
      <c r="G1106" s="778" t="s">
        <v>5747</v>
      </c>
      <c r="H1106" s="777" t="s">
        <v>106</v>
      </c>
      <c r="I1106" s="779">
        <v>50000</v>
      </c>
      <c r="J1106" s="780">
        <v>50000</v>
      </c>
      <c r="K1106" s="780"/>
      <c r="L1106" s="780"/>
      <c r="M1106" s="780"/>
      <c r="N1106" s="780"/>
      <c r="O1106" s="780"/>
      <c r="P1106" s="780"/>
      <c r="Q1106" s="781"/>
      <c r="R1106" s="754"/>
      <c r="S1106" s="754"/>
      <c r="T1106" s="754"/>
      <c r="U1106" s="754"/>
      <c r="V1106" s="754"/>
      <c r="W1106" s="754"/>
      <c r="X1106" s="754"/>
      <c r="Y1106" s="754"/>
      <c r="Z1106" s="754"/>
      <c r="AA1106" s="754"/>
      <c r="AB1106" s="754"/>
      <c r="AC1106" s="754"/>
      <c r="AD1106" s="754"/>
      <c r="AE1106" s="754"/>
      <c r="AF1106" s="754"/>
      <c r="AG1106" s="754"/>
      <c r="AH1106" s="754"/>
      <c r="AI1106" s="754"/>
      <c r="AJ1106" s="754"/>
      <c r="AK1106" s="754"/>
      <c r="AL1106" s="754"/>
      <c r="AM1106" s="754"/>
      <c r="AN1106" s="754"/>
      <c r="AO1106" s="754"/>
      <c r="AP1106" s="754"/>
      <c r="AQ1106" s="754"/>
      <c r="AR1106" s="754"/>
      <c r="AS1106" s="754"/>
      <c r="AT1106" s="754"/>
      <c r="AU1106" s="754"/>
      <c r="AV1106" s="754"/>
      <c r="AW1106" s="754"/>
      <c r="AX1106" s="754"/>
      <c r="AY1106" s="754"/>
      <c r="AZ1106" s="754"/>
      <c r="BA1106" s="754"/>
      <c r="BB1106" s="754"/>
      <c r="BC1106" s="754"/>
      <c r="BD1106" s="754"/>
      <c r="BE1106" s="754"/>
      <c r="BF1106" s="754"/>
      <c r="BG1106" s="754"/>
    </row>
    <row r="1107" spans="1:59" s="782" customFormat="1" ht="30" x14ac:dyDescent="0.2">
      <c r="A1107" s="773">
        <v>1143</v>
      </c>
      <c r="B1107" s="773">
        <v>1151</v>
      </c>
      <c r="C1107" s="774">
        <v>1348</v>
      </c>
      <c r="D1107" s="775">
        <v>1098</v>
      </c>
      <c r="E1107" s="776" t="s">
        <v>3209</v>
      </c>
      <c r="F1107" s="777" t="s">
        <v>3210</v>
      </c>
      <c r="G1107" s="778" t="s">
        <v>5747</v>
      </c>
      <c r="H1107" s="777" t="s">
        <v>106</v>
      </c>
      <c r="I1107" s="779">
        <v>40000</v>
      </c>
      <c r="J1107" s="780">
        <v>40000</v>
      </c>
      <c r="K1107" s="780"/>
      <c r="L1107" s="780"/>
      <c r="M1107" s="780"/>
      <c r="N1107" s="780"/>
      <c r="O1107" s="780"/>
      <c r="P1107" s="780"/>
      <c r="Q1107" s="781"/>
      <c r="R1107" s="754"/>
      <c r="S1107" s="754"/>
      <c r="T1107" s="754"/>
      <c r="U1107" s="754"/>
      <c r="V1107" s="754"/>
      <c r="W1107" s="754"/>
      <c r="X1107" s="754"/>
      <c r="Y1107" s="754"/>
      <c r="Z1107" s="754"/>
      <c r="AA1107" s="754"/>
      <c r="AB1107" s="754"/>
      <c r="AC1107" s="754"/>
      <c r="AD1107" s="754"/>
      <c r="AE1107" s="754"/>
      <c r="AF1107" s="754"/>
      <c r="AG1107" s="754"/>
      <c r="AH1107" s="754"/>
      <c r="AI1107" s="754"/>
      <c r="AJ1107" s="754"/>
      <c r="AK1107" s="754"/>
      <c r="AL1107" s="754"/>
      <c r="AM1107" s="754"/>
      <c r="AN1107" s="754"/>
      <c r="AO1107" s="754"/>
      <c r="AP1107" s="754"/>
      <c r="AQ1107" s="754"/>
      <c r="AR1107" s="754"/>
      <c r="AS1107" s="754"/>
      <c r="AT1107" s="754"/>
      <c r="AU1107" s="754"/>
      <c r="AV1107" s="754"/>
      <c r="AW1107" s="754"/>
      <c r="AX1107" s="754"/>
      <c r="AY1107" s="754"/>
      <c r="AZ1107" s="754"/>
      <c r="BA1107" s="754"/>
      <c r="BB1107" s="754"/>
      <c r="BC1107" s="754"/>
      <c r="BD1107" s="754"/>
      <c r="BE1107" s="754"/>
      <c r="BF1107" s="754"/>
      <c r="BG1107" s="754"/>
    </row>
    <row r="1108" spans="1:59" s="782" customFormat="1" ht="30" x14ac:dyDescent="0.2">
      <c r="A1108" s="773">
        <v>1144</v>
      </c>
      <c r="B1108" s="773">
        <v>1152</v>
      </c>
      <c r="C1108" s="774">
        <v>1349</v>
      </c>
      <c r="D1108" s="775">
        <v>1099</v>
      </c>
      <c r="E1108" s="776" t="s">
        <v>3212</v>
      </c>
      <c r="F1108" s="777" t="s">
        <v>3214</v>
      </c>
      <c r="G1108" s="778" t="s">
        <v>5747</v>
      </c>
      <c r="H1108" s="777" t="s">
        <v>106</v>
      </c>
      <c r="I1108" s="779">
        <v>40000</v>
      </c>
      <c r="J1108" s="780">
        <v>40000</v>
      </c>
      <c r="K1108" s="780"/>
      <c r="L1108" s="780"/>
      <c r="M1108" s="780"/>
      <c r="N1108" s="780"/>
      <c r="O1108" s="780"/>
      <c r="P1108" s="780"/>
      <c r="Q1108" s="781"/>
      <c r="R1108" s="754"/>
      <c r="S1108" s="754"/>
      <c r="T1108" s="754"/>
      <c r="U1108" s="754"/>
      <c r="V1108" s="754"/>
      <c r="W1108" s="754"/>
      <c r="X1108" s="754"/>
      <c r="Y1108" s="754"/>
      <c r="Z1108" s="754"/>
      <c r="AA1108" s="754"/>
      <c r="AB1108" s="754"/>
      <c r="AC1108" s="754"/>
      <c r="AD1108" s="754"/>
      <c r="AE1108" s="754"/>
      <c r="AF1108" s="754"/>
      <c r="AG1108" s="754"/>
      <c r="AH1108" s="754"/>
      <c r="AI1108" s="754"/>
      <c r="AJ1108" s="754"/>
      <c r="AK1108" s="754"/>
      <c r="AL1108" s="754"/>
      <c r="AM1108" s="754"/>
      <c r="AN1108" s="754"/>
      <c r="AO1108" s="754"/>
      <c r="AP1108" s="754"/>
      <c r="AQ1108" s="754"/>
      <c r="AR1108" s="754"/>
      <c r="AS1108" s="754"/>
      <c r="AT1108" s="754"/>
      <c r="AU1108" s="754"/>
      <c r="AV1108" s="754"/>
      <c r="AW1108" s="754"/>
      <c r="AX1108" s="754"/>
      <c r="AY1108" s="754"/>
      <c r="AZ1108" s="754"/>
      <c r="BA1108" s="754"/>
      <c r="BB1108" s="754"/>
      <c r="BC1108" s="754"/>
      <c r="BD1108" s="754"/>
      <c r="BE1108" s="754"/>
      <c r="BF1108" s="754"/>
      <c r="BG1108" s="754"/>
    </row>
    <row r="1109" spans="1:59" s="782" customFormat="1" x14ac:dyDescent="0.2">
      <c r="A1109" s="773">
        <v>1145</v>
      </c>
      <c r="B1109" s="773">
        <v>1153</v>
      </c>
      <c r="C1109" s="774">
        <v>1350</v>
      </c>
      <c r="D1109" s="775">
        <v>1100</v>
      </c>
      <c r="E1109" s="776" t="s">
        <v>3216</v>
      </c>
      <c r="F1109" s="777" t="s">
        <v>3217</v>
      </c>
      <c r="G1109" s="778" t="s">
        <v>5747</v>
      </c>
      <c r="H1109" s="777" t="s">
        <v>106</v>
      </c>
      <c r="I1109" s="779">
        <v>40000</v>
      </c>
      <c r="J1109" s="780">
        <v>40000</v>
      </c>
      <c r="K1109" s="780"/>
      <c r="L1109" s="780"/>
      <c r="M1109" s="780"/>
      <c r="N1109" s="780"/>
      <c r="O1109" s="780"/>
      <c r="P1109" s="780"/>
      <c r="Q1109" s="781"/>
      <c r="R1109" s="754"/>
      <c r="S1109" s="754"/>
      <c r="T1109" s="754"/>
      <c r="U1109" s="754"/>
      <c r="V1109" s="754"/>
      <c r="W1109" s="754"/>
      <c r="X1109" s="754"/>
      <c r="Y1109" s="754"/>
      <c r="Z1109" s="754"/>
      <c r="AA1109" s="754"/>
      <c r="AB1109" s="754"/>
      <c r="AC1109" s="754"/>
      <c r="AD1109" s="754"/>
      <c r="AE1109" s="754"/>
      <c r="AF1109" s="754"/>
      <c r="AG1109" s="754"/>
      <c r="AH1109" s="754"/>
      <c r="AI1109" s="754"/>
      <c r="AJ1109" s="754"/>
      <c r="AK1109" s="754"/>
      <c r="AL1109" s="754"/>
      <c r="AM1109" s="754"/>
      <c r="AN1109" s="754"/>
      <c r="AO1109" s="754"/>
      <c r="AP1109" s="754"/>
      <c r="AQ1109" s="754"/>
      <c r="AR1109" s="754"/>
      <c r="AS1109" s="754"/>
      <c r="AT1109" s="754"/>
      <c r="AU1109" s="754"/>
      <c r="AV1109" s="754"/>
      <c r="AW1109" s="754"/>
      <c r="AX1109" s="754"/>
      <c r="AY1109" s="754"/>
      <c r="AZ1109" s="754"/>
      <c r="BA1109" s="754"/>
      <c r="BB1109" s="754"/>
      <c r="BC1109" s="754"/>
      <c r="BD1109" s="754"/>
      <c r="BE1109" s="754"/>
      <c r="BF1109" s="754"/>
      <c r="BG1109" s="754"/>
    </row>
    <row r="1110" spans="1:59" s="782" customFormat="1" x14ac:dyDescent="0.2">
      <c r="A1110" s="773">
        <v>1149</v>
      </c>
      <c r="B1110" s="773">
        <v>1157</v>
      </c>
      <c r="C1110" s="774">
        <v>1352</v>
      </c>
      <c r="D1110" s="775">
        <v>1101</v>
      </c>
      <c r="E1110" s="776" t="s">
        <v>3227</v>
      </c>
      <c r="F1110" s="777" t="s">
        <v>2572</v>
      </c>
      <c r="G1110" s="778" t="s">
        <v>5747</v>
      </c>
      <c r="H1110" s="777" t="s">
        <v>106</v>
      </c>
      <c r="I1110" s="779">
        <v>42000</v>
      </c>
      <c r="J1110" s="780">
        <v>42000</v>
      </c>
      <c r="K1110" s="780"/>
      <c r="L1110" s="780"/>
      <c r="M1110" s="780"/>
      <c r="N1110" s="780"/>
      <c r="O1110" s="780"/>
      <c r="P1110" s="780"/>
      <c r="Q1110" s="781"/>
      <c r="R1110" s="754"/>
      <c r="S1110" s="754"/>
      <c r="T1110" s="754"/>
      <c r="U1110" s="754"/>
      <c r="V1110" s="754"/>
      <c r="W1110" s="754"/>
      <c r="X1110" s="754"/>
      <c r="Y1110" s="754"/>
      <c r="Z1110" s="754"/>
      <c r="AA1110" s="754"/>
      <c r="AB1110" s="754"/>
      <c r="AC1110" s="754"/>
      <c r="AD1110" s="754"/>
      <c r="AE1110" s="754"/>
      <c r="AF1110" s="754"/>
      <c r="AG1110" s="754"/>
      <c r="AH1110" s="754"/>
      <c r="AI1110" s="754"/>
      <c r="AJ1110" s="754"/>
      <c r="AK1110" s="754"/>
      <c r="AL1110" s="754"/>
      <c r="AM1110" s="754"/>
      <c r="AN1110" s="754"/>
      <c r="AO1110" s="754"/>
      <c r="AP1110" s="754"/>
      <c r="AQ1110" s="754"/>
      <c r="AR1110" s="754"/>
      <c r="AS1110" s="754"/>
      <c r="AT1110" s="754"/>
      <c r="AU1110" s="754"/>
      <c r="AV1110" s="754"/>
      <c r="AW1110" s="754"/>
      <c r="AX1110" s="754"/>
      <c r="AY1110" s="754"/>
      <c r="AZ1110" s="754"/>
      <c r="BA1110" s="754"/>
      <c r="BB1110" s="754"/>
      <c r="BC1110" s="754"/>
      <c r="BD1110" s="754"/>
      <c r="BE1110" s="754"/>
      <c r="BF1110" s="754"/>
      <c r="BG1110" s="754"/>
    </row>
    <row r="1111" spans="1:59" s="782" customFormat="1" x14ac:dyDescent="0.2">
      <c r="A1111" s="773">
        <v>1150</v>
      </c>
      <c r="B1111" s="773">
        <v>1158</v>
      </c>
      <c r="C1111" s="774">
        <v>1353</v>
      </c>
      <c r="D1111" s="775">
        <v>1102</v>
      </c>
      <c r="E1111" s="776" t="s">
        <v>3229</v>
      </c>
      <c r="F1111" s="777" t="s">
        <v>3230</v>
      </c>
      <c r="G1111" s="778" t="s">
        <v>5747</v>
      </c>
      <c r="H1111" s="777" t="s">
        <v>106</v>
      </c>
      <c r="I1111" s="779">
        <v>45000</v>
      </c>
      <c r="J1111" s="780">
        <v>45000</v>
      </c>
      <c r="K1111" s="780"/>
      <c r="L1111" s="780"/>
      <c r="M1111" s="780"/>
      <c r="N1111" s="780"/>
      <c r="O1111" s="780"/>
      <c r="P1111" s="780"/>
      <c r="Q1111" s="781"/>
      <c r="R1111" s="754"/>
      <c r="S1111" s="754"/>
      <c r="T1111" s="754"/>
      <c r="U1111" s="754"/>
      <c r="V1111" s="754"/>
      <c r="W1111" s="754"/>
      <c r="X1111" s="754"/>
      <c r="Y1111" s="754"/>
      <c r="Z1111" s="754"/>
      <c r="AA1111" s="754"/>
      <c r="AB1111" s="754"/>
      <c r="AC1111" s="754"/>
      <c r="AD1111" s="754"/>
      <c r="AE1111" s="754"/>
      <c r="AF1111" s="754"/>
      <c r="AG1111" s="754"/>
      <c r="AH1111" s="754"/>
      <c r="AI1111" s="754"/>
      <c r="AJ1111" s="754"/>
      <c r="AK1111" s="754"/>
      <c r="AL1111" s="754"/>
      <c r="AM1111" s="754"/>
      <c r="AN1111" s="754"/>
      <c r="AO1111" s="754"/>
      <c r="AP1111" s="754"/>
      <c r="AQ1111" s="754"/>
      <c r="AR1111" s="754"/>
      <c r="AS1111" s="754"/>
      <c r="AT1111" s="754"/>
      <c r="AU1111" s="754"/>
      <c r="AV1111" s="754"/>
      <c r="AW1111" s="754"/>
      <c r="AX1111" s="754"/>
      <c r="AY1111" s="754"/>
      <c r="AZ1111" s="754"/>
      <c r="BA1111" s="754"/>
      <c r="BB1111" s="754"/>
      <c r="BC1111" s="754"/>
      <c r="BD1111" s="754"/>
      <c r="BE1111" s="754"/>
      <c r="BF1111" s="754"/>
      <c r="BG1111" s="754"/>
    </row>
    <row r="1112" spans="1:59" s="782" customFormat="1" x14ac:dyDescent="0.2">
      <c r="A1112" s="773">
        <v>1151</v>
      </c>
      <c r="B1112" s="773">
        <v>1159</v>
      </c>
      <c r="C1112" s="774">
        <v>1354</v>
      </c>
      <c r="D1112" s="775">
        <v>1103</v>
      </c>
      <c r="E1112" s="776" t="s">
        <v>3232</v>
      </c>
      <c r="F1112" s="777" t="s">
        <v>3233</v>
      </c>
      <c r="G1112" s="778" t="s">
        <v>5747</v>
      </c>
      <c r="H1112" s="777" t="s">
        <v>106</v>
      </c>
      <c r="I1112" s="779">
        <v>75000</v>
      </c>
      <c r="J1112" s="780">
        <v>75000</v>
      </c>
      <c r="K1112" s="780"/>
      <c r="L1112" s="780"/>
      <c r="M1112" s="780"/>
      <c r="N1112" s="780"/>
      <c r="O1112" s="780"/>
      <c r="P1112" s="780"/>
      <c r="Q1112" s="781"/>
      <c r="R1112" s="754"/>
      <c r="S1112" s="754"/>
      <c r="T1112" s="754"/>
      <c r="U1112" s="754"/>
      <c r="V1112" s="754"/>
      <c r="W1112" s="754"/>
      <c r="X1112" s="754"/>
      <c r="Y1112" s="754"/>
      <c r="Z1112" s="754"/>
      <c r="AA1112" s="754"/>
      <c r="AB1112" s="754"/>
      <c r="AC1112" s="754"/>
      <c r="AD1112" s="754"/>
      <c r="AE1112" s="754"/>
      <c r="AF1112" s="754"/>
      <c r="AG1112" s="754"/>
      <c r="AH1112" s="754"/>
      <c r="AI1112" s="754"/>
      <c r="AJ1112" s="754"/>
      <c r="AK1112" s="754"/>
      <c r="AL1112" s="754"/>
      <c r="AM1112" s="754"/>
      <c r="AN1112" s="754"/>
      <c r="AO1112" s="754"/>
      <c r="AP1112" s="754"/>
      <c r="AQ1112" s="754"/>
      <c r="AR1112" s="754"/>
      <c r="AS1112" s="754"/>
      <c r="AT1112" s="754"/>
      <c r="AU1112" s="754"/>
      <c r="AV1112" s="754"/>
      <c r="AW1112" s="754"/>
      <c r="AX1112" s="754"/>
      <c r="AY1112" s="754"/>
      <c r="AZ1112" s="754"/>
      <c r="BA1112" s="754"/>
      <c r="BB1112" s="754"/>
      <c r="BC1112" s="754"/>
      <c r="BD1112" s="754"/>
      <c r="BE1112" s="754"/>
      <c r="BF1112" s="754"/>
      <c r="BG1112" s="754"/>
    </row>
    <row r="1113" spans="1:59" s="782" customFormat="1" x14ac:dyDescent="0.2">
      <c r="A1113" s="773">
        <v>1155</v>
      </c>
      <c r="B1113" s="773">
        <v>1163</v>
      </c>
      <c r="C1113" s="774">
        <v>1356</v>
      </c>
      <c r="D1113" s="775">
        <v>1104</v>
      </c>
      <c r="E1113" s="776" t="s">
        <v>3243</v>
      </c>
      <c r="F1113" s="777" t="s">
        <v>3244</v>
      </c>
      <c r="G1113" s="778" t="s">
        <v>5747</v>
      </c>
      <c r="H1113" s="777" t="s">
        <v>106</v>
      </c>
      <c r="I1113" s="779">
        <v>35000</v>
      </c>
      <c r="J1113" s="780">
        <v>35000</v>
      </c>
      <c r="K1113" s="780"/>
      <c r="L1113" s="780"/>
      <c r="M1113" s="780"/>
      <c r="N1113" s="780"/>
      <c r="O1113" s="780"/>
      <c r="P1113" s="780"/>
      <c r="Q1113" s="781"/>
      <c r="R1113" s="754"/>
      <c r="S1113" s="754"/>
      <c r="T1113" s="754"/>
      <c r="U1113" s="754"/>
      <c r="V1113" s="754"/>
      <c r="W1113" s="754"/>
      <c r="X1113" s="754"/>
      <c r="Y1113" s="754"/>
      <c r="Z1113" s="754"/>
      <c r="AA1113" s="754"/>
      <c r="AB1113" s="754"/>
      <c r="AC1113" s="754"/>
      <c r="AD1113" s="754"/>
      <c r="AE1113" s="754"/>
      <c r="AF1113" s="754"/>
      <c r="AG1113" s="754"/>
      <c r="AH1113" s="754"/>
      <c r="AI1113" s="754"/>
      <c r="AJ1113" s="754"/>
      <c r="AK1113" s="754"/>
      <c r="AL1113" s="754"/>
      <c r="AM1113" s="754"/>
      <c r="AN1113" s="754"/>
      <c r="AO1113" s="754"/>
      <c r="AP1113" s="754"/>
      <c r="AQ1113" s="754"/>
      <c r="AR1113" s="754"/>
      <c r="AS1113" s="754"/>
      <c r="AT1113" s="754"/>
      <c r="AU1113" s="754"/>
      <c r="AV1113" s="754"/>
      <c r="AW1113" s="754"/>
      <c r="AX1113" s="754"/>
      <c r="AY1113" s="754"/>
      <c r="AZ1113" s="754"/>
      <c r="BA1113" s="754"/>
      <c r="BB1113" s="754"/>
      <c r="BC1113" s="754"/>
      <c r="BD1113" s="754"/>
      <c r="BE1113" s="754"/>
      <c r="BF1113" s="754"/>
      <c r="BG1113" s="754"/>
    </row>
    <row r="1114" spans="1:59" s="782" customFormat="1" x14ac:dyDescent="0.2">
      <c r="A1114" s="773">
        <v>1157</v>
      </c>
      <c r="B1114" s="773">
        <v>1165</v>
      </c>
      <c r="C1114" s="774">
        <v>1358</v>
      </c>
      <c r="D1114" s="775">
        <v>1105</v>
      </c>
      <c r="E1114" s="776" t="s">
        <v>3248</v>
      </c>
      <c r="F1114" s="777" t="s">
        <v>3250</v>
      </c>
      <c r="G1114" s="778" t="s">
        <v>5747</v>
      </c>
      <c r="H1114" s="777" t="s">
        <v>106</v>
      </c>
      <c r="I1114" s="779">
        <v>40000</v>
      </c>
      <c r="J1114" s="780">
        <v>40000</v>
      </c>
      <c r="K1114" s="780"/>
      <c r="L1114" s="780"/>
      <c r="M1114" s="780"/>
      <c r="N1114" s="780"/>
      <c r="O1114" s="780"/>
      <c r="P1114" s="780"/>
      <c r="Q1114" s="781"/>
      <c r="R1114" s="754"/>
      <c r="S1114" s="754"/>
      <c r="T1114" s="754"/>
      <c r="U1114" s="754"/>
      <c r="V1114" s="754"/>
      <c r="W1114" s="754"/>
      <c r="X1114" s="754"/>
      <c r="Y1114" s="754"/>
      <c r="Z1114" s="754"/>
      <c r="AA1114" s="754"/>
      <c r="AB1114" s="754"/>
      <c r="AC1114" s="754"/>
      <c r="AD1114" s="754"/>
      <c r="AE1114" s="754"/>
      <c r="AF1114" s="754"/>
      <c r="AG1114" s="754"/>
      <c r="AH1114" s="754"/>
      <c r="AI1114" s="754"/>
      <c r="AJ1114" s="754"/>
      <c r="AK1114" s="754"/>
      <c r="AL1114" s="754"/>
      <c r="AM1114" s="754"/>
      <c r="AN1114" s="754"/>
      <c r="AO1114" s="754"/>
      <c r="AP1114" s="754"/>
      <c r="AQ1114" s="754"/>
      <c r="AR1114" s="754"/>
      <c r="AS1114" s="754"/>
      <c r="AT1114" s="754"/>
      <c r="AU1114" s="754"/>
      <c r="AV1114" s="754"/>
      <c r="AW1114" s="754"/>
      <c r="AX1114" s="754"/>
      <c r="AY1114" s="754"/>
      <c r="AZ1114" s="754"/>
      <c r="BA1114" s="754"/>
      <c r="BB1114" s="754"/>
      <c r="BC1114" s="754"/>
      <c r="BD1114" s="754"/>
      <c r="BE1114" s="754"/>
      <c r="BF1114" s="754"/>
      <c r="BG1114" s="754"/>
    </row>
    <row r="1115" spans="1:59" s="782" customFormat="1" x14ac:dyDescent="0.2">
      <c r="A1115" s="773">
        <v>1159</v>
      </c>
      <c r="B1115" s="773">
        <v>1167</v>
      </c>
      <c r="C1115" s="774">
        <v>1360</v>
      </c>
      <c r="D1115" s="775">
        <v>1106</v>
      </c>
      <c r="E1115" s="776" t="s">
        <v>3255</v>
      </c>
      <c r="F1115" s="777" t="s">
        <v>1622</v>
      </c>
      <c r="G1115" s="778" t="s">
        <v>6217</v>
      </c>
      <c r="H1115" s="777" t="s">
        <v>106</v>
      </c>
      <c r="I1115" s="779">
        <v>500000</v>
      </c>
      <c r="J1115" s="780">
        <v>500000</v>
      </c>
      <c r="K1115" s="780"/>
      <c r="L1115" s="780"/>
      <c r="M1115" s="780"/>
      <c r="N1115" s="780"/>
      <c r="O1115" s="780"/>
      <c r="P1115" s="780"/>
      <c r="Q1115" s="781"/>
      <c r="R1115" s="754"/>
      <c r="S1115" s="754"/>
      <c r="T1115" s="754"/>
      <c r="U1115" s="754"/>
      <c r="V1115" s="754"/>
      <c r="W1115" s="754"/>
      <c r="X1115" s="754"/>
      <c r="Y1115" s="754"/>
      <c r="Z1115" s="754"/>
      <c r="AA1115" s="754"/>
      <c r="AB1115" s="754"/>
      <c r="AC1115" s="754"/>
      <c r="AD1115" s="754"/>
      <c r="AE1115" s="754"/>
      <c r="AF1115" s="754"/>
      <c r="AG1115" s="754"/>
      <c r="AH1115" s="754"/>
      <c r="AI1115" s="754"/>
      <c r="AJ1115" s="754"/>
      <c r="AK1115" s="754"/>
      <c r="AL1115" s="754"/>
      <c r="AM1115" s="754"/>
      <c r="AN1115" s="754"/>
      <c r="AO1115" s="754"/>
      <c r="AP1115" s="754"/>
      <c r="AQ1115" s="754"/>
      <c r="AR1115" s="754"/>
      <c r="AS1115" s="754"/>
      <c r="AT1115" s="754"/>
      <c r="AU1115" s="754"/>
      <c r="AV1115" s="754"/>
      <c r="AW1115" s="754"/>
      <c r="AX1115" s="754"/>
      <c r="AY1115" s="754"/>
      <c r="AZ1115" s="754"/>
      <c r="BA1115" s="754"/>
      <c r="BB1115" s="754"/>
      <c r="BC1115" s="754"/>
      <c r="BD1115" s="754"/>
      <c r="BE1115" s="754"/>
      <c r="BF1115" s="754"/>
      <c r="BG1115" s="754"/>
    </row>
    <row r="1116" spans="1:59" s="782" customFormat="1" ht="45" x14ac:dyDescent="0.2">
      <c r="A1116" s="773">
        <v>1160</v>
      </c>
      <c r="B1116" s="773">
        <v>1168</v>
      </c>
      <c r="C1116" s="774">
        <v>1361</v>
      </c>
      <c r="D1116" s="775">
        <v>1107</v>
      </c>
      <c r="E1116" s="776" t="s">
        <v>3257</v>
      </c>
      <c r="F1116" s="777" t="s">
        <v>3258</v>
      </c>
      <c r="G1116" s="778" t="s">
        <v>5747</v>
      </c>
      <c r="H1116" s="777" t="s">
        <v>106</v>
      </c>
      <c r="I1116" s="779">
        <v>18000</v>
      </c>
      <c r="J1116" s="780">
        <v>18000</v>
      </c>
      <c r="K1116" s="780"/>
      <c r="L1116" s="780"/>
      <c r="M1116" s="780"/>
      <c r="N1116" s="780"/>
      <c r="O1116" s="780"/>
      <c r="P1116" s="780"/>
      <c r="Q1116" s="781"/>
      <c r="R1116" s="754"/>
      <c r="S1116" s="754"/>
      <c r="T1116" s="754"/>
      <c r="U1116" s="754"/>
      <c r="V1116" s="754"/>
      <c r="W1116" s="754"/>
      <c r="X1116" s="754"/>
      <c r="Y1116" s="754"/>
      <c r="Z1116" s="754"/>
      <c r="AA1116" s="754"/>
      <c r="AB1116" s="754"/>
      <c r="AC1116" s="754"/>
      <c r="AD1116" s="754"/>
      <c r="AE1116" s="754"/>
      <c r="AF1116" s="754"/>
      <c r="AG1116" s="754"/>
      <c r="AH1116" s="754"/>
      <c r="AI1116" s="754"/>
      <c r="AJ1116" s="754"/>
      <c r="AK1116" s="754"/>
      <c r="AL1116" s="754"/>
      <c r="AM1116" s="754"/>
      <c r="AN1116" s="754"/>
      <c r="AO1116" s="754"/>
      <c r="AP1116" s="754"/>
      <c r="AQ1116" s="754"/>
      <c r="AR1116" s="754"/>
      <c r="AS1116" s="754"/>
      <c r="AT1116" s="754"/>
      <c r="AU1116" s="754"/>
      <c r="AV1116" s="754"/>
      <c r="AW1116" s="754"/>
      <c r="AX1116" s="754"/>
      <c r="AY1116" s="754"/>
      <c r="AZ1116" s="754"/>
      <c r="BA1116" s="754"/>
      <c r="BB1116" s="754"/>
      <c r="BC1116" s="754"/>
      <c r="BD1116" s="754"/>
      <c r="BE1116" s="754"/>
      <c r="BF1116" s="754"/>
      <c r="BG1116" s="754"/>
    </row>
    <row r="1117" spans="1:59" s="782" customFormat="1" x14ac:dyDescent="0.2">
      <c r="A1117" s="773">
        <v>1163</v>
      </c>
      <c r="B1117" s="773">
        <v>1171</v>
      </c>
      <c r="C1117" s="774">
        <v>1362</v>
      </c>
      <c r="D1117" s="775">
        <v>1108</v>
      </c>
      <c r="E1117" s="776" t="s">
        <v>3265</v>
      </c>
      <c r="F1117" s="777" t="s">
        <v>3047</v>
      </c>
      <c r="G1117" s="778" t="s">
        <v>5747</v>
      </c>
      <c r="H1117" s="777" t="s">
        <v>106</v>
      </c>
      <c r="I1117" s="779">
        <v>15000</v>
      </c>
      <c r="J1117" s="780">
        <v>15000</v>
      </c>
      <c r="K1117" s="780"/>
      <c r="L1117" s="780"/>
      <c r="M1117" s="780"/>
      <c r="N1117" s="780"/>
      <c r="O1117" s="780"/>
      <c r="P1117" s="780"/>
      <c r="Q1117" s="781"/>
      <c r="R1117" s="754"/>
      <c r="S1117" s="754"/>
      <c r="T1117" s="754"/>
      <c r="U1117" s="754"/>
      <c r="V1117" s="754"/>
      <c r="W1117" s="754"/>
      <c r="X1117" s="754"/>
      <c r="Y1117" s="754"/>
      <c r="Z1117" s="754"/>
      <c r="AA1117" s="754"/>
      <c r="AB1117" s="754"/>
      <c r="AC1117" s="754"/>
      <c r="AD1117" s="754"/>
      <c r="AE1117" s="754"/>
      <c r="AF1117" s="754"/>
      <c r="AG1117" s="754"/>
      <c r="AH1117" s="754"/>
      <c r="AI1117" s="754"/>
      <c r="AJ1117" s="754"/>
      <c r="AK1117" s="754"/>
      <c r="AL1117" s="754"/>
      <c r="AM1117" s="754"/>
      <c r="AN1117" s="754"/>
      <c r="AO1117" s="754"/>
      <c r="AP1117" s="754"/>
      <c r="AQ1117" s="754"/>
      <c r="AR1117" s="754"/>
      <c r="AS1117" s="754"/>
      <c r="AT1117" s="754"/>
      <c r="AU1117" s="754"/>
      <c r="AV1117" s="754"/>
      <c r="AW1117" s="754"/>
      <c r="AX1117" s="754"/>
      <c r="AY1117" s="754"/>
      <c r="AZ1117" s="754"/>
      <c r="BA1117" s="754"/>
      <c r="BB1117" s="754"/>
      <c r="BC1117" s="754"/>
      <c r="BD1117" s="754"/>
      <c r="BE1117" s="754"/>
      <c r="BF1117" s="754"/>
      <c r="BG1117" s="754"/>
    </row>
    <row r="1118" spans="1:59" s="782" customFormat="1" x14ac:dyDescent="0.2">
      <c r="A1118" s="773">
        <v>1164</v>
      </c>
      <c r="B1118" s="773">
        <v>1172</v>
      </c>
      <c r="C1118" s="774">
        <v>1363</v>
      </c>
      <c r="D1118" s="775">
        <v>1109</v>
      </c>
      <c r="E1118" s="776" t="s">
        <v>3267</v>
      </c>
      <c r="F1118" s="777" t="s">
        <v>3268</v>
      </c>
      <c r="G1118" s="778" t="s">
        <v>5747</v>
      </c>
      <c r="H1118" s="777" t="s">
        <v>106</v>
      </c>
      <c r="I1118" s="779">
        <v>50000</v>
      </c>
      <c r="J1118" s="780">
        <v>50000</v>
      </c>
      <c r="K1118" s="780"/>
      <c r="L1118" s="780"/>
      <c r="M1118" s="780"/>
      <c r="N1118" s="780"/>
      <c r="O1118" s="780"/>
      <c r="P1118" s="780"/>
      <c r="Q1118" s="781"/>
      <c r="R1118" s="754"/>
      <c r="S1118" s="754"/>
      <c r="T1118" s="754"/>
      <c r="U1118" s="754"/>
      <c r="V1118" s="754"/>
      <c r="W1118" s="754"/>
      <c r="X1118" s="754"/>
      <c r="Y1118" s="754"/>
      <c r="Z1118" s="754"/>
      <c r="AA1118" s="754"/>
      <c r="AB1118" s="754"/>
      <c r="AC1118" s="754"/>
      <c r="AD1118" s="754"/>
      <c r="AE1118" s="754"/>
      <c r="AF1118" s="754"/>
      <c r="AG1118" s="754"/>
      <c r="AH1118" s="754"/>
      <c r="AI1118" s="754"/>
      <c r="AJ1118" s="754"/>
      <c r="AK1118" s="754"/>
      <c r="AL1118" s="754"/>
      <c r="AM1118" s="754"/>
      <c r="AN1118" s="754"/>
      <c r="AO1118" s="754"/>
      <c r="AP1118" s="754"/>
      <c r="AQ1118" s="754"/>
      <c r="AR1118" s="754"/>
      <c r="AS1118" s="754"/>
      <c r="AT1118" s="754"/>
      <c r="AU1118" s="754"/>
      <c r="AV1118" s="754"/>
      <c r="AW1118" s="754"/>
      <c r="AX1118" s="754"/>
      <c r="AY1118" s="754"/>
      <c r="AZ1118" s="754"/>
      <c r="BA1118" s="754"/>
      <c r="BB1118" s="754"/>
      <c r="BC1118" s="754"/>
      <c r="BD1118" s="754"/>
      <c r="BE1118" s="754"/>
      <c r="BF1118" s="754"/>
      <c r="BG1118" s="754"/>
    </row>
    <row r="1119" spans="1:59" s="782" customFormat="1" x14ac:dyDescent="0.2">
      <c r="A1119" s="773">
        <v>1165</v>
      </c>
      <c r="B1119" s="773">
        <v>1173</v>
      </c>
      <c r="C1119" s="774">
        <v>1364</v>
      </c>
      <c r="D1119" s="775">
        <v>1110</v>
      </c>
      <c r="E1119" s="776" t="s">
        <v>3270</v>
      </c>
      <c r="F1119" s="777" t="s">
        <v>1368</v>
      </c>
      <c r="G1119" s="778" t="s">
        <v>5747</v>
      </c>
      <c r="H1119" s="777" t="s">
        <v>106</v>
      </c>
      <c r="I1119" s="779">
        <v>15000</v>
      </c>
      <c r="J1119" s="780">
        <v>15000</v>
      </c>
      <c r="K1119" s="780"/>
      <c r="L1119" s="780"/>
      <c r="M1119" s="780"/>
      <c r="N1119" s="780"/>
      <c r="O1119" s="780"/>
      <c r="P1119" s="780"/>
      <c r="Q1119" s="781"/>
      <c r="R1119" s="754"/>
      <c r="S1119" s="754"/>
      <c r="T1119" s="754"/>
      <c r="U1119" s="754"/>
      <c r="V1119" s="754"/>
      <c r="W1119" s="754"/>
      <c r="X1119" s="754"/>
      <c r="Y1119" s="754"/>
      <c r="Z1119" s="754"/>
      <c r="AA1119" s="754"/>
      <c r="AB1119" s="754"/>
      <c r="AC1119" s="754"/>
      <c r="AD1119" s="754"/>
      <c r="AE1119" s="754"/>
      <c r="AF1119" s="754"/>
      <c r="AG1119" s="754"/>
      <c r="AH1119" s="754"/>
      <c r="AI1119" s="754"/>
      <c r="AJ1119" s="754"/>
      <c r="AK1119" s="754"/>
      <c r="AL1119" s="754"/>
      <c r="AM1119" s="754"/>
      <c r="AN1119" s="754"/>
      <c r="AO1119" s="754"/>
      <c r="AP1119" s="754"/>
      <c r="AQ1119" s="754"/>
      <c r="AR1119" s="754"/>
      <c r="AS1119" s="754"/>
      <c r="AT1119" s="754"/>
      <c r="AU1119" s="754"/>
      <c r="AV1119" s="754"/>
      <c r="AW1119" s="754"/>
      <c r="AX1119" s="754"/>
      <c r="AY1119" s="754"/>
      <c r="AZ1119" s="754"/>
      <c r="BA1119" s="754"/>
      <c r="BB1119" s="754"/>
      <c r="BC1119" s="754"/>
      <c r="BD1119" s="754"/>
      <c r="BE1119" s="754"/>
      <c r="BF1119" s="754"/>
      <c r="BG1119" s="754"/>
    </row>
    <row r="1120" spans="1:59" s="782" customFormat="1" x14ac:dyDescent="0.2">
      <c r="A1120" s="773">
        <v>1166</v>
      </c>
      <c r="B1120" s="773">
        <v>1174</v>
      </c>
      <c r="C1120" s="774">
        <v>1365</v>
      </c>
      <c r="D1120" s="775">
        <v>1111</v>
      </c>
      <c r="E1120" s="776" t="s">
        <v>3272</v>
      </c>
      <c r="F1120" s="777" t="s">
        <v>3273</v>
      </c>
      <c r="G1120" s="778" t="s">
        <v>5747</v>
      </c>
      <c r="H1120" s="777" t="s">
        <v>106</v>
      </c>
      <c r="I1120" s="779">
        <v>60000</v>
      </c>
      <c r="J1120" s="780">
        <v>60000</v>
      </c>
      <c r="K1120" s="780"/>
      <c r="L1120" s="780"/>
      <c r="M1120" s="780"/>
      <c r="N1120" s="780"/>
      <c r="O1120" s="780"/>
      <c r="P1120" s="780"/>
      <c r="Q1120" s="781"/>
      <c r="R1120" s="754"/>
      <c r="S1120" s="754"/>
      <c r="T1120" s="754"/>
      <c r="U1120" s="754"/>
      <c r="V1120" s="754"/>
      <c r="W1120" s="754"/>
      <c r="X1120" s="754"/>
      <c r="Y1120" s="754"/>
      <c r="Z1120" s="754"/>
      <c r="AA1120" s="754"/>
      <c r="AB1120" s="754"/>
      <c r="AC1120" s="754"/>
      <c r="AD1120" s="754"/>
      <c r="AE1120" s="754"/>
      <c r="AF1120" s="754"/>
      <c r="AG1120" s="754"/>
      <c r="AH1120" s="754"/>
      <c r="AI1120" s="754"/>
      <c r="AJ1120" s="754"/>
      <c r="AK1120" s="754"/>
      <c r="AL1120" s="754"/>
      <c r="AM1120" s="754"/>
      <c r="AN1120" s="754"/>
      <c r="AO1120" s="754"/>
      <c r="AP1120" s="754"/>
      <c r="AQ1120" s="754"/>
      <c r="AR1120" s="754"/>
      <c r="AS1120" s="754"/>
      <c r="AT1120" s="754"/>
      <c r="AU1120" s="754"/>
      <c r="AV1120" s="754"/>
      <c r="AW1120" s="754"/>
      <c r="AX1120" s="754"/>
      <c r="AY1120" s="754"/>
      <c r="AZ1120" s="754"/>
      <c r="BA1120" s="754"/>
      <c r="BB1120" s="754"/>
      <c r="BC1120" s="754"/>
      <c r="BD1120" s="754"/>
      <c r="BE1120" s="754"/>
      <c r="BF1120" s="754"/>
      <c r="BG1120" s="754"/>
    </row>
    <row r="1121" spans="1:59" s="782" customFormat="1" x14ac:dyDescent="0.2">
      <c r="A1121" s="773">
        <v>1167</v>
      </c>
      <c r="B1121" s="773">
        <v>1175</v>
      </c>
      <c r="C1121" s="774">
        <v>1366</v>
      </c>
      <c r="D1121" s="775">
        <v>1112</v>
      </c>
      <c r="E1121" s="776" t="s">
        <v>3275</v>
      </c>
      <c r="F1121" s="777" t="s">
        <v>1368</v>
      </c>
      <c r="G1121" s="778" t="s">
        <v>5747</v>
      </c>
      <c r="H1121" s="777" t="s">
        <v>106</v>
      </c>
      <c r="I1121" s="779">
        <v>35000</v>
      </c>
      <c r="J1121" s="780">
        <v>35000</v>
      </c>
      <c r="K1121" s="780"/>
      <c r="L1121" s="780"/>
      <c r="M1121" s="780"/>
      <c r="N1121" s="780"/>
      <c r="O1121" s="780"/>
      <c r="P1121" s="780"/>
      <c r="Q1121" s="781"/>
      <c r="R1121" s="754"/>
      <c r="S1121" s="754"/>
      <c r="T1121" s="754"/>
      <c r="U1121" s="754"/>
      <c r="V1121" s="754"/>
      <c r="W1121" s="754"/>
      <c r="X1121" s="754"/>
      <c r="Y1121" s="754"/>
      <c r="Z1121" s="754"/>
      <c r="AA1121" s="754"/>
      <c r="AB1121" s="754"/>
      <c r="AC1121" s="754"/>
      <c r="AD1121" s="754"/>
      <c r="AE1121" s="754"/>
      <c r="AF1121" s="754"/>
      <c r="AG1121" s="754"/>
      <c r="AH1121" s="754"/>
      <c r="AI1121" s="754"/>
      <c r="AJ1121" s="754"/>
      <c r="AK1121" s="754"/>
      <c r="AL1121" s="754"/>
      <c r="AM1121" s="754"/>
      <c r="AN1121" s="754"/>
      <c r="AO1121" s="754"/>
      <c r="AP1121" s="754"/>
      <c r="AQ1121" s="754"/>
      <c r="AR1121" s="754"/>
      <c r="AS1121" s="754"/>
      <c r="AT1121" s="754"/>
      <c r="AU1121" s="754"/>
      <c r="AV1121" s="754"/>
      <c r="AW1121" s="754"/>
      <c r="AX1121" s="754"/>
      <c r="AY1121" s="754"/>
      <c r="AZ1121" s="754"/>
      <c r="BA1121" s="754"/>
      <c r="BB1121" s="754"/>
      <c r="BC1121" s="754"/>
      <c r="BD1121" s="754"/>
      <c r="BE1121" s="754"/>
      <c r="BF1121" s="754"/>
      <c r="BG1121" s="754"/>
    </row>
    <row r="1122" spans="1:59" s="782" customFormat="1" x14ac:dyDescent="0.2">
      <c r="A1122" s="773">
        <v>1168</v>
      </c>
      <c r="B1122" s="773">
        <v>1176</v>
      </c>
      <c r="C1122" s="774">
        <v>1367</v>
      </c>
      <c r="D1122" s="775">
        <v>1113</v>
      </c>
      <c r="E1122" s="776" t="s">
        <v>3277</v>
      </c>
      <c r="F1122" s="777" t="s">
        <v>3278</v>
      </c>
      <c r="G1122" s="778" t="s">
        <v>5747</v>
      </c>
      <c r="H1122" s="777" t="s">
        <v>106</v>
      </c>
      <c r="I1122" s="779">
        <v>80000</v>
      </c>
      <c r="J1122" s="780">
        <v>80000</v>
      </c>
      <c r="K1122" s="780"/>
      <c r="L1122" s="780"/>
      <c r="M1122" s="780"/>
      <c r="N1122" s="780"/>
      <c r="O1122" s="780"/>
      <c r="P1122" s="780"/>
      <c r="Q1122" s="781"/>
      <c r="R1122" s="754"/>
      <c r="S1122" s="754"/>
      <c r="T1122" s="754"/>
      <c r="U1122" s="754"/>
      <c r="V1122" s="754"/>
      <c r="W1122" s="754"/>
      <c r="X1122" s="754"/>
      <c r="Y1122" s="754"/>
      <c r="Z1122" s="754"/>
      <c r="AA1122" s="754"/>
      <c r="AB1122" s="754"/>
      <c r="AC1122" s="754"/>
      <c r="AD1122" s="754"/>
      <c r="AE1122" s="754"/>
      <c r="AF1122" s="754"/>
      <c r="AG1122" s="754"/>
      <c r="AH1122" s="754"/>
      <c r="AI1122" s="754"/>
      <c r="AJ1122" s="754"/>
      <c r="AK1122" s="754"/>
      <c r="AL1122" s="754"/>
      <c r="AM1122" s="754"/>
      <c r="AN1122" s="754"/>
      <c r="AO1122" s="754"/>
      <c r="AP1122" s="754"/>
      <c r="AQ1122" s="754"/>
      <c r="AR1122" s="754"/>
      <c r="AS1122" s="754"/>
      <c r="AT1122" s="754"/>
      <c r="AU1122" s="754"/>
      <c r="AV1122" s="754"/>
      <c r="AW1122" s="754"/>
      <c r="AX1122" s="754"/>
      <c r="AY1122" s="754"/>
      <c r="AZ1122" s="754"/>
      <c r="BA1122" s="754"/>
      <c r="BB1122" s="754"/>
      <c r="BC1122" s="754"/>
      <c r="BD1122" s="754"/>
      <c r="BE1122" s="754"/>
      <c r="BF1122" s="754"/>
      <c r="BG1122" s="754"/>
    </row>
    <row r="1123" spans="1:59" s="782" customFormat="1" x14ac:dyDescent="0.2">
      <c r="A1123" s="773">
        <v>1169</v>
      </c>
      <c r="B1123" s="773">
        <v>1177</v>
      </c>
      <c r="C1123" s="774">
        <v>1368</v>
      </c>
      <c r="D1123" s="775">
        <v>1114</v>
      </c>
      <c r="E1123" s="776" t="s">
        <v>3280</v>
      </c>
      <c r="F1123" s="777" t="s">
        <v>2723</v>
      </c>
      <c r="G1123" s="778" t="s">
        <v>5747</v>
      </c>
      <c r="H1123" s="777" t="s">
        <v>106</v>
      </c>
      <c r="I1123" s="779">
        <v>35000</v>
      </c>
      <c r="J1123" s="780">
        <v>35000</v>
      </c>
      <c r="K1123" s="780"/>
      <c r="L1123" s="780"/>
      <c r="M1123" s="780"/>
      <c r="N1123" s="780"/>
      <c r="O1123" s="780"/>
      <c r="P1123" s="780"/>
      <c r="Q1123" s="781"/>
      <c r="R1123" s="754"/>
      <c r="S1123" s="754"/>
      <c r="T1123" s="754"/>
      <c r="U1123" s="754"/>
      <c r="V1123" s="754"/>
      <c r="W1123" s="754"/>
      <c r="X1123" s="754"/>
      <c r="Y1123" s="754"/>
      <c r="Z1123" s="754"/>
      <c r="AA1123" s="754"/>
      <c r="AB1123" s="754"/>
      <c r="AC1123" s="754"/>
      <c r="AD1123" s="754"/>
      <c r="AE1123" s="754"/>
      <c r="AF1123" s="754"/>
      <c r="AG1123" s="754"/>
      <c r="AH1123" s="754"/>
      <c r="AI1123" s="754"/>
      <c r="AJ1123" s="754"/>
      <c r="AK1123" s="754"/>
      <c r="AL1123" s="754"/>
      <c r="AM1123" s="754"/>
      <c r="AN1123" s="754"/>
      <c r="AO1123" s="754"/>
      <c r="AP1123" s="754"/>
      <c r="AQ1123" s="754"/>
      <c r="AR1123" s="754"/>
      <c r="AS1123" s="754"/>
      <c r="AT1123" s="754"/>
      <c r="AU1123" s="754"/>
      <c r="AV1123" s="754"/>
      <c r="AW1123" s="754"/>
      <c r="AX1123" s="754"/>
      <c r="AY1123" s="754"/>
      <c r="AZ1123" s="754"/>
      <c r="BA1123" s="754"/>
      <c r="BB1123" s="754"/>
      <c r="BC1123" s="754"/>
      <c r="BD1123" s="754"/>
      <c r="BE1123" s="754"/>
      <c r="BF1123" s="754"/>
      <c r="BG1123" s="754"/>
    </row>
    <row r="1124" spans="1:59" s="787" customFormat="1" ht="15.75" x14ac:dyDescent="0.2">
      <c r="A1124" s="773">
        <v>1170</v>
      </c>
      <c r="B1124" s="773">
        <v>1178</v>
      </c>
      <c r="C1124" s="774">
        <v>1369</v>
      </c>
      <c r="D1124" s="775">
        <v>1115</v>
      </c>
      <c r="E1124" s="776" t="s">
        <v>3283</v>
      </c>
      <c r="F1124" s="777" t="s">
        <v>1491</v>
      </c>
      <c r="G1124" s="778" t="s">
        <v>5747</v>
      </c>
      <c r="H1124" s="777" t="s">
        <v>106</v>
      </c>
      <c r="I1124" s="779">
        <v>15000</v>
      </c>
      <c r="J1124" s="780">
        <v>15000</v>
      </c>
      <c r="K1124" s="780"/>
      <c r="L1124" s="780"/>
      <c r="M1124" s="780"/>
      <c r="N1124" s="780"/>
      <c r="O1124" s="780"/>
      <c r="P1124" s="780"/>
      <c r="Q1124" s="781"/>
      <c r="R1124" s="786"/>
      <c r="S1124" s="786"/>
      <c r="T1124" s="786"/>
      <c r="U1124" s="786"/>
      <c r="V1124" s="786"/>
      <c r="W1124" s="786"/>
      <c r="X1124" s="786"/>
      <c r="Y1124" s="786"/>
      <c r="Z1124" s="786"/>
      <c r="AA1124" s="786"/>
      <c r="AB1124" s="786"/>
      <c r="AC1124" s="786"/>
      <c r="AD1124" s="786"/>
      <c r="AE1124" s="786"/>
      <c r="AF1124" s="786"/>
      <c r="AG1124" s="786"/>
      <c r="AH1124" s="786"/>
      <c r="AI1124" s="786"/>
      <c r="AJ1124" s="786"/>
      <c r="AK1124" s="786"/>
      <c r="AL1124" s="786"/>
      <c r="AM1124" s="786"/>
      <c r="AN1124" s="786"/>
      <c r="AO1124" s="786"/>
      <c r="AP1124" s="786"/>
      <c r="AQ1124" s="786"/>
      <c r="AR1124" s="786"/>
      <c r="AS1124" s="786"/>
      <c r="AT1124" s="786"/>
      <c r="AU1124" s="786"/>
      <c r="AV1124" s="786"/>
      <c r="AW1124" s="786"/>
      <c r="AX1124" s="786"/>
      <c r="AY1124" s="786"/>
      <c r="AZ1124" s="786"/>
      <c r="BA1124" s="786"/>
      <c r="BB1124" s="786"/>
      <c r="BC1124" s="786"/>
      <c r="BD1124" s="786"/>
      <c r="BE1124" s="786"/>
      <c r="BF1124" s="786"/>
      <c r="BG1124" s="786"/>
    </row>
    <row r="1125" spans="1:59" s="782" customFormat="1" x14ac:dyDescent="0.2">
      <c r="A1125" s="773">
        <v>1174</v>
      </c>
      <c r="B1125" s="773">
        <v>1182</v>
      </c>
      <c r="C1125" s="774">
        <v>1370</v>
      </c>
      <c r="D1125" s="775">
        <v>1116</v>
      </c>
      <c r="E1125" s="776" t="s">
        <v>3295</v>
      </c>
      <c r="F1125" s="777" t="s">
        <v>3296</v>
      </c>
      <c r="G1125" s="778" t="s">
        <v>5747</v>
      </c>
      <c r="H1125" s="777" t="s">
        <v>106</v>
      </c>
      <c r="I1125" s="779">
        <v>35000</v>
      </c>
      <c r="J1125" s="780">
        <v>35000</v>
      </c>
      <c r="K1125" s="780"/>
      <c r="L1125" s="780"/>
      <c r="M1125" s="780"/>
      <c r="N1125" s="780"/>
      <c r="O1125" s="780"/>
      <c r="P1125" s="780"/>
      <c r="Q1125" s="781"/>
      <c r="R1125" s="754"/>
      <c r="S1125" s="754"/>
      <c r="T1125" s="754"/>
      <c r="U1125" s="754"/>
      <c r="V1125" s="754"/>
      <c r="W1125" s="754"/>
      <c r="X1125" s="754"/>
      <c r="Y1125" s="754"/>
      <c r="Z1125" s="754"/>
      <c r="AA1125" s="754"/>
      <c r="AB1125" s="754"/>
      <c r="AC1125" s="754"/>
      <c r="AD1125" s="754"/>
      <c r="AE1125" s="754"/>
      <c r="AF1125" s="754"/>
      <c r="AG1125" s="754"/>
      <c r="AH1125" s="754"/>
      <c r="AI1125" s="754"/>
      <c r="AJ1125" s="754"/>
      <c r="AK1125" s="754"/>
      <c r="AL1125" s="754"/>
      <c r="AM1125" s="754"/>
      <c r="AN1125" s="754"/>
      <c r="AO1125" s="754"/>
      <c r="AP1125" s="754"/>
      <c r="AQ1125" s="754"/>
      <c r="AR1125" s="754"/>
      <c r="AS1125" s="754"/>
      <c r="AT1125" s="754"/>
      <c r="AU1125" s="754"/>
      <c r="AV1125" s="754"/>
      <c r="AW1125" s="754"/>
      <c r="AX1125" s="754"/>
      <c r="AY1125" s="754"/>
      <c r="AZ1125" s="754"/>
      <c r="BA1125" s="754"/>
      <c r="BB1125" s="754"/>
      <c r="BC1125" s="754"/>
      <c r="BD1125" s="754"/>
      <c r="BE1125" s="754"/>
      <c r="BF1125" s="754"/>
      <c r="BG1125" s="754"/>
    </row>
    <row r="1126" spans="1:59" s="782" customFormat="1" x14ac:dyDescent="0.2">
      <c r="A1126" s="773">
        <v>1175</v>
      </c>
      <c r="B1126" s="773">
        <v>1183</v>
      </c>
      <c r="C1126" s="774">
        <v>1371</v>
      </c>
      <c r="D1126" s="775">
        <v>1117</v>
      </c>
      <c r="E1126" s="776" t="s">
        <v>3298</v>
      </c>
      <c r="F1126" s="777" t="s">
        <v>3299</v>
      </c>
      <c r="G1126" s="778" t="s">
        <v>5747</v>
      </c>
      <c r="H1126" s="777" t="s">
        <v>106</v>
      </c>
      <c r="I1126" s="779">
        <v>50000</v>
      </c>
      <c r="J1126" s="780">
        <v>50000</v>
      </c>
      <c r="K1126" s="780"/>
      <c r="L1126" s="780"/>
      <c r="M1126" s="780"/>
      <c r="N1126" s="780"/>
      <c r="O1126" s="780"/>
      <c r="P1126" s="780"/>
      <c r="Q1126" s="781"/>
      <c r="R1126" s="754"/>
      <c r="S1126" s="754"/>
      <c r="T1126" s="754"/>
      <c r="U1126" s="754"/>
      <c r="V1126" s="754"/>
      <c r="W1126" s="754"/>
      <c r="X1126" s="754"/>
      <c r="Y1126" s="754"/>
      <c r="Z1126" s="754"/>
      <c r="AA1126" s="754"/>
      <c r="AB1126" s="754"/>
      <c r="AC1126" s="754"/>
      <c r="AD1126" s="754"/>
      <c r="AE1126" s="754"/>
      <c r="AF1126" s="754"/>
      <c r="AG1126" s="754"/>
      <c r="AH1126" s="754"/>
      <c r="AI1126" s="754"/>
      <c r="AJ1126" s="754"/>
      <c r="AK1126" s="754"/>
      <c r="AL1126" s="754"/>
      <c r="AM1126" s="754"/>
      <c r="AN1126" s="754"/>
      <c r="AO1126" s="754"/>
      <c r="AP1126" s="754"/>
      <c r="AQ1126" s="754"/>
      <c r="AR1126" s="754"/>
      <c r="AS1126" s="754"/>
      <c r="AT1126" s="754"/>
      <c r="AU1126" s="754"/>
      <c r="AV1126" s="754"/>
      <c r="AW1126" s="754"/>
      <c r="AX1126" s="754"/>
      <c r="AY1126" s="754"/>
      <c r="AZ1126" s="754"/>
      <c r="BA1126" s="754"/>
      <c r="BB1126" s="754"/>
      <c r="BC1126" s="754"/>
      <c r="BD1126" s="754"/>
      <c r="BE1126" s="754"/>
      <c r="BF1126" s="754"/>
      <c r="BG1126" s="754"/>
    </row>
    <row r="1127" spans="1:59" s="782" customFormat="1" x14ac:dyDescent="0.2">
      <c r="A1127" s="773">
        <v>1176</v>
      </c>
      <c r="B1127" s="773">
        <v>1184</v>
      </c>
      <c r="C1127" s="774">
        <v>1372</v>
      </c>
      <c r="D1127" s="775">
        <v>1118</v>
      </c>
      <c r="E1127" s="776" t="s">
        <v>3301</v>
      </c>
      <c r="F1127" s="777" t="s">
        <v>3302</v>
      </c>
      <c r="G1127" s="778" t="s">
        <v>5747</v>
      </c>
      <c r="H1127" s="777" t="s">
        <v>106</v>
      </c>
      <c r="I1127" s="779">
        <v>30000</v>
      </c>
      <c r="J1127" s="780">
        <v>30000</v>
      </c>
      <c r="K1127" s="780"/>
      <c r="L1127" s="780"/>
      <c r="M1127" s="780"/>
      <c r="N1127" s="780"/>
      <c r="O1127" s="780"/>
      <c r="P1127" s="780"/>
      <c r="Q1127" s="781"/>
      <c r="R1127" s="754"/>
      <c r="S1127" s="754"/>
      <c r="T1127" s="754"/>
      <c r="U1127" s="754"/>
      <c r="V1127" s="754"/>
      <c r="W1127" s="754"/>
      <c r="X1127" s="754"/>
      <c r="Y1127" s="754"/>
      <c r="Z1127" s="754"/>
      <c r="AA1127" s="754"/>
      <c r="AB1127" s="754"/>
      <c r="AC1127" s="754"/>
      <c r="AD1127" s="754"/>
      <c r="AE1127" s="754"/>
      <c r="AF1127" s="754"/>
      <c r="AG1127" s="754"/>
      <c r="AH1127" s="754"/>
      <c r="AI1127" s="754"/>
      <c r="AJ1127" s="754"/>
      <c r="AK1127" s="754"/>
      <c r="AL1127" s="754"/>
      <c r="AM1127" s="754"/>
      <c r="AN1127" s="754"/>
      <c r="AO1127" s="754"/>
      <c r="AP1127" s="754"/>
      <c r="AQ1127" s="754"/>
      <c r="AR1127" s="754"/>
      <c r="AS1127" s="754"/>
      <c r="AT1127" s="754"/>
      <c r="AU1127" s="754"/>
      <c r="AV1127" s="754"/>
      <c r="AW1127" s="754"/>
      <c r="AX1127" s="754"/>
      <c r="AY1127" s="754"/>
      <c r="AZ1127" s="754"/>
      <c r="BA1127" s="754"/>
      <c r="BB1127" s="754"/>
      <c r="BC1127" s="754"/>
      <c r="BD1127" s="754"/>
      <c r="BE1127" s="754"/>
      <c r="BF1127" s="754"/>
      <c r="BG1127" s="754"/>
    </row>
    <row r="1128" spans="1:59" s="782" customFormat="1" x14ac:dyDescent="0.2">
      <c r="A1128" s="773">
        <v>1179</v>
      </c>
      <c r="B1128" s="773">
        <v>1187</v>
      </c>
      <c r="C1128" s="774">
        <v>1374</v>
      </c>
      <c r="D1128" s="775">
        <v>1119</v>
      </c>
      <c r="E1128" s="776" t="s">
        <v>3310</v>
      </c>
      <c r="F1128" s="777" t="s">
        <v>1936</v>
      </c>
      <c r="G1128" s="778" t="s">
        <v>5747</v>
      </c>
      <c r="H1128" s="777" t="s">
        <v>106</v>
      </c>
      <c r="I1128" s="779">
        <v>45000</v>
      </c>
      <c r="J1128" s="780">
        <v>45000</v>
      </c>
      <c r="K1128" s="780"/>
      <c r="L1128" s="780"/>
      <c r="M1128" s="780"/>
      <c r="N1128" s="780"/>
      <c r="O1128" s="780"/>
      <c r="P1128" s="780"/>
      <c r="Q1128" s="781"/>
      <c r="R1128" s="754"/>
      <c r="S1128" s="754"/>
      <c r="T1128" s="754"/>
      <c r="U1128" s="754"/>
      <c r="V1128" s="754"/>
      <c r="W1128" s="754"/>
      <c r="X1128" s="754"/>
      <c r="Y1128" s="754"/>
      <c r="Z1128" s="754"/>
      <c r="AA1128" s="754"/>
      <c r="AB1128" s="754"/>
      <c r="AC1128" s="754"/>
      <c r="AD1128" s="754"/>
      <c r="AE1128" s="754"/>
      <c r="AF1128" s="754"/>
      <c r="AG1128" s="754"/>
      <c r="AH1128" s="754"/>
      <c r="AI1128" s="754"/>
      <c r="AJ1128" s="754"/>
      <c r="AK1128" s="754"/>
      <c r="AL1128" s="754"/>
      <c r="AM1128" s="754"/>
      <c r="AN1128" s="754"/>
      <c r="AO1128" s="754"/>
      <c r="AP1128" s="754"/>
      <c r="AQ1128" s="754"/>
      <c r="AR1128" s="754"/>
      <c r="AS1128" s="754"/>
      <c r="AT1128" s="754"/>
      <c r="AU1128" s="754"/>
      <c r="AV1128" s="754"/>
      <c r="AW1128" s="754"/>
      <c r="AX1128" s="754"/>
      <c r="AY1128" s="754"/>
      <c r="AZ1128" s="754"/>
      <c r="BA1128" s="754"/>
      <c r="BB1128" s="754"/>
      <c r="BC1128" s="754"/>
      <c r="BD1128" s="754"/>
      <c r="BE1128" s="754"/>
      <c r="BF1128" s="754"/>
      <c r="BG1128" s="754"/>
    </row>
    <row r="1129" spans="1:59" s="782" customFormat="1" x14ac:dyDescent="0.2">
      <c r="A1129" s="773">
        <v>1180</v>
      </c>
      <c r="B1129" s="773">
        <v>1188</v>
      </c>
      <c r="C1129" s="774">
        <v>1375</v>
      </c>
      <c r="D1129" s="775">
        <v>1120</v>
      </c>
      <c r="E1129" s="776" t="s">
        <v>3312</v>
      </c>
      <c r="F1129" s="777" t="s">
        <v>3313</v>
      </c>
      <c r="G1129" s="778" t="s">
        <v>5747</v>
      </c>
      <c r="H1129" s="777" t="s">
        <v>106</v>
      </c>
      <c r="I1129" s="779">
        <v>75000</v>
      </c>
      <c r="J1129" s="780">
        <v>75000</v>
      </c>
      <c r="K1129" s="780"/>
      <c r="L1129" s="780"/>
      <c r="M1129" s="780"/>
      <c r="N1129" s="780"/>
      <c r="O1129" s="780"/>
      <c r="P1129" s="780"/>
      <c r="Q1129" s="781"/>
      <c r="R1129" s="754"/>
      <c r="S1129" s="754"/>
      <c r="T1129" s="754"/>
      <c r="U1129" s="754"/>
      <c r="V1129" s="754"/>
      <c r="W1129" s="754"/>
      <c r="X1129" s="754"/>
      <c r="Y1129" s="754"/>
      <c r="Z1129" s="754"/>
      <c r="AA1129" s="754"/>
      <c r="AB1129" s="754"/>
      <c r="AC1129" s="754"/>
      <c r="AD1129" s="754"/>
      <c r="AE1129" s="754"/>
      <c r="AF1129" s="754"/>
      <c r="AG1129" s="754"/>
      <c r="AH1129" s="754"/>
      <c r="AI1129" s="754"/>
      <c r="AJ1129" s="754"/>
      <c r="AK1129" s="754"/>
      <c r="AL1129" s="754"/>
      <c r="AM1129" s="754"/>
      <c r="AN1129" s="754"/>
      <c r="AO1129" s="754"/>
      <c r="AP1129" s="754"/>
      <c r="AQ1129" s="754"/>
      <c r="AR1129" s="754"/>
      <c r="AS1129" s="754"/>
      <c r="AT1129" s="754"/>
      <c r="AU1129" s="754"/>
      <c r="AV1129" s="754"/>
      <c r="AW1129" s="754"/>
      <c r="AX1129" s="754"/>
      <c r="AY1129" s="754"/>
      <c r="AZ1129" s="754"/>
      <c r="BA1129" s="754"/>
      <c r="BB1129" s="754"/>
      <c r="BC1129" s="754"/>
      <c r="BD1129" s="754"/>
      <c r="BE1129" s="754"/>
      <c r="BF1129" s="754"/>
      <c r="BG1129" s="754"/>
    </row>
    <row r="1130" spans="1:59" s="782" customFormat="1" x14ac:dyDescent="0.2">
      <c r="A1130" s="773">
        <v>1181</v>
      </c>
      <c r="B1130" s="773">
        <v>1189</v>
      </c>
      <c r="C1130" s="774">
        <v>1376</v>
      </c>
      <c r="D1130" s="775">
        <v>1121</v>
      </c>
      <c r="E1130" s="776" t="s">
        <v>3315</v>
      </c>
      <c r="F1130" s="777" t="s">
        <v>3316</v>
      </c>
      <c r="G1130" s="778" t="s">
        <v>5747</v>
      </c>
      <c r="H1130" s="777" t="s">
        <v>106</v>
      </c>
      <c r="I1130" s="779">
        <v>10000</v>
      </c>
      <c r="J1130" s="780">
        <v>10000</v>
      </c>
      <c r="K1130" s="780"/>
      <c r="L1130" s="780"/>
      <c r="M1130" s="780"/>
      <c r="N1130" s="780"/>
      <c r="O1130" s="780"/>
      <c r="P1130" s="780"/>
      <c r="Q1130" s="781"/>
      <c r="R1130" s="754"/>
      <c r="S1130" s="754"/>
      <c r="T1130" s="754"/>
      <c r="U1130" s="754"/>
      <c r="V1130" s="754"/>
      <c r="W1130" s="754"/>
      <c r="X1130" s="754"/>
      <c r="Y1130" s="754"/>
      <c r="Z1130" s="754"/>
      <c r="AA1130" s="754"/>
      <c r="AB1130" s="754"/>
      <c r="AC1130" s="754"/>
      <c r="AD1130" s="754"/>
      <c r="AE1130" s="754"/>
      <c r="AF1130" s="754"/>
      <c r="AG1130" s="754"/>
      <c r="AH1130" s="754"/>
      <c r="AI1130" s="754"/>
      <c r="AJ1130" s="754"/>
      <c r="AK1130" s="754"/>
      <c r="AL1130" s="754"/>
      <c r="AM1130" s="754"/>
      <c r="AN1130" s="754"/>
      <c r="AO1130" s="754"/>
      <c r="AP1130" s="754"/>
      <c r="AQ1130" s="754"/>
      <c r="AR1130" s="754"/>
      <c r="AS1130" s="754"/>
      <c r="AT1130" s="754"/>
      <c r="AU1130" s="754"/>
      <c r="AV1130" s="754"/>
      <c r="AW1130" s="754"/>
      <c r="AX1130" s="754"/>
      <c r="AY1130" s="754"/>
      <c r="AZ1130" s="754"/>
      <c r="BA1130" s="754"/>
      <c r="BB1130" s="754"/>
      <c r="BC1130" s="754"/>
      <c r="BD1130" s="754"/>
      <c r="BE1130" s="754"/>
      <c r="BF1130" s="754"/>
      <c r="BG1130" s="754"/>
    </row>
    <row r="1131" spans="1:59" s="782" customFormat="1" x14ac:dyDescent="0.2">
      <c r="A1131" s="773">
        <v>1182</v>
      </c>
      <c r="B1131" s="773">
        <v>1190</v>
      </c>
      <c r="C1131" s="774">
        <v>1377</v>
      </c>
      <c r="D1131" s="775">
        <v>1122</v>
      </c>
      <c r="E1131" s="776" t="s">
        <v>3318</v>
      </c>
      <c r="F1131" s="777" t="s">
        <v>3319</v>
      </c>
      <c r="G1131" s="778" t="s">
        <v>5747</v>
      </c>
      <c r="H1131" s="777" t="s">
        <v>106</v>
      </c>
      <c r="I1131" s="779">
        <v>20000</v>
      </c>
      <c r="J1131" s="780">
        <v>20000</v>
      </c>
      <c r="K1131" s="780"/>
      <c r="L1131" s="780"/>
      <c r="M1131" s="780"/>
      <c r="N1131" s="780"/>
      <c r="O1131" s="780"/>
      <c r="P1131" s="780"/>
      <c r="Q1131" s="781"/>
      <c r="R1131" s="754"/>
      <c r="S1131" s="754"/>
      <c r="T1131" s="754"/>
      <c r="U1131" s="754"/>
      <c r="V1131" s="754"/>
      <c r="W1131" s="754"/>
      <c r="X1131" s="754"/>
      <c r="Y1131" s="754"/>
      <c r="Z1131" s="754"/>
      <c r="AA1131" s="754"/>
      <c r="AB1131" s="754"/>
      <c r="AC1131" s="754"/>
      <c r="AD1131" s="754"/>
      <c r="AE1131" s="754"/>
      <c r="AF1131" s="754"/>
      <c r="AG1131" s="754"/>
      <c r="AH1131" s="754"/>
      <c r="AI1131" s="754"/>
      <c r="AJ1131" s="754"/>
      <c r="AK1131" s="754"/>
      <c r="AL1131" s="754"/>
      <c r="AM1131" s="754"/>
      <c r="AN1131" s="754"/>
      <c r="AO1131" s="754"/>
      <c r="AP1131" s="754"/>
      <c r="AQ1131" s="754"/>
      <c r="AR1131" s="754"/>
      <c r="AS1131" s="754"/>
      <c r="AT1131" s="754"/>
      <c r="AU1131" s="754"/>
      <c r="AV1131" s="754"/>
      <c r="AW1131" s="754"/>
      <c r="AX1131" s="754"/>
      <c r="AY1131" s="754"/>
      <c r="AZ1131" s="754"/>
      <c r="BA1131" s="754"/>
      <c r="BB1131" s="754"/>
      <c r="BC1131" s="754"/>
      <c r="BD1131" s="754"/>
      <c r="BE1131" s="754"/>
      <c r="BF1131" s="754"/>
      <c r="BG1131" s="754"/>
    </row>
    <row r="1132" spans="1:59" s="782" customFormat="1" x14ac:dyDescent="0.2">
      <c r="A1132" s="773">
        <v>1184</v>
      </c>
      <c r="B1132" s="773">
        <v>1192</v>
      </c>
      <c r="C1132" s="774">
        <v>1378</v>
      </c>
      <c r="D1132" s="775">
        <v>1123</v>
      </c>
      <c r="E1132" s="776" t="s">
        <v>3324</v>
      </c>
      <c r="F1132" s="777" t="s">
        <v>3326</v>
      </c>
      <c r="G1132" s="778" t="s">
        <v>6217</v>
      </c>
      <c r="H1132" s="777" t="s">
        <v>106</v>
      </c>
      <c r="I1132" s="779">
        <v>120000</v>
      </c>
      <c r="J1132" s="780">
        <v>120000</v>
      </c>
      <c r="K1132" s="780"/>
      <c r="L1132" s="780"/>
      <c r="M1132" s="780"/>
      <c r="N1132" s="780"/>
      <c r="O1132" s="780"/>
      <c r="P1132" s="780"/>
      <c r="Q1132" s="781"/>
      <c r="R1132" s="754"/>
      <c r="S1132" s="754"/>
      <c r="T1132" s="754"/>
      <c r="U1132" s="754"/>
      <c r="V1132" s="754"/>
      <c r="W1132" s="754"/>
      <c r="X1132" s="754"/>
      <c r="Y1132" s="754"/>
      <c r="Z1132" s="754"/>
      <c r="AA1132" s="754"/>
      <c r="AB1132" s="754"/>
      <c r="AC1132" s="754"/>
      <c r="AD1132" s="754"/>
      <c r="AE1132" s="754"/>
      <c r="AF1132" s="754"/>
      <c r="AG1132" s="754"/>
      <c r="AH1132" s="754"/>
      <c r="AI1132" s="754"/>
      <c r="AJ1132" s="754"/>
      <c r="AK1132" s="754"/>
      <c r="AL1132" s="754"/>
      <c r="AM1132" s="754"/>
      <c r="AN1132" s="754"/>
      <c r="AO1132" s="754"/>
      <c r="AP1132" s="754"/>
      <c r="AQ1132" s="754"/>
      <c r="AR1132" s="754"/>
      <c r="AS1132" s="754"/>
      <c r="AT1132" s="754"/>
      <c r="AU1132" s="754"/>
      <c r="AV1132" s="754"/>
      <c r="AW1132" s="754"/>
      <c r="AX1132" s="754"/>
      <c r="AY1132" s="754"/>
      <c r="AZ1132" s="754"/>
      <c r="BA1132" s="754"/>
      <c r="BB1132" s="754"/>
      <c r="BC1132" s="754"/>
      <c r="BD1132" s="754"/>
      <c r="BE1132" s="754"/>
      <c r="BF1132" s="754"/>
      <c r="BG1132" s="754"/>
    </row>
    <row r="1133" spans="1:59" s="782" customFormat="1" ht="21" customHeight="1" x14ac:dyDescent="0.2">
      <c r="A1133" s="773">
        <v>1185</v>
      </c>
      <c r="B1133" s="773">
        <v>1193</v>
      </c>
      <c r="C1133" s="774">
        <v>1379</v>
      </c>
      <c r="D1133" s="775">
        <v>1124</v>
      </c>
      <c r="E1133" s="776">
        <v>38470402678</v>
      </c>
      <c r="F1133" s="777" t="s">
        <v>3329</v>
      </c>
      <c r="G1133" s="778" t="s">
        <v>5750</v>
      </c>
      <c r="H1133" s="777" t="s">
        <v>106</v>
      </c>
      <c r="I1133" s="779">
        <v>50866849</v>
      </c>
      <c r="J1133" s="780">
        <v>53108324.680000007</v>
      </c>
      <c r="K1133" s="780"/>
      <c r="L1133" s="780"/>
      <c r="M1133" s="780"/>
      <c r="N1133" s="780"/>
      <c r="O1133" s="780"/>
      <c r="P1133" s="780"/>
      <c r="Q1133" s="781"/>
      <c r="R1133" s="754"/>
      <c r="S1133" s="754"/>
      <c r="T1133" s="754"/>
      <c r="U1133" s="754"/>
      <c r="V1133" s="754"/>
      <c r="W1133" s="754"/>
      <c r="X1133" s="754"/>
      <c r="Y1133" s="754"/>
      <c r="Z1133" s="754"/>
      <c r="AA1133" s="754"/>
      <c r="AB1133" s="754"/>
      <c r="AC1133" s="754"/>
      <c r="AD1133" s="754"/>
      <c r="AE1133" s="754"/>
      <c r="AF1133" s="754"/>
      <c r="AG1133" s="754"/>
      <c r="AH1133" s="754"/>
      <c r="AI1133" s="754"/>
      <c r="AJ1133" s="754"/>
      <c r="AK1133" s="754"/>
      <c r="AL1133" s="754"/>
      <c r="AM1133" s="754"/>
      <c r="AN1133" s="754"/>
      <c r="AO1133" s="754"/>
      <c r="AP1133" s="754"/>
      <c r="AQ1133" s="754"/>
      <c r="AR1133" s="754"/>
      <c r="AS1133" s="754"/>
      <c r="AT1133" s="754"/>
      <c r="AU1133" s="754"/>
      <c r="AV1133" s="754"/>
      <c r="AW1133" s="754"/>
      <c r="AX1133" s="754"/>
      <c r="AY1133" s="754"/>
      <c r="AZ1133" s="754"/>
      <c r="BA1133" s="754"/>
      <c r="BB1133" s="754"/>
      <c r="BC1133" s="754"/>
      <c r="BD1133" s="754"/>
      <c r="BE1133" s="754"/>
      <c r="BF1133" s="754"/>
      <c r="BG1133" s="754"/>
    </row>
    <row r="1134" spans="1:59" s="793" customFormat="1" ht="75.75" customHeight="1" x14ac:dyDescent="0.2">
      <c r="A1134" s="963" t="s">
        <v>6650</v>
      </c>
      <c r="B1134" s="963"/>
      <c r="C1134" s="963"/>
      <c r="D1134" s="963"/>
      <c r="E1134" s="963"/>
      <c r="F1134" s="963"/>
      <c r="G1134" s="964"/>
      <c r="H1134" s="788"/>
      <c r="I1134" s="789">
        <f>SUM(I463:I1133)</f>
        <v>147935549</v>
      </c>
      <c r="J1134" s="789">
        <f>SUM(J463:J1133)</f>
        <v>150218524.68000001</v>
      </c>
      <c r="K1134" s="790"/>
      <c r="L1134" s="790"/>
      <c r="M1134" s="790"/>
      <c r="N1134" s="790"/>
      <c r="O1134" s="790"/>
      <c r="P1134" s="790"/>
      <c r="Q1134" s="791"/>
      <c r="R1134" s="792"/>
      <c r="S1134" s="792"/>
      <c r="T1134" s="792"/>
      <c r="U1134" s="792"/>
      <c r="V1134" s="792"/>
      <c r="W1134" s="792"/>
      <c r="X1134" s="792"/>
      <c r="Y1134" s="792"/>
      <c r="Z1134" s="792"/>
      <c r="AA1134" s="792"/>
      <c r="AB1134" s="792"/>
      <c r="AC1134" s="792"/>
      <c r="AD1134" s="792"/>
      <c r="AE1134" s="792"/>
      <c r="AF1134" s="792"/>
      <c r="AG1134" s="792"/>
      <c r="AH1134" s="792"/>
      <c r="AI1134" s="792"/>
      <c r="AJ1134" s="792"/>
      <c r="AK1134" s="792"/>
      <c r="AL1134" s="792"/>
      <c r="AM1134" s="792"/>
      <c r="AN1134" s="792"/>
      <c r="AO1134" s="792"/>
      <c r="AP1134" s="792"/>
      <c r="AQ1134" s="792"/>
      <c r="AR1134" s="792"/>
      <c r="AS1134" s="792"/>
      <c r="AT1134" s="792"/>
      <c r="AU1134" s="792"/>
      <c r="AV1134" s="792"/>
      <c r="AW1134" s="792"/>
      <c r="AX1134" s="792"/>
      <c r="AY1134" s="792"/>
      <c r="AZ1134" s="792"/>
      <c r="BA1134" s="792"/>
      <c r="BB1134" s="792"/>
      <c r="BC1134" s="792"/>
      <c r="BD1134" s="792"/>
      <c r="BE1134" s="792"/>
      <c r="BF1134" s="792"/>
      <c r="BG1134" s="792"/>
    </row>
    <row r="1135" spans="1:59" s="803" customFormat="1" x14ac:dyDescent="0.2">
      <c r="A1135" s="794">
        <v>805</v>
      </c>
      <c r="B1135" s="794">
        <v>813</v>
      </c>
      <c r="C1135" s="795">
        <v>1118</v>
      </c>
      <c r="D1135" s="796">
        <v>1125</v>
      </c>
      <c r="E1135" s="797" t="s">
        <v>2274</v>
      </c>
      <c r="F1135" s="798" t="s">
        <v>1500</v>
      </c>
      <c r="G1135" s="799"/>
      <c r="H1135" s="798" t="s">
        <v>6651</v>
      </c>
      <c r="I1135" s="800">
        <v>10000</v>
      </c>
      <c r="J1135" s="801">
        <v>-10000</v>
      </c>
      <c r="K1135" s="801"/>
      <c r="L1135" s="801"/>
      <c r="M1135" s="801"/>
      <c r="N1135" s="801"/>
      <c r="O1135" s="801"/>
      <c r="P1135" s="801"/>
      <c r="Q1135" s="802"/>
      <c r="R1135" s="745"/>
      <c r="S1135" s="745"/>
      <c r="T1135" s="745"/>
      <c r="U1135" s="745"/>
      <c r="V1135" s="745"/>
      <c r="W1135" s="745"/>
      <c r="X1135" s="745"/>
      <c r="Y1135" s="745"/>
      <c r="Z1135" s="745"/>
      <c r="AA1135" s="745"/>
      <c r="AB1135" s="745"/>
      <c r="AC1135" s="745"/>
      <c r="AD1135" s="745"/>
      <c r="AE1135" s="745"/>
      <c r="AF1135" s="745"/>
      <c r="AG1135" s="745"/>
      <c r="AH1135" s="745"/>
      <c r="AI1135" s="745"/>
      <c r="AJ1135" s="745"/>
      <c r="AK1135" s="745"/>
      <c r="AL1135" s="745"/>
      <c r="AM1135" s="745"/>
      <c r="AN1135" s="745"/>
      <c r="AO1135" s="745"/>
      <c r="AP1135" s="745"/>
      <c r="AQ1135" s="745"/>
      <c r="AR1135" s="745"/>
      <c r="AS1135" s="745"/>
      <c r="AT1135" s="745"/>
      <c r="AU1135" s="745"/>
      <c r="AV1135" s="745"/>
      <c r="AW1135" s="745"/>
      <c r="AX1135" s="745"/>
      <c r="AY1135" s="745"/>
      <c r="AZ1135" s="745"/>
      <c r="BA1135" s="745"/>
      <c r="BB1135" s="745"/>
      <c r="BC1135" s="745"/>
      <c r="BD1135" s="745"/>
      <c r="BE1135" s="745"/>
      <c r="BF1135" s="745"/>
      <c r="BG1135" s="745"/>
    </row>
    <row r="1136" spans="1:59" s="803" customFormat="1" x14ac:dyDescent="0.2">
      <c r="A1136" s="794">
        <v>716</v>
      </c>
      <c r="B1136" s="794">
        <v>725</v>
      </c>
      <c r="C1136" s="795">
        <v>1046</v>
      </c>
      <c r="D1136" s="796">
        <v>1126</v>
      </c>
      <c r="E1136" s="797" t="s">
        <v>2023</v>
      </c>
      <c r="F1136" s="798" t="s">
        <v>6652</v>
      </c>
      <c r="G1136" s="799"/>
      <c r="H1136" s="798" t="s">
        <v>6651</v>
      </c>
      <c r="I1136" s="800">
        <v>15000</v>
      </c>
      <c r="J1136" s="801">
        <v>-15000</v>
      </c>
      <c r="K1136" s="801"/>
      <c r="L1136" s="801"/>
      <c r="M1136" s="801"/>
      <c r="N1136" s="801"/>
      <c r="O1136" s="801"/>
      <c r="P1136" s="801"/>
      <c r="Q1136" s="802"/>
      <c r="R1136" s="745"/>
      <c r="S1136" s="745"/>
      <c r="T1136" s="745"/>
      <c r="U1136" s="745"/>
      <c r="V1136" s="745"/>
      <c r="W1136" s="745"/>
      <c r="X1136" s="745"/>
      <c r="Y1136" s="745"/>
      <c r="Z1136" s="745"/>
      <c r="AA1136" s="745"/>
      <c r="AB1136" s="745"/>
      <c r="AC1136" s="745"/>
      <c r="AD1136" s="745"/>
      <c r="AE1136" s="745"/>
      <c r="AF1136" s="745"/>
      <c r="AG1136" s="745"/>
      <c r="AH1136" s="745"/>
      <c r="AI1136" s="745"/>
      <c r="AJ1136" s="745"/>
      <c r="AK1136" s="745"/>
      <c r="AL1136" s="745"/>
      <c r="AM1136" s="745"/>
      <c r="AN1136" s="745"/>
      <c r="AO1136" s="745"/>
      <c r="AP1136" s="745"/>
      <c r="AQ1136" s="745"/>
      <c r="AR1136" s="745"/>
      <c r="AS1136" s="745"/>
      <c r="AT1136" s="745"/>
      <c r="AU1136" s="745"/>
      <c r="AV1136" s="745"/>
      <c r="AW1136" s="745"/>
      <c r="AX1136" s="745"/>
      <c r="AY1136" s="745"/>
      <c r="AZ1136" s="745"/>
      <c r="BA1136" s="745"/>
      <c r="BB1136" s="745"/>
      <c r="BC1136" s="745"/>
      <c r="BD1136" s="745"/>
      <c r="BE1136" s="745"/>
      <c r="BF1136" s="745"/>
      <c r="BG1136" s="745"/>
    </row>
    <row r="1137" spans="1:59" s="807" customFormat="1" ht="45" customHeight="1" x14ac:dyDescent="0.2">
      <c r="A1137" s="965" t="s">
        <v>6653</v>
      </c>
      <c r="B1137" s="965"/>
      <c r="C1137" s="965"/>
      <c r="D1137" s="965"/>
      <c r="E1137" s="965"/>
      <c r="F1137" s="965"/>
      <c r="G1137" s="965"/>
      <c r="H1137" s="966"/>
      <c r="I1137" s="804">
        <f>SUM(I1135:I1136)</f>
        <v>25000</v>
      </c>
      <c r="J1137" s="805">
        <f>SUM(J1135:J1136)</f>
        <v>-25000</v>
      </c>
      <c r="K1137" s="805"/>
      <c r="L1137" s="805"/>
      <c r="M1137" s="805"/>
      <c r="N1137" s="805"/>
      <c r="O1137" s="805"/>
      <c r="P1137" s="805"/>
      <c r="Q1137" s="806"/>
      <c r="R1137" s="769"/>
      <c r="S1137" s="769"/>
      <c r="T1137" s="769"/>
      <c r="U1137" s="769"/>
      <c r="V1137" s="769"/>
      <c r="W1137" s="769"/>
      <c r="X1137" s="769"/>
      <c r="Y1137" s="769"/>
      <c r="Z1137" s="769"/>
      <c r="AA1137" s="769"/>
      <c r="AB1137" s="769"/>
      <c r="AC1137" s="769"/>
      <c r="AD1137" s="769"/>
      <c r="AE1137" s="769"/>
      <c r="AF1137" s="769"/>
      <c r="AG1137" s="769"/>
      <c r="AH1137" s="769"/>
      <c r="AI1137" s="769"/>
      <c r="AJ1137" s="769"/>
      <c r="AK1137" s="769"/>
      <c r="AL1137" s="769"/>
      <c r="AM1137" s="769"/>
      <c r="AN1137" s="769"/>
      <c r="AO1137" s="769"/>
      <c r="AP1137" s="769"/>
      <c r="AQ1137" s="769"/>
      <c r="AR1137" s="769"/>
      <c r="AS1137" s="769"/>
      <c r="AT1137" s="769"/>
      <c r="AU1137" s="769"/>
      <c r="AV1137" s="769"/>
      <c r="AW1137" s="769"/>
      <c r="AX1137" s="769"/>
      <c r="AY1137" s="769"/>
      <c r="AZ1137" s="769"/>
      <c r="BA1137" s="769"/>
      <c r="BB1137" s="769"/>
      <c r="BC1137" s="769"/>
      <c r="BD1137" s="769"/>
      <c r="BE1137" s="769"/>
      <c r="BF1137" s="769"/>
      <c r="BG1137" s="769"/>
    </row>
    <row r="1138" spans="1:59" s="812" customFormat="1" ht="44.25" customHeight="1" x14ac:dyDescent="0.3">
      <c r="A1138" s="967" t="s">
        <v>6654</v>
      </c>
      <c r="B1138" s="968"/>
      <c r="C1138" s="968"/>
      <c r="D1138" s="968"/>
      <c r="E1138" s="968"/>
      <c r="F1138" s="968"/>
      <c r="G1138" s="968"/>
      <c r="H1138" s="969"/>
      <c r="I1138" s="808"/>
      <c r="J1138" s="809"/>
      <c r="K1138" s="809"/>
      <c r="L1138" s="809"/>
      <c r="M1138" s="809"/>
      <c r="N1138" s="809"/>
      <c r="O1138" s="809"/>
      <c r="P1138" s="809"/>
      <c r="Q1138" s="810"/>
      <c r="R1138" s="811"/>
      <c r="S1138" s="811"/>
      <c r="T1138" s="811"/>
      <c r="U1138" s="811"/>
      <c r="V1138" s="811"/>
      <c r="W1138" s="811"/>
      <c r="X1138" s="811"/>
      <c r="Y1138" s="811"/>
      <c r="Z1138" s="811"/>
      <c r="AA1138" s="811"/>
      <c r="AB1138" s="811"/>
      <c r="AC1138" s="811"/>
      <c r="AD1138" s="811"/>
      <c r="AE1138" s="811"/>
      <c r="AF1138" s="811"/>
      <c r="AG1138" s="811"/>
      <c r="AH1138" s="811"/>
      <c r="AI1138" s="811"/>
      <c r="AJ1138" s="811"/>
      <c r="AK1138" s="811"/>
      <c r="AL1138" s="811"/>
      <c r="AM1138" s="811"/>
      <c r="AN1138" s="811"/>
      <c r="AO1138" s="811"/>
      <c r="AP1138" s="811"/>
      <c r="AQ1138" s="811"/>
      <c r="AR1138" s="811"/>
      <c r="AS1138" s="811"/>
      <c r="AT1138" s="811"/>
      <c r="AU1138" s="811"/>
      <c r="AV1138" s="811"/>
      <c r="AW1138" s="811"/>
      <c r="AX1138" s="811"/>
      <c r="AY1138" s="811"/>
      <c r="AZ1138" s="811"/>
      <c r="BA1138" s="811"/>
      <c r="BB1138" s="811"/>
      <c r="BC1138" s="811"/>
      <c r="BD1138" s="811"/>
      <c r="BE1138" s="811"/>
      <c r="BF1138" s="811"/>
      <c r="BG1138" s="811"/>
    </row>
    <row r="1139" spans="1:59" s="822" customFormat="1" x14ac:dyDescent="0.2">
      <c r="A1139" s="813" t="s">
        <v>3331</v>
      </c>
      <c r="B1139" s="813" t="s">
        <v>4682</v>
      </c>
      <c r="C1139" s="814" t="s">
        <v>4682</v>
      </c>
      <c r="D1139" s="814" t="s">
        <v>4682</v>
      </c>
      <c r="E1139" s="815">
        <v>38470402968</v>
      </c>
      <c r="F1139" s="816" t="s">
        <v>3333</v>
      </c>
      <c r="G1139" s="817"/>
      <c r="H1139" s="816"/>
      <c r="I1139" s="818">
        <v>5000000</v>
      </c>
      <c r="J1139" s="819">
        <v>-5000000</v>
      </c>
      <c r="K1139" s="819"/>
      <c r="L1139" s="819"/>
      <c r="M1139" s="819"/>
      <c r="N1139" s="819"/>
      <c r="O1139" s="819"/>
      <c r="P1139" s="819"/>
      <c r="Q1139" s="820"/>
      <c r="R1139" s="821"/>
      <c r="S1139" s="821"/>
      <c r="T1139" s="821"/>
      <c r="U1139" s="821"/>
      <c r="V1139" s="821"/>
      <c r="W1139" s="821"/>
      <c r="X1139" s="821"/>
      <c r="Y1139" s="821"/>
      <c r="Z1139" s="821"/>
      <c r="AA1139" s="821"/>
      <c r="AB1139" s="821"/>
      <c r="AC1139" s="821"/>
      <c r="AD1139" s="821"/>
      <c r="AE1139" s="821"/>
      <c r="AF1139" s="821"/>
      <c r="AG1139" s="821"/>
      <c r="AH1139" s="821"/>
      <c r="AI1139" s="821"/>
      <c r="AJ1139" s="821"/>
      <c r="AK1139" s="821"/>
      <c r="AL1139" s="821"/>
      <c r="AM1139" s="821"/>
      <c r="AN1139" s="821"/>
      <c r="AO1139" s="821"/>
      <c r="AP1139" s="821"/>
      <c r="AQ1139" s="821"/>
      <c r="AR1139" s="821"/>
      <c r="AS1139" s="821"/>
      <c r="AT1139" s="821"/>
      <c r="AU1139" s="821"/>
      <c r="AV1139" s="821"/>
      <c r="AW1139" s="821"/>
      <c r="AX1139" s="821"/>
      <c r="AY1139" s="821"/>
      <c r="AZ1139" s="821"/>
      <c r="BA1139" s="821"/>
      <c r="BB1139" s="821"/>
      <c r="BC1139" s="821"/>
      <c r="BD1139" s="821"/>
      <c r="BE1139" s="821"/>
      <c r="BF1139" s="821"/>
      <c r="BG1139" s="821"/>
    </row>
    <row r="1140" spans="1:59" s="822" customFormat="1" x14ac:dyDescent="0.2">
      <c r="A1140" s="813" t="s">
        <v>3331</v>
      </c>
      <c r="B1140" s="813" t="s">
        <v>4684</v>
      </c>
      <c r="C1140" s="814" t="s">
        <v>4684</v>
      </c>
      <c r="D1140" s="814" t="s">
        <v>4684</v>
      </c>
      <c r="E1140" s="815">
        <v>38470402969</v>
      </c>
      <c r="F1140" s="816" t="s">
        <v>3335</v>
      </c>
      <c r="G1140" s="817"/>
      <c r="H1140" s="816"/>
      <c r="I1140" s="818">
        <v>1000000</v>
      </c>
      <c r="J1140" s="819">
        <v>-1000000</v>
      </c>
      <c r="K1140" s="819"/>
      <c r="L1140" s="819"/>
      <c r="M1140" s="819"/>
      <c r="N1140" s="819"/>
      <c r="O1140" s="819"/>
      <c r="P1140" s="819"/>
      <c r="Q1140" s="820"/>
      <c r="R1140" s="821"/>
      <c r="S1140" s="821"/>
      <c r="T1140" s="821"/>
      <c r="U1140" s="821"/>
      <c r="V1140" s="821"/>
      <c r="W1140" s="821"/>
      <c r="X1140" s="821"/>
      <c r="Y1140" s="821"/>
      <c r="Z1140" s="821"/>
      <c r="AA1140" s="821"/>
      <c r="AB1140" s="821"/>
      <c r="AC1140" s="821"/>
      <c r="AD1140" s="821"/>
      <c r="AE1140" s="821"/>
      <c r="AF1140" s="821"/>
      <c r="AG1140" s="821"/>
      <c r="AH1140" s="821"/>
      <c r="AI1140" s="821"/>
      <c r="AJ1140" s="821"/>
      <c r="AK1140" s="821"/>
      <c r="AL1140" s="821"/>
      <c r="AM1140" s="821"/>
      <c r="AN1140" s="821"/>
      <c r="AO1140" s="821"/>
      <c r="AP1140" s="821"/>
      <c r="AQ1140" s="821"/>
      <c r="AR1140" s="821"/>
      <c r="AS1140" s="821"/>
      <c r="AT1140" s="821"/>
      <c r="AU1140" s="821"/>
      <c r="AV1140" s="821"/>
      <c r="AW1140" s="821"/>
      <c r="AX1140" s="821"/>
      <c r="AY1140" s="821"/>
      <c r="AZ1140" s="821"/>
      <c r="BA1140" s="821"/>
      <c r="BB1140" s="821"/>
      <c r="BC1140" s="821"/>
      <c r="BD1140" s="821"/>
      <c r="BE1140" s="821"/>
      <c r="BF1140" s="821"/>
      <c r="BG1140" s="821"/>
    </row>
    <row r="1141" spans="1:59" s="822" customFormat="1" x14ac:dyDescent="0.2">
      <c r="A1141" s="813">
        <v>531</v>
      </c>
      <c r="B1141" s="813">
        <v>541</v>
      </c>
      <c r="C1141" s="814" t="s">
        <v>4688</v>
      </c>
      <c r="D1141" s="814" t="s">
        <v>4685</v>
      </c>
      <c r="E1141" s="815" t="s">
        <v>1466</v>
      </c>
      <c r="F1141" s="816" t="s">
        <v>1467</v>
      </c>
      <c r="G1141" s="817"/>
      <c r="H1141" s="816"/>
      <c r="I1141" s="818">
        <v>29500</v>
      </c>
      <c r="J1141" s="819">
        <v>-29500</v>
      </c>
      <c r="K1141" s="819"/>
      <c r="L1141" s="819"/>
      <c r="M1141" s="819"/>
      <c r="N1141" s="819"/>
      <c r="O1141" s="819"/>
      <c r="P1141" s="819"/>
      <c r="Q1141" s="820"/>
      <c r="R1141" s="821"/>
      <c r="S1141" s="821"/>
      <c r="T1141" s="821"/>
      <c r="U1141" s="821"/>
      <c r="V1141" s="821"/>
      <c r="W1141" s="821"/>
      <c r="X1141" s="821"/>
      <c r="Y1141" s="821"/>
      <c r="Z1141" s="821"/>
      <c r="AA1141" s="821"/>
      <c r="AB1141" s="821"/>
      <c r="AC1141" s="821"/>
      <c r="AD1141" s="821"/>
      <c r="AE1141" s="821"/>
      <c r="AF1141" s="821"/>
      <c r="AG1141" s="821"/>
      <c r="AH1141" s="821"/>
      <c r="AI1141" s="821"/>
      <c r="AJ1141" s="821"/>
      <c r="AK1141" s="821"/>
      <c r="AL1141" s="821"/>
      <c r="AM1141" s="821"/>
      <c r="AN1141" s="821"/>
      <c r="AO1141" s="821"/>
      <c r="AP1141" s="821"/>
      <c r="AQ1141" s="821"/>
      <c r="AR1141" s="821"/>
      <c r="AS1141" s="821"/>
      <c r="AT1141" s="821"/>
      <c r="AU1141" s="821"/>
      <c r="AV1141" s="821"/>
      <c r="AW1141" s="821"/>
      <c r="AX1141" s="821"/>
      <c r="AY1141" s="821"/>
      <c r="AZ1141" s="821"/>
      <c r="BA1141" s="821"/>
      <c r="BB1141" s="821"/>
      <c r="BC1141" s="821"/>
      <c r="BD1141" s="821"/>
      <c r="BE1141" s="821"/>
      <c r="BF1141" s="821"/>
      <c r="BG1141" s="821"/>
    </row>
    <row r="1142" spans="1:59" s="822" customFormat="1" x14ac:dyDescent="0.2">
      <c r="A1142" s="813">
        <v>156</v>
      </c>
      <c r="B1142" s="813" t="s">
        <v>4702</v>
      </c>
      <c r="C1142" s="814" t="s">
        <v>4690</v>
      </c>
      <c r="D1142" s="814" t="s">
        <v>4687</v>
      </c>
      <c r="E1142" s="815" t="s">
        <v>443</v>
      </c>
      <c r="F1142" s="816" t="s">
        <v>445</v>
      </c>
      <c r="G1142" s="817"/>
      <c r="H1142" s="816"/>
      <c r="I1142" s="818">
        <v>144125</v>
      </c>
      <c r="J1142" s="819">
        <v>-144125</v>
      </c>
      <c r="K1142" s="819"/>
      <c r="L1142" s="819"/>
      <c r="M1142" s="819"/>
      <c r="N1142" s="819"/>
      <c r="O1142" s="819"/>
      <c r="P1142" s="819"/>
      <c r="Q1142" s="820"/>
      <c r="R1142" s="821"/>
      <c r="S1142" s="821"/>
      <c r="T1142" s="821"/>
      <c r="U1142" s="821"/>
      <c r="V1142" s="821"/>
      <c r="W1142" s="821"/>
      <c r="X1142" s="821"/>
      <c r="Y1142" s="821"/>
      <c r="Z1142" s="821"/>
      <c r="AA1142" s="821"/>
      <c r="AB1142" s="821"/>
      <c r="AC1142" s="821"/>
      <c r="AD1142" s="821"/>
      <c r="AE1142" s="821"/>
      <c r="AF1142" s="821"/>
      <c r="AG1142" s="821"/>
      <c r="AH1142" s="821"/>
      <c r="AI1142" s="821"/>
      <c r="AJ1142" s="821"/>
      <c r="AK1142" s="821"/>
      <c r="AL1142" s="821"/>
      <c r="AM1142" s="821"/>
      <c r="AN1142" s="821"/>
      <c r="AO1142" s="821"/>
      <c r="AP1142" s="821"/>
      <c r="AQ1142" s="821"/>
      <c r="AR1142" s="821"/>
      <c r="AS1142" s="821"/>
      <c r="AT1142" s="821"/>
      <c r="AU1142" s="821"/>
      <c r="AV1142" s="821"/>
      <c r="AW1142" s="821"/>
      <c r="AX1142" s="821"/>
      <c r="AY1142" s="821"/>
      <c r="AZ1142" s="821"/>
      <c r="BA1142" s="821"/>
      <c r="BB1142" s="821"/>
      <c r="BC1142" s="821"/>
      <c r="BD1142" s="821"/>
      <c r="BE1142" s="821"/>
      <c r="BF1142" s="821"/>
      <c r="BG1142" s="821"/>
    </row>
    <row r="1143" spans="1:59" s="822" customFormat="1" x14ac:dyDescent="0.2">
      <c r="A1143" s="813" t="e">
        <v>#N/A</v>
      </c>
      <c r="B1143" s="813">
        <v>206</v>
      </c>
      <c r="C1143" s="814" t="s">
        <v>5492</v>
      </c>
      <c r="D1143" s="814" t="s">
        <v>4688</v>
      </c>
      <c r="E1143" s="815" t="s">
        <v>4664</v>
      </c>
      <c r="F1143" s="816" t="s">
        <v>4665</v>
      </c>
      <c r="G1143" s="817"/>
      <c r="H1143" s="816"/>
      <c r="I1143" s="818">
        <v>0</v>
      </c>
      <c r="J1143" s="819">
        <v>0</v>
      </c>
      <c r="K1143" s="819"/>
      <c r="L1143" s="819"/>
      <c r="M1143" s="819"/>
      <c r="N1143" s="819"/>
      <c r="O1143" s="819"/>
      <c r="P1143" s="819"/>
      <c r="Q1143" s="820"/>
      <c r="R1143" s="821"/>
      <c r="S1143" s="821"/>
      <c r="T1143" s="821"/>
      <c r="U1143" s="821"/>
      <c r="V1143" s="821"/>
      <c r="W1143" s="821"/>
      <c r="X1143" s="821"/>
      <c r="Y1143" s="821"/>
      <c r="Z1143" s="821"/>
      <c r="AA1143" s="821"/>
      <c r="AB1143" s="821"/>
      <c r="AC1143" s="821"/>
      <c r="AD1143" s="821"/>
      <c r="AE1143" s="821"/>
      <c r="AF1143" s="821"/>
      <c r="AG1143" s="821"/>
      <c r="AH1143" s="821"/>
      <c r="AI1143" s="821"/>
      <c r="AJ1143" s="821"/>
      <c r="AK1143" s="821"/>
      <c r="AL1143" s="821"/>
      <c r="AM1143" s="821"/>
      <c r="AN1143" s="821"/>
      <c r="AO1143" s="821"/>
      <c r="AP1143" s="821"/>
      <c r="AQ1143" s="821"/>
      <c r="AR1143" s="821"/>
      <c r="AS1143" s="821"/>
      <c r="AT1143" s="821"/>
      <c r="AU1143" s="821"/>
      <c r="AV1143" s="821"/>
      <c r="AW1143" s="821"/>
      <c r="AX1143" s="821"/>
      <c r="AY1143" s="821"/>
      <c r="AZ1143" s="821"/>
      <c r="BA1143" s="821"/>
      <c r="BB1143" s="821"/>
      <c r="BC1143" s="821"/>
      <c r="BD1143" s="821"/>
      <c r="BE1143" s="821"/>
      <c r="BF1143" s="821"/>
      <c r="BG1143" s="821"/>
    </row>
    <row r="1144" spans="1:59" s="822" customFormat="1" x14ac:dyDescent="0.2">
      <c r="A1144" s="813">
        <v>53</v>
      </c>
      <c r="B1144" s="813" t="s">
        <v>4704</v>
      </c>
      <c r="C1144" s="814" t="s">
        <v>4691</v>
      </c>
      <c r="D1144" s="814" t="s">
        <v>4690</v>
      </c>
      <c r="E1144" s="815" t="s">
        <v>249</v>
      </c>
      <c r="F1144" s="816" t="s">
        <v>135</v>
      </c>
      <c r="G1144" s="817"/>
      <c r="H1144" s="816"/>
      <c r="I1144" s="818">
        <v>350000</v>
      </c>
      <c r="J1144" s="819">
        <v>-350000</v>
      </c>
      <c r="K1144" s="819"/>
      <c r="L1144" s="819"/>
      <c r="M1144" s="819"/>
      <c r="N1144" s="819"/>
      <c r="O1144" s="819"/>
      <c r="P1144" s="819"/>
      <c r="Q1144" s="820"/>
      <c r="R1144" s="821"/>
      <c r="S1144" s="821"/>
      <c r="T1144" s="821"/>
      <c r="U1144" s="821"/>
      <c r="V1144" s="821"/>
      <c r="W1144" s="821"/>
      <c r="X1144" s="821"/>
      <c r="Y1144" s="821"/>
      <c r="Z1144" s="821"/>
      <c r="AA1144" s="821"/>
      <c r="AB1144" s="821"/>
      <c r="AC1144" s="821"/>
      <c r="AD1144" s="821"/>
      <c r="AE1144" s="821"/>
      <c r="AF1144" s="821"/>
      <c r="AG1144" s="821"/>
      <c r="AH1144" s="821"/>
      <c r="AI1144" s="821"/>
      <c r="AJ1144" s="821"/>
      <c r="AK1144" s="821"/>
      <c r="AL1144" s="821"/>
      <c r="AM1144" s="821"/>
      <c r="AN1144" s="821"/>
      <c r="AO1144" s="821"/>
      <c r="AP1144" s="821"/>
      <c r="AQ1144" s="821"/>
      <c r="AR1144" s="821"/>
      <c r="AS1144" s="821"/>
      <c r="AT1144" s="821"/>
      <c r="AU1144" s="821"/>
      <c r="AV1144" s="821"/>
      <c r="AW1144" s="821"/>
      <c r="AX1144" s="821"/>
      <c r="AY1144" s="821"/>
      <c r="AZ1144" s="821"/>
      <c r="BA1144" s="821"/>
      <c r="BB1144" s="821"/>
      <c r="BC1144" s="821"/>
      <c r="BD1144" s="821"/>
      <c r="BE1144" s="821"/>
      <c r="BF1144" s="821"/>
      <c r="BG1144" s="821"/>
    </row>
    <row r="1145" spans="1:59" s="822" customFormat="1" x14ac:dyDescent="0.2">
      <c r="A1145" s="813">
        <v>340</v>
      </c>
      <c r="B1145" s="813">
        <v>352</v>
      </c>
      <c r="C1145" s="814" t="s">
        <v>4692</v>
      </c>
      <c r="D1145" s="814" t="s">
        <v>4691</v>
      </c>
      <c r="E1145" s="815" t="s">
        <v>910</v>
      </c>
      <c r="F1145" s="816" t="s">
        <v>911</v>
      </c>
      <c r="G1145" s="817"/>
      <c r="H1145" s="816"/>
      <c r="I1145" s="818">
        <v>8000</v>
      </c>
      <c r="J1145" s="819">
        <v>-8000</v>
      </c>
      <c r="K1145" s="819"/>
      <c r="L1145" s="819"/>
      <c r="M1145" s="819"/>
      <c r="N1145" s="819"/>
      <c r="O1145" s="819"/>
      <c r="P1145" s="819"/>
      <c r="Q1145" s="820"/>
      <c r="R1145" s="821"/>
      <c r="S1145" s="821"/>
      <c r="T1145" s="821"/>
      <c r="U1145" s="821"/>
      <c r="V1145" s="821"/>
      <c r="W1145" s="821"/>
      <c r="X1145" s="821"/>
      <c r="Y1145" s="821"/>
      <c r="Z1145" s="821"/>
      <c r="AA1145" s="821"/>
      <c r="AB1145" s="821"/>
      <c r="AC1145" s="821"/>
      <c r="AD1145" s="821"/>
      <c r="AE1145" s="821"/>
      <c r="AF1145" s="821"/>
      <c r="AG1145" s="821"/>
      <c r="AH1145" s="821"/>
      <c r="AI1145" s="821"/>
      <c r="AJ1145" s="821"/>
      <c r="AK1145" s="821"/>
      <c r="AL1145" s="821"/>
      <c r="AM1145" s="821"/>
      <c r="AN1145" s="821"/>
      <c r="AO1145" s="821"/>
      <c r="AP1145" s="821"/>
      <c r="AQ1145" s="821"/>
      <c r="AR1145" s="821"/>
      <c r="AS1145" s="821"/>
      <c r="AT1145" s="821"/>
      <c r="AU1145" s="821"/>
      <c r="AV1145" s="821"/>
      <c r="AW1145" s="821"/>
      <c r="AX1145" s="821"/>
      <c r="AY1145" s="821"/>
      <c r="AZ1145" s="821"/>
      <c r="BA1145" s="821"/>
      <c r="BB1145" s="821"/>
      <c r="BC1145" s="821"/>
      <c r="BD1145" s="821"/>
      <c r="BE1145" s="821"/>
      <c r="BF1145" s="821"/>
      <c r="BG1145" s="821"/>
    </row>
    <row r="1146" spans="1:59" s="822" customFormat="1" x14ac:dyDescent="0.2">
      <c r="A1146" s="813">
        <v>189</v>
      </c>
      <c r="B1146" s="813">
        <v>70</v>
      </c>
      <c r="C1146" s="814" t="s">
        <v>4693</v>
      </c>
      <c r="D1146" s="814" t="s">
        <v>4692</v>
      </c>
      <c r="E1146" s="815" t="s">
        <v>508</v>
      </c>
      <c r="F1146" s="816" t="s">
        <v>510</v>
      </c>
      <c r="G1146" s="817"/>
      <c r="H1146" s="816"/>
      <c r="I1146" s="818">
        <v>18000</v>
      </c>
      <c r="J1146" s="819">
        <v>-18000</v>
      </c>
      <c r="K1146" s="819"/>
      <c r="L1146" s="819"/>
      <c r="M1146" s="819"/>
      <c r="N1146" s="819"/>
      <c r="O1146" s="819"/>
      <c r="P1146" s="819"/>
      <c r="Q1146" s="820"/>
      <c r="R1146" s="821"/>
      <c r="S1146" s="821"/>
      <c r="T1146" s="821"/>
      <c r="U1146" s="821"/>
      <c r="V1146" s="821"/>
      <c r="W1146" s="821"/>
      <c r="X1146" s="821"/>
      <c r="Y1146" s="821"/>
      <c r="Z1146" s="821"/>
      <c r="AA1146" s="821"/>
      <c r="AB1146" s="821"/>
      <c r="AC1146" s="821"/>
      <c r="AD1146" s="821"/>
      <c r="AE1146" s="821"/>
      <c r="AF1146" s="821"/>
      <c r="AG1146" s="821"/>
      <c r="AH1146" s="821"/>
      <c r="AI1146" s="821"/>
      <c r="AJ1146" s="821"/>
      <c r="AK1146" s="821"/>
      <c r="AL1146" s="821"/>
      <c r="AM1146" s="821"/>
      <c r="AN1146" s="821"/>
      <c r="AO1146" s="821"/>
      <c r="AP1146" s="821"/>
      <c r="AQ1146" s="821"/>
      <c r="AR1146" s="821"/>
      <c r="AS1146" s="821"/>
      <c r="AT1146" s="821"/>
      <c r="AU1146" s="821"/>
      <c r="AV1146" s="821"/>
      <c r="AW1146" s="821"/>
      <c r="AX1146" s="821"/>
      <c r="AY1146" s="821"/>
      <c r="AZ1146" s="821"/>
      <c r="BA1146" s="821"/>
      <c r="BB1146" s="821"/>
      <c r="BC1146" s="821"/>
      <c r="BD1146" s="821"/>
      <c r="BE1146" s="821"/>
      <c r="BF1146" s="821"/>
      <c r="BG1146" s="821"/>
    </row>
    <row r="1147" spans="1:59" s="822" customFormat="1" x14ac:dyDescent="0.2">
      <c r="A1147" s="813">
        <v>96</v>
      </c>
      <c r="B1147" s="813">
        <v>103</v>
      </c>
      <c r="C1147" s="814" t="s">
        <v>4695</v>
      </c>
      <c r="D1147" s="814" t="s">
        <v>4693</v>
      </c>
      <c r="E1147" s="815" t="s">
        <v>338</v>
      </c>
      <c r="F1147" s="816" t="s">
        <v>339</v>
      </c>
      <c r="G1147" s="817"/>
      <c r="H1147" s="816"/>
      <c r="I1147" s="818">
        <v>6500</v>
      </c>
      <c r="J1147" s="819">
        <v>-6500</v>
      </c>
      <c r="K1147" s="819"/>
      <c r="L1147" s="819"/>
      <c r="M1147" s="819"/>
      <c r="N1147" s="819"/>
      <c r="O1147" s="819"/>
      <c r="P1147" s="819"/>
      <c r="Q1147" s="820"/>
      <c r="R1147" s="821"/>
      <c r="S1147" s="821"/>
      <c r="T1147" s="821"/>
      <c r="U1147" s="821"/>
      <c r="V1147" s="821"/>
      <c r="W1147" s="821"/>
      <c r="X1147" s="821"/>
      <c r="Y1147" s="821"/>
      <c r="Z1147" s="821"/>
      <c r="AA1147" s="821"/>
      <c r="AB1147" s="821"/>
      <c r="AC1147" s="821"/>
      <c r="AD1147" s="821"/>
      <c r="AE1147" s="821"/>
      <c r="AF1147" s="821"/>
      <c r="AG1147" s="821"/>
      <c r="AH1147" s="821"/>
      <c r="AI1147" s="821"/>
      <c r="AJ1147" s="821"/>
      <c r="AK1147" s="821"/>
      <c r="AL1147" s="821"/>
      <c r="AM1147" s="821"/>
      <c r="AN1147" s="821"/>
      <c r="AO1147" s="821"/>
      <c r="AP1147" s="821"/>
      <c r="AQ1147" s="821"/>
      <c r="AR1147" s="821"/>
      <c r="AS1147" s="821"/>
      <c r="AT1147" s="821"/>
      <c r="AU1147" s="821"/>
      <c r="AV1147" s="821"/>
      <c r="AW1147" s="821"/>
      <c r="AX1147" s="821"/>
      <c r="AY1147" s="821"/>
      <c r="AZ1147" s="821"/>
      <c r="BA1147" s="821"/>
      <c r="BB1147" s="821"/>
      <c r="BC1147" s="821"/>
      <c r="BD1147" s="821"/>
      <c r="BE1147" s="821"/>
      <c r="BF1147" s="821"/>
      <c r="BG1147" s="821"/>
    </row>
    <row r="1148" spans="1:59" s="822" customFormat="1" x14ac:dyDescent="0.2">
      <c r="A1148" s="813">
        <v>305</v>
      </c>
      <c r="B1148" s="813">
        <v>317</v>
      </c>
      <c r="C1148" s="814">
        <v>746</v>
      </c>
      <c r="D1148" s="814" t="s">
        <v>4695</v>
      </c>
      <c r="E1148" s="815" t="s">
        <v>802</v>
      </c>
      <c r="F1148" s="816" t="s">
        <v>236</v>
      </c>
      <c r="G1148" s="817"/>
      <c r="H1148" s="816"/>
      <c r="I1148" s="818">
        <v>40000</v>
      </c>
      <c r="J1148" s="819">
        <v>-40000</v>
      </c>
      <c r="K1148" s="819"/>
      <c r="L1148" s="819"/>
      <c r="M1148" s="819"/>
      <c r="N1148" s="819"/>
      <c r="O1148" s="819"/>
      <c r="P1148" s="819"/>
      <c r="Q1148" s="820"/>
      <c r="R1148" s="821"/>
      <c r="S1148" s="821"/>
      <c r="T1148" s="821"/>
      <c r="U1148" s="821"/>
      <c r="V1148" s="821"/>
      <c r="W1148" s="821"/>
      <c r="X1148" s="821"/>
      <c r="Y1148" s="821"/>
      <c r="Z1148" s="821"/>
      <c r="AA1148" s="821"/>
      <c r="AB1148" s="821"/>
      <c r="AC1148" s="821"/>
      <c r="AD1148" s="821"/>
      <c r="AE1148" s="821"/>
      <c r="AF1148" s="821"/>
      <c r="AG1148" s="821"/>
      <c r="AH1148" s="821"/>
      <c r="AI1148" s="821"/>
      <c r="AJ1148" s="821"/>
      <c r="AK1148" s="821"/>
      <c r="AL1148" s="821"/>
      <c r="AM1148" s="821"/>
      <c r="AN1148" s="821"/>
      <c r="AO1148" s="821"/>
      <c r="AP1148" s="821"/>
      <c r="AQ1148" s="821"/>
      <c r="AR1148" s="821"/>
      <c r="AS1148" s="821"/>
      <c r="AT1148" s="821"/>
      <c r="AU1148" s="821"/>
      <c r="AV1148" s="821"/>
      <c r="AW1148" s="821"/>
      <c r="AX1148" s="821"/>
      <c r="AY1148" s="821"/>
      <c r="AZ1148" s="821"/>
      <c r="BA1148" s="821"/>
      <c r="BB1148" s="821"/>
      <c r="BC1148" s="821"/>
      <c r="BD1148" s="821"/>
      <c r="BE1148" s="821"/>
      <c r="BF1148" s="821"/>
      <c r="BG1148" s="821"/>
    </row>
    <row r="1149" spans="1:59" s="822" customFormat="1" x14ac:dyDescent="0.2">
      <c r="A1149" s="813">
        <v>654</v>
      </c>
      <c r="B1149" s="813">
        <v>664</v>
      </c>
      <c r="C1149" s="814" t="s">
        <v>4696</v>
      </c>
      <c r="D1149" s="814" t="s">
        <v>4696</v>
      </c>
      <c r="E1149" s="815" t="s">
        <v>1839</v>
      </c>
      <c r="F1149" s="816" t="s">
        <v>1840</v>
      </c>
      <c r="G1149" s="817"/>
      <c r="H1149" s="816"/>
      <c r="I1149" s="818">
        <v>2500</v>
      </c>
      <c r="J1149" s="819">
        <v>-2500</v>
      </c>
      <c r="K1149" s="819"/>
      <c r="L1149" s="819"/>
      <c r="M1149" s="819"/>
      <c r="N1149" s="819"/>
      <c r="O1149" s="819"/>
      <c r="P1149" s="819"/>
      <c r="Q1149" s="820"/>
      <c r="R1149" s="821"/>
      <c r="S1149" s="821"/>
      <c r="T1149" s="821"/>
      <c r="U1149" s="821"/>
      <c r="V1149" s="821"/>
      <c r="W1149" s="821"/>
      <c r="X1149" s="821"/>
      <c r="Y1149" s="821"/>
      <c r="Z1149" s="821"/>
      <c r="AA1149" s="821"/>
      <c r="AB1149" s="821"/>
      <c r="AC1149" s="821"/>
      <c r="AD1149" s="821"/>
      <c r="AE1149" s="821"/>
      <c r="AF1149" s="821"/>
      <c r="AG1149" s="821"/>
      <c r="AH1149" s="821"/>
      <c r="AI1149" s="821"/>
      <c r="AJ1149" s="821"/>
      <c r="AK1149" s="821"/>
      <c r="AL1149" s="821"/>
      <c r="AM1149" s="821"/>
      <c r="AN1149" s="821"/>
      <c r="AO1149" s="821"/>
      <c r="AP1149" s="821"/>
      <c r="AQ1149" s="821"/>
      <c r="AR1149" s="821"/>
      <c r="AS1149" s="821"/>
      <c r="AT1149" s="821"/>
      <c r="AU1149" s="821"/>
      <c r="AV1149" s="821"/>
      <c r="AW1149" s="821"/>
      <c r="AX1149" s="821"/>
      <c r="AY1149" s="821"/>
      <c r="AZ1149" s="821"/>
      <c r="BA1149" s="821"/>
      <c r="BB1149" s="821"/>
      <c r="BC1149" s="821"/>
      <c r="BD1149" s="821"/>
      <c r="BE1149" s="821"/>
      <c r="BF1149" s="821"/>
      <c r="BG1149" s="821"/>
    </row>
    <row r="1150" spans="1:59" s="822" customFormat="1" ht="30" x14ac:dyDescent="0.2">
      <c r="A1150" s="813">
        <v>781</v>
      </c>
      <c r="B1150" s="813">
        <v>789</v>
      </c>
      <c r="C1150" s="814">
        <v>1097</v>
      </c>
      <c r="D1150" s="814" t="s">
        <v>4697</v>
      </c>
      <c r="E1150" s="815" t="s">
        <v>2206</v>
      </c>
      <c r="F1150" s="816" t="s">
        <v>6655</v>
      </c>
      <c r="G1150" s="817"/>
      <c r="H1150" s="816"/>
      <c r="I1150" s="818">
        <v>3000</v>
      </c>
      <c r="J1150" s="819">
        <v>-3000</v>
      </c>
      <c r="K1150" s="819"/>
      <c r="L1150" s="819"/>
      <c r="M1150" s="819"/>
      <c r="N1150" s="819"/>
      <c r="O1150" s="819"/>
      <c r="P1150" s="819"/>
      <c r="Q1150" s="820"/>
      <c r="R1150" s="821"/>
      <c r="S1150" s="821"/>
      <c r="T1150" s="821"/>
      <c r="U1150" s="821"/>
      <c r="V1150" s="821"/>
      <c r="W1150" s="821"/>
      <c r="X1150" s="821"/>
      <c r="Y1150" s="821"/>
      <c r="Z1150" s="821"/>
      <c r="AA1150" s="821"/>
      <c r="AB1150" s="821"/>
      <c r="AC1150" s="821"/>
      <c r="AD1150" s="821"/>
      <c r="AE1150" s="821"/>
      <c r="AF1150" s="821"/>
      <c r="AG1150" s="821"/>
      <c r="AH1150" s="821"/>
      <c r="AI1150" s="821"/>
      <c r="AJ1150" s="821"/>
      <c r="AK1150" s="821"/>
      <c r="AL1150" s="821"/>
      <c r="AM1150" s="821"/>
      <c r="AN1150" s="821"/>
      <c r="AO1150" s="821"/>
      <c r="AP1150" s="821"/>
      <c r="AQ1150" s="821"/>
      <c r="AR1150" s="821"/>
      <c r="AS1150" s="821"/>
      <c r="AT1150" s="821"/>
      <c r="AU1150" s="821"/>
      <c r="AV1150" s="821"/>
      <c r="AW1150" s="821"/>
      <c r="AX1150" s="821"/>
      <c r="AY1150" s="821"/>
      <c r="AZ1150" s="821"/>
      <c r="BA1150" s="821"/>
      <c r="BB1150" s="821"/>
      <c r="BC1150" s="821"/>
      <c r="BD1150" s="821"/>
      <c r="BE1150" s="821"/>
      <c r="BF1150" s="821"/>
      <c r="BG1150" s="821"/>
    </row>
    <row r="1151" spans="1:59" s="822" customFormat="1" x14ac:dyDescent="0.2">
      <c r="A1151" s="813">
        <v>1084</v>
      </c>
      <c r="B1151" s="813">
        <v>1092</v>
      </c>
      <c r="C1151" s="814">
        <v>1313</v>
      </c>
      <c r="D1151" s="814" t="s">
        <v>4698</v>
      </c>
      <c r="E1151" s="815" t="s">
        <v>3040</v>
      </c>
      <c r="F1151" s="816" t="s">
        <v>1592</v>
      </c>
      <c r="G1151" s="817"/>
      <c r="H1151" s="816"/>
      <c r="I1151" s="818">
        <v>3000</v>
      </c>
      <c r="J1151" s="819">
        <v>-3000</v>
      </c>
      <c r="K1151" s="819"/>
      <c r="L1151" s="819"/>
      <c r="M1151" s="819"/>
      <c r="N1151" s="819"/>
      <c r="O1151" s="819"/>
      <c r="P1151" s="819"/>
      <c r="Q1151" s="820"/>
      <c r="R1151" s="821"/>
      <c r="S1151" s="821"/>
      <c r="T1151" s="821"/>
      <c r="U1151" s="821"/>
      <c r="V1151" s="821"/>
      <c r="W1151" s="821"/>
      <c r="X1151" s="821"/>
      <c r="Y1151" s="821"/>
      <c r="Z1151" s="821"/>
      <c r="AA1151" s="821"/>
      <c r="AB1151" s="821"/>
      <c r="AC1151" s="821"/>
      <c r="AD1151" s="821"/>
      <c r="AE1151" s="821"/>
      <c r="AF1151" s="821"/>
      <c r="AG1151" s="821"/>
      <c r="AH1151" s="821"/>
      <c r="AI1151" s="821"/>
      <c r="AJ1151" s="821"/>
      <c r="AK1151" s="821"/>
      <c r="AL1151" s="821"/>
      <c r="AM1151" s="821"/>
      <c r="AN1151" s="821"/>
      <c r="AO1151" s="821"/>
      <c r="AP1151" s="821"/>
      <c r="AQ1151" s="821"/>
      <c r="AR1151" s="821"/>
      <c r="AS1151" s="821"/>
      <c r="AT1151" s="821"/>
      <c r="AU1151" s="821"/>
      <c r="AV1151" s="821"/>
      <c r="AW1151" s="821"/>
      <c r="AX1151" s="821"/>
      <c r="AY1151" s="821"/>
      <c r="AZ1151" s="821"/>
      <c r="BA1151" s="821"/>
      <c r="BB1151" s="821"/>
      <c r="BC1151" s="821"/>
      <c r="BD1151" s="821"/>
      <c r="BE1151" s="821"/>
      <c r="BF1151" s="821"/>
      <c r="BG1151" s="821"/>
    </row>
    <row r="1152" spans="1:59" s="822" customFormat="1" x14ac:dyDescent="0.2">
      <c r="A1152" s="813" t="s">
        <v>3331</v>
      </c>
      <c r="B1152" s="813" t="s">
        <v>4687</v>
      </c>
      <c r="C1152" s="814" t="s">
        <v>4697</v>
      </c>
      <c r="D1152" s="814" t="s">
        <v>4699</v>
      </c>
      <c r="E1152" s="815" t="s">
        <v>3336</v>
      </c>
      <c r="F1152" s="816" t="s">
        <v>597</v>
      </c>
      <c r="G1152" s="817"/>
      <c r="H1152" s="816"/>
      <c r="I1152" s="818">
        <v>1500</v>
      </c>
      <c r="J1152" s="819">
        <v>-1500</v>
      </c>
      <c r="K1152" s="819"/>
      <c r="L1152" s="819"/>
      <c r="M1152" s="819"/>
      <c r="N1152" s="819"/>
      <c r="O1152" s="819"/>
      <c r="P1152" s="819"/>
      <c r="Q1152" s="820"/>
      <c r="R1152" s="821"/>
      <c r="S1152" s="821"/>
      <c r="T1152" s="821"/>
      <c r="U1152" s="821"/>
      <c r="V1152" s="821"/>
      <c r="W1152" s="821"/>
      <c r="X1152" s="821"/>
      <c r="Y1152" s="821"/>
      <c r="Z1152" s="821"/>
      <c r="AA1152" s="821"/>
      <c r="AB1152" s="821"/>
      <c r="AC1152" s="821"/>
      <c r="AD1152" s="821"/>
      <c r="AE1152" s="821"/>
      <c r="AF1152" s="821"/>
      <c r="AG1152" s="821"/>
      <c r="AH1152" s="821"/>
      <c r="AI1152" s="821"/>
      <c r="AJ1152" s="821"/>
      <c r="AK1152" s="821"/>
      <c r="AL1152" s="821"/>
      <c r="AM1152" s="821"/>
      <c r="AN1152" s="821"/>
      <c r="AO1152" s="821"/>
      <c r="AP1152" s="821"/>
      <c r="AQ1152" s="821"/>
      <c r="AR1152" s="821"/>
      <c r="AS1152" s="821"/>
      <c r="AT1152" s="821"/>
      <c r="AU1152" s="821"/>
      <c r="AV1152" s="821"/>
      <c r="AW1152" s="821"/>
      <c r="AX1152" s="821"/>
      <c r="AY1152" s="821"/>
      <c r="AZ1152" s="821"/>
      <c r="BA1152" s="821"/>
      <c r="BB1152" s="821"/>
      <c r="BC1152" s="821"/>
      <c r="BD1152" s="821"/>
      <c r="BE1152" s="821"/>
      <c r="BF1152" s="821"/>
      <c r="BG1152" s="821"/>
    </row>
    <row r="1153" spans="1:59" s="822" customFormat="1" x14ac:dyDescent="0.2">
      <c r="A1153" s="813" t="s">
        <v>3331</v>
      </c>
      <c r="B1153" s="813" t="s">
        <v>4690</v>
      </c>
      <c r="C1153" s="814" t="s">
        <v>4698</v>
      </c>
      <c r="D1153" s="814" t="s">
        <v>4700</v>
      </c>
      <c r="E1153" s="815" t="s">
        <v>3339</v>
      </c>
      <c r="F1153" s="816" t="s">
        <v>597</v>
      </c>
      <c r="G1153" s="817"/>
      <c r="H1153" s="816"/>
      <c r="I1153" s="818">
        <v>1500</v>
      </c>
      <c r="J1153" s="819">
        <v>-1500</v>
      </c>
      <c r="K1153" s="819"/>
      <c r="L1153" s="819"/>
      <c r="M1153" s="819"/>
      <c r="N1153" s="819"/>
      <c r="O1153" s="819"/>
      <c r="P1153" s="819"/>
      <c r="Q1153" s="820"/>
      <c r="R1153" s="821"/>
      <c r="S1153" s="821"/>
      <c r="T1153" s="821"/>
      <c r="U1153" s="821"/>
      <c r="V1153" s="821"/>
      <c r="W1153" s="821"/>
      <c r="X1153" s="821"/>
      <c r="Y1153" s="821"/>
      <c r="Z1153" s="821"/>
      <c r="AA1153" s="821"/>
      <c r="AB1153" s="821"/>
      <c r="AC1153" s="821"/>
      <c r="AD1153" s="821"/>
      <c r="AE1153" s="821"/>
      <c r="AF1153" s="821"/>
      <c r="AG1153" s="821"/>
      <c r="AH1153" s="821"/>
      <c r="AI1153" s="821"/>
      <c r="AJ1153" s="821"/>
      <c r="AK1153" s="821"/>
      <c r="AL1153" s="821"/>
      <c r="AM1153" s="821"/>
      <c r="AN1153" s="821"/>
      <c r="AO1153" s="821"/>
      <c r="AP1153" s="821"/>
      <c r="AQ1153" s="821"/>
      <c r="AR1153" s="821"/>
      <c r="AS1153" s="821"/>
      <c r="AT1153" s="821"/>
      <c r="AU1153" s="821"/>
      <c r="AV1153" s="821"/>
      <c r="AW1153" s="821"/>
      <c r="AX1153" s="821"/>
      <c r="AY1153" s="821"/>
      <c r="AZ1153" s="821"/>
      <c r="BA1153" s="821"/>
      <c r="BB1153" s="821"/>
      <c r="BC1153" s="821"/>
      <c r="BD1153" s="821"/>
      <c r="BE1153" s="821"/>
      <c r="BF1153" s="821"/>
      <c r="BG1153" s="821"/>
    </row>
    <row r="1154" spans="1:59" s="822" customFormat="1" x14ac:dyDescent="0.2">
      <c r="A1154" s="813" t="s">
        <v>3331</v>
      </c>
      <c r="B1154" s="813" t="s">
        <v>4692</v>
      </c>
      <c r="C1154" s="814" t="s">
        <v>4699</v>
      </c>
      <c r="D1154" s="814" t="s">
        <v>4701</v>
      </c>
      <c r="E1154" s="815" t="s">
        <v>3340</v>
      </c>
      <c r="F1154" s="816" t="s">
        <v>597</v>
      </c>
      <c r="G1154" s="817"/>
      <c r="H1154" s="816"/>
      <c r="I1154" s="818">
        <v>1500</v>
      </c>
      <c r="J1154" s="819">
        <v>-1500</v>
      </c>
      <c r="K1154" s="819"/>
      <c r="L1154" s="819"/>
      <c r="M1154" s="819"/>
      <c r="N1154" s="819"/>
      <c r="O1154" s="819"/>
      <c r="P1154" s="819"/>
      <c r="Q1154" s="820"/>
      <c r="R1154" s="821"/>
      <c r="S1154" s="821"/>
      <c r="T1154" s="821"/>
      <c r="U1154" s="821"/>
      <c r="V1154" s="821"/>
      <c r="W1154" s="821"/>
      <c r="X1154" s="821"/>
      <c r="Y1154" s="821"/>
      <c r="Z1154" s="821"/>
      <c r="AA1154" s="821"/>
      <c r="AB1154" s="821"/>
      <c r="AC1154" s="821"/>
      <c r="AD1154" s="821"/>
      <c r="AE1154" s="821"/>
      <c r="AF1154" s="821"/>
      <c r="AG1154" s="821"/>
      <c r="AH1154" s="821"/>
      <c r="AI1154" s="821"/>
      <c r="AJ1154" s="821"/>
      <c r="AK1154" s="821"/>
      <c r="AL1154" s="821"/>
      <c r="AM1154" s="821"/>
      <c r="AN1154" s="821"/>
      <c r="AO1154" s="821"/>
      <c r="AP1154" s="821"/>
      <c r="AQ1154" s="821"/>
      <c r="AR1154" s="821"/>
      <c r="AS1154" s="821"/>
      <c r="AT1154" s="821"/>
      <c r="AU1154" s="821"/>
      <c r="AV1154" s="821"/>
      <c r="AW1154" s="821"/>
      <c r="AX1154" s="821"/>
      <c r="AY1154" s="821"/>
      <c r="AZ1154" s="821"/>
      <c r="BA1154" s="821"/>
      <c r="BB1154" s="821"/>
      <c r="BC1154" s="821"/>
      <c r="BD1154" s="821"/>
      <c r="BE1154" s="821"/>
      <c r="BF1154" s="821"/>
      <c r="BG1154" s="821"/>
    </row>
    <row r="1155" spans="1:59" s="822" customFormat="1" x14ac:dyDescent="0.2">
      <c r="A1155" s="813" t="s">
        <v>3331</v>
      </c>
      <c r="B1155" s="813" t="s">
        <v>4697</v>
      </c>
      <c r="C1155" s="814" t="s">
        <v>4700</v>
      </c>
      <c r="D1155" s="814" t="s">
        <v>4702</v>
      </c>
      <c r="E1155" s="815" t="s">
        <v>3341</v>
      </c>
      <c r="F1155" s="816" t="s">
        <v>597</v>
      </c>
      <c r="G1155" s="817"/>
      <c r="H1155" s="816"/>
      <c r="I1155" s="818">
        <v>1500</v>
      </c>
      <c r="J1155" s="819">
        <v>-1500</v>
      </c>
      <c r="K1155" s="819"/>
      <c r="L1155" s="819"/>
      <c r="M1155" s="819"/>
      <c r="N1155" s="819"/>
      <c r="O1155" s="819"/>
      <c r="P1155" s="819"/>
      <c r="Q1155" s="820"/>
      <c r="R1155" s="821"/>
      <c r="S1155" s="821"/>
      <c r="T1155" s="821"/>
      <c r="U1155" s="821"/>
      <c r="V1155" s="821"/>
      <c r="W1155" s="821"/>
      <c r="X1155" s="821"/>
      <c r="Y1155" s="821"/>
      <c r="Z1155" s="821"/>
      <c r="AA1155" s="821"/>
      <c r="AB1155" s="821"/>
      <c r="AC1155" s="821"/>
      <c r="AD1155" s="821"/>
      <c r="AE1155" s="821"/>
      <c r="AF1155" s="821"/>
      <c r="AG1155" s="821"/>
      <c r="AH1155" s="821"/>
      <c r="AI1155" s="821"/>
      <c r="AJ1155" s="821"/>
      <c r="AK1155" s="821"/>
      <c r="AL1155" s="821"/>
      <c r="AM1155" s="821"/>
      <c r="AN1155" s="821"/>
      <c r="AO1155" s="821"/>
      <c r="AP1155" s="821"/>
      <c r="AQ1155" s="821"/>
      <c r="AR1155" s="821"/>
      <c r="AS1155" s="821"/>
      <c r="AT1155" s="821"/>
      <c r="AU1155" s="821"/>
      <c r="AV1155" s="821"/>
      <c r="AW1155" s="821"/>
      <c r="AX1155" s="821"/>
      <c r="AY1155" s="821"/>
      <c r="AZ1155" s="821"/>
      <c r="BA1155" s="821"/>
      <c r="BB1155" s="821"/>
      <c r="BC1155" s="821"/>
      <c r="BD1155" s="821"/>
      <c r="BE1155" s="821"/>
      <c r="BF1155" s="821"/>
      <c r="BG1155" s="821"/>
    </row>
    <row r="1156" spans="1:59" s="822" customFormat="1" x14ac:dyDescent="0.2">
      <c r="A1156" s="813">
        <v>232</v>
      </c>
      <c r="B1156" s="813" t="s">
        <v>4701</v>
      </c>
      <c r="C1156" s="814" t="s">
        <v>4701</v>
      </c>
      <c r="D1156" s="814" t="s">
        <v>4703</v>
      </c>
      <c r="E1156" s="815" t="s">
        <v>595</v>
      </c>
      <c r="F1156" s="816" t="s">
        <v>597</v>
      </c>
      <c r="G1156" s="817"/>
      <c r="H1156" s="816"/>
      <c r="I1156" s="818">
        <v>1500</v>
      </c>
      <c r="J1156" s="819">
        <v>-1500</v>
      </c>
      <c r="K1156" s="819"/>
      <c r="L1156" s="819"/>
      <c r="M1156" s="819"/>
      <c r="N1156" s="819"/>
      <c r="O1156" s="819"/>
      <c r="P1156" s="819"/>
      <c r="Q1156" s="820"/>
      <c r="R1156" s="821"/>
      <c r="S1156" s="821"/>
      <c r="T1156" s="821"/>
      <c r="U1156" s="821"/>
      <c r="V1156" s="821"/>
      <c r="W1156" s="821"/>
      <c r="X1156" s="821"/>
      <c r="Y1156" s="821"/>
      <c r="Z1156" s="821"/>
      <c r="AA1156" s="821"/>
      <c r="AB1156" s="821"/>
      <c r="AC1156" s="821"/>
      <c r="AD1156" s="821"/>
      <c r="AE1156" s="821"/>
      <c r="AF1156" s="821"/>
      <c r="AG1156" s="821"/>
      <c r="AH1156" s="821"/>
      <c r="AI1156" s="821"/>
      <c r="AJ1156" s="821"/>
      <c r="AK1156" s="821"/>
      <c r="AL1156" s="821"/>
      <c r="AM1156" s="821"/>
      <c r="AN1156" s="821"/>
      <c r="AO1156" s="821"/>
      <c r="AP1156" s="821"/>
      <c r="AQ1156" s="821"/>
      <c r="AR1156" s="821"/>
      <c r="AS1156" s="821"/>
      <c r="AT1156" s="821"/>
      <c r="AU1156" s="821"/>
      <c r="AV1156" s="821"/>
      <c r="AW1156" s="821"/>
      <c r="AX1156" s="821"/>
      <c r="AY1156" s="821"/>
      <c r="AZ1156" s="821"/>
      <c r="BA1156" s="821"/>
      <c r="BB1156" s="821"/>
      <c r="BC1156" s="821"/>
      <c r="BD1156" s="821"/>
      <c r="BE1156" s="821"/>
      <c r="BF1156" s="821"/>
      <c r="BG1156" s="821"/>
    </row>
    <row r="1157" spans="1:59" s="822" customFormat="1" x14ac:dyDescent="0.2">
      <c r="A1157" s="813">
        <v>323</v>
      </c>
      <c r="B1157" s="813">
        <v>335</v>
      </c>
      <c r="C1157" s="814">
        <v>753</v>
      </c>
      <c r="D1157" s="814" t="s">
        <v>4704</v>
      </c>
      <c r="E1157" s="815" t="s">
        <v>859</v>
      </c>
      <c r="F1157" s="816" t="s">
        <v>597</v>
      </c>
      <c r="G1157" s="817"/>
      <c r="H1157" s="816"/>
      <c r="I1157" s="818">
        <v>1500</v>
      </c>
      <c r="J1157" s="819">
        <v>-1500</v>
      </c>
      <c r="K1157" s="819"/>
      <c r="L1157" s="819"/>
      <c r="M1157" s="819"/>
      <c r="N1157" s="819"/>
      <c r="O1157" s="819"/>
      <c r="P1157" s="819"/>
      <c r="Q1157" s="820"/>
      <c r="R1157" s="821"/>
      <c r="S1157" s="821"/>
      <c r="T1157" s="821"/>
      <c r="U1157" s="821"/>
      <c r="V1157" s="821"/>
      <c r="W1157" s="821"/>
      <c r="X1157" s="821"/>
      <c r="Y1157" s="821"/>
      <c r="Z1157" s="821"/>
      <c r="AA1157" s="821"/>
      <c r="AB1157" s="821"/>
      <c r="AC1157" s="821"/>
      <c r="AD1157" s="821"/>
      <c r="AE1157" s="821"/>
      <c r="AF1157" s="821"/>
      <c r="AG1157" s="821"/>
      <c r="AH1157" s="821"/>
      <c r="AI1157" s="821"/>
      <c r="AJ1157" s="821"/>
      <c r="AK1157" s="821"/>
      <c r="AL1157" s="821"/>
      <c r="AM1157" s="821"/>
      <c r="AN1157" s="821"/>
      <c r="AO1157" s="821"/>
      <c r="AP1157" s="821"/>
      <c r="AQ1157" s="821"/>
      <c r="AR1157" s="821"/>
      <c r="AS1157" s="821"/>
      <c r="AT1157" s="821"/>
      <c r="AU1157" s="821"/>
      <c r="AV1157" s="821"/>
      <c r="AW1157" s="821"/>
      <c r="AX1157" s="821"/>
      <c r="AY1157" s="821"/>
      <c r="AZ1157" s="821"/>
      <c r="BA1157" s="821"/>
      <c r="BB1157" s="821"/>
      <c r="BC1157" s="821"/>
      <c r="BD1157" s="821"/>
      <c r="BE1157" s="821"/>
      <c r="BF1157" s="821"/>
      <c r="BG1157" s="821"/>
    </row>
    <row r="1158" spans="1:59" s="822" customFormat="1" ht="30" x14ac:dyDescent="0.2">
      <c r="A1158" s="813">
        <v>350</v>
      </c>
      <c r="B1158" s="813">
        <v>362</v>
      </c>
      <c r="C1158" s="814" t="s">
        <v>4702</v>
      </c>
      <c r="D1158" s="814" t="s">
        <v>4705</v>
      </c>
      <c r="E1158" s="815" t="s">
        <v>940</v>
      </c>
      <c r="F1158" s="816" t="s">
        <v>942</v>
      </c>
      <c r="G1158" s="817"/>
      <c r="H1158" s="816"/>
      <c r="I1158" s="818">
        <v>10000</v>
      </c>
      <c r="J1158" s="819">
        <v>-10000</v>
      </c>
      <c r="K1158" s="819"/>
      <c r="L1158" s="819"/>
      <c r="M1158" s="819"/>
      <c r="N1158" s="819"/>
      <c r="O1158" s="819"/>
      <c r="P1158" s="819"/>
      <c r="Q1158" s="820"/>
      <c r="R1158" s="821"/>
      <c r="S1158" s="821"/>
      <c r="T1158" s="821"/>
      <c r="U1158" s="821"/>
      <c r="V1158" s="821"/>
      <c r="W1158" s="821"/>
      <c r="X1158" s="821"/>
      <c r="Y1158" s="821"/>
      <c r="Z1158" s="821"/>
      <c r="AA1158" s="821"/>
      <c r="AB1158" s="821"/>
      <c r="AC1158" s="821"/>
      <c r="AD1158" s="821"/>
      <c r="AE1158" s="821"/>
      <c r="AF1158" s="821"/>
      <c r="AG1158" s="821"/>
      <c r="AH1158" s="821"/>
      <c r="AI1158" s="821"/>
      <c r="AJ1158" s="821"/>
      <c r="AK1158" s="821"/>
      <c r="AL1158" s="821"/>
      <c r="AM1158" s="821"/>
      <c r="AN1158" s="821"/>
      <c r="AO1158" s="821"/>
      <c r="AP1158" s="821"/>
      <c r="AQ1158" s="821"/>
      <c r="AR1158" s="821"/>
      <c r="AS1158" s="821"/>
      <c r="AT1158" s="821"/>
      <c r="AU1158" s="821"/>
      <c r="AV1158" s="821"/>
      <c r="AW1158" s="821"/>
      <c r="AX1158" s="821"/>
      <c r="AY1158" s="821"/>
      <c r="AZ1158" s="821"/>
      <c r="BA1158" s="821"/>
      <c r="BB1158" s="821"/>
      <c r="BC1158" s="821"/>
      <c r="BD1158" s="821"/>
      <c r="BE1158" s="821"/>
      <c r="BF1158" s="821"/>
      <c r="BG1158" s="821"/>
    </row>
    <row r="1159" spans="1:59" s="822" customFormat="1" x14ac:dyDescent="0.2">
      <c r="A1159" s="813">
        <v>354</v>
      </c>
      <c r="B1159" s="813">
        <v>366</v>
      </c>
      <c r="C1159" s="814" t="s">
        <v>4703</v>
      </c>
      <c r="D1159" s="814" t="s">
        <v>4706</v>
      </c>
      <c r="E1159" s="815" t="s">
        <v>951</v>
      </c>
      <c r="F1159" s="816" t="s">
        <v>953</v>
      </c>
      <c r="G1159" s="817"/>
      <c r="H1159" s="816"/>
      <c r="I1159" s="818">
        <v>5000</v>
      </c>
      <c r="J1159" s="819">
        <v>-5000</v>
      </c>
      <c r="K1159" s="819"/>
      <c r="L1159" s="819"/>
      <c r="M1159" s="819"/>
      <c r="N1159" s="819"/>
      <c r="O1159" s="819"/>
      <c r="P1159" s="819"/>
      <c r="Q1159" s="820"/>
      <c r="R1159" s="821"/>
      <c r="S1159" s="821"/>
      <c r="T1159" s="821"/>
      <c r="U1159" s="821"/>
      <c r="V1159" s="821"/>
      <c r="W1159" s="821"/>
      <c r="X1159" s="821"/>
      <c r="Y1159" s="821"/>
      <c r="Z1159" s="821"/>
      <c r="AA1159" s="821"/>
      <c r="AB1159" s="821"/>
      <c r="AC1159" s="821"/>
      <c r="AD1159" s="821"/>
      <c r="AE1159" s="821"/>
      <c r="AF1159" s="821"/>
      <c r="AG1159" s="821"/>
      <c r="AH1159" s="821"/>
      <c r="AI1159" s="821"/>
      <c r="AJ1159" s="821"/>
      <c r="AK1159" s="821"/>
      <c r="AL1159" s="821"/>
      <c r="AM1159" s="821"/>
      <c r="AN1159" s="821"/>
      <c r="AO1159" s="821"/>
      <c r="AP1159" s="821"/>
      <c r="AQ1159" s="821"/>
      <c r="AR1159" s="821"/>
      <c r="AS1159" s="821"/>
      <c r="AT1159" s="821"/>
      <c r="AU1159" s="821"/>
      <c r="AV1159" s="821"/>
      <c r="AW1159" s="821"/>
      <c r="AX1159" s="821"/>
      <c r="AY1159" s="821"/>
      <c r="AZ1159" s="821"/>
      <c r="BA1159" s="821"/>
      <c r="BB1159" s="821"/>
      <c r="BC1159" s="821"/>
      <c r="BD1159" s="821"/>
      <c r="BE1159" s="821"/>
      <c r="BF1159" s="821"/>
      <c r="BG1159" s="821"/>
    </row>
    <row r="1160" spans="1:59" s="822" customFormat="1" x14ac:dyDescent="0.2">
      <c r="A1160" s="813">
        <v>395</v>
      </c>
      <c r="B1160" s="813">
        <v>407</v>
      </c>
      <c r="C1160" s="814" t="s">
        <v>4704</v>
      </c>
      <c r="D1160" s="814" t="s">
        <v>4707</v>
      </c>
      <c r="E1160" s="815" t="s">
        <v>1074</v>
      </c>
      <c r="F1160" s="816" t="s">
        <v>1075</v>
      </c>
      <c r="G1160" s="817"/>
      <c r="H1160" s="816"/>
      <c r="I1160" s="818">
        <v>10000</v>
      </c>
      <c r="J1160" s="819">
        <v>-10000</v>
      </c>
      <c r="K1160" s="819"/>
      <c r="L1160" s="819"/>
      <c r="M1160" s="819"/>
      <c r="N1160" s="819"/>
      <c r="O1160" s="819"/>
      <c r="P1160" s="819"/>
      <c r="Q1160" s="820"/>
      <c r="R1160" s="821"/>
      <c r="S1160" s="821"/>
      <c r="T1160" s="821"/>
      <c r="U1160" s="821"/>
      <c r="V1160" s="821"/>
      <c r="W1160" s="821"/>
      <c r="X1160" s="821"/>
      <c r="Y1160" s="821"/>
      <c r="Z1160" s="821"/>
      <c r="AA1160" s="821"/>
      <c r="AB1160" s="821"/>
      <c r="AC1160" s="821"/>
      <c r="AD1160" s="821"/>
      <c r="AE1160" s="821"/>
      <c r="AF1160" s="821"/>
      <c r="AG1160" s="821"/>
      <c r="AH1160" s="821"/>
      <c r="AI1160" s="821"/>
      <c r="AJ1160" s="821"/>
      <c r="AK1160" s="821"/>
      <c r="AL1160" s="821"/>
      <c r="AM1160" s="821"/>
      <c r="AN1160" s="821"/>
      <c r="AO1160" s="821"/>
      <c r="AP1160" s="821"/>
      <c r="AQ1160" s="821"/>
      <c r="AR1160" s="821"/>
      <c r="AS1160" s="821"/>
      <c r="AT1160" s="821"/>
      <c r="AU1160" s="821"/>
      <c r="AV1160" s="821"/>
      <c r="AW1160" s="821"/>
      <c r="AX1160" s="821"/>
      <c r="AY1160" s="821"/>
      <c r="AZ1160" s="821"/>
      <c r="BA1160" s="821"/>
      <c r="BB1160" s="821"/>
      <c r="BC1160" s="821"/>
      <c r="BD1160" s="821"/>
      <c r="BE1160" s="821"/>
      <c r="BF1160" s="821"/>
      <c r="BG1160" s="821"/>
    </row>
    <row r="1161" spans="1:59" s="822" customFormat="1" x14ac:dyDescent="0.2">
      <c r="A1161" s="813">
        <v>404</v>
      </c>
      <c r="B1161" s="813">
        <v>416</v>
      </c>
      <c r="C1161" s="814" t="s">
        <v>4705</v>
      </c>
      <c r="D1161" s="814" t="s">
        <v>4708</v>
      </c>
      <c r="E1161" s="815" t="s">
        <v>1097</v>
      </c>
      <c r="F1161" s="816" t="s">
        <v>953</v>
      </c>
      <c r="G1161" s="817"/>
      <c r="H1161" s="816"/>
      <c r="I1161" s="818">
        <v>5000</v>
      </c>
      <c r="J1161" s="819">
        <v>-5000</v>
      </c>
      <c r="K1161" s="819"/>
      <c r="L1161" s="819"/>
      <c r="M1161" s="819"/>
      <c r="N1161" s="819"/>
      <c r="O1161" s="819"/>
      <c r="P1161" s="819"/>
      <c r="Q1161" s="820"/>
      <c r="R1161" s="821"/>
      <c r="S1161" s="821"/>
      <c r="T1161" s="821"/>
      <c r="U1161" s="821"/>
      <c r="V1161" s="821"/>
      <c r="W1161" s="821"/>
      <c r="X1161" s="821"/>
      <c r="Y1161" s="821"/>
      <c r="Z1161" s="821"/>
      <c r="AA1161" s="821"/>
      <c r="AB1161" s="821"/>
      <c r="AC1161" s="821"/>
      <c r="AD1161" s="821"/>
      <c r="AE1161" s="821"/>
      <c r="AF1161" s="821"/>
      <c r="AG1161" s="821"/>
      <c r="AH1161" s="821"/>
      <c r="AI1161" s="821"/>
      <c r="AJ1161" s="821"/>
      <c r="AK1161" s="821"/>
      <c r="AL1161" s="821"/>
      <c r="AM1161" s="821"/>
      <c r="AN1161" s="821"/>
      <c r="AO1161" s="821"/>
      <c r="AP1161" s="821"/>
      <c r="AQ1161" s="821"/>
      <c r="AR1161" s="821"/>
      <c r="AS1161" s="821"/>
      <c r="AT1161" s="821"/>
      <c r="AU1161" s="821"/>
      <c r="AV1161" s="821"/>
      <c r="AW1161" s="821"/>
      <c r="AX1161" s="821"/>
      <c r="AY1161" s="821"/>
      <c r="AZ1161" s="821"/>
      <c r="BA1161" s="821"/>
      <c r="BB1161" s="821"/>
      <c r="BC1161" s="821"/>
      <c r="BD1161" s="821"/>
      <c r="BE1161" s="821"/>
      <c r="BF1161" s="821"/>
      <c r="BG1161" s="821"/>
    </row>
    <row r="1162" spans="1:59" s="822" customFormat="1" x14ac:dyDescent="0.2">
      <c r="A1162" s="813">
        <v>451</v>
      </c>
      <c r="B1162" s="813">
        <v>461</v>
      </c>
      <c r="C1162" s="814" t="s">
        <v>4706</v>
      </c>
      <c r="D1162" s="814" t="s">
        <v>4709</v>
      </c>
      <c r="E1162" s="815" t="s">
        <v>1221</v>
      </c>
      <c r="F1162" s="816" t="s">
        <v>953</v>
      </c>
      <c r="G1162" s="817"/>
      <c r="H1162" s="816"/>
      <c r="I1162" s="818">
        <v>5000</v>
      </c>
      <c r="J1162" s="819">
        <v>-5000</v>
      </c>
      <c r="K1162" s="819"/>
      <c r="L1162" s="819"/>
      <c r="M1162" s="819"/>
      <c r="N1162" s="819"/>
      <c r="O1162" s="819"/>
      <c r="P1162" s="819"/>
      <c r="Q1162" s="820"/>
      <c r="R1162" s="821"/>
      <c r="S1162" s="821"/>
      <c r="T1162" s="821"/>
      <c r="U1162" s="821"/>
      <c r="V1162" s="821"/>
      <c r="W1162" s="821"/>
      <c r="X1162" s="821"/>
      <c r="Y1162" s="821"/>
      <c r="Z1162" s="821"/>
      <c r="AA1162" s="821"/>
      <c r="AB1162" s="821"/>
      <c r="AC1162" s="821"/>
      <c r="AD1162" s="821"/>
      <c r="AE1162" s="821"/>
      <c r="AF1162" s="821"/>
      <c r="AG1162" s="821"/>
      <c r="AH1162" s="821"/>
      <c r="AI1162" s="821"/>
      <c r="AJ1162" s="821"/>
      <c r="AK1162" s="821"/>
      <c r="AL1162" s="821"/>
      <c r="AM1162" s="821"/>
      <c r="AN1162" s="821"/>
      <c r="AO1162" s="821"/>
      <c r="AP1162" s="821"/>
      <c r="AQ1162" s="821"/>
      <c r="AR1162" s="821"/>
      <c r="AS1162" s="821"/>
      <c r="AT1162" s="821"/>
      <c r="AU1162" s="821"/>
      <c r="AV1162" s="821"/>
      <c r="AW1162" s="821"/>
      <c r="AX1162" s="821"/>
      <c r="AY1162" s="821"/>
      <c r="AZ1162" s="821"/>
      <c r="BA1162" s="821"/>
      <c r="BB1162" s="821"/>
      <c r="BC1162" s="821"/>
      <c r="BD1162" s="821"/>
      <c r="BE1162" s="821"/>
      <c r="BF1162" s="821"/>
      <c r="BG1162" s="821"/>
    </row>
    <row r="1163" spans="1:59" s="822" customFormat="1" x14ac:dyDescent="0.2">
      <c r="A1163" s="813">
        <v>456</v>
      </c>
      <c r="B1163" s="813">
        <v>466</v>
      </c>
      <c r="C1163" s="814" t="s">
        <v>4707</v>
      </c>
      <c r="D1163" s="814" t="s">
        <v>4710</v>
      </c>
      <c r="E1163" s="815" t="s">
        <v>1236</v>
      </c>
      <c r="F1163" s="816" t="s">
        <v>953</v>
      </c>
      <c r="G1163" s="817"/>
      <c r="H1163" s="816"/>
      <c r="I1163" s="818">
        <v>5000</v>
      </c>
      <c r="J1163" s="819">
        <v>-5000</v>
      </c>
      <c r="K1163" s="819"/>
      <c r="L1163" s="819"/>
      <c r="M1163" s="819"/>
      <c r="N1163" s="819"/>
      <c r="O1163" s="819"/>
      <c r="P1163" s="819"/>
      <c r="Q1163" s="820"/>
      <c r="R1163" s="821"/>
      <c r="S1163" s="821"/>
      <c r="T1163" s="821"/>
      <c r="U1163" s="821"/>
      <c r="V1163" s="821"/>
      <c r="W1163" s="821"/>
      <c r="X1163" s="821"/>
      <c r="Y1163" s="821"/>
      <c r="Z1163" s="821"/>
      <c r="AA1163" s="821"/>
      <c r="AB1163" s="821"/>
      <c r="AC1163" s="821"/>
      <c r="AD1163" s="821"/>
      <c r="AE1163" s="821"/>
      <c r="AF1163" s="821"/>
      <c r="AG1163" s="821"/>
      <c r="AH1163" s="821"/>
      <c r="AI1163" s="821"/>
      <c r="AJ1163" s="821"/>
      <c r="AK1163" s="821"/>
      <c r="AL1163" s="821"/>
      <c r="AM1163" s="821"/>
      <c r="AN1163" s="821"/>
      <c r="AO1163" s="821"/>
      <c r="AP1163" s="821"/>
      <c r="AQ1163" s="821"/>
      <c r="AR1163" s="821"/>
      <c r="AS1163" s="821"/>
      <c r="AT1163" s="821"/>
      <c r="AU1163" s="821"/>
      <c r="AV1163" s="821"/>
      <c r="AW1163" s="821"/>
      <c r="AX1163" s="821"/>
      <c r="AY1163" s="821"/>
      <c r="AZ1163" s="821"/>
      <c r="BA1163" s="821"/>
      <c r="BB1163" s="821"/>
      <c r="BC1163" s="821"/>
      <c r="BD1163" s="821"/>
      <c r="BE1163" s="821"/>
      <c r="BF1163" s="821"/>
      <c r="BG1163" s="821"/>
    </row>
    <row r="1164" spans="1:59" s="822" customFormat="1" x14ac:dyDescent="0.2">
      <c r="A1164" s="813">
        <v>467</v>
      </c>
      <c r="B1164" s="813">
        <v>477</v>
      </c>
      <c r="C1164" s="814" t="s">
        <v>4708</v>
      </c>
      <c r="D1164" s="814" t="s">
        <v>4711</v>
      </c>
      <c r="E1164" s="815" t="s">
        <v>1266</v>
      </c>
      <c r="F1164" s="816" t="s">
        <v>953</v>
      </c>
      <c r="G1164" s="817"/>
      <c r="H1164" s="816"/>
      <c r="I1164" s="818">
        <v>5000</v>
      </c>
      <c r="J1164" s="819">
        <v>-5000</v>
      </c>
      <c r="K1164" s="819"/>
      <c r="L1164" s="819"/>
      <c r="M1164" s="819"/>
      <c r="N1164" s="819"/>
      <c r="O1164" s="819"/>
      <c r="P1164" s="819"/>
      <c r="Q1164" s="820"/>
      <c r="R1164" s="821"/>
      <c r="S1164" s="821"/>
      <c r="T1164" s="821"/>
      <c r="U1164" s="821"/>
      <c r="V1164" s="821"/>
      <c r="W1164" s="821"/>
      <c r="X1164" s="821"/>
      <c r="Y1164" s="821"/>
      <c r="Z1164" s="821"/>
      <c r="AA1164" s="821"/>
      <c r="AB1164" s="821"/>
      <c r="AC1164" s="821"/>
      <c r="AD1164" s="821"/>
      <c r="AE1164" s="821"/>
      <c r="AF1164" s="821"/>
      <c r="AG1164" s="821"/>
      <c r="AH1164" s="821"/>
      <c r="AI1164" s="821"/>
      <c r="AJ1164" s="821"/>
      <c r="AK1164" s="821"/>
      <c r="AL1164" s="821"/>
      <c r="AM1164" s="821"/>
      <c r="AN1164" s="821"/>
      <c r="AO1164" s="821"/>
      <c r="AP1164" s="821"/>
      <c r="AQ1164" s="821"/>
      <c r="AR1164" s="821"/>
      <c r="AS1164" s="821"/>
      <c r="AT1164" s="821"/>
      <c r="AU1164" s="821"/>
      <c r="AV1164" s="821"/>
      <c r="AW1164" s="821"/>
      <c r="AX1164" s="821"/>
      <c r="AY1164" s="821"/>
      <c r="AZ1164" s="821"/>
      <c r="BA1164" s="821"/>
      <c r="BB1164" s="821"/>
      <c r="BC1164" s="821"/>
      <c r="BD1164" s="821"/>
      <c r="BE1164" s="821"/>
      <c r="BF1164" s="821"/>
      <c r="BG1164" s="821"/>
    </row>
    <row r="1165" spans="1:59" s="822" customFormat="1" x14ac:dyDescent="0.2">
      <c r="A1165" s="813">
        <v>584</v>
      </c>
      <c r="B1165" s="813">
        <v>594</v>
      </c>
      <c r="C1165" s="814" t="s">
        <v>4709</v>
      </c>
      <c r="D1165" s="814" t="s">
        <v>4712</v>
      </c>
      <c r="E1165" s="815" t="s">
        <v>1627</v>
      </c>
      <c r="F1165" s="816" t="s">
        <v>1628</v>
      </c>
      <c r="G1165" s="817"/>
      <c r="H1165" s="816"/>
      <c r="I1165" s="818">
        <v>12000</v>
      </c>
      <c r="J1165" s="819">
        <v>-12000</v>
      </c>
      <c r="K1165" s="819"/>
      <c r="L1165" s="819"/>
      <c r="M1165" s="819"/>
      <c r="N1165" s="819"/>
      <c r="O1165" s="819"/>
      <c r="P1165" s="819"/>
      <c r="Q1165" s="820"/>
      <c r="R1165" s="821"/>
      <c r="S1165" s="821"/>
      <c r="T1165" s="821"/>
      <c r="U1165" s="821"/>
      <c r="V1165" s="821"/>
      <c r="W1165" s="821"/>
      <c r="X1165" s="821"/>
      <c r="Y1165" s="821"/>
      <c r="Z1165" s="821"/>
      <c r="AA1165" s="821"/>
      <c r="AB1165" s="821"/>
      <c r="AC1165" s="821"/>
      <c r="AD1165" s="821"/>
      <c r="AE1165" s="821"/>
      <c r="AF1165" s="821"/>
      <c r="AG1165" s="821"/>
      <c r="AH1165" s="821"/>
      <c r="AI1165" s="821"/>
      <c r="AJ1165" s="821"/>
      <c r="AK1165" s="821"/>
      <c r="AL1165" s="821"/>
      <c r="AM1165" s="821"/>
      <c r="AN1165" s="821"/>
      <c r="AO1165" s="821"/>
      <c r="AP1165" s="821"/>
      <c r="AQ1165" s="821"/>
      <c r="AR1165" s="821"/>
      <c r="AS1165" s="821"/>
      <c r="AT1165" s="821"/>
      <c r="AU1165" s="821"/>
      <c r="AV1165" s="821"/>
      <c r="AW1165" s="821"/>
      <c r="AX1165" s="821"/>
      <c r="AY1165" s="821"/>
      <c r="AZ1165" s="821"/>
      <c r="BA1165" s="821"/>
      <c r="BB1165" s="821"/>
      <c r="BC1165" s="821"/>
      <c r="BD1165" s="821"/>
      <c r="BE1165" s="821"/>
      <c r="BF1165" s="821"/>
      <c r="BG1165" s="821"/>
    </row>
    <row r="1166" spans="1:59" s="822" customFormat="1" x14ac:dyDescent="0.2">
      <c r="A1166" s="813">
        <v>585</v>
      </c>
      <c r="B1166" s="813">
        <v>595</v>
      </c>
      <c r="C1166" s="814" t="s">
        <v>4710</v>
      </c>
      <c r="D1166" s="814" t="s">
        <v>4713</v>
      </c>
      <c r="E1166" s="815" t="s">
        <v>1630</v>
      </c>
      <c r="F1166" s="816" t="s">
        <v>1631</v>
      </c>
      <c r="G1166" s="817"/>
      <c r="H1166" s="816"/>
      <c r="I1166" s="818">
        <v>3000</v>
      </c>
      <c r="J1166" s="819">
        <v>-3000</v>
      </c>
      <c r="K1166" s="819"/>
      <c r="L1166" s="819"/>
      <c r="M1166" s="819"/>
      <c r="N1166" s="819"/>
      <c r="O1166" s="819"/>
      <c r="P1166" s="819"/>
      <c r="Q1166" s="820"/>
      <c r="R1166" s="821"/>
      <c r="S1166" s="821"/>
      <c r="T1166" s="821"/>
      <c r="U1166" s="821"/>
      <c r="V1166" s="821"/>
      <c r="W1166" s="821"/>
      <c r="X1166" s="821"/>
      <c r="Y1166" s="821"/>
      <c r="Z1166" s="821"/>
      <c r="AA1166" s="821"/>
      <c r="AB1166" s="821"/>
      <c r="AC1166" s="821"/>
      <c r="AD1166" s="821"/>
      <c r="AE1166" s="821"/>
      <c r="AF1166" s="821"/>
      <c r="AG1166" s="821"/>
      <c r="AH1166" s="821"/>
      <c r="AI1166" s="821"/>
      <c r="AJ1166" s="821"/>
      <c r="AK1166" s="821"/>
      <c r="AL1166" s="821"/>
      <c r="AM1166" s="821"/>
      <c r="AN1166" s="821"/>
      <c r="AO1166" s="821"/>
      <c r="AP1166" s="821"/>
      <c r="AQ1166" s="821"/>
      <c r="AR1166" s="821"/>
      <c r="AS1166" s="821"/>
      <c r="AT1166" s="821"/>
      <c r="AU1166" s="821"/>
      <c r="AV1166" s="821"/>
      <c r="AW1166" s="821"/>
      <c r="AX1166" s="821"/>
      <c r="AY1166" s="821"/>
      <c r="AZ1166" s="821"/>
      <c r="BA1166" s="821"/>
      <c r="BB1166" s="821"/>
      <c r="BC1166" s="821"/>
      <c r="BD1166" s="821"/>
      <c r="BE1166" s="821"/>
      <c r="BF1166" s="821"/>
      <c r="BG1166" s="821"/>
    </row>
    <row r="1167" spans="1:59" s="822" customFormat="1" x14ac:dyDescent="0.2">
      <c r="A1167" s="813">
        <v>714</v>
      </c>
      <c r="B1167" s="813" t="s">
        <v>4714</v>
      </c>
      <c r="C1167" s="814" t="s">
        <v>4711</v>
      </c>
      <c r="D1167" s="814" t="s">
        <v>4714</v>
      </c>
      <c r="E1167" s="815" t="s">
        <v>2018</v>
      </c>
      <c r="F1167" s="816" t="s">
        <v>1628</v>
      </c>
      <c r="G1167" s="817"/>
      <c r="H1167" s="816"/>
      <c r="I1167" s="818">
        <v>12000</v>
      </c>
      <c r="J1167" s="819">
        <v>-12000</v>
      </c>
      <c r="K1167" s="819"/>
      <c r="L1167" s="819"/>
      <c r="M1167" s="819"/>
      <c r="N1167" s="819"/>
      <c r="O1167" s="819"/>
      <c r="P1167" s="819"/>
      <c r="Q1167" s="820"/>
      <c r="R1167" s="821"/>
      <c r="S1167" s="821"/>
      <c r="T1167" s="821"/>
      <c r="U1167" s="821"/>
      <c r="V1167" s="821"/>
      <c r="W1167" s="821"/>
      <c r="X1167" s="821"/>
      <c r="Y1167" s="821"/>
      <c r="Z1167" s="821"/>
      <c r="AA1167" s="821"/>
      <c r="AB1167" s="821"/>
      <c r="AC1167" s="821"/>
      <c r="AD1167" s="821"/>
      <c r="AE1167" s="821"/>
      <c r="AF1167" s="821"/>
      <c r="AG1167" s="821"/>
      <c r="AH1167" s="821"/>
      <c r="AI1167" s="821"/>
      <c r="AJ1167" s="821"/>
      <c r="AK1167" s="821"/>
      <c r="AL1167" s="821"/>
      <c r="AM1167" s="821"/>
      <c r="AN1167" s="821"/>
      <c r="AO1167" s="821"/>
      <c r="AP1167" s="821"/>
      <c r="AQ1167" s="821"/>
      <c r="AR1167" s="821"/>
      <c r="AS1167" s="821"/>
      <c r="AT1167" s="821"/>
      <c r="AU1167" s="821"/>
      <c r="AV1167" s="821"/>
      <c r="AW1167" s="821"/>
      <c r="AX1167" s="821"/>
      <c r="AY1167" s="821"/>
      <c r="AZ1167" s="821"/>
      <c r="BA1167" s="821"/>
      <c r="BB1167" s="821"/>
      <c r="BC1167" s="821"/>
      <c r="BD1167" s="821"/>
      <c r="BE1167" s="821"/>
      <c r="BF1167" s="821"/>
      <c r="BG1167" s="821"/>
    </row>
    <row r="1168" spans="1:59" s="822" customFormat="1" x14ac:dyDescent="0.2">
      <c r="A1168" s="813">
        <v>792</v>
      </c>
      <c r="B1168" s="813">
        <v>800</v>
      </c>
      <c r="C1168" s="814" t="s">
        <v>4712</v>
      </c>
      <c r="D1168" s="814" t="s">
        <v>5337</v>
      </c>
      <c r="E1168" s="815" t="s">
        <v>2235</v>
      </c>
      <c r="F1168" s="816" t="s">
        <v>2236</v>
      </c>
      <c r="G1168" s="817"/>
      <c r="H1168" s="816"/>
      <c r="I1168" s="818">
        <v>7000</v>
      </c>
      <c r="J1168" s="819">
        <v>-7000</v>
      </c>
      <c r="K1168" s="819"/>
      <c r="L1168" s="819"/>
      <c r="M1168" s="819"/>
      <c r="N1168" s="819"/>
      <c r="O1168" s="819"/>
      <c r="P1168" s="819"/>
      <c r="Q1168" s="820"/>
      <c r="R1168" s="821"/>
      <c r="S1168" s="821"/>
      <c r="T1168" s="821"/>
      <c r="U1168" s="821"/>
      <c r="V1168" s="821"/>
      <c r="W1168" s="821"/>
      <c r="X1168" s="821"/>
      <c r="Y1168" s="821"/>
      <c r="Z1168" s="821"/>
      <c r="AA1168" s="821"/>
      <c r="AB1168" s="821"/>
      <c r="AC1168" s="821"/>
      <c r="AD1168" s="821"/>
      <c r="AE1168" s="821"/>
      <c r="AF1168" s="821"/>
      <c r="AG1168" s="821"/>
      <c r="AH1168" s="821"/>
      <c r="AI1168" s="821"/>
      <c r="AJ1168" s="821"/>
      <c r="AK1168" s="821"/>
      <c r="AL1168" s="821"/>
      <c r="AM1168" s="821"/>
      <c r="AN1168" s="821"/>
      <c r="AO1168" s="821"/>
      <c r="AP1168" s="821"/>
      <c r="AQ1168" s="821"/>
      <c r="AR1168" s="821"/>
      <c r="AS1168" s="821"/>
      <c r="AT1168" s="821"/>
      <c r="AU1168" s="821"/>
      <c r="AV1168" s="821"/>
      <c r="AW1168" s="821"/>
      <c r="AX1168" s="821"/>
      <c r="AY1168" s="821"/>
      <c r="AZ1168" s="821"/>
      <c r="BA1168" s="821"/>
      <c r="BB1168" s="821"/>
      <c r="BC1168" s="821"/>
      <c r="BD1168" s="821"/>
      <c r="BE1168" s="821"/>
      <c r="BF1168" s="821"/>
      <c r="BG1168" s="821"/>
    </row>
    <row r="1169" spans="1:59" s="822" customFormat="1" x14ac:dyDescent="0.2">
      <c r="A1169" s="813">
        <v>1162</v>
      </c>
      <c r="B1169" s="813">
        <v>1170</v>
      </c>
      <c r="C1169" s="814" t="s">
        <v>4713</v>
      </c>
      <c r="D1169" s="814" t="s">
        <v>5339</v>
      </c>
      <c r="E1169" s="815" t="s">
        <v>3262</v>
      </c>
      <c r="F1169" s="816" t="s">
        <v>3263</v>
      </c>
      <c r="G1169" s="817"/>
      <c r="H1169" s="816"/>
      <c r="I1169" s="818">
        <v>10000</v>
      </c>
      <c r="J1169" s="819">
        <v>-10000</v>
      </c>
      <c r="K1169" s="819"/>
      <c r="L1169" s="819"/>
      <c r="M1169" s="819"/>
      <c r="N1169" s="819"/>
      <c r="O1169" s="819"/>
      <c r="P1169" s="819"/>
      <c r="Q1169" s="820"/>
      <c r="R1169" s="821"/>
      <c r="S1169" s="821"/>
      <c r="T1169" s="821"/>
      <c r="U1169" s="821"/>
      <c r="V1169" s="821"/>
      <c r="W1169" s="821"/>
      <c r="X1169" s="821"/>
      <c r="Y1169" s="821"/>
      <c r="Z1169" s="821"/>
      <c r="AA1169" s="821"/>
      <c r="AB1169" s="821"/>
      <c r="AC1169" s="821"/>
      <c r="AD1169" s="821"/>
      <c r="AE1169" s="821"/>
      <c r="AF1169" s="821"/>
      <c r="AG1169" s="821"/>
      <c r="AH1169" s="821"/>
      <c r="AI1169" s="821"/>
      <c r="AJ1169" s="821"/>
      <c r="AK1169" s="821"/>
      <c r="AL1169" s="821"/>
      <c r="AM1169" s="821"/>
      <c r="AN1169" s="821"/>
      <c r="AO1169" s="821"/>
      <c r="AP1169" s="821"/>
      <c r="AQ1169" s="821"/>
      <c r="AR1169" s="821"/>
      <c r="AS1169" s="821"/>
      <c r="AT1169" s="821"/>
      <c r="AU1169" s="821"/>
      <c r="AV1169" s="821"/>
      <c r="AW1169" s="821"/>
      <c r="AX1169" s="821"/>
      <c r="AY1169" s="821"/>
      <c r="AZ1169" s="821"/>
      <c r="BA1169" s="821"/>
      <c r="BB1169" s="821"/>
      <c r="BC1169" s="821"/>
      <c r="BD1169" s="821"/>
      <c r="BE1169" s="821"/>
      <c r="BF1169" s="821"/>
      <c r="BG1169" s="821"/>
    </row>
    <row r="1170" spans="1:59" s="822" customFormat="1" x14ac:dyDescent="0.2">
      <c r="A1170" s="813">
        <v>341</v>
      </c>
      <c r="B1170" s="813">
        <v>353</v>
      </c>
      <c r="C1170" s="814" t="s">
        <v>4714</v>
      </c>
      <c r="D1170" s="814" t="s">
        <v>5341</v>
      </c>
      <c r="E1170" s="815" t="s">
        <v>913</v>
      </c>
      <c r="F1170" s="816" t="s">
        <v>915</v>
      </c>
      <c r="G1170" s="817"/>
      <c r="H1170" s="816"/>
      <c r="I1170" s="818">
        <v>15000</v>
      </c>
      <c r="J1170" s="819">
        <v>-15000</v>
      </c>
      <c r="K1170" s="819"/>
      <c r="L1170" s="819"/>
      <c r="M1170" s="819"/>
      <c r="N1170" s="819"/>
      <c r="O1170" s="819"/>
      <c r="P1170" s="819"/>
      <c r="Q1170" s="820"/>
      <c r="R1170" s="821"/>
      <c r="S1170" s="821"/>
      <c r="T1170" s="821"/>
      <c r="U1170" s="821"/>
      <c r="V1170" s="821"/>
      <c r="W1170" s="821"/>
      <c r="X1170" s="821"/>
      <c r="Y1170" s="821"/>
      <c r="Z1170" s="821"/>
      <c r="AA1170" s="821"/>
      <c r="AB1170" s="821"/>
      <c r="AC1170" s="821"/>
      <c r="AD1170" s="821"/>
      <c r="AE1170" s="821"/>
      <c r="AF1170" s="821"/>
      <c r="AG1170" s="821"/>
      <c r="AH1170" s="821"/>
      <c r="AI1170" s="821"/>
      <c r="AJ1170" s="821"/>
      <c r="AK1170" s="821"/>
      <c r="AL1170" s="821"/>
      <c r="AM1170" s="821"/>
      <c r="AN1170" s="821"/>
      <c r="AO1170" s="821"/>
      <c r="AP1170" s="821"/>
      <c r="AQ1170" s="821"/>
      <c r="AR1170" s="821"/>
      <c r="AS1170" s="821"/>
      <c r="AT1170" s="821"/>
      <c r="AU1170" s="821"/>
      <c r="AV1170" s="821"/>
      <c r="AW1170" s="821"/>
      <c r="AX1170" s="821"/>
      <c r="AY1170" s="821"/>
      <c r="AZ1170" s="821"/>
      <c r="BA1170" s="821"/>
      <c r="BB1170" s="821"/>
      <c r="BC1170" s="821"/>
      <c r="BD1170" s="821"/>
      <c r="BE1170" s="821"/>
      <c r="BF1170" s="821"/>
      <c r="BG1170" s="821"/>
    </row>
    <row r="1171" spans="1:59" s="822" customFormat="1" x14ac:dyDescent="0.2">
      <c r="A1171" s="813">
        <v>344</v>
      </c>
      <c r="B1171" s="813">
        <v>356</v>
      </c>
      <c r="C1171" s="814">
        <v>763</v>
      </c>
      <c r="D1171" s="814" t="s">
        <v>5343</v>
      </c>
      <c r="E1171" s="815" t="s">
        <v>923</v>
      </c>
      <c r="F1171" s="816" t="s">
        <v>924</v>
      </c>
      <c r="G1171" s="817"/>
      <c r="H1171" s="816"/>
      <c r="I1171" s="818">
        <v>61000</v>
      </c>
      <c r="J1171" s="819">
        <v>-61000</v>
      </c>
      <c r="K1171" s="819"/>
      <c r="L1171" s="819"/>
      <c r="M1171" s="819"/>
      <c r="N1171" s="819"/>
      <c r="O1171" s="819"/>
      <c r="P1171" s="819"/>
      <c r="Q1171" s="820"/>
      <c r="R1171" s="821"/>
      <c r="S1171" s="821"/>
      <c r="T1171" s="821"/>
      <c r="U1171" s="821"/>
      <c r="V1171" s="821"/>
      <c r="W1171" s="821"/>
      <c r="X1171" s="821"/>
      <c r="Y1171" s="821"/>
      <c r="Z1171" s="821"/>
      <c r="AA1171" s="821"/>
      <c r="AB1171" s="821"/>
      <c r="AC1171" s="821"/>
      <c r="AD1171" s="821"/>
      <c r="AE1171" s="821"/>
      <c r="AF1171" s="821"/>
      <c r="AG1171" s="821"/>
      <c r="AH1171" s="821"/>
      <c r="AI1171" s="821"/>
      <c r="AJ1171" s="821"/>
      <c r="AK1171" s="821"/>
      <c r="AL1171" s="821"/>
      <c r="AM1171" s="821"/>
      <c r="AN1171" s="821"/>
      <c r="AO1171" s="821"/>
      <c r="AP1171" s="821"/>
      <c r="AQ1171" s="821"/>
      <c r="AR1171" s="821"/>
      <c r="AS1171" s="821"/>
      <c r="AT1171" s="821"/>
      <c r="AU1171" s="821"/>
      <c r="AV1171" s="821"/>
      <c r="AW1171" s="821"/>
      <c r="AX1171" s="821"/>
      <c r="AY1171" s="821"/>
      <c r="AZ1171" s="821"/>
      <c r="BA1171" s="821"/>
      <c r="BB1171" s="821"/>
      <c r="BC1171" s="821"/>
      <c r="BD1171" s="821"/>
      <c r="BE1171" s="821"/>
      <c r="BF1171" s="821"/>
      <c r="BG1171" s="821"/>
    </row>
    <row r="1172" spans="1:59" s="822" customFormat="1" x14ac:dyDescent="0.2">
      <c r="A1172" s="813">
        <v>347</v>
      </c>
      <c r="B1172" s="813">
        <v>359</v>
      </c>
      <c r="C1172" s="814">
        <v>766</v>
      </c>
      <c r="D1172" s="814" t="s">
        <v>5345</v>
      </c>
      <c r="E1172" s="815" t="s">
        <v>933</v>
      </c>
      <c r="F1172" s="816" t="s">
        <v>915</v>
      </c>
      <c r="G1172" s="817"/>
      <c r="H1172" s="816"/>
      <c r="I1172" s="818">
        <v>15000</v>
      </c>
      <c r="J1172" s="819">
        <v>-15000</v>
      </c>
      <c r="K1172" s="819"/>
      <c r="L1172" s="819"/>
      <c r="M1172" s="819"/>
      <c r="N1172" s="819"/>
      <c r="O1172" s="819"/>
      <c r="P1172" s="819"/>
      <c r="Q1172" s="820"/>
      <c r="R1172" s="821"/>
      <c r="S1172" s="821"/>
      <c r="T1172" s="821"/>
      <c r="U1172" s="821"/>
      <c r="V1172" s="821"/>
      <c r="W1172" s="821"/>
      <c r="X1172" s="821"/>
      <c r="Y1172" s="821"/>
      <c r="Z1172" s="821"/>
      <c r="AA1172" s="821"/>
      <c r="AB1172" s="821"/>
      <c r="AC1172" s="821"/>
      <c r="AD1172" s="821"/>
      <c r="AE1172" s="821"/>
      <c r="AF1172" s="821"/>
      <c r="AG1172" s="821"/>
      <c r="AH1172" s="821"/>
      <c r="AI1172" s="821"/>
      <c r="AJ1172" s="821"/>
      <c r="AK1172" s="821"/>
      <c r="AL1172" s="821"/>
      <c r="AM1172" s="821"/>
      <c r="AN1172" s="821"/>
      <c r="AO1172" s="821"/>
      <c r="AP1172" s="821"/>
      <c r="AQ1172" s="821"/>
      <c r="AR1172" s="821"/>
      <c r="AS1172" s="821"/>
      <c r="AT1172" s="821"/>
      <c r="AU1172" s="821"/>
      <c r="AV1172" s="821"/>
      <c r="AW1172" s="821"/>
      <c r="AX1172" s="821"/>
      <c r="AY1172" s="821"/>
      <c r="AZ1172" s="821"/>
      <c r="BA1172" s="821"/>
      <c r="BB1172" s="821"/>
      <c r="BC1172" s="821"/>
      <c r="BD1172" s="821"/>
      <c r="BE1172" s="821"/>
      <c r="BF1172" s="821"/>
      <c r="BG1172" s="821"/>
    </row>
    <row r="1173" spans="1:59" s="822" customFormat="1" x14ac:dyDescent="0.2">
      <c r="A1173" s="813">
        <v>349</v>
      </c>
      <c r="B1173" s="813">
        <v>361</v>
      </c>
      <c r="C1173" s="814">
        <v>768</v>
      </c>
      <c r="D1173" s="814" t="s">
        <v>5347</v>
      </c>
      <c r="E1173" s="815" t="s">
        <v>938</v>
      </c>
      <c r="F1173" s="816" t="s">
        <v>924</v>
      </c>
      <c r="G1173" s="817"/>
      <c r="H1173" s="816"/>
      <c r="I1173" s="818">
        <v>61000</v>
      </c>
      <c r="J1173" s="819">
        <v>-61000</v>
      </c>
      <c r="K1173" s="819"/>
      <c r="L1173" s="819"/>
      <c r="M1173" s="819"/>
      <c r="N1173" s="819"/>
      <c r="O1173" s="819"/>
      <c r="P1173" s="819"/>
      <c r="Q1173" s="820"/>
      <c r="R1173" s="821"/>
      <c r="S1173" s="821"/>
      <c r="T1173" s="821"/>
      <c r="U1173" s="821"/>
      <c r="V1173" s="821"/>
      <c r="W1173" s="821"/>
      <c r="X1173" s="821"/>
      <c r="Y1173" s="821"/>
      <c r="Z1173" s="821"/>
      <c r="AA1173" s="821"/>
      <c r="AB1173" s="821"/>
      <c r="AC1173" s="821"/>
      <c r="AD1173" s="821"/>
      <c r="AE1173" s="821"/>
      <c r="AF1173" s="821"/>
      <c r="AG1173" s="821"/>
      <c r="AH1173" s="821"/>
      <c r="AI1173" s="821"/>
      <c r="AJ1173" s="821"/>
      <c r="AK1173" s="821"/>
      <c r="AL1173" s="821"/>
      <c r="AM1173" s="821"/>
      <c r="AN1173" s="821"/>
      <c r="AO1173" s="821"/>
      <c r="AP1173" s="821"/>
      <c r="AQ1173" s="821"/>
      <c r="AR1173" s="821"/>
      <c r="AS1173" s="821"/>
      <c r="AT1173" s="821"/>
      <c r="AU1173" s="821"/>
      <c r="AV1173" s="821"/>
      <c r="AW1173" s="821"/>
      <c r="AX1173" s="821"/>
      <c r="AY1173" s="821"/>
      <c r="AZ1173" s="821"/>
      <c r="BA1173" s="821"/>
      <c r="BB1173" s="821"/>
      <c r="BC1173" s="821"/>
      <c r="BD1173" s="821"/>
      <c r="BE1173" s="821"/>
      <c r="BF1173" s="821"/>
      <c r="BG1173" s="821"/>
    </row>
    <row r="1174" spans="1:59" s="822" customFormat="1" x14ac:dyDescent="0.2">
      <c r="A1174" s="813">
        <v>351</v>
      </c>
      <c r="B1174" s="813">
        <v>363</v>
      </c>
      <c r="C1174" s="814">
        <v>769</v>
      </c>
      <c r="D1174" s="814" t="s">
        <v>5349</v>
      </c>
      <c r="E1174" s="815" t="s">
        <v>944</v>
      </c>
      <c r="F1174" s="816" t="s">
        <v>915</v>
      </c>
      <c r="G1174" s="817"/>
      <c r="H1174" s="816"/>
      <c r="I1174" s="818">
        <v>30000</v>
      </c>
      <c r="J1174" s="819">
        <v>-30000</v>
      </c>
      <c r="K1174" s="819"/>
      <c r="L1174" s="819"/>
      <c r="M1174" s="819"/>
      <c r="N1174" s="819"/>
      <c r="O1174" s="819"/>
      <c r="P1174" s="819"/>
      <c r="Q1174" s="820"/>
      <c r="R1174" s="821"/>
      <c r="S1174" s="821"/>
      <c r="T1174" s="821"/>
      <c r="U1174" s="821"/>
      <c r="V1174" s="821"/>
      <c r="W1174" s="821"/>
      <c r="X1174" s="821"/>
      <c r="Y1174" s="821"/>
      <c r="Z1174" s="821"/>
      <c r="AA1174" s="821"/>
      <c r="AB1174" s="821"/>
      <c r="AC1174" s="821"/>
      <c r="AD1174" s="821"/>
      <c r="AE1174" s="821"/>
      <c r="AF1174" s="821"/>
      <c r="AG1174" s="821"/>
      <c r="AH1174" s="821"/>
      <c r="AI1174" s="821"/>
      <c r="AJ1174" s="821"/>
      <c r="AK1174" s="821"/>
      <c r="AL1174" s="821"/>
      <c r="AM1174" s="821"/>
      <c r="AN1174" s="821"/>
      <c r="AO1174" s="821"/>
      <c r="AP1174" s="821"/>
      <c r="AQ1174" s="821"/>
      <c r="AR1174" s="821"/>
      <c r="AS1174" s="821"/>
      <c r="AT1174" s="821"/>
      <c r="AU1174" s="821"/>
      <c r="AV1174" s="821"/>
      <c r="AW1174" s="821"/>
      <c r="AX1174" s="821"/>
      <c r="AY1174" s="821"/>
      <c r="AZ1174" s="821"/>
      <c r="BA1174" s="821"/>
      <c r="BB1174" s="821"/>
      <c r="BC1174" s="821"/>
      <c r="BD1174" s="821"/>
      <c r="BE1174" s="821"/>
      <c r="BF1174" s="821"/>
      <c r="BG1174" s="821"/>
    </row>
    <row r="1175" spans="1:59" s="822" customFormat="1" x14ac:dyDescent="0.2">
      <c r="A1175" s="813">
        <v>353</v>
      </c>
      <c r="B1175" s="813">
        <v>365</v>
      </c>
      <c r="C1175" s="814">
        <v>771</v>
      </c>
      <c r="D1175" s="814" t="s">
        <v>5351</v>
      </c>
      <c r="E1175" s="815" t="s">
        <v>949</v>
      </c>
      <c r="F1175" s="816" t="s">
        <v>924</v>
      </c>
      <c r="G1175" s="817"/>
      <c r="H1175" s="816"/>
      <c r="I1175" s="818">
        <v>122000</v>
      </c>
      <c r="J1175" s="819">
        <v>-122000</v>
      </c>
      <c r="K1175" s="819"/>
      <c r="L1175" s="819"/>
      <c r="M1175" s="819"/>
      <c r="N1175" s="819"/>
      <c r="O1175" s="819"/>
      <c r="P1175" s="819"/>
      <c r="Q1175" s="820"/>
      <c r="R1175" s="821"/>
      <c r="S1175" s="821"/>
      <c r="T1175" s="821"/>
      <c r="U1175" s="821"/>
      <c r="V1175" s="821"/>
      <c r="W1175" s="821"/>
      <c r="X1175" s="821"/>
      <c r="Y1175" s="821"/>
      <c r="Z1175" s="821"/>
      <c r="AA1175" s="821"/>
      <c r="AB1175" s="821"/>
      <c r="AC1175" s="821"/>
      <c r="AD1175" s="821"/>
      <c r="AE1175" s="821"/>
      <c r="AF1175" s="821"/>
      <c r="AG1175" s="821"/>
      <c r="AH1175" s="821"/>
      <c r="AI1175" s="821"/>
      <c r="AJ1175" s="821"/>
      <c r="AK1175" s="821"/>
      <c r="AL1175" s="821"/>
      <c r="AM1175" s="821"/>
      <c r="AN1175" s="821"/>
      <c r="AO1175" s="821"/>
      <c r="AP1175" s="821"/>
      <c r="AQ1175" s="821"/>
      <c r="AR1175" s="821"/>
      <c r="AS1175" s="821"/>
      <c r="AT1175" s="821"/>
      <c r="AU1175" s="821"/>
      <c r="AV1175" s="821"/>
      <c r="AW1175" s="821"/>
      <c r="AX1175" s="821"/>
      <c r="AY1175" s="821"/>
      <c r="AZ1175" s="821"/>
      <c r="BA1175" s="821"/>
      <c r="BB1175" s="821"/>
      <c r="BC1175" s="821"/>
      <c r="BD1175" s="821"/>
      <c r="BE1175" s="821"/>
      <c r="BF1175" s="821"/>
      <c r="BG1175" s="821"/>
    </row>
    <row r="1176" spans="1:59" s="822" customFormat="1" x14ac:dyDescent="0.2">
      <c r="A1176" s="813">
        <v>375</v>
      </c>
      <c r="B1176" s="813">
        <v>387</v>
      </c>
      <c r="C1176" s="814" t="s">
        <v>5337</v>
      </c>
      <c r="D1176" s="814" t="s">
        <v>5353</v>
      </c>
      <c r="E1176" s="815" t="s">
        <v>1015</v>
      </c>
      <c r="F1176" s="816" t="s">
        <v>915</v>
      </c>
      <c r="G1176" s="817"/>
      <c r="H1176" s="816"/>
      <c r="I1176" s="818">
        <v>15000</v>
      </c>
      <c r="J1176" s="819">
        <v>-15000</v>
      </c>
      <c r="K1176" s="819"/>
      <c r="L1176" s="819"/>
      <c r="M1176" s="819"/>
      <c r="N1176" s="819"/>
      <c r="O1176" s="819"/>
      <c r="P1176" s="819"/>
      <c r="Q1176" s="820"/>
      <c r="R1176" s="821"/>
      <c r="S1176" s="821"/>
      <c r="T1176" s="821"/>
      <c r="U1176" s="821"/>
      <c r="V1176" s="821"/>
      <c r="W1176" s="821"/>
      <c r="X1176" s="821"/>
      <c r="Y1176" s="821"/>
      <c r="Z1176" s="821"/>
      <c r="AA1176" s="821"/>
      <c r="AB1176" s="821"/>
      <c r="AC1176" s="821"/>
      <c r="AD1176" s="821"/>
      <c r="AE1176" s="821"/>
      <c r="AF1176" s="821"/>
      <c r="AG1176" s="821"/>
      <c r="AH1176" s="821"/>
      <c r="AI1176" s="821"/>
      <c r="AJ1176" s="821"/>
      <c r="AK1176" s="821"/>
      <c r="AL1176" s="821"/>
      <c r="AM1176" s="821"/>
      <c r="AN1176" s="821"/>
      <c r="AO1176" s="821"/>
      <c r="AP1176" s="821"/>
      <c r="AQ1176" s="821"/>
      <c r="AR1176" s="821"/>
      <c r="AS1176" s="821"/>
      <c r="AT1176" s="821"/>
      <c r="AU1176" s="821"/>
      <c r="AV1176" s="821"/>
      <c r="AW1176" s="821"/>
      <c r="AX1176" s="821"/>
      <c r="AY1176" s="821"/>
      <c r="AZ1176" s="821"/>
      <c r="BA1176" s="821"/>
      <c r="BB1176" s="821"/>
      <c r="BC1176" s="821"/>
      <c r="BD1176" s="821"/>
      <c r="BE1176" s="821"/>
      <c r="BF1176" s="821"/>
      <c r="BG1176" s="821"/>
    </row>
    <row r="1177" spans="1:59" s="822" customFormat="1" x14ac:dyDescent="0.2">
      <c r="A1177" s="813">
        <v>378</v>
      </c>
      <c r="B1177" s="813">
        <v>390</v>
      </c>
      <c r="C1177" s="814">
        <v>788</v>
      </c>
      <c r="D1177" s="814" t="s">
        <v>5355</v>
      </c>
      <c r="E1177" s="815" t="s">
        <v>1023</v>
      </c>
      <c r="F1177" s="816" t="s">
        <v>924</v>
      </c>
      <c r="G1177" s="817"/>
      <c r="H1177" s="816"/>
      <c r="I1177" s="818">
        <v>61000</v>
      </c>
      <c r="J1177" s="819">
        <v>-61000</v>
      </c>
      <c r="K1177" s="819"/>
      <c r="L1177" s="819"/>
      <c r="M1177" s="819"/>
      <c r="N1177" s="819"/>
      <c r="O1177" s="819"/>
      <c r="P1177" s="819"/>
      <c r="Q1177" s="820"/>
      <c r="R1177" s="821"/>
      <c r="S1177" s="821"/>
      <c r="T1177" s="821"/>
      <c r="U1177" s="821"/>
      <c r="V1177" s="821"/>
      <c r="W1177" s="821"/>
      <c r="X1177" s="821"/>
      <c r="Y1177" s="821"/>
      <c r="Z1177" s="821"/>
      <c r="AA1177" s="821"/>
      <c r="AB1177" s="821"/>
      <c r="AC1177" s="821"/>
      <c r="AD1177" s="821"/>
      <c r="AE1177" s="821"/>
      <c r="AF1177" s="821"/>
      <c r="AG1177" s="821"/>
      <c r="AH1177" s="821"/>
      <c r="AI1177" s="821"/>
      <c r="AJ1177" s="821"/>
      <c r="AK1177" s="821"/>
      <c r="AL1177" s="821"/>
      <c r="AM1177" s="821"/>
      <c r="AN1177" s="821"/>
      <c r="AO1177" s="821"/>
      <c r="AP1177" s="821"/>
      <c r="AQ1177" s="821"/>
      <c r="AR1177" s="821"/>
      <c r="AS1177" s="821"/>
      <c r="AT1177" s="821"/>
      <c r="AU1177" s="821"/>
      <c r="AV1177" s="821"/>
      <c r="AW1177" s="821"/>
      <c r="AX1177" s="821"/>
      <c r="AY1177" s="821"/>
      <c r="AZ1177" s="821"/>
      <c r="BA1177" s="821"/>
      <c r="BB1177" s="821"/>
      <c r="BC1177" s="821"/>
      <c r="BD1177" s="821"/>
      <c r="BE1177" s="821"/>
      <c r="BF1177" s="821"/>
      <c r="BG1177" s="821"/>
    </row>
    <row r="1178" spans="1:59" s="822" customFormat="1" x14ac:dyDescent="0.2">
      <c r="A1178" s="813">
        <v>397</v>
      </c>
      <c r="B1178" s="813">
        <v>409</v>
      </c>
      <c r="C1178" s="814" t="s">
        <v>5339</v>
      </c>
      <c r="D1178" s="814" t="s">
        <v>5357</v>
      </c>
      <c r="E1178" s="815" t="s">
        <v>1079</v>
      </c>
      <c r="F1178" s="816" t="s">
        <v>915</v>
      </c>
      <c r="G1178" s="817"/>
      <c r="H1178" s="816"/>
      <c r="I1178" s="818">
        <v>15000</v>
      </c>
      <c r="J1178" s="819">
        <v>-15000</v>
      </c>
      <c r="K1178" s="819"/>
      <c r="L1178" s="819"/>
      <c r="M1178" s="819"/>
      <c r="N1178" s="819"/>
      <c r="O1178" s="819"/>
      <c r="P1178" s="819"/>
      <c r="Q1178" s="820"/>
      <c r="R1178" s="821"/>
      <c r="S1178" s="821"/>
      <c r="T1178" s="821"/>
      <c r="U1178" s="821"/>
      <c r="V1178" s="821"/>
      <c r="W1178" s="821"/>
      <c r="X1178" s="821"/>
      <c r="Y1178" s="821"/>
      <c r="Z1178" s="821"/>
      <c r="AA1178" s="821"/>
      <c r="AB1178" s="821"/>
      <c r="AC1178" s="821"/>
      <c r="AD1178" s="821"/>
      <c r="AE1178" s="821"/>
      <c r="AF1178" s="821"/>
      <c r="AG1178" s="821"/>
      <c r="AH1178" s="821"/>
      <c r="AI1178" s="821"/>
      <c r="AJ1178" s="821"/>
      <c r="AK1178" s="821"/>
      <c r="AL1178" s="821"/>
      <c r="AM1178" s="821"/>
      <c r="AN1178" s="821"/>
      <c r="AO1178" s="821"/>
      <c r="AP1178" s="821"/>
      <c r="AQ1178" s="821"/>
      <c r="AR1178" s="821"/>
      <c r="AS1178" s="821"/>
      <c r="AT1178" s="821"/>
      <c r="AU1178" s="821"/>
      <c r="AV1178" s="821"/>
      <c r="AW1178" s="821"/>
      <c r="AX1178" s="821"/>
      <c r="AY1178" s="821"/>
      <c r="AZ1178" s="821"/>
      <c r="BA1178" s="821"/>
      <c r="BB1178" s="821"/>
      <c r="BC1178" s="821"/>
      <c r="BD1178" s="821"/>
      <c r="BE1178" s="821"/>
      <c r="BF1178" s="821"/>
      <c r="BG1178" s="821"/>
    </row>
    <row r="1179" spans="1:59" s="822" customFormat="1" x14ac:dyDescent="0.2">
      <c r="A1179" s="813">
        <v>399</v>
      </c>
      <c r="B1179" s="813">
        <v>411</v>
      </c>
      <c r="C1179" s="814">
        <v>803</v>
      </c>
      <c r="D1179" s="814" t="s">
        <v>5359</v>
      </c>
      <c r="E1179" s="815" t="s">
        <v>1084</v>
      </c>
      <c r="F1179" s="816" t="s">
        <v>924</v>
      </c>
      <c r="G1179" s="817"/>
      <c r="H1179" s="816"/>
      <c r="I1179" s="818">
        <v>61000</v>
      </c>
      <c r="J1179" s="819">
        <v>-61000</v>
      </c>
      <c r="K1179" s="819"/>
      <c r="L1179" s="819"/>
      <c r="M1179" s="819"/>
      <c r="N1179" s="819"/>
      <c r="O1179" s="819"/>
      <c r="P1179" s="819"/>
      <c r="Q1179" s="820"/>
      <c r="R1179" s="821"/>
      <c r="S1179" s="821"/>
      <c r="T1179" s="821"/>
      <c r="U1179" s="821"/>
      <c r="V1179" s="821"/>
      <c r="W1179" s="821"/>
      <c r="X1179" s="821"/>
      <c r="Y1179" s="821"/>
      <c r="Z1179" s="821"/>
      <c r="AA1179" s="821"/>
      <c r="AB1179" s="821"/>
      <c r="AC1179" s="821"/>
      <c r="AD1179" s="821"/>
      <c r="AE1179" s="821"/>
      <c r="AF1179" s="821"/>
      <c r="AG1179" s="821"/>
      <c r="AH1179" s="821"/>
      <c r="AI1179" s="821"/>
      <c r="AJ1179" s="821"/>
      <c r="AK1179" s="821"/>
      <c r="AL1179" s="821"/>
      <c r="AM1179" s="821"/>
      <c r="AN1179" s="821"/>
      <c r="AO1179" s="821"/>
      <c r="AP1179" s="821"/>
      <c r="AQ1179" s="821"/>
      <c r="AR1179" s="821"/>
      <c r="AS1179" s="821"/>
      <c r="AT1179" s="821"/>
      <c r="AU1179" s="821"/>
      <c r="AV1179" s="821"/>
      <c r="AW1179" s="821"/>
      <c r="AX1179" s="821"/>
      <c r="AY1179" s="821"/>
      <c r="AZ1179" s="821"/>
      <c r="BA1179" s="821"/>
      <c r="BB1179" s="821"/>
      <c r="BC1179" s="821"/>
      <c r="BD1179" s="821"/>
      <c r="BE1179" s="821"/>
      <c r="BF1179" s="821"/>
      <c r="BG1179" s="821"/>
    </row>
    <row r="1180" spans="1:59" s="822" customFormat="1" x14ac:dyDescent="0.2">
      <c r="A1180" s="813">
        <v>416</v>
      </c>
      <c r="B1180" s="813">
        <v>428</v>
      </c>
      <c r="C1180" s="814">
        <v>817</v>
      </c>
      <c r="D1180" s="814" t="s">
        <v>5361</v>
      </c>
      <c r="E1180" s="815" t="s">
        <v>1131</v>
      </c>
      <c r="F1180" s="816" t="s">
        <v>924</v>
      </c>
      <c r="G1180" s="817"/>
      <c r="H1180" s="816"/>
      <c r="I1180" s="818">
        <v>122000</v>
      </c>
      <c r="J1180" s="819">
        <v>-122000</v>
      </c>
      <c r="K1180" s="819"/>
      <c r="L1180" s="819"/>
      <c r="M1180" s="819"/>
      <c r="N1180" s="819"/>
      <c r="O1180" s="819"/>
      <c r="P1180" s="819"/>
      <c r="Q1180" s="820"/>
      <c r="R1180" s="821"/>
      <c r="S1180" s="821"/>
      <c r="T1180" s="821"/>
      <c r="U1180" s="821"/>
      <c r="V1180" s="821"/>
      <c r="W1180" s="821"/>
      <c r="X1180" s="821"/>
      <c r="Y1180" s="821"/>
      <c r="Z1180" s="821"/>
      <c r="AA1180" s="821"/>
      <c r="AB1180" s="821"/>
      <c r="AC1180" s="821"/>
      <c r="AD1180" s="821"/>
      <c r="AE1180" s="821"/>
      <c r="AF1180" s="821"/>
      <c r="AG1180" s="821"/>
      <c r="AH1180" s="821"/>
      <c r="AI1180" s="821"/>
      <c r="AJ1180" s="821"/>
      <c r="AK1180" s="821"/>
      <c r="AL1180" s="821"/>
      <c r="AM1180" s="821"/>
      <c r="AN1180" s="821"/>
      <c r="AO1180" s="821"/>
      <c r="AP1180" s="821"/>
      <c r="AQ1180" s="821"/>
      <c r="AR1180" s="821"/>
      <c r="AS1180" s="821"/>
      <c r="AT1180" s="821"/>
      <c r="AU1180" s="821"/>
      <c r="AV1180" s="821"/>
      <c r="AW1180" s="821"/>
      <c r="AX1180" s="821"/>
      <c r="AY1180" s="821"/>
      <c r="AZ1180" s="821"/>
      <c r="BA1180" s="821"/>
      <c r="BB1180" s="821"/>
      <c r="BC1180" s="821"/>
      <c r="BD1180" s="821"/>
      <c r="BE1180" s="821"/>
      <c r="BF1180" s="821"/>
      <c r="BG1180" s="821"/>
    </row>
    <row r="1181" spans="1:59" s="822" customFormat="1" x14ac:dyDescent="0.2">
      <c r="A1181" s="813">
        <v>431</v>
      </c>
      <c r="B1181" s="813">
        <v>443</v>
      </c>
      <c r="C1181" s="814" t="s">
        <v>5341</v>
      </c>
      <c r="D1181" s="814" t="s">
        <v>5363</v>
      </c>
      <c r="E1181" s="815" t="s">
        <v>1173</v>
      </c>
      <c r="F1181" s="816" t="s">
        <v>915</v>
      </c>
      <c r="G1181" s="817"/>
      <c r="H1181" s="816"/>
      <c r="I1181" s="818">
        <v>15000</v>
      </c>
      <c r="J1181" s="819">
        <v>-15000</v>
      </c>
      <c r="K1181" s="819"/>
      <c r="L1181" s="819"/>
      <c r="M1181" s="819"/>
      <c r="N1181" s="819"/>
      <c r="O1181" s="819"/>
      <c r="P1181" s="819"/>
      <c r="Q1181" s="820"/>
      <c r="R1181" s="821"/>
      <c r="S1181" s="821"/>
      <c r="T1181" s="821"/>
      <c r="U1181" s="821"/>
      <c r="V1181" s="821"/>
      <c r="W1181" s="821"/>
      <c r="X1181" s="821"/>
      <c r="Y1181" s="821"/>
      <c r="Z1181" s="821"/>
      <c r="AA1181" s="821"/>
      <c r="AB1181" s="821"/>
      <c r="AC1181" s="821"/>
      <c r="AD1181" s="821"/>
      <c r="AE1181" s="821"/>
      <c r="AF1181" s="821"/>
      <c r="AG1181" s="821"/>
      <c r="AH1181" s="821"/>
      <c r="AI1181" s="821"/>
      <c r="AJ1181" s="821"/>
      <c r="AK1181" s="821"/>
      <c r="AL1181" s="821"/>
      <c r="AM1181" s="821"/>
      <c r="AN1181" s="821"/>
      <c r="AO1181" s="821"/>
      <c r="AP1181" s="821"/>
      <c r="AQ1181" s="821"/>
      <c r="AR1181" s="821"/>
      <c r="AS1181" s="821"/>
      <c r="AT1181" s="821"/>
      <c r="AU1181" s="821"/>
      <c r="AV1181" s="821"/>
      <c r="AW1181" s="821"/>
      <c r="AX1181" s="821"/>
      <c r="AY1181" s="821"/>
      <c r="AZ1181" s="821"/>
      <c r="BA1181" s="821"/>
      <c r="BB1181" s="821"/>
      <c r="BC1181" s="821"/>
      <c r="BD1181" s="821"/>
      <c r="BE1181" s="821"/>
      <c r="BF1181" s="821"/>
      <c r="BG1181" s="821"/>
    </row>
    <row r="1182" spans="1:59" s="822" customFormat="1" x14ac:dyDescent="0.2">
      <c r="A1182" s="813">
        <v>433</v>
      </c>
      <c r="B1182" s="813">
        <v>445</v>
      </c>
      <c r="C1182" s="814">
        <v>831</v>
      </c>
      <c r="D1182" s="814" t="s">
        <v>5365</v>
      </c>
      <c r="E1182" s="815" t="s">
        <v>1178</v>
      </c>
      <c r="F1182" s="816" t="s">
        <v>924</v>
      </c>
      <c r="G1182" s="817"/>
      <c r="H1182" s="816"/>
      <c r="I1182" s="818">
        <v>61000</v>
      </c>
      <c r="J1182" s="819">
        <v>-61000</v>
      </c>
      <c r="K1182" s="819"/>
      <c r="L1182" s="819"/>
      <c r="M1182" s="819"/>
      <c r="N1182" s="819"/>
      <c r="O1182" s="819"/>
      <c r="P1182" s="819"/>
      <c r="Q1182" s="820"/>
      <c r="R1182" s="821"/>
      <c r="S1182" s="821"/>
      <c r="T1182" s="821"/>
      <c r="U1182" s="821"/>
      <c r="V1182" s="821"/>
      <c r="W1182" s="821"/>
      <c r="X1182" s="821"/>
      <c r="Y1182" s="821"/>
      <c r="Z1182" s="821"/>
      <c r="AA1182" s="821"/>
      <c r="AB1182" s="821"/>
      <c r="AC1182" s="821"/>
      <c r="AD1182" s="821"/>
      <c r="AE1182" s="821"/>
      <c r="AF1182" s="821"/>
      <c r="AG1182" s="821"/>
      <c r="AH1182" s="821"/>
      <c r="AI1182" s="821"/>
      <c r="AJ1182" s="821"/>
      <c r="AK1182" s="821"/>
      <c r="AL1182" s="821"/>
      <c r="AM1182" s="821"/>
      <c r="AN1182" s="821"/>
      <c r="AO1182" s="821"/>
      <c r="AP1182" s="821"/>
      <c r="AQ1182" s="821"/>
      <c r="AR1182" s="821"/>
      <c r="AS1182" s="821"/>
      <c r="AT1182" s="821"/>
      <c r="AU1182" s="821"/>
      <c r="AV1182" s="821"/>
      <c r="AW1182" s="821"/>
      <c r="AX1182" s="821"/>
      <c r="AY1182" s="821"/>
      <c r="AZ1182" s="821"/>
      <c r="BA1182" s="821"/>
      <c r="BB1182" s="821"/>
      <c r="BC1182" s="821"/>
      <c r="BD1182" s="821"/>
      <c r="BE1182" s="821"/>
      <c r="BF1182" s="821"/>
      <c r="BG1182" s="821"/>
    </row>
    <row r="1183" spans="1:59" s="822" customFormat="1" x14ac:dyDescent="0.2">
      <c r="A1183" s="813">
        <v>462</v>
      </c>
      <c r="B1183" s="813">
        <v>472</v>
      </c>
      <c r="C1183" s="814">
        <v>853</v>
      </c>
      <c r="D1183" s="814" t="s">
        <v>5367</v>
      </c>
      <c r="E1183" s="815" t="s">
        <v>1252</v>
      </c>
      <c r="F1183" s="816" t="s">
        <v>915</v>
      </c>
      <c r="G1183" s="817"/>
      <c r="H1183" s="816"/>
      <c r="I1183" s="818">
        <v>30000</v>
      </c>
      <c r="J1183" s="819">
        <v>-30000</v>
      </c>
      <c r="K1183" s="819"/>
      <c r="L1183" s="819"/>
      <c r="M1183" s="819"/>
      <c r="N1183" s="819"/>
      <c r="O1183" s="819"/>
      <c r="P1183" s="819"/>
      <c r="Q1183" s="820"/>
      <c r="R1183" s="821"/>
      <c r="S1183" s="821"/>
      <c r="T1183" s="821"/>
      <c r="U1183" s="821"/>
      <c r="V1183" s="821"/>
      <c r="W1183" s="821"/>
      <c r="X1183" s="821"/>
      <c r="Y1183" s="821"/>
      <c r="Z1183" s="821"/>
      <c r="AA1183" s="821"/>
      <c r="AB1183" s="821"/>
      <c r="AC1183" s="821"/>
      <c r="AD1183" s="821"/>
      <c r="AE1183" s="821"/>
      <c r="AF1183" s="821"/>
      <c r="AG1183" s="821"/>
      <c r="AH1183" s="821"/>
      <c r="AI1183" s="821"/>
      <c r="AJ1183" s="821"/>
      <c r="AK1183" s="821"/>
      <c r="AL1183" s="821"/>
      <c r="AM1183" s="821"/>
      <c r="AN1183" s="821"/>
      <c r="AO1183" s="821"/>
      <c r="AP1183" s="821"/>
      <c r="AQ1183" s="821"/>
      <c r="AR1183" s="821"/>
      <c r="AS1183" s="821"/>
      <c r="AT1183" s="821"/>
      <c r="AU1183" s="821"/>
      <c r="AV1183" s="821"/>
      <c r="AW1183" s="821"/>
      <c r="AX1183" s="821"/>
      <c r="AY1183" s="821"/>
      <c r="AZ1183" s="821"/>
      <c r="BA1183" s="821"/>
      <c r="BB1183" s="821"/>
      <c r="BC1183" s="821"/>
      <c r="BD1183" s="821"/>
      <c r="BE1183" s="821"/>
      <c r="BF1183" s="821"/>
      <c r="BG1183" s="821"/>
    </row>
    <row r="1184" spans="1:59" s="822" customFormat="1" x14ac:dyDescent="0.2">
      <c r="A1184" s="813">
        <v>468</v>
      </c>
      <c r="B1184" s="813">
        <v>478</v>
      </c>
      <c r="C1184" s="814" t="s">
        <v>5343</v>
      </c>
      <c r="D1184" s="814" t="s">
        <v>5369</v>
      </c>
      <c r="E1184" s="815" t="s">
        <v>1268</v>
      </c>
      <c r="F1184" s="816" t="s">
        <v>915</v>
      </c>
      <c r="G1184" s="817"/>
      <c r="H1184" s="816"/>
      <c r="I1184" s="818">
        <v>15000</v>
      </c>
      <c r="J1184" s="819">
        <v>-15000</v>
      </c>
      <c r="K1184" s="819"/>
      <c r="L1184" s="819"/>
      <c r="M1184" s="819"/>
      <c r="N1184" s="819"/>
      <c r="O1184" s="819"/>
      <c r="P1184" s="819"/>
      <c r="Q1184" s="820"/>
      <c r="R1184" s="821"/>
      <c r="S1184" s="821"/>
      <c r="T1184" s="821"/>
      <c r="U1184" s="821"/>
      <c r="V1184" s="821"/>
      <c r="W1184" s="821"/>
      <c r="X1184" s="821"/>
      <c r="Y1184" s="821"/>
      <c r="Z1184" s="821"/>
      <c r="AA1184" s="821"/>
      <c r="AB1184" s="821"/>
      <c r="AC1184" s="821"/>
      <c r="AD1184" s="821"/>
      <c r="AE1184" s="821"/>
      <c r="AF1184" s="821"/>
      <c r="AG1184" s="821"/>
      <c r="AH1184" s="821"/>
      <c r="AI1184" s="821"/>
      <c r="AJ1184" s="821"/>
      <c r="AK1184" s="821"/>
      <c r="AL1184" s="821"/>
      <c r="AM1184" s="821"/>
      <c r="AN1184" s="821"/>
      <c r="AO1184" s="821"/>
      <c r="AP1184" s="821"/>
      <c r="AQ1184" s="821"/>
      <c r="AR1184" s="821"/>
      <c r="AS1184" s="821"/>
      <c r="AT1184" s="821"/>
      <c r="AU1184" s="821"/>
      <c r="AV1184" s="821"/>
      <c r="AW1184" s="821"/>
      <c r="AX1184" s="821"/>
      <c r="AY1184" s="821"/>
      <c r="AZ1184" s="821"/>
      <c r="BA1184" s="821"/>
      <c r="BB1184" s="821"/>
      <c r="BC1184" s="821"/>
      <c r="BD1184" s="821"/>
      <c r="BE1184" s="821"/>
      <c r="BF1184" s="821"/>
      <c r="BG1184" s="821"/>
    </row>
    <row r="1185" spans="1:59" s="822" customFormat="1" x14ac:dyDescent="0.2">
      <c r="A1185" s="813">
        <v>471</v>
      </c>
      <c r="B1185" s="813">
        <v>481</v>
      </c>
      <c r="C1185" s="814">
        <v>859</v>
      </c>
      <c r="D1185" s="814" t="s">
        <v>5371</v>
      </c>
      <c r="E1185" s="815" t="s">
        <v>1276</v>
      </c>
      <c r="F1185" s="816" t="s">
        <v>924</v>
      </c>
      <c r="G1185" s="817"/>
      <c r="H1185" s="816"/>
      <c r="I1185" s="818">
        <v>61000</v>
      </c>
      <c r="J1185" s="819">
        <v>-61000</v>
      </c>
      <c r="K1185" s="819"/>
      <c r="L1185" s="819"/>
      <c r="M1185" s="819"/>
      <c r="N1185" s="819"/>
      <c r="O1185" s="819"/>
      <c r="P1185" s="819"/>
      <c r="Q1185" s="820"/>
      <c r="R1185" s="821"/>
      <c r="S1185" s="821"/>
      <c r="T1185" s="821"/>
      <c r="U1185" s="821"/>
      <c r="V1185" s="821"/>
      <c r="W1185" s="821"/>
      <c r="X1185" s="821"/>
      <c r="Y1185" s="821"/>
      <c r="Z1185" s="821"/>
      <c r="AA1185" s="821"/>
      <c r="AB1185" s="821"/>
      <c r="AC1185" s="821"/>
      <c r="AD1185" s="821"/>
      <c r="AE1185" s="821"/>
      <c r="AF1185" s="821"/>
      <c r="AG1185" s="821"/>
      <c r="AH1185" s="821"/>
      <c r="AI1185" s="821"/>
      <c r="AJ1185" s="821"/>
      <c r="AK1185" s="821"/>
      <c r="AL1185" s="821"/>
      <c r="AM1185" s="821"/>
      <c r="AN1185" s="821"/>
      <c r="AO1185" s="821"/>
      <c r="AP1185" s="821"/>
      <c r="AQ1185" s="821"/>
      <c r="AR1185" s="821"/>
      <c r="AS1185" s="821"/>
      <c r="AT1185" s="821"/>
      <c r="AU1185" s="821"/>
      <c r="AV1185" s="821"/>
      <c r="AW1185" s="821"/>
      <c r="AX1185" s="821"/>
      <c r="AY1185" s="821"/>
      <c r="AZ1185" s="821"/>
      <c r="BA1185" s="821"/>
      <c r="BB1185" s="821"/>
      <c r="BC1185" s="821"/>
      <c r="BD1185" s="821"/>
      <c r="BE1185" s="821"/>
      <c r="BF1185" s="821"/>
      <c r="BG1185" s="821"/>
    </row>
    <row r="1186" spans="1:59" s="822" customFormat="1" x14ac:dyDescent="0.2">
      <c r="A1186" s="813">
        <v>112</v>
      </c>
      <c r="B1186" s="813" t="s">
        <v>4698</v>
      </c>
      <c r="C1186" s="814" t="s">
        <v>5345</v>
      </c>
      <c r="D1186" s="814" t="s">
        <v>5373</v>
      </c>
      <c r="E1186" s="815" t="s">
        <v>366</v>
      </c>
      <c r="F1186" s="816" t="s">
        <v>148</v>
      </c>
      <c r="G1186" s="817"/>
      <c r="H1186" s="816"/>
      <c r="I1186" s="818">
        <v>40000</v>
      </c>
      <c r="J1186" s="819">
        <v>-40000</v>
      </c>
      <c r="K1186" s="819"/>
      <c r="L1186" s="819"/>
      <c r="M1186" s="819"/>
      <c r="N1186" s="819"/>
      <c r="O1186" s="819"/>
      <c r="P1186" s="819"/>
      <c r="Q1186" s="820"/>
      <c r="R1186" s="821"/>
      <c r="S1186" s="821"/>
      <c r="T1186" s="821"/>
      <c r="U1186" s="821"/>
      <c r="V1186" s="821"/>
      <c r="W1186" s="821"/>
      <c r="X1186" s="821"/>
      <c r="Y1186" s="821"/>
      <c r="Z1186" s="821"/>
      <c r="AA1186" s="821"/>
      <c r="AB1186" s="821"/>
      <c r="AC1186" s="821"/>
      <c r="AD1186" s="821"/>
      <c r="AE1186" s="821"/>
      <c r="AF1186" s="821"/>
      <c r="AG1186" s="821"/>
      <c r="AH1186" s="821"/>
      <c r="AI1186" s="821"/>
      <c r="AJ1186" s="821"/>
      <c r="AK1186" s="821"/>
      <c r="AL1186" s="821"/>
      <c r="AM1186" s="821"/>
      <c r="AN1186" s="821"/>
      <c r="AO1186" s="821"/>
      <c r="AP1186" s="821"/>
      <c r="AQ1186" s="821"/>
      <c r="AR1186" s="821"/>
      <c r="AS1186" s="821"/>
      <c r="AT1186" s="821"/>
      <c r="AU1186" s="821"/>
      <c r="AV1186" s="821"/>
      <c r="AW1186" s="821"/>
      <c r="AX1186" s="821"/>
      <c r="AY1186" s="821"/>
      <c r="AZ1186" s="821"/>
      <c r="BA1186" s="821"/>
      <c r="BB1186" s="821"/>
      <c r="BC1186" s="821"/>
      <c r="BD1186" s="821"/>
      <c r="BE1186" s="821"/>
      <c r="BF1186" s="821"/>
      <c r="BG1186" s="821"/>
    </row>
    <row r="1187" spans="1:59" s="822" customFormat="1" x14ac:dyDescent="0.2">
      <c r="A1187" s="813">
        <v>113</v>
      </c>
      <c r="B1187" s="813" t="s">
        <v>4699</v>
      </c>
      <c r="C1187" s="814" t="s">
        <v>5347</v>
      </c>
      <c r="D1187" s="814" t="s">
        <v>5375</v>
      </c>
      <c r="E1187" s="815" t="s">
        <v>367</v>
      </c>
      <c r="F1187" s="816" t="s">
        <v>187</v>
      </c>
      <c r="G1187" s="817"/>
      <c r="H1187" s="816"/>
      <c r="I1187" s="818">
        <v>120000</v>
      </c>
      <c r="J1187" s="819">
        <v>-120000</v>
      </c>
      <c r="K1187" s="819"/>
      <c r="L1187" s="819"/>
      <c r="M1187" s="819"/>
      <c r="N1187" s="819"/>
      <c r="O1187" s="819"/>
      <c r="P1187" s="819"/>
      <c r="Q1187" s="820"/>
      <c r="R1187" s="821"/>
      <c r="S1187" s="821"/>
      <c r="T1187" s="821"/>
      <c r="U1187" s="821"/>
      <c r="V1187" s="821"/>
      <c r="W1187" s="821"/>
      <c r="X1187" s="821"/>
      <c r="Y1187" s="821"/>
      <c r="Z1187" s="821"/>
      <c r="AA1187" s="821"/>
      <c r="AB1187" s="821"/>
      <c r="AC1187" s="821"/>
      <c r="AD1187" s="821"/>
      <c r="AE1187" s="821"/>
      <c r="AF1187" s="821"/>
      <c r="AG1187" s="821"/>
      <c r="AH1187" s="821"/>
      <c r="AI1187" s="821"/>
      <c r="AJ1187" s="821"/>
      <c r="AK1187" s="821"/>
      <c r="AL1187" s="821"/>
      <c r="AM1187" s="821"/>
      <c r="AN1187" s="821"/>
      <c r="AO1187" s="821"/>
      <c r="AP1187" s="821"/>
      <c r="AQ1187" s="821"/>
      <c r="AR1187" s="821"/>
      <c r="AS1187" s="821"/>
      <c r="AT1187" s="821"/>
      <c r="AU1187" s="821"/>
      <c r="AV1187" s="821"/>
      <c r="AW1187" s="821"/>
      <c r="AX1187" s="821"/>
      <c r="AY1187" s="821"/>
      <c r="AZ1187" s="821"/>
      <c r="BA1187" s="821"/>
      <c r="BB1187" s="821"/>
      <c r="BC1187" s="821"/>
      <c r="BD1187" s="821"/>
      <c r="BE1187" s="821"/>
      <c r="BF1187" s="821"/>
      <c r="BG1187" s="821"/>
    </row>
    <row r="1188" spans="1:59" s="822" customFormat="1" x14ac:dyDescent="0.2">
      <c r="A1188" s="813">
        <v>48</v>
      </c>
      <c r="B1188" s="813" t="s">
        <v>4700</v>
      </c>
      <c r="C1188" s="814" t="s">
        <v>5349</v>
      </c>
      <c r="D1188" s="814" t="s">
        <v>5377</v>
      </c>
      <c r="E1188" s="815" t="s">
        <v>240</v>
      </c>
      <c r="F1188" s="816" t="s">
        <v>135</v>
      </c>
      <c r="G1188" s="817"/>
      <c r="H1188" s="816"/>
      <c r="I1188" s="818">
        <v>350000</v>
      </c>
      <c r="J1188" s="819">
        <v>-350000</v>
      </c>
      <c r="K1188" s="819"/>
      <c r="L1188" s="819"/>
      <c r="M1188" s="819"/>
      <c r="N1188" s="819"/>
      <c r="O1188" s="819"/>
      <c r="P1188" s="819"/>
      <c r="Q1188" s="820"/>
      <c r="R1188" s="821"/>
      <c r="S1188" s="821"/>
      <c r="T1188" s="821"/>
      <c r="U1188" s="821"/>
      <c r="V1188" s="821"/>
      <c r="W1188" s="821"/>
      <c r="X1188" s="821"/>
      <c r="Y1188" s="821"/>
      <c r="Z1188" s="821"/>
      <c r="AA1188" s="821"/>
      <c r="AB1188" s="821"/>
      <c r="AC1188" s="821"/>
      <c r="AD1188" s="821"/>
      <c r="AE1188" s="821"/>
      <c r="AF1188" s="821"/>
      <c r="AG1188" s="821"/>
      <c r="AH1188" s="821"/>
      <c r="AI1188" s="821"/>
      <c r="AJ1188" s="821"/>
      <c r="AK1188" s="821"/>
      <c r="AL1188" s="821"/>
      <c r="AM1188" s="821"/>
      <c r="AN1188" s="821"/>
      <c r="AO1188" s="821"/>
      <c r="AP1188" s="821"/>
      <c r="AQ1188" s="821"/>
      <c r="AR1188" s="821"/>
      <c r="AS1188" s="821"/>
      <c r="AT1188" s="821"/>
      <c r="AU1188" s="821"/>
      <c r="AV1188" s="821"/>
      <c r="AW1188" s="821"/>
      <c r="AX1188" s="821"/>
      <c r="AY1188" s="821"/>
      <c r="AZ1188" s="821"/>
      <c r="BA1188" s="821"/>
      <c r="BB1188" s="821"/>
      <c r="BC1188" s="821"/>
      <c r="BD1188" s="821"/>
      <c r="BE1188" s="821"/>
      <c r="BF1188" s="821"/>
      <c r="BG1188" s="821"/>
    </row>
    <row r="1189" spans="1:59" s="822" customFormat="1" x14ac:dyDescent="0.2">
      <c r="A1189" s="813">
        <v>945</v>
      </c>
      <c r="B1189" s="813">
        <v>953</v>
      </c>
      <c r="C1189" s="814" t="s">
        <v>5351</v>
      </c>
      <c r="D1189" s="814" t="s">
        <v>5379</v>
      </c>
      <c r="E1189" s="815" t="s">
        <v>2651</v>
      </c>
      <c r="F1189" s="816" t="s">
        <v>2653</v>
      </c>
      <c r="G1189" s="817"/>
      <c r="H1189" s="816"/>
      <c r="I1189" s="818">
        <v>18000</v>
      </c>
      <c r="J1189" s="819">
        <v>-18000</v>
      </c>
      <c r="K1189" s="819"/>
      <c r="L1189" s="819"/>
      <c r="M1189" s="819"/>
      <c r="N1189" s="819"/>
      <c r="O1189" s="819"/>
      <c r="P1189" s="819"/>
      <c r="Q1189" s="820"/>
      <c r="R1189" s="821"/>
      <c r="S1189" s="821"/>
      <c r="T1189" s="821"/>
      <c r="U1189" s="821"/>
      <c r="V1189" s="821"/>
      <c r="W1189" s="821"/>
      <c r="X1189" s="821"/>
      <c r="Y1189" s="821"/>
      <c r="Z1189" s="821"/>
      <c r="AA1189" s="821"/>
      <c r="AB1189" s="821"/>
      <c r="AC1189" s="821"/>
      <c r="AD1189" s="821"/>
      <c r="AE1189" s="821"/>
      <c r="AF1189" s="821"/>
      <c r="AG1189" s="821"/>
      <c r="AH1189" s="821"/>
      <c r="AI1189" s="821"/>
      <c r="AJ1189" s="821"/>
      <c r="AK1189" s="821"/>
      <c r="AL1189" s="821"/>
      <c r="AM1189" s="821"/>
      <c r="AN1189" s="821"/>
      <c r="AO1189" s="821"/>
      <c r="AP1189" s="821"/>
      <c r="AQ1189" s="821"/>
      <c r="AR1189" s="821"/>
      <c r="AS1189" s="821"/>
      <c r="AT1189" s="821"/>
      <c r="AU1189" s="821"/>
      <c r="AV1189" s="821"/>
      <c r="AW1189" s="821"/>
      <c r="AX1189" s="821"/>
      <c r="AY1189" s="821"/>
      <c r="AZ1189" s="821"/>
      <c r="BA1189" s="821"/>
      <c r="BB1189" s="821"/>
      <c r="BC1189" s="821"/>
      <c r="BD1189" s="821"/>
      <c r="BE1189" s="821"/>
      <c r="BF1189" s="821"/>
      <c r="BG1189" s="821"/>
    </row>
    <row r="1190" spans="1:59" s="822" customFormat="1" x14ac:dyDescent="0.2">
      <c r="A1190" s="813">
        <v>946</v>
      </c>
      <c r="B1190" s="813">
        <v>954</v>
      </c>
      <c r="C1190" s="814" t="s">
        <v>5353</v>
      </c>
      <c r="D1190" s="814" t="s">
        <v>5381</v>
      </c>
      <c r="E1190" s="815" t="s">
        <v>2655</v>
      </c>
      <c r="F1190" s="816" t="s">
        <v>2656</v>
      </c>
      <c r="G1190" s="817"/>
      <c r="H1190" s="816"/>
      <c r="I1190" s="818">
        <v>1500</v>
      </c>
      <c r="J1190" s="819">
        <v>-1500</v>
      </c>
      <c r="K1190" s="819"/>
      <c r="L1190" s="819"/>
      <c r="M1190" s="819"/>
      <c r="N1190" s="819"/>
      <c r="O1190" s="819"/>
      <c r="P1190" s="819"/>
      <c r="Q1190" s="820"/>
      <c r="R1190" s="821"/>
      <c r="S1190" s="821"/>
      <c r="T1190" s="821"/>
      <c r="U1190" s="821"/>
      <c r="V1190" s="821"/>
      <c r="W1190" s="821"/>
      <c r="X1190" s="821"/>
      <c r="Y1190" s="821"/>
      <c r="Z1190" s="821"/>
      <c r="AA1190" s="821"/>
      <c r="AB1190" s="821"/>
      <c r="AC1190" s="821"/>
      <c r="AD1190" s="821"/>
      <c r="AE1190" s="821"/>
      <c r="AF1190" s="821"/>
      <c r="AG1190" s="821"/>
      <c r="AH1190" s="821"/>
      <c r="AI1190" s="821"/>
      <c r="AJ1190" s="821"/>
      <c r="AK1190" s="821"/>
      <c r="AL1190" s="821"/>
      <c r="AM1190" s="821"/>
      <c r="AN1190" s="821"/>
      <c r="AO1190" s="821"/>
      <c r="AP1190" s="821"/>
      <c r="AQ1190" s="821"/>
      <c r="AR1190" s="821"/>
      <c r="AS1190" s="821"/>
      <c r="AT1190" s="821"/>
      <c r="AU1190" s="821"/>
      <c r="AV1190" s="821"/>
      <c r="AW1190" s="821"/>
      <c r="AX1190" s="821"/>
      <c r="AY1190" s="821"/>
      <c r="AZ1190" s="821"/>
      <c r="BA1190" s="821"/>
      <c r="BB1190" s="821"/>
      <c r="BC1190" s="821"/>
      <c r="BD1190" s="821"/>
      <c r="BE1190" s="821"/>
      <c r="BF1190" s="821"/>
      <c r="BG1190" s="821"/>
    </row>
    <row r="1191" spans="1:59" s="822" customFormat="1" x14ac:dyDescent="0.2">
      <c r="A1191" s="813">
        <v>949</v>
      </c>
      <c r="B1191" s="813">
        <v>957</v>
      </c>
      <c r="C1191" s="814" t="s">
        <v>5355</v>
      </c>
      <c r="D1191" s="814" t="s">
        <v>5383</v>
      </c>
      <c r="E1191" s="815" t="s">
        <v>2664</v>
      </c>
      <c r="F1191" s="816" t="s">
        <v>2665</v>
      </c>
      <c r="G1191" s="817"/>
      <c r="H1191" s="816"/>
      <c r="I1191" s="818">
        <v>2500</v>
      </c>
      <c r="J1191" s="819">
        <v>-2500</v>
      </c>
      <c r="K1191" s="819"/>
      <c r="L1191" s="819"/>
      <c r="M1191" s="819"/>
      <c r="N1191" s="819"/>
      <c r="O1191" s="819"/>
      <c r="P1191" s="819"/>
      <c r="Q1191" s="820"/>
      <c r="R1191" s="821"/>
      <c r="S1191" s="821"/>
      <c r="T1191" s="821"/>
      <c r="U1191" s="821"/>
      <c r="V1191" s="821"/>
      <c r="W1191" s="821"/>
      <c r="X1191" s="821"/>
      <c r="Y1191" s="821"/>
      <c r="Z1191" s="821"/>
      <c r="AA1191" s="821"/>
      <c r="AB1191" s="821"/>
      <c r="AC1191" s="821"/>
      <c r="AD1191" s="821"/>
      <c r="AE1191" s="821"/>
      <c r="AF1191" s="821"/>
      <c r="AG1191" s="821"/>
      <c r="AH1191" s="821"/>
      <c r="AI1191" s="821"/>
      <c r="AJ1191" s="821"/>
      <c r="AK1191" s="821"/>
      <c r="AL1191" s="821"/>
      <c r="AM1191" s="821"/>
      <c r="AN1191" s="821"/>
      <c r="AO1191" s="821"/>
      <c r="AP1191" s="821"/>
      <c r="AQ1191" s="821"/>
      <c r="AR1191" s="821"/>
      <c r="AS1191" s="821"/>
      <c r="AT1191" s="821"/>
      <c r="AU1191" s="821"/>
      <c r="AV1191" s="821"/>
      <c r="AW1191" s="821"/>
      <c r="AX1191" s="821"/>
      <c r="AY1191" s="821"/>
      <c r="AZ1191" s="821"/>
      <c r="BA1191" s="821"/>
      <c r="BB1191" s="821"/>
      <c r="BC1191" s="821"/>
      <c r="BD1191" s="821"/>
      <c r="BE1191" s="821"/>
      <c r="BF1191" s="821"/>
      <c r="BG1191" s="821"/>
    </row>
    <row r="1192" spans="1:59" s="822" customFormat="1" x14ac:dyDescent="0.2">
      <c r="A1192" s="813">
        <v>1133</v>
      </c>
      <c r="B1192" s="813">
        <v>1141</v>
      </c>
      <c r="C1192" s="814" t="s">
        <v>5357</v>
      </c>
      <c r="D1192" s="814" t="s">
        <v>5385</v>
      </c>
      <c r="E1192" s="815" t="s">
        <v>3180</v>
      </c>
      <c r="F1192" s="816" t="s">
        <v>3181</v>
      </c>
      <c r="G1192" s="817"/>
      <c r="H1192" s="816"/>
      <c r="I1192" s="818">
        <v>4500</v>
      </c>
      <c r="J1192" s="819">
        <v>-4500</v>
      </c>
      <c r="K1192" s="819"/>
      <c r="L1192" s="819"/>
      <c r="M1192" s="819"/>
      <c r="N1192" s="819"/>
      <c r="O1192" s="819"/>
      <c r="P1192" s="819"/>
      <c r="Q1192" s="820"/>
      <c r="R1192" s="821"/>
      <c r="S1192" s="821"/>
      <c r="T1192" s="821"/>
      <c r="U1192" s="821"/>
      <c r="V1192" s="821"/>
      <c r="W1192" s="821"/>
      <c r="X1192" s="821"/>
      <c r="Y1192" s="821"/>
      <c r="Z1192" s="821"/>
      <c r="AA1192" s="821"/>
      <c r="AB1192" s="821"/>
      <c r="AC1192" s="821"/>
      <c r="AD1192" s="821"/>
      <c r="AE1192" s="821"/>
      <c r="AF1192" s="821"/>
      <c r="AG1192" s="821"/>
      <c r="AH1192" s="821"/>
      <c r="AI1192" s="821"/>
      <c r="AJ1192" s="821"/>
      <c r="AK1192" s="821"/>
      <c r="AL1192" s="821"/>
      <c r="AM1192" s="821"/>
      <c r="AN1192" s="821"/>
      <c r="AO1192" s="821"/>
      <c r="AP1192" s="821"/>
      <c r="AQ1192" s="821"/>
      <c r="AR1192" s="821"/>
      <c r="AS1192" s="821"/>
      <c r="AT1192" s="821"/>
      <c r="AU1192" s="821"/>
      <c r="AV1192" s="821"/>
      <c r="AW1192" s="821"/>
      <c r="AX1192" s="821"/>
      <c r="AY1192" s="821"/>
      <c r="AZ1192" s="821"/>
      <c r="BA1192" s="821"/>
      <c r="BB1192" s="821"/>
      <c r="BC1192" s="821"/>
      <c r="BD1192" s="821"/>
      <c r="BE1192" s="821"/>
      <c r="BF1192" s="821"/>
      <c r="BG1192" s="821"/>
    </row>
    <row r="1193" spans="1:59" s="822" customFormat="1" ht="30" x14ac:dyDescent="0.2">
      <c r="A1193" s="813" t="e">
        <v>#N/A</v>
      </c>
      <c r="B1193" s="813">
        <v>146</v>
      </c>
      <c r="C1193" s="814">
        <v>267</v>
      </c>
      <c r="D1193" s="814" t="s">
        <v>5387</v>
      </c>
      <c r="E1193" s="815" t="s">
        <v>4629</v>
      </c>
      <c r="F1193" s="816" t="s">
        <v>6656</v>
      </c>
      <c r="G1193" s="817"/>
      <c r="H1193" s="816"/>
      <c r="I1193" s="818">
        <v>0</v>
      </c>
      <c r="J1193" s="819">
        <v>0</v>
      </c>
      <c r="K1193" s="819"/>
      <c r="L1193" s="819"/>
      <c r="M1193" s="819"/>
      <c r="N1193" s="819"/>
      <c r="O1193" s="819"/>
      <c r="P1193" s="819"/>
      <c r="Q1193" s="820"/>
      <c r="R1193" s="821"/>
      <c r="S1193" s="821"/>
      <c r="T1193" s="821"/>
      <c r="U1193" s="821"/>
      <c r="V1193" s="821"/>
      <c r="W1193" s="821"/>
      <c r="X1193" s="821"/>
      <c r="Y1193" s="821"/>
      <c r="Z1193" s="821"/>
      <c r="AA1193" s="821"/>
      <c r="AB1193" s="821"/>
      <c r="AC1193" s="821"/>
      <c r="AD1193" s="821"/>
      <c r="AE1193" s="821"/>
      <c r="AF1193" s="821"/>
      <c r="AG1193" s="821"/>
      <c r="AH1193" s="821"/>
      <c r="AI1193" s="821"/>
      <c r="AJ1193" s="821"/>
      <c r="AK1193" s="821"/>
      <c r="AL1193" s="821"/>
      <c r="AM1193" s="821"/>
      <c r="AN1193" s="821"/>
      <c r="AO1193" s="821"/>
      <c r="AP1193" s="821"/>
      <c r="AQ1193" s="821"/>
      <c r="AR1193" s="821"/>
      <c r="AS1193" s="821"/>
      <c r="AT1193" s="821"/>
      <c r="AU1193" s="821"/>
      <c r="AV1193" s="821"/>
      <c r="AW1193" s="821"/>
      <c r="AX1193" s="821"/>
      <c r="AY1193" s="821"/>
      <c r="AZ1193" s="821"/>
      <c r="BA1193" s="821"/>
      <c r="BB1193" s="821"/>
      <c r="BC1193" s="821"/>
      <c r="BD1193" s="821"/>
      <c r="BE1193" s="821"/>
      <c r="BF1193" s="821"/>
      <c r="BG1193" s="821"/>
    </row>
    <row r="1194" spans="1:59" s="822" customFormat="1" x14ac:dyDescent="0.2">
      <c r="A1194" s="813">
        <v>27</v>
      </c>
      <c r="B1194" s="813" t="s">
        <v>4691</v>
      </c>
      <c r="C1194" s="814" t="s">
        <v>5359</v>
      </c>
      <c r="D1194" s="814" t="s">
        <v>5389</v>
      </c>
      <c r="E1194" s="815" t="s">
        <v>188</v>
      </c>
      <c r="F1194" s="816" t="s">
        <v>135</v>
      </c>
      <c r="G1194" s="817"/>
      <c r="H1194" s="816"/>
      <c r="I1194" s="818">
        <v>350000</v>
      </c>
      <c r="J1194" s="819">
        <v>-350000</v>
      </c>
      <c r="K1194" s="819"/>
      <c r="L1194" s="819"/>
      <c r="M1194" s="819"/>
      <c r="N1194" s="819"/>
      <c r="O1194" s="819"/>
      <c r="P1194" s="819"/>
      <c r="Q1194" s="820"/>
      <c r="R1194" s="821"/>
      <c r="S1194" s="821"/>
      <c r="T1194" s="821"/>
      <c r="U1194" s="821"/>
      <c r="V1194" s="821"/>
      <c r="W1194" s="821"/>
      <c r="X1194" s="821"/>
      <c r="Y1194" s="821"/>
      <c r="Z1194" s="821"/>
      <c r="AA1194" s="821"/>
      <c r="AB1194" s="821"/>
      <c r="AC1194" s="821"/>
      <c r="AD1194" s="821"/>
      <c r="AE1194" s="821"/>
      <c r="AF1194" s="821"/>
      <c r="AG1194" s="821"/>
      <c r="AH1194" s="821"/>
      <c r="AI1194" s="821"/>
      <c r="AJ1194" s="821"/>
      <c r="AK1194" s="821"/>
      <c r="AL1194" s="821"/>
      <c r="AM1194" s="821"/>
      <c r="AN1194" s="821"/>
      <c r="AO1194" s="821"/>
      <c r="AP1194" s="821"/>
      <c r="AQ1194" s="821"/>
      <c r="AR1194" s="821"/>
      <c r="AS1194" s="821"/>
      <c r="AT1194" s="821"/>
      <c r="AU1194" s="821"/>
      <c r="AV1194" s="821"/>
      <c r="AW1194" s="821"/>
      <c r="AX1194" s="821"/>
      <c r="AY1194" s="821"/>
      <c r="AZ1194" s="821"/>
      <c r="BA1194" s="821"/>
      <c r="BB1194" s="821"/>
      <c r="BC1194" s="821"/>
      <c r="BD1194" s="821"/>
      <c r="BE1194" s="821"/>
      <c r="BF1194" s="821"/>
      <c r="BG1194" s="821"/>
    </row>
    <row r="1195" spans="1:59" s="822" customFormat="1" x14ac:dyDescent="0.2">
      <c r="A1195" s="813">
        <v>284</v>
      </c>
      <c r="B1195" s="813">
        <v>296</v>
      </c>
      <c r="C1195" s="814" t="s">
        <v>5361</v>
      </c>
      <c r="D1195" s="814" t="s">
        <v>5391</v>
      </c>
      <c r="E1195" s="815" t="s">
        <v>740</v>
      </c>
      <c r="F1195" s="816" t="s">
        <v>148</v>
      </c>
      <c r="G1195" s="817"/>
      <c r="H1195" s="816"/>
      <c r="I1195" s="818">
        <v>350000</v>
      </c>
      <c r="J1195" s="819">
        <v>-350000</v>
      </c>
      <c r="K1195" s="819"/>
      <c r="L1195" s="819"/>
      <c r="M1195" s="819"/>
      <c r="N1195" s="819"/>
      <c r="O1195" s="819"/>
      <c r="P1195" s="819"/>
      <c r="Q1195" s="820"/>
      <c r="R1195" s="821"/>
      <c r="S1195" s="821"/>
      <c r="T1195" s="821"/>
      <c r="U1195" s="821"/>
      <c r="V1195" s="821"/>
      <c r="W1195" s="821"/>
      <c r="X1195" s="821"/>
      <c r="Y1195" s="821"/>
      <c r="Z1195" s="821"/>
      <c r="AA1195" s="821"/>
      <c r="AB1195" s="821"/>
      <c r="AC1195" s="821"/>
      <c r="AD1195" s="821"/>
      <c r="AE1195" s="821"/>
      <c r="AF1195" s="821"/>
      <c r="AG1195" s="821"/>
      <c r="AH1195" s="821"/>
      <c r="AI1195" s="821"/>
      <c r="AJ1195" s="821"/>
      <c r="AK1195" s="821"/>
      <c r="AL1195" s="821"/>
      <c r="AM1195" s="821"/>
      <c r="AN1195" s="821"/>
      <c r="AO1195" s="821"/>
      <c r="AP1195" s="821"/>
      <c r="AQ1195" s="821"/>
      <c r="AR1195" s="821"/>
      <c r="AS1195" s="821"/>
      <c r="AT1195" s="821"/>
      <c r="AU1195" s="821"/>
      <c r="AV1195" s="821"/>
      <c r="AW1195" s="821"/>
      <c r="AX1195" s="821"/>
      <c r="AY1195" s="821"/>
      <c r="AZ1195" s="821"/>
      <c r="BA1195" s="821"/>
      <c r="BB1195" s="821"/>
      <c r="BC1195" s="821"/>
      <c r="BD1195" s="821"/>
      <c r="BE1195" s="821"/>
      <c r="BF1195" s="821"/>
      <c r="BG1195" s="821"/>
    </row>
    <row r="1196" spans="1:59" s="822" customFormat="1" ht="30" x14ac:dyDescent="0.2">
      <c r="A1196" s="813">
        <v>182</v>
      </c>
      <c r="B1196" s="813">
        <v>163</v>
      </c>
      <c r="C1196" s="814">
        <v>183</v>
      </c>
      <c r="D1196" s="814" t="s">
        <v>5393</v>
      </c>
      <c r="E1196" s="815" t="s">
        <v>493</v>
      </c>
      <c r="F1196" s="816" t="s">
        <v>6657</v>
      </c>
      <c r="G1196" s="817"/>
      <c r="H1196" s="816"/>
      <c r="I1196" s="818">
        <v>45000</v>
      </c>
      <c r="J1196" s="819">
        <v>-45000</v>
      </c>
      <c r="K1196" s="819"/>
      <c r="L1196" s="819"/>
      <c r="M1196" s="819"/>
      <c r="N1196" s="819"/>
      <c r="O1196" s="819"/>
      <c r="P1196" s="819"/>
      <c r="Q1196" s="820"/>
      <c r="R1196" s="821"/>
      <c r="S1196" s="821"/>
      <c r="T1196" s="821"/>
      <c r="U1196" s="821"/>
      <c r="V1196" s="821"/>
      <c r="W1196" s="821"/>
      <c r="X1196" s="821"/>
      <c r="Y1196" s="821"/>
      <c r="Z1196" s="821"/>
      <c r="AA1196" s="821"/>
      <c r="AB1196" s="821"/>
      <c r="AC1196" s="821"/>
      <c r="AD1196" s="821"/>
      <c r="AE1196" s="821"/>
      <c r="AF1196" s="821"/>
      <c r="AG1196" s="821"/>
      <c r="AH1196" s="821"/>
      <c r="AI1196" s="821"/>
      <c r="AJ1196" s="821"/>
      <c r="AK1196" s="821"/>
      <c r="AL1196" s="821"/>
      <c r="AM1196" s="821"/>
      <c r="AN1196" s="821"/>
      <c r="AO1196" s="821"/>
      <c r="AP1196" s="821"/>
      <c r="AQ1196" s="821"/>
      <c r="AR1196" s="821"/>
      <c r="AS1196" s="821"/>
      <c r="AT1196" s="821"/>
      <c r="AU1196" s="821"/>
      <c r="AV1196" s="821"/>
      <c r="AW1196" s="821"/>
      <c r="AX1196" s="821"/>
      <c r="AY1196" s="821"/>
      <c r="AZ1196" s="821"/>
      <c r="BA1196" s="821"/>
      <c r="BB1196" s="821"/>
      <c r="BC1196" s="821"/>
      <c r="BD1196" s="821"/>
      <c r="BE1196" s="821"/>
      <c r="BF1196" s="821"/>
      <c r="BG1196" s="821"/>
    </row>
    <row r="1197" spans="1:59" s="822" customFormat="1" x14ac:dyDescent="0.2">
      <c r="A1197" s="813">
        <v>190</v>
      </c>
      <c r="B1197" s="813" t="s">
        <v>4706</v>
      </c>
      <c r="C1197" s="814" t="s">
        <v>5363</v>
      </c>
      <c r="D1197" s="814" t="s">
        <v>5395</v>
      </c>
      <c r="E1197" s="815" t="s">
        <v>511</v>
      </c>
      <c r="F1197" s="816" t="s">
        <v>476</v>
      </c>
      <c r="G1197" s="817"/>
      <c r="H1197" s="816"/>
      <c r="I1197" s="818">
        <v>38000</v>
      </c>
      <c r="J1197" s="819">
        <v>-38000</v>
      </c>
      <c r="K1197" s="819"/>
      <c r="L1197" s="819"/>
      <c r="M1197" s="819"/>
      <c r="N1197" s="819"/>
      <c r="O1197" s="819"/>
      <c r="P1197" s="819"/>
      <c r="Q1197" s="820"/>
      <c r="R1197" s="821"/>
      <c r="S1197" s="821"/>
      <c r="T1197" s="821"/>
      <c r="U1197" s="821"/>
      <c r="V1197" s="821"/>
      <c r="W1197" s="821"/>
      <c r="X1197" s="821"/>
      <c r="Y1197" s="821"/>
      <c r="Z1197" s="821"/>
      <c r="AA1197" s="821"/>
      <c r="AB1197" s="821"/>
      <c r="AC1197" s="821"/>
      <c r="AD1197" s="821"/>
      <c r="AE1197" s="821"/>
      <c r="AF1197" s="821"/>
      <c r="AG1197" s="821"/>
      <c r="AH1197" s="821"/>
      <c r="AI1197" s="821"/>
      <c r="AJ1197" s="821"/>
      <c r="AK1197" s="821"/>
      <c r="AL1197" s="821"/>
      <c r="AM1197" s="821"/>
      <c r="AN1197" s="821"/>
      <c r="AO1197" s="821"/>
      <c r="AP1197" s="821"/>
      <c r="AQ1197" s="821"/>
      <c r="AR1197" s="821"/>
      <c r="AS1197" s="821"/>
      <c r="AT1197" s="821"/>
      <c r="AU1197" s="821"/>
      <c r="AV1197" s="821"/>
      <c r="AW1197" s="821"/>
      <c r="AX1197" s="821"/>
      <c r="AY1197" s="821"/>
      <c r="AZ1197" s="821"/>
      <c r="BA1197" s="821"/>
      <c r="BB1197" s="821"/>
      <c r="BC1197" s="821"/>
      <c r="BD1197" s="821"/>
      <c r="BE1197" s="821"/>
      <c r="BF1197" s="821"/>
      <c r="BG1197" s="821"/>
    </row>
    <row r="1198" spans="1:59" s="822" customFormat="1" x14ac:dyDescent="0.2">
      <c r="A1198" s="813">
        <v>1141</v>
      </c>
      <c r="B1198" s="813">
        <v>1149</v>
      </c>
      <c r="C1198" s="814" t="s">
        <v>5365</v>
      </c>
      <c r="D1198" s="814" t="s">
        <v>5397</v>
      </c>
      <c r="E1198" s="815" t="s">
        <v>3204</v>
      </c>
      <c r="F1198" s="816" t="s">
        <v>975</v>
      </c>
      <c r="G1198" s="817"/>
      <c r="H1198" s="816"/>
      <c r="I1198" s="818">
        <v>20000</v>
      </c>
      <c r="J1198" s="819">
        <v>-20000</v>
      </c>
      <c r="K1198" s="819"/>
      <c r="L1198" s="819"/>
      <c r="M1198" s="819"/>
      <c r="N1198" s="819"/>
      <c r="O1198" s="819"/>
      <c r="P1198" s="819"/>
      <c r="Q1198" s="820"/>
      <c r="R1198" s="821"/>
      <c r="S1198" s="821"/>
      <c r="T1198" s="821"/>
      <c r="U1198" s="821"/>
      <c r="V1198" s="821"/>
      <c r="W1198" s="821"/>
      <c r="X1198" s="821"/>
      <c r="Y1198" s="821"/>
      <c r="Z1198" s="821"/>
      <c r="AA1198" s="821"/>
      <c r="AB1198" s="821"/>
      <c r="AC1198" s="821"/>
      <c r="AD1198" s="821"/>
      <c r="AE1198" s="821"/>
      <c r="AF1198" s="821"/>
      <c r="AG1198" s="821"/>
      <c r="AH1198" s="821"/>
      <c r="AI1198" s="821"/>
      <c r="AJ1198" s="821"/>
      <c r="AK1198" s="821"/>
      <c r="AL1198" s="821"/>
      <c r="AM1198" s="821"/>
      <c r="AN1198" s="821"/>
      <c r="AO1198" s="821"/>
      <c r="AP1198" s="821"/>
      <c r="AQ1198" s="821"/>
      <c r="AR1198" s="821"/>
      <c r="AS1198" s="821"/>
      <c r="AT1198" s="821"/>
      <c r="AU1198" s="821"/>
      <c r="AV1198" s="821"/>
      <c r="AW1198" s="821"/>
      <c r="AX1198" s="821"/>
      <c r="AY1198" s="821"/>
      <c r="AZ1198" s="821"/>
      <c r="BA1198" s="821"/>
      <c r="BB1198" s="821"/>
      <c r="BC1198" s="821"/>
      <c r="BD1198" s="821"/>
      <c r="BE1198" s="821"/>
      <c r="BF1198" s="821"/>
      <c r="BG1198" s="821"/>
    </row>
    <row r="1199" spans="1:59" s="822" customFormat="1" ht="30" x14ac:dyDescent="0.2">
      <c r="A1199" s="813" t="e">
        <v>#N/A</v>
      </c>
      <c r="B1199" s="813">
        <v>144</v>
      </c>
      <c r="C1199" s="814">
        <v>195</v>
      </c>
      <c r="D1199" s="814" t="s">
        <v>5399</v>
      </c>
      <c r="E1199" s="815" t="s">
        <v>4623</v>
      </c>
      <c r="F1199" s="816" t="s">
        <v>6658</v>
      </c>
      <c r="G1199" s="817"/>
      <c r="H1199" s="816"/>
      <c r="I1199" s="818">
        <v>0</v>
      </c>
      <c r="J1199" s="819">
        <v>0</v>
      </c>
      <c r="K1199" s="819"/>
      <c r="L1199" s="819"/>
      <c r="M1199" s="819"/>
      <c r="N1199" s="819"/>
      <c r="O1199" s="819"/>
      <c r="P1199" s="819"/>
      <c r="Q1199" s="820"/>
      <c r="R1199" s="821"/>
      <c r="S1199" s="821"/>
      <c r="T1199" s="821"/>
      <c r="U1199" s="821"/>
      <c r="V1199" s="821"/>
      <c r="W1199" s="821"/>
      <c r="X1199" s="821"/>
      <c r="Y1199" s="821"/>
      <c r="Z1199" s="821"/>
      <c r="AA1199" s="821"/>
      <c r="AB1199" s="821"/>
      <c r="AC1199" s="821"/>
      <c r="AD1199" s="821"/>
      <c r="AE1199" s="821"/>
      <c r="AF1199" s="821"/>
      <c r="AG1199" s="821"/>
      <c r="AH1199" s="821"/>
      <c r="AI1199" s="821"/>
      <c r="AJ1199" s="821"/>
      <c r="AK1199" s="821"/>
      <c r="AL1199" s="821"/>
      <c r="AM1199" s="821"/>
      <c r="AN1199" s="821"/>
      <c r="AO1199" s="821"/>
      <c r="AP1199" s="821"/>
      <c r="AQ1199" s="821"/>
      <c r="AR1199" s="821"/>
      <c r="AS1199" s="821"/>
      <c r="AT1199" s="821"/>
      <c r="AU1199" s="821"/>
      <c r="AV1199" s="821"/>
      <c r="AW1199" s="821"/>
      <c r="AX1199" s="821"/>
      <c r="AY1199" s="821"/>
      <c r="AZ1199" s="821"/>
      <c r="BA1199" s="821"/>
      <c r="BB1199" s="821"/>
      <c r="BC1199" s="821"/>
      <c r="BD1199" s="821"/>
      <c r="BE1199" s="821"/>
      <c r="BF1199" s="821"/>
      <c r="BG1199" s="821"/>
    </row>
    <row r="1200" spans="1:59" s="822" customFormat="1" x14ac:dyDescent="0.2">
      <c r="A1200" s="813">
        <v>1041</v>
      </c>
      <c r="B1200" s="813">
        <v>1049</v>
      </c>
      <c r="C1200" s="814" t="s">
        <v>5367</v>
      </c>
      <c r="D1200" s="814" t="s">
        <v>5401</v>
      </c>
      <c r="E1200" s="815" t="s">
        <v>2905</v>
      </c>
      <c r="F1200" s="816" t="s">
        <v>2906</v>
      </c>
      <c r="G1200" s="817"/>
      <c r="H1200" s="816"/>
      <c r="I1200" s="818">
        <v>5000</v>
      </c>
      <c r="J1200" s="819">
        <v>-5000</v>
      </c>
      <c r="K1200" s="819"/>
      <c r="L1200" s="819"/>
      <c r="M1200" s="819"/>
      <c r="N1200" s="819"/>
      <c r="O1200" s="819"/>
      <c r="P1200" s="819"/>
      <c r="Q1200" s="820"/>
      <c r="R1200" s="821"/>
      <c r="S1200" s="821"/>
      <c r="T1200" s="821"/>
      <c r="U1200" s="821"/>
      <c r="V1200" s="821"/>
      <c r="W1200" s="821"/>
      <c r="X1200" s="821"/>
      <c r="Y1200" s="821"/>
      <c r="Z1200" s="821"/>
      <c r="AA1200" s="821"/>
      <c r="AB1200" s="821"/>
      <c r="AC1200" s="821"/>
      <c r="AD1200" s="821"/>
      <c r="AE1200" s="821"/>
      <c r="AF1200" s="821"/>
      <c r="AG1200" s="821"/>
      <c r="AH1200" s="821"/>
      <c r="AI1200" s="821"/>
      <c r="AJ1200" s="821"/>
      <c r="AK1200" s="821"/>
      <c r="AL1200" s="821"/>
      <c r="AM1200" s="821"/>
      <c r="AN1200" s="821"/>
      <c r="AO1200" s="821"/>
      <c r="AP1200" s="821"/>
      <c r="AQ1200" s="821"/>
      <c r="AR1200" s="821"/>
      <c r="AS1200" s="821"/>
      <c r="AT1200" s="821"/>
      <c r="AU1200" s="821"/>
      <c r="AV1200" s="821"/>
      <c r="AW1200" s="821"/>
      <c r="AX1200" s="821"/>
      <c r="AY1200" s="821"/>
      <c r="AZ1200" s="821"/>
      <c r="BA1200" s="821"/>
      <c r="BB1200" s="821"/>
      <c r="BC1200" s="821"/>
      <c r="BD1200" s="821"/>
      <c r="BE1200" s="821"/>
      <c r="BF1200" s="821"/>
      <c r="BG1200" s="821"/>
    </row>
    <row r="1201" spans="1:59" s="822" customFormat="1" x14ac:dyDescent="0.2">
      <c r="A1201" s="813">
        <v>158</v>
      </c>
      <c r="B1201" s="813" t="s">
        <v>4703</v>
      </c>
      <c r="C1201" s="814" t="s">
        <v>5369</v>
      </c>
      <c r="D1201" s="814" t="s">
        <v>5403</v>
      </c>
      <c r="E1201" s="815" t="s">
        <v>447</v>
      </c>
      <c r="F1201" s="816" t="s">
        <v>449</v>
      </c>
      <c r="G1201" s="817"/>
      <c r="H1201" s="816"/>
      <c r="I1201" s="818">
        <v>10000</v>
      </c>
      <c r="J1201" s="819">
        <v>-10000</v>
      </c>
      <c r="K1201" s="819"/>
      <c r="L1201" s="819"/>
      <c r="M1201" s="819"/>
      <c r="N1201" s="819"/>
      <c r="O1201" s="819"/>
      <c r="P1201" s="819"/>
      <c r="Q1201" s="820"/>
      <c r="R1201" s="821"/>
      <c r="S1201" s="821"/>
      <c r="T1201" s="821"/>
      <c r="U1201" s="821"/>
      <c r="V1201" s="821"/>
      <c r="W1201" s="821"/>
      <c r="X1201" s="821"/>
      <c r="Y1201" s="821"/>
      <c r="Z1201" s="821"/>
      <c r="AA1201" s="821"/>
      <c r="AB1201" s="821"/>
      <c r="AC1201" s="821"/>
      <c r="AD1201" s="821"/>
      <c r="AE1201" s="821"/>
      <c r="AF1201" s="821"/>
      <c r="AG1201" s="821"/>
      <c r="AH1201" s="821"/>
      <c r="AI1201" s="821"/>
      <c r="AJ1201" s="821"/>
      <c r="AK1201" s="821"/>
      <c r="AL1201" s="821"/>
      <c r="AM1201" s="821"/>
      <c r="AN1201" s="821"/>
      <c r="AO1201" s="821"/>
      <c r="AP1201" s="821"/>
      <c r="AQ1201" s="821"/>
      <c r="AR1201" s="821"/>
      <c r="AS1201" s="821"/>
      <c r="AT1201" s="821"/>
      <c r="AU1201" s="821"/>
      <c r="AV1201" s="821"/>
      <c r="AW1201" s="821"/>
      <c r="AX1201" s="821"/>
      <c r="AY1201" s="821"/>
      <c r="AZ1201" s="821"/>
      <c r="BA1201" s="821"/>
      <c r="BB1201" s="821"/>
      <c r="BC1201" s="821"/>
      <c r="BD1201" s="821"/>
      <c r="BE1201" s="821"/>
      <c r="BF1201" s="821"/>
      <c r="BG1201" s="821"/>
    </row>
    <row r="1202" spans="1:59" s="822" customFormat="1" x14ac:dyDescent="0.2">
      <c r="A1202" s="813">
        <v>495</v>
      </c>
      <c r="B1202" s="813">
        <v>505</v>
      </c>
      <c r="C1202" s="814" t="s">
        <v>5371</v>
      </c>
      <c r="D1202" s="814" t="s">
        <v>5405</v>
      </c>
      <c r="E1202" s="815" t="s">
        <v>1350</v>
      </c>
      <c r="F1202" s="816" t="s">
        <v>1352</v>
      </c>
      <c r="G1202" s="817"/>
      <c r="H1202" s="816"/>
      <c r="I1202" s="818">
        <v>10000</v>
      </c>
      <c r="J1202" s="819">
        <v>-10000</v>
      </c>
      <c r="K1202" s="819"/>
      <c r="L1202" s="819"/>
      <c r="M1202" s="819"/>
      <c r="N1202" s="819"/>
      <c r="O1202" s="819"/>
      <c r="P1202" s="819"/>
      <c r="Q1202" s="820"/>
      <c r="R1202" s="821"/>
      <c r="S1202" s="821"/>
      <c r="T1202" s="821"/>
      <c r="U1202" s="821"/>
      <c r="V1202" s="821"/>
      <c r="W1202" s="821"/>
      <c r="X1202" s="821"/>
      <c r="Y1202" s="821"/>
      <c r="Z1202" s="821"/>
      <c r="AA1202" s="821"/>
      <c r="AB1202" s="821"/>
      <c r="AC1202" s="821"/>
      <c r="AD1202" s="821"/>
      <c r="AE1202" s="821"/>
      <c r="AF1202" s="821"/>
      <c r="AG1202" s="821"/>
      <c r="AH1202" s="821"/>
      <c r="AI1202" s="821"/>
      <c r="AJ1202" s="821"/>
      <c r="AK1202" s="821"/>
      <c r="AL1202" s="821"/>
      <c r="AM1202" s="821"/>
      <c r="AN1202" s="821"/>
      <c r="AO1202" s="821"/>
      <c r="AP1202" s="821"/>
      <c r="AQ1202" s="821"/>
      <c r="AR1202" s="821"/>
      <c r="AS1202" s="821"/>
      <c r="AT1202" s="821"/>
      <c r="AU1202" s="821"/>
      <c r="AV1202" s="821"/>
      <c r="AW1202" s="821"/>
      <c r="AX1202" s="821"/>
      <c r="AY1202" s="821"/>
      <c r="AZ1202" s="821"/>
      <c r="BA1202" s="821"/>
      <c r="BB1202" s="821"/>
      <c r="BC1202" s="821"/>
      <c r="BD1202" s="821"/>
      <c r="BE1202" s="821"/>
      <c r="BF1202" s="821"/>
      <c r="BG1202" s="821"/>
    </row>
    <row r="1203" spans="1:59" s="822" customFormat="1" x14ac:dyDescent="0.2">
      <c r="A1203" s="813">
        <v>738</v>
      </c>
      <c r="B1203" s="813">
        <v>746</v>
      </c>
      <c r="C1203" s="814" t="s">
        <v>5373</v>
      </c>
      <c r="D1203" s="814" t="s">
        <v>5407</v>
      </c>
      <c r="E1203" s="815" t="s">
        <v>2083</v>
      </c>
      <c r="F1203" s="816" t="s">
        <v>2084</v>
      </c>
      <c r="G1203" s="817"/>
      <c r="H1203" s="816"/>
      <c r="I1203" s="818">
        <v>5000</v>
      </c>
      <c r="J1203" s="819">
        <v>-5000</v>
      </c>
      <c r="K1203" s="819"/>
      <c r="L1203" s="819"/>
      <c r="M1203" s="819"/>
      <c r="N1203" s="819"/>
      <c r="O1203" s="819"/>
      <c r="P1203" s="819"/>
      <c r="Q1203" s="820"/>
      <c r="R1203" s="821"/>
      <c r="S1203" s="821"/>
      <c r="T1203" s="821"/>
      <c r="U1203" s="821"/>
      <c r="V1203" s="821"/>
      <c r="W1203" s="821"/>
      <c r="X1203" s="821"/>
      <c r="Y1203" s="821"/>
      <c r="Z1203" s="821"/>
      <c r="AA1203" s="821"/>
      <c r="AB1203" s="821"/>
      <c r="AC1203" s="821"/>
      <c r="AD1203" s="821"/>
      <c r="AE1203" s="821"/>
      <c r="AF1203" s="821"/>
      <c r="AG1203" s="821"/>
      <c r="AH1203" s="821"/>
      <c r="AI1203" s="821"/>
      <c r="AJ1203" s="821"/>
      <c r="AK1203" s="821"/>
      <c r="AL1203" s="821"/>
      <c r="AM1203" s="821"/>
      <c r="AN1203" s="821"/>
      <c r="AO1203" s="821"/>
      <c r="AP1203" s="821"/>
      <c r="AQ1203" s="821"/>
      <c r="AR1203" s="821"/>
      <c r="AS1203" s="821"/>
      <c r="AT1203" s="821"/>
      <c r="AU1203" s="821"/>
      <c r="AV1203" s="821"/>
      <c r="AW1203" s="821"/>
      <c r="AX1203" s="821"/>
      <c r="AY1203" s="821"/>
      <c r="AZ1203" s="821"/>
      <c r="BA1203" s="821"/>
      <c r="BB1203" s="821"/>
      <c r="BC1203" s="821"/>
      <c r="BD1203" s="821"/>
      <c r="BE1203" s="821"/>
      <c r="BF1203" s="821"/>
      <c r="BG1203" s="821"/>
    </row>
    <row r="1204" spans="1:59" s="822" customFormat="1" x14ac:dyDescent="0.2">
      <c r="A1204" s="813">
        <v>1123</v>
      </c>
      <c r="B1204" s="813">
        <v>1131</v>
      </c>
      <c r="C1204" s="814" t="s">
        <v>5375</v>
      </c>
      <c r="D1204" s="814" t="s">
        <v>5409</v>
      </c>
      <c r="E1204" s="815" t="s">
        <v>3151</v>
      </c>
      <c r="F1204" s="816" t="s">
        <v>3153</v>
      </c>
      <c r="G1204" s="817"/>
      <c r="H1204" s="816"/>
      <c r="I1204" s="818">
        <v>7000</v>
      </c>
      <c r="J1204" s="819">
        <v>-7000</v>
      </c>
      <c r="K1204" s="819"/>
      <c r="L1204" s="819"/>
      <c r="M1204" s="819"/>
      <c r="N1204" s="819"/>
      <c r="O1204" s="819"/>
      <c r="P1204" s="819"/>
      <c r="Q1204" s="820"/>
      <c r="R1204" s="821"/>
      <c r="S1204" s="821"/>
      <c r="T1204" s="821"/>
      <c r="U1204" s="821"/>
      <c r="V1204" s="821"/>
      <c r="W1204" s="821"/>
      <c r="X1204" s="821"/>
      <c r="Y1204" s="821"/>
      <c r="Z1204" s="821"/>
      <c r="AA1204" s="821"/>
      <c r="AB1204" s="821"/>
      <c r="AC1204" s="821"/>
      <c r="AD1204" s="821"/>
      <c r="AE1204" s="821"/>
      <c r="AF1204" s="821"/>
      <c r="AG1204" s="821"/>
      <c r="AH1204" s="821"/>
      <c r="AI1204" s="821"/>
      <c r="AJ1204" s="821"/>
      <c r="AK1204" s="821"/>
      <c r="AL1204" s="821"/>
      <c r="AM1204" s="821"/>
      <c r="AN1204" s="821"/>
      <c r="AO1204" s="821"/>
      <c r="AP1204" s="821"/>
      <c r="AQ1204" s="821"/>
      <c r="AR1204" s="821"/>
      <c r="AS1204" s="821"/>
      <c r="AT1204" s="821"/>
      <c r="AU1204" s="821"/>
      <c r="AV1204" s="821"/>
      <c r="AW1204" s="821"/>
      <c r="AX1204" s="821"/>
      <c r="AY1204" s="821"/>
      <c r="AZ1204" s="821"/>
      <c r="BA1204" s="821"/>
      <c r="BB1204" s="821"/>
      <c r="BC1204" s="821"/>
      <c r="BD1204" s="821"/>
      <c r="BE1204" s="821"/>
      <c r="BF1204" s="821"/>
      <c r="BG1204" s="821"/>
    </row>
    <row r="1205" spans="1:59" s="822" customFormat="1" x14ac:dyDescent="0.2">
      <c r="A1205" s="813">
        <v>60</v>
      </c>
      <c r="B1205" s="813">
        <v>87</v>
      </c>
      <c r="C1205" s="814" t="s">
        <v>5377</v>
      </c>
      <c r="D1205" s="814" t="s">
        <v>5411</v>
      </c>
      <c r="E1205" s="815" t="s">
        <v>263</v>
      </c>
      <c r="F1205" s="816" t="s">
        <v>148</v>
      </c>
      <c r="G1205" s="817"/>
      <c r="H1205" s="816"/>
      <c r="I1205" s="818">
        <v>100000</v>
      </c>
      <c r="J1205" s="819">
        <v>-100000</v>
      </c>
      <c r="K1205" s="819"/>
      <c r="L1205" s="819"/>
      <c r="M1205" s="819"/>
      <c r="N1205" s="819"/>
      <c r="O1205" s="819"/>
      <c r="P1205" s="819"/>
      <c r="Q1205" s="820"/>
      <c r="R1205" s="821"/>
      <c r="S1205" s="821"/>
      <c r="T1205" s="821"/>
      <c r="U1205" s="821"/>
      <c r="V1205" s="821"/>
      <c r="W1205" s="821"/>
      <c r="X1205" s="821"/>
      <c r="Y1205" s="821"/>
      <c r="Z1205" s="821"/>
      <c r="AA1205" s="821"/>
      <c r="AB1205" s="821"/>
      <c r="AC1205" s="821"/>
      <c r="AD1205" s="821"/>
      <c r="AE1205" s="821"/>
      <c r="AF1205" s="821"/>
      <c r="AG1205" s="821"/>
      <c r="AH1205" s="821"/>
      <c r="AI1205" s="821"/>
      <c r="AJ1205" s="821"/>
      <c r="AK1205" s="821"/>
      <c r="AL1205" s="821"/>
      <c r="AM1205" s="821"/>
      <c r="AN1205" s="821"/>
      <c r="AO1205" s="821"/>
      <c r="AP1205" s="821"/>
      <c r="AQ1205" s="821"/>
      <c r="AR1205" s="821"/>
      <c r="AS1205" s="821"/>
      <c r="AT1205" s="821"/>
      <c r="AU1205" s="821"/>
      <c r="AV1205" s="821"/>
      <c r="AW1205" s="821"/>
      <c r="AX1205" s="821"/>
      <c r="AY1205" s="821"/>
      <c r="AZ1205" s="821"/>
      <c r="BA1205" s="821"/>
      <c r="BB1205" s="821"/>
      <c r="BC1205" s="821"/>
      <c r="BD1205" s="821"/>
      <c r="BE1205" s="821"/>
      <c r="BF1205" s="821"/>
      <c r="BG1205" s="821"/>
    </row>
    <row r="1206" spans="1:59" s="822" customFormat="1" x14ac:dyDescent="0.2">
      <c r="A1206" s="813">
        <v>325</v>
      </c>
      <c r="B1206" s="813">
        <v>337</v>
      </c>
      <c r="C1206" s="814">
        <v>349</v>
      </c>
      <c r="D1206" s="814" t="s">
        <v>5413</v>
      </c>
      <c r="E1206" s="815" t="s">
        <v>865</v>
      </c>
      <c r="F1206" s="816" t="s">
        <v>148</v>
      </c>
      <c r="G1206" s="817"/>
      <c r="H1206" s="816"/>
      <c r="I1206" s="818">
        <v>100000</v>
      </c>
      <c r="J1206" s="819">
        <v>-100000</v>
      </c>
      <c r="K1206" s="819"/>
      <c r="L1206" s="819"/>
      <c r="M1206" s="819"/>
      <c r="N1206" s="819"/>
      <c r="O1206" s="819"/>
      <c r="P1206" s="819"/>
      <c r="Q1206" s="820"/>
      <c r="R1206" s="821"/>
      <c r="S1206" s="821"/>
      <c r="T1206" s="821"/>
      <c r="U1206" s="821"/>
      <c r="V1206" s="821"/>
      <c r="W1206" s="821"/>
      <c r="X1206" s="821"/>
      <c r="Y1206" s="821"/>
      <c r="Z1206" s="821"/>
      <c r="AA1206" s="821"/>
      <c r="AB1206" s="821"/>
      <c r="AC1206" s="821"/>
      <c r="AD1206" s="821"/>
      <c r="AE1206" s="821"/>
      <c r="AF1206" s="821"/>
      <c r="AG1206" s="821"/>
      <c r="AH1206" s="821"/>
      <c r="AI1206" s="821"/>
      <c r="AJ1206" s="821"/>
      <c r="AK1206" s="821"/>
      <c r="AL1206" s="821"/>
      <c r="AM1206" s="821"/>
      <c r="AN1206" s="821"/>
      <c r="AO1206" s="821"/>
      <c r="AP1206" s="821"/>
      <c r="AQ1206" s="821"/>
      <c r="AR1206" s="821"/>
      <c r="AS1206" s="821"/>
      <c r="AT1206" s="821"/>
      <c r="AU1206" s="821"/>
      <c r="AV1206" s="821"/>
      <c r="AW1206" s="821"/>
      <c r="AX1206" s="821"/>
      <c r="AY1206" s="821"/>
      <c r="AZ1206" s="821"/>
      <c r="BA1206" s="821"/>
      <c r="BB1206" s="821"/>
      <c r="BC1206" s="821"/>
      <c r="BD1206" s="821"/>
      <c r="BE1206" s="821"/>
      <c r="BF1206" s="821"/>
      <c r="BG1206" s="821"/>
    </row>
    <row r="1207" spans="1:59" s="822" customFormat="1" x14ac:dyDescent="0.2">
      <c r="A1207" s="813">
        <v>1003</v>
      </c>
      <c r="B1207" s="813">
        <v>1011</v>
      </c>
      <c r="C1207" s="814" t="s">
        <v>5379</v>
      </c>
      <c r="D1207" s="814" t="s">
        <v>5415</v>
      </c>
      <c r="E1207" s="815" t="s">
        <v>2808</v>
      </c>
      <c r="F1207" s="816" t="s">
        <v>2417</v>
      </c>
      <c r="G1207" s="817"/>
      <c r="H1207" s="816"/>
      <c r="I1207" s="818">
        <v>20000</v>
      </c>
      <c r="J1207" s="819">
        <v>-20000</v>
      </c>
      <c r="K1207" s="819"/>
      <c r="L1207" s="819"/>
      <c r="M1207" s="819"/>
      <c r="N1207" s="819"/>
      <c r="O1207" s="819"/>
      <c r="P1207" s="819"/>
      <c r="Q1207" s="820"/>
      <c r="R1207" s="821"/>
      <c r="S1207" s="821"/>
      <c r="T1207" s="821"/>
      <c r="U1207" s="821"/>
      <c r="V1207" s="821"/>
      <c r="W1207" s="821"/>
      <c r="X1207" s="821"/>
      <c r="Y1207" s="821"/>
      <c r="Z1207" s="821"/>
      <c r="AA1207" s="821"/>
      <c r="AB1207" s="821"/>
      <c r="AC1207" s="821"/>
      <c r="AD1207" s="821"/>
      <c r="AE1207" s="821"/>
      <c r="AF1207" s="821"/>
      <c r="AG1207" s="821"/>
      <c r="AH1207" s="821"/>
      <c r="AI1207" s="821"/>
      <c r="AJ1207" s="821"/>
      <c r="AK1207" s="821"/>
      <c r="AL1207" s="821"/>
      <c r="AM1207" s="821"/>
      <c r="AN1207" s="821"/>
      <c r="AO1207" s="821"/>
      <c r="AP1207" s="821"/>
      <c r="AQ1207" s="821"/>
      <c r="AR1207" s="821"/>
      <c r="AS1207" s="821"/>
      <c r="AT1207" s="821"/>
      <c r="AU1207" s="821"/>
      <c r="AV1207" s="821"/>
      <c r="AW1207" s="821"/>
      <c r="AX1207" s="821"/>
      <c r="AY1207" s="821"/>
      <c r="AZ1207" s="821"/>
      <c r="BA1207" s="821"/>
      <c r="BB1207" s="821"/>
      <c r="BC1207" s="821"/>
      <c r="BD1207" s="821"/>
      <c r="BE1207" s="821"/>
      <c r="BF1207" s="821"/>
      <c r="BG1207" s="821"/>
    </row>
    <row r="1208" spans="1:59" s="822" customFormat="1" ht="30" x14ac:dyDescent="0.2">
      <c r="A1208" s="813">
        <v>165</v>
      </c>
      <c r="B1208" s="813">
        <v>128</v>
      </c>
      <c r="C1208" s="814" t="s">
        <v>5381</v>
      </c>
      <c r="D1208" s="814" t="s">
        <v>5417</v>
      </c>
      <c r="E1208" s="815" t="s">
        <v>460</v>
      </c>
      <c r="F1208" s="816" t="s">
        <v>461</v>
      </c>
      <c r="G1208" s="817"/>
      <c r="H1208" s="816"/>
      <c r="I1208" s="818">
        <v>300000</v>
      </c>
      <c r="J1208" s="819">
        <v>-300000</v>
      </c>
      <c r="K1208" s="819"/>
      <c r="L1208" s="819"/>
      <c r="M1208" s="819"/>
      <c r="N1208" s="819"/>
      <c r="O1208" s="819"/>
      <c r="P1208" s="819"/>
      <c r="Q1208" s="820"/>
      <c r="R1208" s="821"/>
      <c r="S1208" s="821"/>
      <c r="T1208" s="821"/>
      <c r="U1208" s="821"/>
      <c r="V1208" s="821"/>
      <c r="W1208" s="821"/>
      <c r="X1208" s="821"/>
      <c r="Y1208" s="821"/>
      <c r="Z1208" s="821"/>
      <c r="AA1208" s="821"/>
      <c r="AB1208" s="821"/>
      <c r="AC1208" s="821"/>
      <c r="AD1208" s="821"/>
      <c r="AE1208" s="821"/>
      <c r="AF1208" s="821"/>
      <c r="AG1208" s="821"/>
      <c r="AH1208" s="821"/>
      <c r="AI1208" s="821"/>
      <c r="AJ1208" s="821"/>
      <c r="AK1208" s="821"/>
      <c r="AL1208" s="821"/>
      <c r="AM1208" s="821"/>
      <c r="AN1208" s="821"/>
      <c r="AO1208" s="821"/>
      <c r="AP1208" s="821"/>
      <c r="AQ1208" s="821"/>
      <c r="AR1208" s="821"/>
      <c r="AS1208" s="821"/>
      <c r="AT1208" s="821"/>
      <c r="AU1208" s="821"/>
      <c r="AV1208" s="821"/>
      <c r="AW1208" s="821"/>
      <c r="AX1208" s="821"/>
      <c r="AY1208" s="821"/>
      <c r="AZ1208" s="821"/>
      <c r="BA1208" s="821"/>
      <c r="BB1208" s="821"/>
      <c r="BC1208" s="821"/>
      <c r="BD1208" s="821"/>
      <c r="BE1208" s="821"/>
      <c r="BF1208" s="821"/>
      <c r="BG1208" s="821"/>
    </row>
    <row r="1209" spans="1:59" s="822" customFormat="1" x14ac:dyDescent="0.2">
      <c r="A1209" s="813">
        <v>169</v>
      </c>
      <c r="B1209" s="813">
        <v>171</v>
      </c>
      <c r="C1209" s="814" t="s">
        <v>5383</v>
      </c>
      <c r="D1209" s="814" t="s">
        <v>5419</v>
      </c>
      <c r="E1209" s="815" t="s">
        <v>468</v>
      </c>
      <c r="F1209" s="816" t="s">
        <v>469</v>
      </c>
      <c r="G1209" s="817"/>
      <c r="H1209" s="816"/>
      <c r="I1209" s="818">
        <v>200000</v>
      </c>
      <c r="J1209" s="819">
        <v>-200000</v>
      </c>
      <c r="K1209" s="819"/>
      <c r="L1209" s="819"/>
      <c r="M1209" s="819"/>
      <c r="N1209" s="819"/>
      <c r="O1209" s="819"/>
      <c r="P1209" s="819"/>
      <c r="Q1209" s="820"/>
      <c r="R1209" s="821"/>
      <c r="S1209" s="821"/>
      <c r="T1209" s="821"/>
      <c r="U1209" s="821"/>
      <c r="V1209" s="821"/>
      <c r="W1209" s="821"/>
      <c r="X1209" s="821"/>
      <c r="Y1209" s="821"/>
      <c r="Z1209" s="821"/>
      <c r="AA1209" s="821"/>
      <c r="AB1209" s="821"/>
      <c r="AC1209" s="821"/>
      <c r="AD1209" s="821"/>
      <c r="AE1209" s="821"/>
      <c r="AF1209" s="821"/>
      <c r="AG1209" s="821"/>
      <c r="AH1209" s="821"/>
      <c r="AI1209" s="821"/>
      <c r="AJ1209" s="821"/>
      <c r="AK1209" s="821"/>
      <c r="AL1209" s="821"/>
      <c r="AM1209" s="821"/>
      <c r="AN1209" s="821"/>
      <c r="AO1209" s="821"/>
      <c r="AP1209" s="821"/>
      <c r="AQ1209" s="821"/>
      <c r="AR1209" s="821"/>
      <c r="AS1209" s="821"/>
      <c r="AT1209" s="821"/>
      <c r="AU1209" s="821"/>
      <c r="AV1209" s="821"/>
      <c r="AW1209" s="821"/>
      <c r="AX1209" s="821"/>
      <c r="AY1209" s="821"/>
      <c r="AZ1209" s="821"/>
      <c r="BA1209" s="821"/>
      <c r="BB1209" s="821"/>
      <c r="BC1209" s="821"/>
      <c r="BD1209" s="821"/>
      <c r="BE1209" s="821"/>
      <c r="BF1209" s="821"/>
      <c r="BG1209" s="821"/>
    </row>
    <row r="1210" spans="1:59" s="822" customFormat="1" x14ac:dyDescent="0.2">
      <c r="A1210" s="813">
        <v>74</v>
      </c>
      <c r="B1210" s="813" t="s">
        <v>4709</v>
      </c>
      <c r="C1210" s="814" t="s">
        <v>5385</v>
      </c>
      <c r="D1210" s="814" t="s">
        <v>5421</v>
      </c>
      <c r="E1210" s="815" t="s">
        <v>290</v>
      </c>
      <c r="F1210" s="816" t="s">
        <v>148</v>
      </c>
      <c r="G1210" s="817"/>
      <c r="H1210" s="816"/>
      <c r="I1210" s="818">
        <v>300000</v>
      </c>
      <c r="J1210" s="819">
        <v>-300000</v>
      </c>
      <c r="K1210" s="819"/>
      <c r="L1210" s="819"/>
      <c r="M1210" s="819"/>
      <c r="N1210" s="819"/>
      <c r="O1210" s="819"/>
      <c r="P1210" s="819"/>
      <c r="Q1210" s="820"/>
      <c r="R1210" s="821"/>
      <c r="S1210" s="821"/>
      <c r="T1210" s="821"/>
      <c r="U1210" s="821"/>
      <c r="V1210" s="821"/>
      <c r="W1210" s="821"/>
      <c r="X1210" s="821"/>
      <c r="Y1210" s="821"/>
      <c r="Z1210" s="821"/>
      <c r="AA1210" s="821"/>
      <c r="AB1210" s="821"/>
      <c r="AC1210" s="821"/>
      <c r="AD1210" s="821"/>
      <c r="AE1210" s="821"/>
      <c r="AF1210" s="821"/>
      <c r="AG1210" s="821"/>
      <c r="AH1210" s="821"/>
      <c r="AI1210" s="821"/>
      <c r="AJ1210" s="821"/>
      <c r="AK1210" s="821"/>
      <c r="AL1210" s="821"/>
      <c r="AM1210" s="821"/>
      <c r="AN1210" s="821"/>
      <c r="AO1210" s="821"/>
      <c r="AP1210" s="821"/>
      <c r="AQ1210" s="821"/>
      <c r="AR1210" s="821"/>
      <c r="AS1210" s="821"/>
      <c r="AT1210" s="821"/>
      <c r="AU1210" s="821"/>
      <c r="AV1210" s="821"/>
      <c r="AW1210" s="821"/>
      <c r="AX1210" s="821"/>
      <c r="AY1210" s="821"/>
      <c r="AZ1210" s="821"/>
      <c r="BA1210" s="821"/>
      <c r="BB1210" s="821"/>
      <c r="BC1210" s="821"/>
      <c r="BD1210" s="821"/>
      <c r="BE1210" s="821"/>
      <c r="BF1210" s="821"/>
      <c r="BG1210" s="821"/>
    </row>
    <row r="1211" spans="1:59" s="822" customFormat="1" ht="30" x14ac:dyDescent="0.2">
      <c r="A1211" s="813">
        <v>88</v>
      </c>
      <c r="B1211" s="813" t="s">
        <v>4712</v>
      </c>
      <c r="C1211" s="814" t="s">
        <v>5387</v>
      </c>
      <c r="D1211" s="814" t="s">
        <v>5423</v>
      </c>
      <c r="E1211" s="815" t="s">
        <v>318</v>
      </c>
      <c r="F1211" s="816" t="s">
        <v>320</v>
      </c>
      <c r="G1211" s="817"/>
      <c r="H1211" s="816"/>
      <c r="I1211" s="818">
        <v>24000</v>
      </c>
      <c r="J1211" s="819">
        <v>-24000</v>
      </c>
      <c r="K1211" s="819"/>
      <c r="L1211" s="819"/>
      <c r="M1211" s="819"/>
      <c r="N1211" s="819"/>
      <c r="O1211" s="819"/>
      <c r="P1211" s="819"/>
      <c r="Q1211" s="820"/>
      <c r="R1211" s="821"/>
      <c r="S1211" s="821"/>
      <c r="T1211" s="821"/>
      <c r="U1211" s="821"/>
      <c r="V1211" s="821"/>
      <c r="W1211" s="821"/>
      <c r="X1211" s="821"/>
      <c r="Y1211" s="821"/>
      <c r="Z1211" s="821"/>
      <c r="AA1211" s="821"/>
      <c r="AB1211" s="821"/>
      <c r="AC1211" s="821"/>
      <c r="AD1211" s="821"/>
      <c r="AE1211" s="821"/>
      <c r="AF1211" s="821"/>
      <c r="AG1211" s="821"/>
      <c r="AH1211" s="821"/>
      <c r="AI1211" s="821"/>
      <c r="AJ1211" s="821"/>
      <c r="AK1211" s="821"/>
      <c r="AL1211" s="821"/>
      <c r="AM1211" s="821"/>
      <c r="AN1211" s="821"/>
      <c r="AO1211" s="821"/>
      <c r="AP1211" s="821"/>
      <c r="AQ1211" s="821"/>
      <c r="AR1211" s="821"/>
      <c r="AS1211" s="821"/>
      <c r="AT1211" s="821"/>
      <c r="AU1211" s="821"/>
      <c r="AV1211" s="821"/>
      <c r="AW1211" s="821"/>
      <c r="AX1211" s="821"/>
      <c r="AY1211" s="821"/>
      <c r="AZ1211" s="821"/>
      <c r="BA1211" s="821"/>
      <c r="BB1211" s="821"/>
      <c r="BC1211" s="821"/>
      <c r="BD1211" s="821"/>
      <c r="BE1211" s="821"/>
      <c r="BF1211" s="821"/>
      <c r="BG1211" s="821"/>
    </row>
    <row r="1212" spans="1:59" s="822" customFormat="1" x14ac:dyDescent="0.2">
      <c r="A1212" s="813">
        <v>89</v>
      </c>
      <c r="B1212" s="813" t="s">
        <v>4713</v>
      </c>
      <c r="C1212" s="814" t="s">
        <v>5389</v>
      </c>
      <c r="D1212" s="814" t="s">
        <v>5425</v>
      </c>
      <c r="E1212" s="815" t="s">
        <v>321</v>
      </c>
      <c r="F1212" s="816" t="s">
        <v>322</v>
      </c>
      <c r="G1212" s="817"/>
      <c r="H1212" s="816"/>
      <c r="I1212" s="818">
        <v>17000</v>
      </c>
      <c r="J1212" s="819">
        <v>-17000</v>
      </c>
      <c r="K1212" s="819"/>
      <c r="L1212" s="819"/>
      <c r="M1212" s="819"/>
      <c r="N1212" s="819"/>
      <c r="O1212" s="819"/>
      <c r="P1212" s="819"/>
      <c r="Q1212" s="820"/>
      <c r="R1212" s="821"/>
      <c r="S1212" s="821"/>
      <c r="T1212" s="821"/>
      <c r="U1212" s="821"/>
      <c r="V1212" s="821"/>
      <c r="W1212" s="821"/>
      <c r="X1212" s="821"/>
      <c r="Y1212" s="821"/>
      <c r="Z1212" s="821"/>
      <c r="AA1212" s="821"/>
      <c r="AB1212" s="821"/>
      <c r="AC1212" s="821"/>
      <c r="AD1212" s="821"/>
      <c r="AE1212" s="821"/>
      <c r="AF1212" s="821"/>
      <c r="AG1212" s="821"/>
      <c r="AH1212" s="821"/>
      <c r="AI1212" s="821"/>
      <c r="AJ1212" s="821"/>
      <c r="AK1212" s="821"/>
      <c r="AL1212" s="821"/>
      <c r="AM1212" s="821"/>
      <c r="AN1212" s="821"/>
      <c r="AO1212" s="821"/>
      <c r="AP1212" s="821"/>
      <c r="AQ1212" s="821"/>
      <c r="AR1212" s="821"/>
      <c r="AS1212" s="821"/>
      <c r="AT1212" s="821"/>
      <c r="AU1212" s="821"/>
      <c r="AV1212" s="821"/>
      <c r="AW1212" s="821"/>
      <c r="AX1212" s="821"/>
      <c r="AY1212" s="821"/>
      <c r="AZ1212" s="821"/>
      <c r="BA1212" s="821"/>
      <c r="BB1212" s="821"/>
      <c r="BC1212" s="821"/>
      <c r="BD1212" s="821"/>
      <c r="BE1212" s="821"/>
      <c r="BF1212" s="821"/>
      <c r="BG1212" s="821"/>
    </row>
    <row r="1213" spans="1:59" s="822" customFormat="1" ht="30" x14ac:dyDescent="0.2">
      <c r="A1213" s="813">
        <v>523</v>
      </c>
      <c r="B1213" s="813">
        <v>533</v>
      </c>
      <c r="C1213" s="814">
        <v>190</v>
      </c>
      <c r="D1213" s="814" t="s">
        <v>5427</v>
      </c>
      <c r="E1213" s="815" t="s">
        <v>1440</v>
      </c>
      <c r="F1213" s="816" t="s">
        <v>6659</v>
      </c>
      <c r="G1213" s="817"/>
      <c r="H1213" s="816"/>
      <c r="I1213" s="818">
        <v>12000</v>
      </c>
      <c r="J1213" s="819">
        <v>-12000</v>
      </c>
      <c r="K1213" s="819"/>
      <c r="L1213" s="819"/>
      <c r="M1213" s="819"/>
      <c r="N1213" s="819"/>
      <c r="O1213" s="819"/>
      <c r="P1213" s="819"/>
      <c r="Q1213" s="820"/>
      <c r="R1213" s="821"/>
      <c r="S1213" s="821"/>
      <c r="T1213" s="821"/>
      <c r="U1213" s="821"/>
      <c r="V1213" s="821"/>
      <c r="W1213" s="821"/>
      <c r="X1213" s="821"/>
      <c r="Y1213" s="821"/>
      <c r="Z1213" s="821"/>
      <c r="AA1213" s="821"/>
      <c r="AB1213" s="821"/>
      <c r="AC1213" s="821"/>
      <c r="AD1213" s="821"/>
      <c r="AE1213" s="821"/>
      <c r="AF1213" s="821"/>
      <c r="AG1213" s="821"/>
      <c r="AH1213" s="821"/>
      <c r="AI1213" s="821"/>
      <c r="AJ1213" s="821"/>
      <c r="AK1213" s="821"/>
      <c r="AL1213" s="821"/>
      <c r="AM1213" s="821"/>
      <c r="AN1213" s="821"/>
      <c r="AO1213" s="821"/>
      <c r="AP1213" s="821"/>
      <c r="AQ1213" s="821"/>
      <c r="AR1213" s="821"/>
      <c r="AS1213" s="821"/>
      <c r="AT1213" s="821"/>
      <c r="AU1213" s="821"/>
      <c r="AV1213" s="821"/>
      <c r="AW1213" s="821"/>
      <c r="AX1213" s="821"/>
      <c r="AY1213" s="821"/>
      <c r="AZ1213" s="821"/>
      <c r="BA1213" s="821"/>
      <c r="BB1213" s="821"/>
      <c r="BC1213" s="821"/>
      <c r="BD1213" s="821"/>
      <c r="BE1213" s="821"/>
      <c r="BF1213" s="821"/>
      <c r="BG1213" s="821"/>
    </row>
    <row r="1214" spans="1:59" s="822" customFormat="1" x14ac:dyDescent="0.2">
      <c r="A1214" s="813">
        <v>865</v>
      </c>
      <c r="B1214" s="813">
        <v>873</v>
      </c>
      <c r="C1214" s="814">
        <v>326</v>
      </c>
      <c r="D1214" s="814" t="s">
        <v>5429</v>
      </c>
      <c r="E1214" s="815" t="s">
        <v>2434</v>
      </c>
      <c r="F1214" s="816" t="s">
        <v>1508</v>
      </c>
      <c r="G1214" s="817" t="s">
        <v>5747</v>
      </c>
      <c r="H1214" s="816"/>
      <c r="I1214" s="818">
        <v>25000</v>
      </c>
      <c r="J1214" s="819">
        <v>-25000</v>
      </c>
      <c r="K1214" s="819"/>
      <c r="L1214" s="819"/>
      <c r="M1214" s="819"/>
      <c r="N1214" s="819"/>
      <c r="O1214" s="819"/>
      <c r="P1214" s="819"/>
      <c r="Q1214" s="820"/>
      <c r="R1214" s="821"/>
      <c r="S1214" s="821"/>
      <c r="T1214" s="821"/>
      <c r="U1214" s="821"/>
      <c r="V1214" s="821"/>
      <c r="W1214" s="821"/>
      <c r="X1214" s="821"/>
      <c r="Y1214" s="821"/>
      <c r="Z1214" s="821"/>
      <c r="AA1214" s="821"/>
      <c r="AB1214" s="821"/>
      <c r="AC1214" s="821"/>
      <c r="AD1214" s="821"/>
      <c r="AE1214" s="821"/>
      <c r="AF1214" s="821"/>
      <c r="AG1214" s="821"/>
      <c r="AH1214" s="821"/>
      <c r="AI1214" s="821"/>
      <c r="AJ1214" s="821"/>
      <c r="AK1214" s="821"/>
      <c r="AL1214" s="821"/>
      <c r="AM1214" s="821"/>
      <c r="AN1214" s="821"/>
      <c r="AO1214" s="821"/>
      <c r="AP1214" s="821"/>
      <c r="AQ1214" s="821"/>
      <c r="AR1214" s="821"/>
      <c r="AS1214" s="821"/>
      <c r="AT1214" s="821"/>
      <c r="AU1214" s="821"/>
      <c r="AV1214" s="821"/>
      <c r="AW1214" s="821"/>
      <c r="AX1214" s="821"/>
      <c r="AY1214" s="821"/>
      <c r="AZ1214" s="821"/>
      <c r="BA1214" s="821"/>
      <c r="BB1214" s="821"/>
      <c r="BC1214" s="821"/>
      <c r="BD1214" s="821"/>
      <c r="BE1214" s="821"/>
      <c r="BF1214" s="821"/>
      <c r="BG1214" s="821"/>
    </row>
    <row r="1215" spans="1:59" s="822" customFormat="1" ht="30" x14ac:dyDescent="0.2">
      <c r="A1215" s="813">
        <v>903</v>
      </c>
      <c r="B1215" s="813">
        <v>911</v>
      </c>
      <c r="C1215" s="814" t="s">
        <v>5391</v>
      </c>
      <c r="D1215" s="814" t="s">
        <v>5431</v>
      </c>
      <c r="E1215" s="815" t="s">
        <v>2539</v>
      </c>
      <c r="F1215" s="816" t="s">
        <v>2540</v>
      </c>
      <c r="G1215" s="817"/>
      <c r="H1215" s="816"/>
      <c r="I1215" s="818">
        <v>15000</v>
      </c>
      <c r="J1215" s="819">
        <v>-15000</v>
      </c>
      <c r="K1215" s="819"/>
      <c r="L1215" s="819"/>
      <c r="M1215" s="819"/>
      <c r="N1215" s="819"/>
      <c r="O1215" s="819"/>
      <c r="P1215" s="819"/>
      <c r="Q1215" s="820"/>
      <c r="R1215" s="821"/>
      <c r="S1215" s="821"/>
      <c r="T1215" s="821"/>
      <c r="U1215" s="821"/>
      <c r="V1215" s="821"/>
      <c r="W1215" s="821"/>
      <c r="X1215" s="821"/>
      <c r="Y1215" s="821"/>
      <c r="Z1215" s="821"/>
      <c r="AA1215" s="821"/>
      <c r="AB1215" s="821"/>
      <c r="AC1215" s="821"/>
      <c r="AD1215" s="821"/>
      <c r="AE1215" s="821"/>
      <c r="AF1215" s="821"/>
      <c r="AG1215" s="821"/>
      <c r="AH1215" s="821"/>
      <c r="AI1215" s="821"/>
      <c r="AJ1215" s="821"/>
      <c r="AK1215" s="821"/>
      <c r="AL1215" s="821"/>
      <c r="AM1215" s="821"/>
      <c r="AN1215" s="821"/>
      <c r="AO1215" s="821"/>
      <c r="AP1215" s="821"/>
      <c r="AQ1215" s="821"/>
      <c r="AR1215" s="821"/>
      <c r="AS1215" s="821"/>
      <c r="AT1215" s="821"/>
      <c r="AU1215" s="821"/>
      <c r="AV1215" s="821"/>
      <c r="AW1215" s="821"/>
      <c r="AX1215" s="821"/>
      <c r="AY1215" s="821"/>
      <c r="AZ1215" s="821"/>
      <c r="BA1215" s="821"/>
      <c r="BB1215" s="821"/>
      <c r="BC1215" s="821"/>
      <c r="BD1215" s="821"/>
      <c r="BE1215" s="821"/>
      <c r="BF1215" s="821"/>
      <c r="BG1215" s="821"/>
    </row>
    <row r="1216" spans="1:59" s="822" customFormat="1" x14ac:dyDescent="0.2">
      <c r="A1216" s="813">
        <v>962</v>
      </c>
      <c r="B1216" s="813">
        <v>970</v>
      </c>
      <c r="C1216" s="814" t="s">
        <v>5393</v>
      </c>
      <c r="D1216" s="814" t="s">
        <v>5433</v>
      </c>
      <c r="E1216" s="815" t="s">
        <v>2701</v>
      </c>
      <c r="F1216" s="816" t="s">
        <v>2702</v>
      </c>
      <c r="G1216" s="817"/>
      <c r="H1216" s="816"/>
      <c r="I1216" s="818">
        <v>7500</v>
      </c>
      <c r="J1216" s="819">
        <v>-7500</v>
      </c>
      <c r="K1216" s="819"/>
      <c r="L1216" s="819"/>
      <c r="M1216" s="819"/>
      <c r="N1216" s="819"/>
      <c r="O1216" s="819"/>
      <c r="P1216" s="819"/>
      <c r="Q1216" s="820"/>
      <c r="R1216" s="821"/>
      <c r="S1216" s="821"/>
      <c r="T1216" s="821"/>
      <c r="U1216" s="821"/>
      <c r="V1216" s="821"/>
      <c r="W1216" s="821"/>
      <c r="X1216" s="821"/>
      <c r="Y1216" s="821"/>
      <c r="Z1216" s="821"/>
      <c r="AA1216" s="821"/>
      <c r="AB1216" s="821"/>
      <c r="AC1216" s="821"/>
      <c r="AD1216" s="821"/>
      <c r="AE1216" s="821"/>
      <c r="AF1216" s="821"/>
      <c r="AG1216" s="821"/>
      <c r="AH1216" s="821"/>
      <c r="AI1216" s="821"/>
      <c r="AJ1216" s="821"/>
      <c r="AK1216" s="821"/>
      <c r="AL1216" s="821"/>
      <c r="AM1216" s="821"/>
      <c r="AN1216" s="821"/>
      <c r="AO1216" s="821"/>
      <c r="AP1216" s="821"/>
      <c r="AQ1216" s="821"/>
      <c r="AR1216" s="821"/>
      <c r="AS1216" s="821"/>
      <c r="AT1216" s="821"/>
      <c r="AU1216" s="821"/>
      <c r="AV1216" s="821"/>
      <c r="AW1216" s="821"/>
      <c r="AX1216" s="821"/>
      <c r="AY1216" s="821"/>
      <c r="AZ1216" s="821"/>
      <c r="BA1216" s="821"/>
      <c r="BB1216" s="821"/>
      <c r="BC1216" s="821"/>
      <c r="BD1216" s="821"/>
      <c r="BE1216" s="821"/>
      <c r="BF1216" s="821"/>
      <c r="BG1216" s="821"/>
    </row>
    <row r="1217" spans="1:59" s="822" customFormat="1" ht="30" x14ac:dyDescent="0.2">
      <c r="A1217" s="813">
        <v>963</v>
      </c>
      <c r="B1217" s="813">
        <v>971</v>
      </c>
      <c r="C1217" s="814">
        <v>191</v>
      </c>
      <c r="D1217" s="814" t="s">
        <v>5435</v>
      </c>
      <c r="E1217" s="815" t="s">
        <v>2704</v>
      </c>
      <c r="F1217" s="816" t="s">
        <v>6660</v>
      </c>
      <c r="G1217" s="817"/>
      <c r="H1217" s="816"/>
      <c r="I1217" s="818">
        <v>15000</v>
      </c>
      <c r="J1217" s="819">
        <v>-15000</v>
      </c>
      <c r="K1217" s="819"/>
      <c r="L1217" s="819"/>
      <c r="M1217" s="819"/>
      <c r="N1217" s="819"/>
      <c r="O1217" s="819"/>
      <c r="P1217" s="819"/>
      <c r="Q1217" s="820"/>
      <c r="R1217" s="821"/>
      <c r="S1217" s="821"/>
      <c r="T1217" s="821"/>
      <c r="U1217" s="821"/>
      <c r="V1217" s="821"/>
      <c r="W1217" s="821"/>
      <c r="X1217" s="821"/>
      <c r="Y1217" s="821"/>
      <c r="Z1217" s="821"/>
      <c r="AA1217" s="821"/>
      <c r="AB1217" s="821"/>
      <c r="AC1217" s="821"/>
      <c r="AD1217" s="821"/>
      <c r="AE1217" s="821"/>
      <c r="AF1217" s="821"/>
      <c r="AG1217" s="821"/>
      <c r="AH1217" s="821"/>
      <c r="AI1217" s="821"/>
      <c r="AJ1217" s="821"/>
      <c r="AK1217" s="821"/>
      <c r="AL1217" s="821"/>
      <c r="AM1217" s="821"/>
      <c r="AN1217" s="821"/>
      <c r="AO1217" s="821"/>
      <c r="AP1217" s="821"/>
      <c r="AQ1217" s="821"/>
      <c r="AR1217" s="821"/>
      <c r="AS1217" s="821"/>
      <c r="AT1217" s="821"/>
      <c r="AU1217" s="821"/>
      <c r="AV1217" s="821"/>
      <c r="AW1217" s="821"/>
      <c r="AX1217" s="821"/>
      <c r="AY1217" s="821"/>
      <c r="AZ1217" s="821"/>
      <c r="BA1217" s="821"/>
      <c r="BB1217" s="821"/>
      <c r="BC1217" s="821"/>
      <c r="BD1217" s="821"/>
      <c r="BE1217" s="821"/>
      <c r="BF1217" s="821"/>
      <c r="BG1217" s="821"/>
    </row>
    <row r="1218" spans="1:59" s="822" customFormat="1" ht="30" x14ac:dyDescent="0.2">
      <c r="A1218" s="813">
        <v>966</v>
      </c>
      <c r="B1218" s="813">
        <v>974</v>
      </c>
      <c r="C1218" s="814" t="s">
        <v>5395</v>
      </c>
      <c r="D1218" s="814" t="s">
        <v>5437</v>
      </c>
      <c r="E1218" s="815" t="s">
        <v>2712</v>
      </c>
      <c r="F1218" s="816" t="s">
        <v>2713</v>
      </c>
      <c r="G1218" s="817"/>
      <c r="H1218" s="816"/>
      <c r="I1218" s="818">
        <v>7500</v>
      </c>
      <c r="J1218" s="819">
        <v>-7500</v>
      </c>
      <c r="K1218" s="819"/>
      <c r="L1218" s="819"/>
      <c r="M1218" s="819"/>
      <c r="N1218" s="819"/>
      <c r="O1218" s="819"/>
      <c r="P1218" s="819"/>
      <c r="Q1218" s="820"/>
      <c r="R1218" s="821"/>
      <c r="S1218" s="821"/>
      <c r="T1218" s="821"/>
      <c r="U1218" s="821"/>
      <c r="V1218" s="821"/>
      <c r="W1218" s="821"/>
      <c r="X1218" s="821"/>
      <c r="Y1218" s="821"/>
      <c r="Z1218" s="821"/>
      <c r="AA1218" s="821"/>
      <c r="AB1218" s="821"/>
      <c r="AC1218" s="821"/>
      <c r="AD1218" s="821"/>
      <c r="AE1218" s="821"/>
      <c r="AF1218" s="821"/>
      <c r="AG1218" s="821"/>
      <c r="AH1218" s="821"/>
      <c r="AI1218" s="821"/>
      <c r="AJ1218" s="821"/>
      <c r="AK1218" s="821"/>
      <c r="AL1218" s="821"/>
      <c r="AM1218" s="821"/>
      <c r="AN1218" s="821"/>
      <c r="AO1218" s="821"/>
      <c r="AP1218" s="821"/>
      <c r="AQ1218" s="821"/>
      <c r="AR1218" s="821"/>
      <c r="AS1218" s="821"/>
      <c r="AT1218" s="821"/>
      <c r="AU1218" s="821"/>
      <c r="AV1218" s="821"/>
      <c r="AW1218" s="821"/>
      <c r="AX1218" s="821"/>
      <c r="AY1218" s="821"/>
      <c r="AZ1218" s="821"/>
      <c r="BA1218" s="821"/>
      <c r="BB1218" s="821"/>
      <c r="BC1218" s="821"/>
      <c r="BD1218" s="821"/>
      <c r="BE1218" s="821"/>
      <c r="BF1218" s="821"/>
      <c r="BG1218" s="821"/>
    </row>
    <row r="1219" spans="1:59" s="822" customFormat="1" x14ac:dyDescent="0.2">
      <c r="A1219" s="813">
        <v>972</v>
      </c>
      <c r="B1219" s="813">
        <v>980</v>
      </c>
      <c r="C1219" s="814">
        <v>328</v>
      </c>
      <c r="D1219" s="814" t="s">
        <v>5439</v>
      </c>
      <c r="E1219" s="815" t="s">
        <v>2731</v>
      </c>
      <c r="F1219" s="816" t="s">
        <v>2732</v>
      </c>
      <c r="G1219" s="817"/>
      <c r="H1219" s="816"/>
      <c r="I1219" s="818">
        <v>15000</v>
      </c>
      <c r="J1219" s="819">
        <v>-15000</v>
      </c>
      <c r="K1219" s="819"/>
      <c r="L1219" s="819"/>
      <c r="M1219" s="819"/>
      <c r="N1219" s="819"/>
      <c r="O1219" s="819"/>
      <c r="P1219" s="819"/>
      <c r="Q1219" s="820"/>
      <c r="R1219" s="821"/>
      <c r="S1219" s="821"/>
      <c r="T1219" s="821"/>
      <c r="U1219" s="821"/>
      <c r="V1219" s="821"/>
      <c r="W1219" s="821"/>
      <c r="X1219" s="821"/>
      <c r="Y1219" s="821"/>
      <c r="Z1219" s="821"/>
      <c r="AA1219" s="821"/>
      <c r="AB1219" s="821"/>
      <c r="AC1219" s="821"/>
      <c r="AD1219" s="821"/>
      <c r="AE1219" s="821"/>
      <c r="AF1219" s="821"/>
      <c r="AG1219" s="821"/>
      <c r="AH1219" s="821"/>
      <c r="AI1219" s="821"/>
      <c r="AJ1219" s="821"/>
      <c r="AK1219" s="821"/>
      <c r="AL1219" s="821"/>
      <c r="AM1219" s="821"/>
      <c r="AN1219" s="821"/>
      <c r="AO1219" s="821"/>
      <c r="AP1219" s="821"/>
      <c r="AQ1219" s="821"/>
      <c r="AR1219" s="821"/>
      <c r="AS1219" s="821"/>
      <c r="AT1219" s="821"/>
      <c r="AU1219" s="821"/>
      <c r="AV1219" s="821"/>
      <c r="AW1219" s="821"/>
      <c r="AX1219" s="821"/>
      <c r="AY1219" s="821"/>
      <c r="AZ1219" s="821"/>
      <c r="BA1219" s="821"/>
      <c r="BB1219" s="821"/>
      <c r="BC1219" s="821"/>
      <c r="BD1219" s="821"/>
      <c r="BE1219" s="821"/>
      <c r="BF1219" s="821"/>
      <c r="BG1219" s="821"/>
    </row>
    <row r="1220" spans="1:59" s="822" customFormat="1" x14ac:dyDescent="0.2">
      <c r="A1220" s="813">
        <v>1158</v>
      </c>
      <c r="B1220" s="813">
        <v>1166</v>
      </c>
      <c r="C1220" s="814">
        <v>1359</v>
      </c>
      <c r="D1220" s="814" t="s">
        <v>5441</v>
      </c>
      <c r="E1220" s="815" t="s">
        <v>3252</v>
      </c>
      <c r="F1220" s="816" t="s">
        <v>3253</v>
      </c>
      <c r="G1220" s="817"/>
      <c r="H1220" s="816"/>
      <c r="I1220" s="818">
        <v>10000</v>
      </c>
      <c r="J1220" s="819">
        <v>-10000</v>
      </c>
      <c r="K1220" s="819"/>
      <c r="L1220" s="819"/>
      <c r="M1220" s="819"/>
      <c r="N1220" s="819"/>
      <c r="O1220" s="819"/>
      <c r="P1220" s="819"/>
      <c r="Q1220" s="820"/>
      <c r="R1220" s="821"/>
      <c r="S1220" s="821"/>
      <c r="T1220" s="821"/>
      <c r="U1220" s="821"/>
      <c r="V1220" s="821"/>
      <c r="W1220" s="821"/>
      <c r="X1220" s="821"/>
      <c r="Y1220" s="821"/>
      <c r="Z1220" s="821"/>
      <c r="AA1220" s="821"/>
      <c r="AB1220" s="821"/>
      <c r="AC1220" s="821"/>
      <c r="AD1220" s="821"/>
      <c r="AE1220" s="821"/>
      <c r="AF1220" s="821"/>
      <c r="AG1220" s="821"/>
      <c r="AH1220" s="821"/>
      <c r="AI1220" s="821"/>
      <c r="AJ1220" s="821"/>
      <c r="AK1220" s="821"/>
      <c r="AL1220" s="821"/>
      <c r="AM1220" s="821"/>
      <c r="AN1220" s="821"/>
      <c r="AO1220" s="821"/>
      <c r="AP1220" s="821"/>
      <c r="AQ1220" s="821"/>
      <c r="AR1220" s="821"/>
      <c r="AS1220" s="821"/>
      <c r="AT1220" s="821"/>
      <c r="AU1220" s="821"/>
      <c r="AV1220" s="821"/>
      <c r="AW1220" s="821"/>
      <c r="AX1220" s="821"/>
      <c r="AY1220" s="821"/>
      <c r="AZ1220" s="821"/>
      <c r="BA1220" s="821"/>
      <c r="BB1220" s="821"/>
      <c r="BC1220" s="821"/>
      <c r="BD1220" s="821"/>
      <c r="BE1220" s="821"/>
      <c r="BF1220" s="821"/>
      <c r="BG1220" s="821"/>
    </row>
    <row r="1221" spans="1:59" s="822" customFormat="1" x14ac:dyDescent="0.2">
      <c r="A1221" s="813">
        <v>628</v>
      </c>
      <c r="B1221" s="813">
        <v>638</v>
      </c>
      <c r="C1221" s="814">
        <v>204</v>
      </c>
      <c r="D1221" s="814" t="s">
        <v>5442</v>
      </c>
      <c r="E1221" s="815" t="s">
        <v>1763</v>
      </c>
      <c r="F1221" s="816" t="s">
        <v>1764</v>
      </c>
      <c r="G1221" s="817"/>
      <c r="H1221" s="816"/>
      <c r="I1221" s="818">
        <v>20000</v>
      </c>
      <c r="J1221" s="819">
        <v>-20000</v>
      </c>
      <c r="K1221" s="819"/>
      <c r="L1221" s="819"/>
      <c r="M1221" s="819"/>
      <c r="N1221" s="819"/>
      <c r="O1221" s="819"/>
      <c r="P1221" s="819"/>
      <c r="Q1221" s="820"/>
      <c r="R1221" s="821"/>
      <c r="S1221" s="821"/>
      <c r="T1221" s="821"/>
      <c r="U1221" s="821"/>
      <c r="V1221" s="821"/>
      <c r="W1221" s="821"/>
      <c r="X1221" s="821"/>
      <c r="Y1221" s="821"/>
      <c r="Z1221" s="821"/>
      <c r="AA1221" s="821"/>
      <c r="AB1221" s="821"/>
      <c r="AC1221" s="821"/>
      <c r="AD1221" s="821"/>
      <c r="AE1221" s="821"/>
      <c r="AF1221" s="821"/>
      <c r="AG1221" s="821"/>
      <c r="AH1221" s="821"/>
      <c r="AI1221" s="821"/>
      <c r="AJ1221" s="821"/>
      <c r="AK1221" s="821"/>
      <c r="AL1221" s="821"/>
      <c r="AM1221" s="821"/>
      <c r="AN1221" s="821"/>
      <c r="AO1221" s="821"/>
      <c r="AP1221" s="821"/>
      <c r="AQ1221" s="821"/>
      <c r="AR1221" s="821"/>
      <c r="AS1221" s="821"/>
      <c r="AT1221" s="821"/>
      <c r="AU1221" s="821"/>
      <c r="AV1221" s="821"/>
      <c r="AW1221" s="821"/>
      <c r="AX1221" s="821"/>
      <c r="AY1221" s="821"/>
      <c r="AZ1221" s="821"/>
      <c r="BA1221" s="821"/>
      <c r="BB1221" s="821"/>
      <c r="BC1221" s="821"/>
      <c r="BD1221" s="821"/>
      <c r="BE1221" s="821"/>
      <c r="BF1221" s="821"/>
      <c r="BG1221" s="821"/>
    </row>
    <row r="1222" spans="1:59" s="822" customFormat="1" x14ac:dyDescent="0.2">
      <c r="A1222" s="813">
        <v>629</v>
      </c>
      <c r="B1222" s="813">
        <v>639</v>
      </c>
      <c r="C1222" s="814" t="s">
        <v>5397</v>
      </c>
      <c r="D1222" s="814" t="s">
        <v>5444</v>
      </c>
      <c r="E1222" s="815" t="s">
        <v>1766</v>
      </c>
      <c r="F1222" s="816" t="s">
        <v>1698</v>
      </c>
      <c r="G1222" s="817"/>
      <c r="H1222" s="816"/>
      <c r="I1222" s="818">
        <v>5000</v>
      </c>
      <c r="J1222" s="819">
        <v>-5000</v>
      </c>
      <c r="K1222" s="819"/>
      <c r="L1222" s="819"/>
      <c r="M1222" s="819"/>
      <c r="N1222" s="819"/>
      <c r="O1222" s="819"/>
      <c r="P1222" s="819"/>
      <c r="Q1222" s="820"/>
      <c r="R1222" s="821"/>
      <c r="S1222" s="821"/>
      <c r="T1222" s="821"/>
      <c r="U1222" s="821"/>
      <c r="V1222" s="821"/>
      <c r="W1222" s="821"/>
      <c r="X1222" s="821"/>
      <c r="Y1222" s="821"/>
      <c r="Z1222" s="821"/>
      <c r="AA1222" s="821"/>
      <c r="AB1222" s="821"/>
      <c r="AC1222" s="821"/>
      <c r="AD1222" s="821"/>
      <c r="AE1222" s="821"/>
      <c r="AF1222" s="821"/>
      <c r="AG1222" s="821"/>
      <c r="AH1222" s="821"/>
      <c r="AI1222" s="821"/>
      <c r="AJ1222" s="821"/>
      <c r="AK1222" s="821"/>
      <c r="AL1222" s="821"/>
      <c r="AM1222" s="821"/>
      <c r="AN1222" s="821"/>
      <c r="AO1222" s="821"/>
      <c r="AP1222" s="821"/>
      <c r="AQ1222" s="821"/>
      <c r="AR1222" s="821"/>
      <c r="AS1222" s="821"/>
      <c r="AT1222" s="821"/>
      <c r="AU1222" s="821"/>
      <c r="AV1222" s="821"/>
      <c r="AW1222" s="821"/>
      <c r="AX1222" s="821"/>
      <c r="AY1222" s="821"/>
      <c r="AZ1222" s="821"/>
      <c r="BA1222" s="821"/>
      <c r="BB1222" s="821"/>
      <c r="BC1222" s="821"/>
      <c r="BD1222" s="821"/>
      <c r="BE1222" s="821"/>
      <c r="BF1222" s="821"/>
      <c r="BG1222" s="821"/>
    </row>
    <row r="1223" spans="1:59" s="822" customFormat="1" x14ac:dyDescent="0.2">
      <c r="A1223" s="813">
        <v>633</v>
      </c>
      <c r="B1223" s="813">
        <v>643</v>
      </c>
      <c r="C1223" s="814" t="s">
        <v>5441</v>
      </c>
      <c r="D1223" s="814" t="s">
        <v>5446</v>
      </c>
      <c r="E1223" s="815" t="s">
        <v>1778</v>
      </c>
      <c r="F1223" s="816" t="s">
        <v>1767</v>
      </c>
      <c r="G1223" s="817"/>
      <c r="H1223" s="816"/>
      <c r="I1223" s="818">
        <v>25000</v>
      </c>
      <c r="J1223" s="819">
        <v>-25000</v>
      </c>
      <c r="K1223" s="819"/>
      <c r="L1223" s="819"/>
      <c r="M1223" s="819"/>
      <c r="N1223" s="819"/>
      <c r="O1223" s="819"/>
      <c r="P1223" s="819"/>
      <c r="Q1223" s="820"/>
      <c r="R1223" s="821"/>
      <c r="S1223" s="821"/>
      <c r="T1223" s="821"/>
      <c r="U1223" s="821"/>
      <c r="V1223" s="821"/>
      <c r="W1223" s="821"/>
      <c r="X1223" s="821"/>
      <c r="Y1223" s="821"/>
      <c r="Z1223" s="821"/>
      <c r="AA1223" s="821"/>
      <c r="AB1223" s="821"/>
      <c r="AC1223" s="821"/>
      <c r="AD1223" s="821"/>
      <c r="AE1223" s="821"/>
      <c r="AF1223" s="821"/>
      <c r="AG1223" s="821"/>
      <c r="AH1223" s="821"/>
      <c r="AI1223" s="821"/>
      <c r="AJ1223" s="821"/>
      <c r="AK1223" s="821"/>
      <c r="AL1223" s="821"/>
      <c r="AM1223" s="821"/>
      <c r="AN1223" s="821"/>
      <c r="AO1223" s="821"/>
      <c r="AP1223" s="821"/>
      <c r="AQ1223" s="821"/>
      <c r="AR1223" s="821"/>
      <c r="AS1223" s="821"/>
      <c r="AT1223" s="821"/>
      <c r="AU1223" s="821"/>
      <c r="AV1223" s="821"/>
      <c r="AW1223" s="821"/>
      <c r="AX1223" s="821"/>
      <c r="AY1223" s="821"/>
      <c r="AZ1223" s="821"/>
      <c r="BA1223" s="821"/>
      <c r="BB1223" s="821"/>
      <c r="BC1223" s="821"/>
      <c r="BD1223" s="821"/>
      <c r="BE1223" s="821"/>
      <c r="BF1223" s="821"/>
      <c r="BG1223" s="821"/>
    </row>
    <row r="1224" spans="1:59" s="822" customFormat="1" x14ac:dyDescent="0.2">
      <c r="A1224" s="813">
        <v>670</v>
      </c>
      <c r="B1224" s="813">
        <v>680</v>
      </c>
      <c r="C1224" s="814" t="s">
        <v>5399</v>
      </c>
      <c r="D1224" s="814" t="s">
        <v>5448</v>
      </c>
      <c r="E1224" s="815" t="s">
        <v>1891</v>
      </c>
      <c r="F1224" s="816" t="s">
        <v>1892</v>
      </c>
      <c r="G1224" s="817"/>
      <c r="H1224" s="816"/>
      <c r="I1224" s="818">
        <v>12500</v>
      </c>
      <c r="J1224" s="819">
        <v>-12500</v>
      </c>
      <c r="K1224" s="819"/>
      <c r="L1224" s="819"/>
      <c r="M1224" s="819"/>
      <c r="N1224" s="819"/>
      <c r="O1224" s="819"/>
      <c r="P1224" s="819"/>
      <c r="Q1224" s="820"/>
      <c r="R1224" s="821"/>
      <c r="S1224" s="821"/>
      <c r="T1224" s="821"/>
      <c r="U1224" s="821"/>
      <c r="V1224" s="821"/>
      <c r="W1224" s="821"/>
      <c r="X1224" s="821"/>
      <c r="Y1224" s="821"/>
      <c r="Z1224" s="821"/>
      <c r="AA1224" s="821"/>
      <c r="AB1224" s="821"/>
      <c r="AC1224" s="821"/>
      <c r="AD1224" s="821"/>
      <c r="AE1224" s="821"/>
      <c r="AF1224" s="821"/>
      <c r="AG1224" s="821"/>
      <c r="AH1224" s="821"/>
      <c r="AI1224" s="821"/>
      <c r="AJ1224" s="821"/>
      <c r="AK1224" s="821"/>
      <c r="AL1224" s="821"/>
      <c r="AM1224" s="821"/>
      <c r="AN1224" s="821"/>
      <c r="AO1224" s="821"/>
      <c r="AP1224" s="821"/>
      <c r="AQ1224" s="821"/>
      <c r="AR1224" s="821"/>
      <c r="AS1224" s="821"/>
      <c r="AT1224" s="821"/>
      <c r="AU1224" s="821"/>
      <c r="AV1224" s="821"/>
      <c r="AW1224" s="821"/>
      <c r="AX1224" s="821"/>
      <c r="AY1224" s="821"/>
      <c r="AZ1224" s="821"/>
      <c r="BA1224" s="821"/>
      <c r="BB1224" s="821"/>
      <c r="BC1224" s="821"/>
      <c r="BD1224" s="821"/>
      <c r="BE1224" s="821"/>
      <c r="BF1224" s="821"/>
      <c r="BG1224" s="821"/>
    </row>
    <row r="1225" spans="1:59" s="822" customFormat="1" x14ac:dyDescent="0.2">
      <c r="A1225" s="813">
        <v>671</v>
      </c>
      <c r="B1225" s="813">
        <v>681</v>
      </c>
      <c r="C1225" s="814" t="s">
        <v>5401</v>
      </c>
      <c r="D1225" s="814" t="s">
        <v>5450</v>
      </c>
      <c r="E1225" s="815" t="s">
        <v>1894</v>
      </c>
      <c r="F1225" s="816" t="s">
        <v>1698</v>
      </c>
      <c r="G1225" s="817"/>
      <c r="H1225" s="816"/>
      <c r="I1225" s="818">
        <v>5000</v>
      </c>
      <c r="J1225" s="819">
        <v>-5000</v>
      </c>
      <c r="K1225" s="819"/>
      <c r="L1225" s="819"/>
      <c r="M1225" s="819"/>
      <c r="N1225" s="819"/>
      <c r="O1225" s="819"/>
      <c r="P1225" s="819"/>
      <c r="Q1225" s="820"/>
      <c r="R1225" s="821"/>
      <c r="S1225" s="821"/>
      <c r="T1225" s="821"/>
      <c r="U1225" s="821"/>
      <c r="V1225" s="821"/>
      <c r="W1225" s="821"/>
      <c r="X1225" s="821"/>
      <c r="Y1225" s="821"/>
      <c r="Z1225" s="821"/>
      <c r="AA1225" s="821"/>
      <c r="AB1225" s="821"/>
      <c r="AC1225" s="821"/>
      <c r="AD1225" s="821"/>
      <c r="AE1225" s="821"/>
      <c r="AF1225" s="821"/>
      <c r="AG1225" s="821"/>
      <c r="AH1225" s="821"/>
      <c r="AI1225" s="821"/>
      <c r="AJ1225" s="821"/>
      <c r="AK1225" s="821"/>
      <c r="AL1225" s="821"/>
      <c r="AM1225" s="821"/>
      <c r="AN1225" s="821"/>
      <c r="AO1225" s="821"/>
      <c r="AP1225" s="821"/>
      <c r="AQ1225" s="821"/>
      <c r="AR1225" s="821"/>
      <c r="AS1225" s="821"/>
      <c r="AT1225" s="821"/>
      <c r="AU1225" s="821"/>
      <c r="AV1225" s="821"/>
      <c r="AW1225" s="821"/>
      <c r="AX1225" s="821"/>
      <c r="AY1225" s="821"/>
      <c r="AZ1225" s="821"/>
      <c r="BA1225" s="821"/>
      <c r="BB1225" s="821"/>
      <c r="BC1225" s="821"/>
      <c r="BD1225" s="821"/>
      <c r="BE1225" s="821"/>
      <c r="BF1225" s="821"/>
      <c r="BG1225" s="821"/>
    </row>
    <row r="1226" spans="1:59" s="822" customFormat="1" x14ac:dyDescent="0.2">
      <c r="A1226" s="813">
        <v>687</v>
      </c>
      <c r="B1226" s="813">
        <v>697</v>
      </c>
      <c r="C1226" s="814" t="s">
        <v>5403</v>
      </c>
      <c r="D1226" s="814" t="s">
        <v>5452</v>
      </c>
      <c r="E1226" s="815" t="s">
        <v>1941</v>
      </c>
      <c r="F1226" s="816" t="s">
        <v>1942</v>
      </c>
      <c r="G1226" s="817"/>
      <c r="H1226" s="816"/>
      <c r="I1226" s="818">
        <v>5000</v>
      </c>
      <c r="J1226" s="819">
        <v>-5000</v>
      </c>
      <c r="K1226" s="819"/>
      <c r="L1226" s="819"/>
      <c r="M1226" s="819"/>
      <c r="N1226" s="819"/>
      <c r="O1226" s="819"/>
      <c r="P1226" s="819"/>
      <c r="Q1226" s="820"/>
      <c r="R1226" s="821"/>
      <c r="S1226" s="821"/>
      <c r="T1226" s="821"/>
      <c r="U1226" s="821"/>
      <c r="V1226" s="821"/>
      <c r="W1226" s="821"/>
      <c r="X1226" s="821"/>
      <c r="Y1226" s="821"/>
      <c r="Z1226" s="821"/>
      <c r="AA1226" s="821"/>
      <c r="AB1226" s="821"/>
      <c r="AC1226" s="821"/>
      <c r="AD1226" s="821"/>
      <c r="AE1226" s="821"/>
      <c r="AF1226" s="821"/>
      <c r="AG1226" s="821"/>
      <c r="AH1226" s="821"/>
      <c r="AI1226" s="821"/>
      <c r="AJ1226" s="821"/>
      <c r="AK1226" s="821"/>
      <c r="AL1226" s="821"/>
      <c r="AM1226" s="821"/>
      <c r="AN1226" s="821"/>
      <c r="AO1226" s="821"/>
      <c r="AP1226" s="821"/>
      <c r="AQ1226" s="821"/>
      <c r="AR1226" s="821"/>
      <c r="AS1226" s="821"/>
      <c r="AT1226" s="821"/>
      <c r="AU1226" s="821"/>
      <c r="AV1226" s="821"/>
      <c r="AW1226" s="821"/>
      <c r="AX1226" s="821"/>
      <c r="AY1226" s="821"/>
      <c r="AZ1226" s="821"/>
      <c r="BA1226" s="821"/>
      <c r="BB1226" s="821"/>
      <c r="BC1226" s="821"/>
      <c r="BD1226" s="821"/>
      <c r="BE1226" s="821"/>
      <c r="BF1226" s="821"/>
      <c r="BG1226" s="821"/>
    </row>
    <row r="1227" spans="1:59" s="822" customFormat="1" ht="30" x14ac:dyDescent="0.2">
      <c r="A1227" s="813">
        <v>918</v>
      </c>
      <c r="B1227" s="813">
        <v>926</v>
      </c>
      <c r="C1227" s="814">
        <v>1199</v>
      </c>
      <c r="D1227" s="814" t="s">
        <v>5454</v>
      </c>
      <c r="E1227" s="815" t="s">
        <v>2578</v>
      </c>
      <c r="F1227" s="816" t="s">
        <v>6661</v>
      </c>
      <c r="G1227" s="817"/>
      <c r="H1227" s="816"/>
      <c r="I1227" s="818">
        <v>5000</v>
      </c>
      <c r="J1227" s="819">
        <v>-5000</v>
      </c>
      <c r="K1227" s="819"/>
      <c r="L1227" s="819"/>
      <c r="M1227" s="819"/>
      <c r="N1227" s="819"/>
      <c r="O1227" s="819"/>
      <c r="P1227" s="819"/>
      <c r="Q1227" s="820"/>
      <c r="R1227" s="821"/>
      <c r="S1227" s="821"/>
      <c r="T1227" s="821"/>
      <c r="U1227" s="821"/>
      <c r="V1227" s="821"/>
      <c r="W1227" s="821"/>
      <c r="X1227" s="821"/>
      <c r="Y1227" s="821"/>
      <c r="Z1227" s="821"/>
      <c r="AA1227" s="821"/>
      <c r="AB1227" s="821"/>
      <c r="AC1227" s="821"/>
      <c r="AD1227" s="821"/>
      <c r="AE1227" s="821"/>
      <c r="AF1227" s="821"/>
      <c r="AG1227" s="821"/>
      <c r="AH1227" s="821"/>
      <c r="AI1227" s="821"/>
      <c r="AJ1227" s="821"/>
      <c r="AK1227" s="821"/>
      <c r="AL1227" s="821"/>
      <c r="AM1227" s="821"/>
      <c r="AN1227" s="821"/>
      <c r="AO1227" s="821"/>
      <c r="AP1227" s="821"/>
      <c r="AQ1227" s="821"/>
      <c r="AR1227" s="821"/>
      <c r="AS1227" s="821"/>
      <c r="AT1227" s="821"/>
      <c r="AU1227" s="821"/>
      <c r="AV1227" s="821"/>
      <c r="AW1227" s="821"/>
      <c r="AX1227" s="821"/>
      <c r="AY1227" s="821"/>
      <c r="AZ1227" s="821"/>
      <c r="BA1227" s="821"/>
      <c r="BB1227" s="821"/>
      <c r="BC1227" s="821"/>
      <c r="BD1227" s="821"/>
      <c r="BE1227" s="821"/>
      <c r="BF1227" s="821"/>
      <c r="BG1227" s="821"/>
    </row>
    <row r="1228" spans="1:59" s="822" customFormat="1" x14ac:dyDescent="0.2">
      <c r="A1228" s="813">
        <v>920</v>
      </c>
      <c r="B1228" s="813">
        <v>928</v>
      </c>
      <c r="C1228" s="814" t="s">
        <v>5405</v>
      </c>
      <c r="D1228" s="814" t="s">
        <v>5456</v>
      </c>
      <c r="E1228" s="815" t="s">
        <v>2584</v>
      </c>
      <c r="F1228" s="816" t="s">
        <v>1698</v>
      </c>
      <c r="G1228" s="817"/>
      <c r="H1228" s="816"/>
      <c r="I1228" s="818">
        <v>5000</v>
      </c>
      <c r="J1228" s="819">
        <v>-5000</v>
      </c>
      <c r="K1228" s="819"/>
      <c r="L1228" s="819"/>
      <c r="M1228" s="819"/>
      <c r="N1228" s="819"/>
      <c r="O1228" s="819"/>
      <c r="P1228" s="819"/>
      <c r="Q1228" s="820"/>
      <c r="R1228" s="821"/>
      <c r="S1228" s="821"/>
      <c r="T1228" s="821"/>
      <c r="U1228" s="821"/>
      <c r="V1228" s="821"/>
      <c r="W1228" s="821"/>
      <c r="X1228" s="821"/>
      <c r="Y1228" s="821"/>
      <c r="Z1228" s="821"/>
      <c r="AA1228" s="821"/>
      <c r="AB1228" s="821"/>
      <c r="AC1228" s="821"/>
      <c r="AD1228" s="821"/>
      <c r="AE1228" s="821"/>
      <c r="AF1228" s="821"/>
      <c r="AG1228" s="821"/>
      <c r="AH1228" s="821"/>
      <c r="AI1228" s="821"/>
      <c r="AJ1228" s="821"/>
      <c r="AK1228" s="821"/>
      <c r="AL1228" s="821"/>
      <c r="AM1228" s="821"/>
      <c r="AN1228" s="821"/>
      <c r="AO1228" s="821"/>
      <c r="AP1228" s="821"/>
      <c r="AQ1228" s="821"/>
      <c r="AR1228" s="821"/>
      <c r="AS1228" s="821"/>
      <c r="AT1228" s="821"/>
      <c r="AU1228" s="821"/>
      <c r="AV1228" s="821"/>
      <c r="AW1228" s="821"/>
      <c r="AX1228" s="821"/>
      <c r="AY1228" s="821"/>
      <c r="AZ1228" s="821"/>
      <c r="BA1228" s="821"/>
      <c r="BB1228" s="821"/>
      <c r="BC1228" s="821"/>
      <c r="BD1228" s="821"/>
      <c r="BE1228" s="821"/>
      <c r="BF1228" s="821"/>
      <c r="BG1228" s="821"/>
    </row>
    <row r="1229" spans="1:59" s="822" customFormat="1" x14ac:dyDescent="0.2">
      <c r="A1229" s="813">
        <v>1074</v>
      </c>
      <c r="B1229" s="813">
        <v>1082</v>
      </c>
      <c r="C1229" s="814" t="s">
        <v>5407</v>
      </c>
      <c r="D1229" s="814" t="s">
        <v>5458</v>
      </c>
      <c r="E1229" s="815" t="s">
        <v>3010</v>
      </c>
      <c r="F1229" s="816" t="s">
        <v>3011</v>
      </c>
      <c r="G1229" s="817"/>
      <c r="H1229" s="816"/>
      <c r="I1229" s="818">
        <v>5000</v>
      </c>
      <c r="J1229" s="819">
        <v>-5000</v>
      </c>
      <c r="K1229" s="819"/>
      <c r="L1229" s="819"/>
      <c r="M1229" s="819"/>
      <c r="N1229" s="819"/>
      <c r="O1229" s="819"/>
      <c r="P1229" s="819"/>
      <c r="Q1229" s="820"/>
      <c r="R1229" s="821"/>
      <c r="S1229" s="821"/>
      <c r="T1229" s="821"/>
      <c r="U1229" s="821"/>
      <c r="V1229" s="821"/>
      <c r="W1229" s="821"/>
      <c r="X1229" s="821"/>
      <c r="Y1229" s="821"/>
      <c r="Z1229" s="821"/>
      <c r="AA1229" s="821"/>
      <c r="AB1229" s="821"/>
      <c r="AC1229" s="821"/>
      <c r="AD1229" s="821"/>
      <c r="AE1229" s="821"/>
      <c r="AF1229" s="821"/>
      <c r="AG1229" s="821"/>
      <c r="AH1229" s="821"/>
      <c r="AI1229" s="821"/>
      <c r="AJ1229" s="821"/>
      <c r="AK1229" s="821"/>
      <c r="AL1229" s="821"/>
      <c r="AM1229" s="821"/>
      <c r="AN1229" s="821"/>
      <c r="AO1229" s="821"/>
      <c r="AP1229" s="821"/>
      <c r="AQ1229" s="821"/>
      <c r="AR1229" s="821"/>
      <c r="AS1229" s="821"/>
      <c r="AT1229" s="821"/>
      <c r="AU1229" s="821"/>
      <c r="AV1229" s="821"/>
      <c r="AW1229" s="821"/>
      <c r="AX1229" s="821"/>
      <c r="AY1229" s="821"/>
      <c r="AZ1229" s="821"/>
      <c r="BA1229" s="821"/>
      <c r="BB1229" s="821"/>
      <c r="BC1229" s="821"/>
      <c r="BD1229" s="821"/>
      <c r="BE1229" s="821"/>
      <c r="BF1229" s="821"/>
      <c r="BG1229" s="821"/>
    </row>
    <row r="1230" spans="1:59" s="822" customFormat="1" x14ac:dyDescent="0.2">
      <c r="A1230" s="813">
        <v>1075</v>
      </c>
      <c r="B1230" s="813">
        <v>1083</v>
      </c>
      <c r="C1230" s="814" t="s">
        <v>5409</v>
      </c>
      <c r="D1230" s="814" t="s">
        <v>5460</v>
      </c>
      <c r="E1230" s="815" t="s">
        <v>3013</v>
      </c>
      <c r="F1230" s="816" t="s">
        <v>3014</v>
      </c>
      <c r="G1230" s="817"/>
      <c r="H1230" s="816"/>
      <c r="I1230" s="818">
        <v>10000</v>
      </c>
      <c r="J1230" s="819">
        <v>-10000</v>
      </c>
      <c r="K1230" s="819"/>
      <c r="L1230" s="819"/>
      <c r="M1230" s="819"/>
      <c r="N1230" s="819"/>
      <c r="O1230" s="819"/>
      <c r="P1230" s="819"/>
      <c r="Q1230" s="820"/>
      <c r="R1230" s="821"/>
      <c r="S1230" s="821"/>
      <c r="T1230" s="821"/>
      <c r="U1230" s="821"/>
      <c r="V1230" s="821"/>
      <c r="W1230" s="821"/>
      <c r="X1230" s="821"/>
      <c r="Y1230" s="821"/>
      <c r="Z1230" s="821"/>
      <c r="AA1230" s="821"/>
      <c r="AB1230" s="821"/>
      <c r="AC1230" s="821"/>
      <c r="AD1230" s="821"/>
      <c r="AE1230" s="821"/>
      <c r="AF1230" s="821"/>
      <c r="AG1230" s="821"/>
      <c r="AH1230" s="821"/>
      <c r="AI1230" s="821"/>
      <c r="AJ1230" s="821"/>
      <c r="AK1230" s="821"/>
      <c r="AL1230" s="821"/>
      <c r="AM1230" s="821"/>
      <c r="AN1230" s="821"/>
      <c r="AO1230" s="821"/>
      <c r="AP1230" s="821"/>
      <c r="AQ1230" s="821"/>
      <c r="AR1230" s="821"/>
      <c r="AS1230" s="821"/>
      <c r="AT1230" s="821"/>
      <c r="AU1230" s="821"/>
      <c r="AV1230" s="821"/>
      <c r="AW1230" s="821"/>
      <c r="AX1230" s="821"/>
      <c r="AY1230" s="821"/>
      <c r="AZ1230" s="821"/>
      <c r="BA1230" s="821"/>
      <c r="BB1230" s="821"/>
      <c r="BC1230" s="821"/>
      <c r="BD1230" s="821"/>
      <c r="BE1230" s="821"/>
      <c r="BF1230" s="821"/>
      <c r="BG1230" s="821"/>
    </row>
    <row r="1231" spans="1:59" s="822" customFormat="1" x14ac:dyDescent="0.2">
      <c r="A1231" s="813">
        <v>1130</v>
      </c>
      <c r="B1231" s="813">
        <v>1138</v>
      </c>
      <c r="C1231" s="814" t="s">
        <v>5411</v>
      </c>
      <c r="D1231" s="814" t="s">
        <v>5462</v>
      </c>
      <c r="E1231" s="815" t="s">
        <v>3172</v>
      </c>
      <c r="F1231" s="816" t="s">
        <v>1698</v>
      </c>
      <c r="G1231" s="817"/>
      <c r="H1231" s="816"/>
      <c r="I1231" s="818">
        <v>5000</v>
      </c>
      <c r="J1231" s="819">
        <v>-5000</v>
      </c>
      <c r="K1231" s="819"/>
      <c r="L1231" s="819"/>
      <c r="M1231" s="819"/>
      <c r="N1231" s="819"/>
      <c r="O1231" s="819"/>
      <c r="P1231" s="819"/>
      <c r="Q1231" s="820"/>
      <c r="R1231" s="821"/>
      <c r="S1231" s="821"/>
      <c r="T1231" s="821"/>
      <c r="U1231" s="821"/>
      <c r="V1231" s="821"/>
      <c r="W1231" s="821"/>
      <c r="X1231" s="821"/>
      <c r="Y1231" s="821"/>
      <c r="Z1231" s="821"/>
      <c r="AA1231" s="821"/>
      <c r="AB1231" s="821"/>
      <c r="AC1231" s="821"/>
      <c r="AD1231" s="821"/>
      <c r="AE1231" s="821"/>
      <c r="AF1231" s="821"/>
      <c r="AG1231" s="821"/>
      <c r="AH1231" s="821"/>
      <c r="AI1231" s="821"/>
      <c r="AJ1231" s="821"/>
      <c r="AK1231" s="821"/>
      <c r="AL1231" s="821"/>
      <c r="AM1231" s="821"/>
      <c r="AN1231" s="821"/>
      <c r="AO1231" s="821"/>
      <c r="AP1231" s="821"/>
      <c r="AQ1231" s="821"/>
      <c r="AR1231" s="821"/>
      <c r="AS1231" s="821"/>
      <c r="AT1231" s="821"/>
      <c r="AU1231" s="821"/>
      <c r="AV1231" s="821"/>
      <c r="AW1231" s="821"/>
      <c r="AX1231" s="821"/>
      <c r="AY1231" s="821"/>
      <c r="AZ1231" s="821"/>
      <c r="BA1231" s="821"/>
      <c r="BB1231" s="821"/>
      <c r="BC1231" s="821"/>
      <c r="BD1231" s="821"/>
      <c r="BE1231" s="821"/>
      <c r="BF1231" s="821"/>
      <c r="BG1231" s="821"/>
    </row>
    <row r="1232" spans="1:59" s="822" customFormat="1" x14ac:dyDescent="0.2">
      <c r="A1232" s="813">
        <v>1131</v>
      </c>
      <c r="B1232" s="813">
        <v>1139</v>
      </c>
      <c r="C1232" s="814" t="s">
        <v>5413</v>
      </c>
      <c r="D1232" s="814" t="s">
        <v>5464</v>
      </c>
      <c r="E1232" s="815" t="s">
        <v>3174</v>
      </c>
      <c r="F1232" s="816" t="s">
        <v>3175</v>
      </c>
      <c r="G1232" s="817"/>
      <c r="H1232" s="816"/>
      <c r="I1232" s="818">
        <v>7500</v>
      </c>
      <c r="J1232" s="819">
        <v>-7500</v>
      </c>
      <c r="K1232" s="819"/>
      <c r="L1232" s="819"/>
      <c r="M1232" s="819"/>
      <c r="N1232" s="819"/>
      <c r="O1232" s="819"/>
      <c r="P1232" s="819"/>
      <c r="Q1232" s="820" t="s">
        <v>4400</v>
      </c>
      <c r="R1232" s="821"/>
      <c r="S1232" s="821"/>
      <c r="T1232" s="821"/>
      <c r="U1232" s="821"/>
      <c r="V1232" s="821"/>
      <c r="W1232" s="821"/>
      <c r="X1232" s="821"/>
      <c r="Y1232" s="821"/>
      <c r="Z1232" s="821"/>
      <c r="AA1232" s="821"/>
      <c r="AB1232" s="821"/>
      <c r="AC1232" s="821"/>
      <c r="AD1232" s="821"/>
      <c r="AE1232" s="821"/>
      <c r="AF1232" s="821"/>
      <c r="AG1232" s="821"/>
      <c r="AH1232" s="821"/>
      <c r="AI1232" s="821"/>
      <c r="AJ1232" s="821"/>
      <c r="AK1232" s="821"/>
      <c r="AL1232" s="821"/>
      <c r="AM1232" s="821"/>
      <c r="AN1232" s="821"/>
      <c r="AO1232" s="821"/>
      <c r="AP1232" s="821"/>
      <c r="AQ1232" s="821"/>
      <c r="AR1232" s="821"/>
      <c r="AS1232" s="821"/>
      <c r="AT1232" s="821"/>
      <c r="AU1232" s="821"/>
      <c r="AV1232" s="821"/>
      <c r="AW1232" s="821"/>
      <c r="AX1232" s="821"/>
      <c r="AY1232" s="821"/>
      <c r="AZ1232" s="821"/>
      <c r="BA1232" s="821"/>
      <c r="BB1232" s="821"/>
      <c r="BC1232" s="821"/>
      <c r="BD1232" s="821"/>
      <c r="BE1232" s="821"/>
      <c r="BF1232" s="821"/>
      <c r="BG1232" s="821"/>
    </row>
    <row r="1233" spans="1:59" s="822" customFormat="1" x14ac:dyDescent="0.2">
      <c r="A1233" s="813">
        <v>1132</v>
      </c>
      <c r="B1233" s="813">
        <v>1140</v>
      </c>
      <c r="C1233" s="814" t="s">
        <v>5415</v>
      </c>
      <c r="D1233" s="814" t="s">
        <v>5466</v>
      </c>
      <c r="E1233" s="815" t="s">
        <v>3177</v>
      </c>
      <c r="F1233" s="816" t="s">
        <v>3178</v>
      </c>
      <c r="G1233" s="817"/>
      <c r="H1233" s="816"/>
      <c r="I1233" s="818">
        <v>5000</v>
      </c>
      <c r="J1233" s="819">
        <v>-5000</v>
      </c>
      <c r="K1233" s="819"/>
      <c r="L1233" s="819"/>
      <c r="M1233" s="819"/>
      <c r="N1233" s="819"/>
      <c r="O1233" s="819"/>
      <c r="P1233" s="819"/>
      <c r="Q1233" s="820"/>
      <c r="R1233" s="821"/>
      <c r="S1233" s="821"/>
      <c r="T1233" s="821"/>
      <c r="U1233" s="821"/>
      <c r="V1233" s="821"/>
      <c r="W1233" s="821"/>
      <c r="X1233" s="821"/>
      <c r="Y1233" s="821"/>
      <c r="Z1233" s="821"/>
      <c r="AA1233" s="821"/>
      <c r="AB1233" s="821"/>
      <c r="AC1233" s="821"/>
      <c r="AD1233" s="821"/>
      <c r="AE1233" s="821"/>
      <c r="AF1233" s="821"/>
      <c r="AG1233" s="821"/>
      <c r="AH1233" s="821"/>
      <c r="AI1233" s="821"/>
      <c r="AJ1233" s="821"/>
      <c r="AK1233" s="821"/>
      <c r="AL1233" s="821"/>
      <c r="AM1233" s="821"/>
      <c r="AN1233" s="821"/>
      <c r="AO1233" s="821"/>
      <c r="AP1233" s="821"/>
      <c r="AQ1233" s="821"/>
      <c r="AR1233" s="821"/>
      <c r="AS1233" s="821"/>
      <c r="AT1233" s="821"/>
      <c r="AU1233" s="821"/>
      <c r="AV1233" s="821"/>
      <c r="AW1233" s="821"/>
      <c r="AX1233" s="821"/>
      <c r="AY1233" s="821"/>
      <c r="AZ1233" s="821"/>
      <c r="BA1233" s="821"/>
      <c r="BB1233" s="821"/>
      <c r="BC1233" s="821"/>
      <c r="BD1233" s="821"/>
      <c r="BE1233" s="821"/>
      <c r="BF1233" s="821"/>
      <c r="BG1233" s="821"/>
    </row>
    <row r="1234" spans="1:59" s="822" customFormat="1" x14ac:dyDescent="0.2">
      <c r="A1234" s="813">
        <v>1152</v>
      </c>
      <c r="B1234" s="813">
        <v>1160</v>
      </c>
      <c r="C1234" s="814">
        <v>245</v>
      </c>
      <c r="D1234" s="814" t="s">
        <v>5468</v>
      </c>
      <c r="E1234" s="815" t="s">
        <v>3235</v>
      </c>
      <c r="F1234" s="816" t="s">
        <v>3236</v>
      </c>
      <c r="G1234" s="817"/>
      <c r="H1234" s="816"/>
      <c r="I1234" s="818">
        <v>7500</v>
      </c>
      <c r="J1234" s="819">
        <v>-7500</v>
      </c>
      <c r="K1234" s="819"/>
      <c r="L1234" s="819"/>
      <c r="M1234" s="819"/>
      <c r="N1234" s="819"/>
      <c r="O1234" s="819"/>
      <c r="P1234" s="819"/>
      <c r="Q1234" s="820"/>
      <c r="R1234" s="821"/>
      <c r="S1234" s="821"/>
      <c r="T1234" s="821"/>
      <c r="U1234" s="821"/>
      <c r="V1234" s="821"/>
      <c r="W1234" s="821"/>
      <c r="X1234" s="821"/>
      <c r="Y1234" s="821"/>
      <c r="Z1234" s="821"/>
      <c r="AA1234" s="821"/>
      <c r="AB1234" s="821"/>
      <c r="AC1234" s="821"/>
      <c r="AD1234" s="821"/>
      <c r="AE1234" s="821"/>
      <c r="AF1234" s="821"/>
      <c r="AG1234" s="821"/>
      <c r="AH1234" s="821"/>
      <c r="AI1234" s="821"/>
      <c r="AJ1234" s="821"/>
      <c r="AK1234" s="821"/>
      <c r="AL1234" s="821"/>
      <c r="AM1234" s="821"/>
      <c r="AN1234" s="821"/>
      <c r="AO1234" s="821"/>
      <c r="AP1234" s="821"/>
      <c r="AQ1234" s="821"/>
      <c r="AR1234" s="821"/>
      <c r="AS1234" s="821"/>
      <c r="AT1234" s="821"/>
      <c r="AU1234" s="821"/>
      <c r="AV1234" s="821"/>
      <c r="AW1234" s="821"/>
      <c r="AX1234" s="821"/>
      <c r="AY1234" s="821"/>
      <c r="AZ1234" s="821"/>
      <c r="BA1234" s="821"/>
      <c r="BB1234" s="821"/>
      <c r="BC1234" s="821"/>
      <c r="BD1234" s="821"/>
      <c r="BE1234" s="821"/>
      <c r="BF1234" s="821"/>
      <c r="BG1234" s="821"/>
    </row>
    <row r="1235" spans="1:59" s="822" customFormat="1" ht="30" x14ac:dyDescent="0.2">
      <c r="A1235" s="813">
        <v>1177</v>
      </c>
      <c r="B1235" s="813">
        <v>1185</v>
      </c>
      <c r="C1235" s="814">
        <v>1373</v>
      </c>
      <c r="D1235" s="814" t="s">
        <v>5470</v>
      </c>
      <c r="E1235" s="815" t="s">
        <v>3304</v>
      </c>
      <c r="F1235" s="816" t="s">
        <v>6662</v>
      </c>
      <c r="G1235" s="817"/>
      <c r="H1235" s="816"/>
      <c r="I1235" s="818">
        <v>25000</v>
      </c>
      <c r="J1235" s="819">
        <v>-25000</v>
      </c>
      <c r="K1235" s="819"/>
      <c r="L1235" s="819"/>
      <c r="M1235" s="819"/>
      <c r="N1235" s="819"/>
      <c r="O1235" s="819"/>
      <c r="P1235" s="819"/>
      <c r="Q1235" s="820"/>
      <c r="R1235" s="821"/>
      <c r="S1235" s="821"/>
      <c r="T1235" s="821"/>
      <c r="U1235" s="821"/>
      <c r="V1235" s="821"/>
      <c r="W1235" s="821"/>
      <c r="X1235" s="821"/>
      <c r="Y1235" s="821"/>
      <c r="Z1235" s="821"/>
      <c r="AA1235" s="821"/>
      <c r="AB1235" s="821"/>
      <c r="AC1235" s="821"/>
      <c r="AD1235" s="821"/>
      <c r="AE1235" s="821"/>
      <c r="AF1235" s="821"/>
      <c r="AG1235" s="821"/>
      <c r="AH1235" s="821"/>
      <c r="AI1235" s="821"/>
      <c r="AJ1235" s="821"/>
      <c r="AK1235" s="821"/>
      <c r="AL1235" s="821"/>
      <c r="AM1235" s="821"/>
      <c r="AN1235" s="821"/>
      <c r="AO1235" s="821"/>
      <c r="AP1235" s="821"/>
      <c r="AQ1235" s="821"/>
      <c r="AR1235" s="821"/>
      <c r="AS1235" s="821"/>
      <c r="AT1235" s="821"/>
      <c r="AU1235" s="821"/>
      <c r="AV1235" s="821"/>
      <c r="AW1235" s="821"/>
      <c r="AX1235" s="821"/>
      <c r="AY1235" s="821"/>
      <c r="AZ1235" s="821"/>
      <c r="BA1235" s="821"/>
      <c r="BB1235" s="821"/>
      <c r="BC1235" s="821"/>
      <c r="BD1235" s="821"/>
      <c r="BE1235" s="821"/>
      <c r="BF1235" s="821"/>
      <c r="BG1235" s="821"/>
    </row>
    <row r="1236" spans="1:59" s="822" customFormat="1" x14ac:dyDescent="0.2">
      <c r="A1236" s="813">
        <v>1183</v>
      </c>
      <c r="B1236" s="813">
        <v>1191</v>
      </c>
      <c r="C1236" s="814" t="s">
        <v>5417</v>
      </c>
      <c r="D1236" s="814" t="s">
        <v>5472</v>
      </c>
      <c r="E1236" s="815" t="s">
        <v>3321</v>
      </c>
      <c r="F1236" s="816" t="s">
        <v>3322</v>
      </c>
      <c r="G1236" s="817"/>
      <c r="H1236" s="816"/>
      <c r="I1236" s="818">
        <v>5000</v>
      </c>
      <c r="J1236" s="819">
        <v>-5000</v>
      </c>
      <c r="K1236" s="819"/>
      <c r="L1236" s="819"/>
      <c r="M1236" s="819"/>
      <c r="N1236" s="819"/>
      <c r="O1236" s="819"/>
      <c r="P1236" s="819"/>
      <c r="Q1236" s="820"/>
      <c r="R1236" s="821"/>
      <c r="S1236" s="821"/>
      <c r="T1236" s="821"/>
      <c r="U1236" s="821"/>
      <c r="V1236" s="821"/>
      <c r="W1236" s="821"/>
      <c r="X1236" s="821"/>
      <c r="Y1236" s="821"/>
      <c r="Z1236" s="821"/>
      <c r="AA1236" s="821"/>
      <c r="AB1236" s="821"/>
      <c r="AC1236" s="821"/>
      <c r="AD1236" s="821"/>
      <c r="AE1236" s="821"/>
      <c r="AF1236" s="821"/>
      <c r="AG1236" s="821"/>
      <c r="AH1236" s="821"/>
      <c r="AI1236" s="821"/>
      <c r="AJ1236" s="821"/>
      <c r="AK1236" s="821"/>
      <c r="AL1236" s="821"/>
      <c r="AM1236" s="821"/>
      <c r="AN1236" s="821"/>
      <c r="AO1236" s="821"/>
      <c r="AP1236" s="821"/>
      <c r="AQ1236" s="821"/>
      <c r="AR1236" s="821"/>
      <c r="AS1236" s="821"/>
      <c r="AT1236" s="821"/>
      <c r="AU1236" s="821"/>
      <c r="AV1236" s="821"/>
      <c r="AW1236" s="821"/>
      <c r="AX1236" s="821"/>
      <c r="AY1236" s="821"/>
      <c r="AZ1236" s="821"/>
      <c r="BA1236" s="821"/>
      <c r="BB1236" s="821"/>
      <c r="BC1236" s="821"/>
      <c r="BD1236" s="821"/>
      <c r="BE1236" s="821"/>
      <c r="BF1236" s="821"/>
      <c r="BG1236" s="821"/>
    </row>
    <row r="1237" spans="1:59" s="822" customFormat="1" x14ac:dyDescent="0.2">
      <c r="A1237" s="813">
        <v>42</v>
      </c>
      <c r="B1237" s="813" t="s">
        <v>4695</v>
      </c>
      <c r="C1237" s="814" t="s">
        <v>5419</v>
      </c>
      <c r="D1237" s="814" t="s">
        <v>5474</v>
      </c>
      <c r="E1237" s="815" t="s">
        <v>224</v>
      </c>
      <c r="F1237" s="816" t="s">
        <v>226</v>
      </c>
      <c r="G1237" s="817"/>
      <c r="H1237" s="816"/>
      <c r="I1237" s="818">
        <v>15000</v>
      </c>
      <c r="J1237" s="819">
        <v>-15000</v>
      </c>
      <c r="K1237" s="819"/>
      <c r="L1237" s="819"/>
      <c r="M1237" s="819"/>
      <c r="N1237" s="819"/>
      <c r="O1237" s="819"/>
      <c r="P1237" s="819"/>
      <c r="Q1237" s="820"/>
      <c r="R1237" s="821"/>
      <c r="S1237" s="821"/>
      <c r="T1237" s="821"/>
      <c r="U1237" s="821"/>
      <c r="V1237" s="821"/>
      <c r="W1237" s="821"/>
      <c r="X1237" s="821"/>
      <c r="Y1237" s="821"/>
      <c r="Z1237" s="821"/>
      <c r="AA1237" s="821"/>
      <c r="AB1237" s="821"/>
      <c r="AC1237" s="821"/>
      <c r="AD1237" s="821"/>
      <c r="AE1237" s="821"/>
      <c r="AF1237" s="821"/>
      <c r="AG1237" s="821"/>
      <c r="AH1237" s="821"/>
      <c r="AI1237" s="821"/>
      <c r="AJ1237" s="821"/>
      <c r="AK1237" s="821"/>
      <c r="AL1237" s="821"/>
      <c r="AM1237" s="821"/>
      <c r="AN1237" s="821"/>
      <c r="AO1237" s="821"/>
      <c r="AP1237" s="821"/>
      <c r="AQ1237" s="821"/>
      <c r="AR1237" s="821"/>
      <c r="AS1237" s="821"/>
      <c r="AT1237" s="821"/>
      <c r="AU1237" s="821"/>
      <c r="AV1237" s="821"/>
      <c r="AW1237" s="821"/>
      <c r="AX1237" s="821"/>
      <c r="AY1237" s="821"/>
      <c r="AZ1237" s="821"/>
      <c r="BA1237" s="821"/>
      <c r="BB1237" s="821"/>
      <c r="BC1237" s="821"/>
      <c r="BD1237" s="821"/>
      <c r="BE1237" s="821"/>
      <c r="BF1237" s="821"/>
      <c r="BG1237" s="821"/>
    </row>
    <row r="1238" spans="1:59" s="822" customFormat="1" x14ac:dyDescent="0.2">
      <c r="A1238" s="813">
        <v>44</v>
      </c>
      <c r="B1238" s="813" t="s">
        <v>4696</v>
      </c>
      <c r="C1238" s="814" t="s">
        <v>5421</v>
      </c>
      <c r="D1238" s="814" t="s">
        <v>5476</v>
      </c>
      <c r="E1238" s="815" t="s">
        <v>228</v>
      </c>
      <c r="F1238" s="816" t="s">
        <v>230</v>
      </c>
      <c r="G1238" s="817"/>
      <c r="H1238" s="816"/>
      <c r="I1238" s="818">
        <v>10000</v>
      </c>
      <c r="J1238" s="819">
        <v>-10000</v>
      </c>
      <c r="K1238" s="819"/>
      <c r="L1238" s="819"/>
      <c r="M1238" s="819"/>
      <c r="N1238" s="819"/>
      <c r="O1238" s="819"/>
      <c r="P1238" s="819"/>
      <c r="Q1238" s="820"/>
      <c r="R1238" s="821"/>
      <c r="S1238" s="821"/>
      <c r="T1238" s="821"/>
      <c r="U1238" s="821"/>
      <c r="V1238" s="821"/>
      <c r="W1238" s="821"/>
      <c r="X1238" s="821"/>
      <c r="Y1238" s="821"/>
      <c r="Z1238" s="821"/>
      <c r="AA1238" s="821"/>
      <c r="AB1238" s="821"/>
      <c r="AC1238" s="821"/>
      <c r="AD1238" s="821"/>
      <c r="AE1238" s="821"/>
      <c r="AF1238" s="821"/>
      <c r="AG1238" s="821"/>
      <c r="AH1238" s="821"/>
      <c r="AI1238" s="821"/>
      <c r="AJ1238" s="821"/>
      <c r="AK1238" s="821"/>
      <c r="AL1238" s="821"/>
      <c r="AM1238" s="821"/>
      <c r="AN1238" s="821"/>
      <c r="AO1238" s="821"/>
      <c r="AP1238" s="821"/>
      <c r="AQ1238" s="821"/>
      <c r="AR1238" s="821"/>
      <c r="AS1238" s="821"/>
      <c r="AT1238" s="821"/>
      <c r="AU1238" s="821"/>
      <c r="AV1238" s="821"/>
      <c r="AW1238" s="821"/>
      <c r="AX1238" s="821"/>
      <c r="AY1238" s="821"/>
      <c r="AZ1238" s="821"/>
      <c r="BA1238" s="821"/>
      <c r="BB1238" s="821"/>
      <c r="BC1238" s="821"/>
      <c r="BD1238" s="821"/>
      <c r="BE1238" s="821"/>
      <c r="BF1238" s="821"/>
      <c r="BG1238" s="821"/>
    </row>
    <row r="1239" spans="1:59" s="822" customFormat="1" x14ac:dyDescent="0.2">
      <c r="A1239" s="813">
        <v>187</v>
      </c>
      <c r="B1239" s="813" t="s">
        <v>4705</v>
      </c>
      <c r="C1239" s="814" t="s">
        <v>5423</v>
      </c>
      <c r="D1239" s="814" t="s">
        <v>5478</v>
      </c>
      <c r="E1239" s="815" t="s">
        <v>504</v>
      </c>
      <c r="F1239" s="816" t="s">
        <v>505</v>
      </c>
      <c r="G1239" s="817"/>
      <c r="H1239" s="816"/>
      <c r="I1239" s="818">
        <v>25000</v>
      </c>
      <c r="J1239" s="819">
        <v>-25000</v>
      </c>
      <c r="K1239" s="819"/>
      <c r="L1239" s="819"/>
      <c r="M1239" s="819"/>
      <c r="N1239" s="819"/>
      <c r="O1239" s="819"/>
      <c r="P1239" s="819"/>
      <c r="Q1239" s="820"/>
      <c r="R1239" s="821"/>
      <c r="S1239" s="821"/>
      <c r="T1239" s="821"/>
      <c r="U1239" s="821"/>
      <c r="V1239" s="821"/>
      <c r="W1239" s="821"/>
      <c r="X1239" s="821"/>
      <c r="Y1239" s="821"/>
      <c r="Z1239" s="821"/>
      <c r="AA1239" s="821"/>
      <c r="AB1239" s="821"/>
      <c r="AC1239" s="821"/>
      <c r="AD1239" s="821"/>
      <c r="AE1239" s="821"/>
      <c r="AF1239" s="821"/>
      <c r="AG1239" s="821"/>
      <c r="AH1239" s="821"/>
      <c r="AI1239" s="821"/>
      <c r="AJ1239" s="821"/>
      <c r="AK1239" s="821"/>
      <c r="AL1239" s="821"/>
      <c r="AM1239" s="821"/>
      <c r="AN1239" s="821"/>
      <c r="AO1239" s="821"/>
      <c r="AP1239" s="821"/>
      <c r="AQ1239" s="821"/>
      <c r="AR1239" s="821"/>
      <c r="AS1239" s="821"/>
      <c r="AT1239" s="821"/>
      <c r="AU1239" s="821"/>
      <c r="AV1239" s="821"/>
      <c r="AW1239" s="821"/>
      <c r="AX1239" s="821"/>
      <c r="AY1239" s="821"/>
      <c r="AZ1239" s="821"/>
      <c r="BA1239" s="821"/>
      <c r="BB1239" s="821"/>
      <c r="BC1239" s="821"/>
      <c r="BD1239" s="821"/>
      <c r="BE1239" s="821"/>
      <c r="BF1239" s="821"/>
      <c r="BG1239" s="821"/>
    </row>
    <row r="1240" spans="1:59" s="822" customFormat="1" x14ac:dyDescent="0.2">
      <c r="A1240" s="813">
        <v>311</v>
      </c>
      <c r="B1240" s="813">
        <v>323</v>
      </c>
      <c r="C1240" s="814" t="s">
        <v>5425</v>
      </c>
      <c r="D1240" s="814" t="s">
        <v>5480</v>
      </c>
      <c r="E1240" s="815" t="s">
        <v>823</v>
      </c>
      <c r="F1240" s="816" t="s">
        <v>505</v>
      </c>
      <c r="G1240" s="817"/>
      <c r="H1240" s="816"/>
      <c r="I1240" s="818">
        <v>15000</v>
      </c>
      <c r="J1240" s="819">
        <v>-15000</v>
      </c>
      <c r="K1240" s="819"/>
      <c r="L1240" s="819"/>
      <c r="M1240" s="819"/>
      <c r="N1240" s="819"/>
      <c r="O1240" s="819"/>
      <c r="P1240" s="819"/>
      <c r="Q1240" s="820"/>
      <c r="R1240" s="821"/>
      <c r="S1240" s="821"/>
      <c r="T1240" s="821"/>
      <c r="U1240" s="821"/>
      <c r="V1240" s="821"/>
      <c r="W1240" s="821"/>
      <c r="X1240" s="821"/>
      <c r="Y1240" s="821"/>
      <c r="Z1240" s="821"/>
      <c r="AA1240" s="821"/>
      <c r="AB1240" s="821"/>
      <c r="AC1240" s="821"/>
      <c r="AD1240" s="821"/>
      <c r="AE1240" s="821"/>
      <c r="AF1240" s="821"/>
      <c r="AG1240" s="821"/>
      <c r="AH1240" s="821"/>
      <c r="AI1240" s="821"/>
      <c r="AJ1240" s="821"/>
      <c r="AK1240" s="821"/>
      <c r="AL1240" s="821"/>
      <c r="AM1240" s="821"/>
      <c r="AN1240" s="821"/>
      <c r="AO1240" s="821"/>
      <c r="AP1240" s="821"/>
      <c r="AQ1240" s="821"/>
      <c r="AR1240" s="821"/>
      <c r="AS1240" s="821"/>
      <c r="AT1240" s="821"/>
      <c r="AU1240" s="821"/>
      <c r="AV1240" s="821"/>
      <c r="AW1240" s="821"/>
      <c r="AX1240" s="821"/>
      <c r="AY1240" s="821"/>
      <c r="AZ1240" s="821"/>
      <c r="BA1240" s="821"/>
      <c r="BB1240" s="821"/>
      <c r="BC1240" s="821"/>
      <c r="BD1240" s="821"/>
      <c r="BE1240" s="821"/>
      <c r="BF1240" s="821"/>
      <c r="BG1240" s="821"/>
    </row>
    <row r="1241" spans="1:59" s="822" customFormat="1" x14ac:dyDescent="0.2">
      <c r="A1241" s="813">
        <v>358</v>
      </c>
      <c r="B1241" s="813">
        <v>370</v>
      </c>
      <c r="C1241" s="814" t="s">
        <v>5427</v>
      </c>
      <c r="D1241" s="814" t="s">
        <v>5482</v>
      </c>
      <c r="E1241" s="815" t="s">
        <v>965</v>
      </c>
      <c r="F1241" s="816" t="s">
        <v>966</v>
      </c>
      <c r="G1241" s="817"/>
      <c r="H1241" s="816"/>
      <c r="I1241" s="818">
        <v>5000</v>
      </c>
      <c r="J1241" s="819">
        <v>-5000</v>
      </c>
      <c r="K1241" s="819"/>
      <c r="L1241" s="819"/>
      <c r="M1241" s="819"/>
      <c r="N1241" s="819"/>
      <c r="O1241" s="819"/>
      <c r="P1241" s="819"/>
      <c r="Q1241" s="820"/>
      <c r="R1241" s="821"/>
      <c r="S1241" s="821"/>
      <c r="T1241" s="821"/>
      <c r="U1241" s="821"/>
      <c r="V1241" s="821"/>
      <c r="W1241" s="821"/>
      <c r="X1241" s="821"/>
      <c r="Y1241" s="821"/>
      <c r="Z1241" s="821"/>
      <c r="AA1241" s="821"/>
      <c r="AB1241" s="821"/>
      <c r="AC1241" s="821"/>
      <c r="AD1241" s="821"/>
      <c r="AE1241" s="821"/>
      <c r="AF1241" s="821"/>
      <c r="AG1241" s="821"/>
      <c r="AH1241" s="821"/>
      <c r="AI1241" s="821"/>
      <c r="AJ1241" s="821"/>
      <c r="AK1241" s="821"/>
      <c r="AL1241" s="821"/>
      <c r="AM1241" s="821"/>
      <c r="AN1241" s="821"/>
      <c r="AO1241" s="821"/>
      <c r="AP1241" s="821"/>
      <c r="AQ1241" s="821"/>
      <c r="AR1241" s="821"/>
      <c r="AS1241" s="821"/>
      <c r="AT1241" s="821"/>
      <c r="AU1241" s="821"/>
      <c r="AV1241" s="821"/>
      <c r="AW1241" s="821"/>
      <c r="AX1241" s="821"/>
      <c r="AY1241" s="821"/>
      <c r="AZ1241" s="821"/>
      <c r="BA1241" s="821"/>
      <c r="BB1241" s="821"/>
      <c r="BC1241" s="821"/>
      <c r="BD1241" s="821"/>
      <c r="BE1241" s="821"/>
      <c r="BF1241" s="821"/>
      <c r="BG1241" s="821"/>
    </row>
    <row r="1242" spans="1:59" s="822" customFormat="1" x14ac:dyDescent="0.2">
      <c r="A1242" s="813">
        <v>368</v>
      </c>
      <c r="B1242" s="813">
        <v>380</v>
      </c>
      <c r="C1242" s="814" t="s">
        <v>5429</v>
      </c>
      <c r="D1242" s="814" t="s">
        <v>5484</v>
      </c>
      <c r="E1242" s="815" t="s">
        <v>993</v>
      </c>
      <c r="F1242" s="816" t="s">
        <v>966</v>
      </c>
      <c r="G1242" s="817"/>
      <c r="H1242" s="816"/>
      <c r="I1242" s="818">
        <v>20000</v>
      </c>
      <c r="J1242" s="819">
        <v>-20000</v>
      </c>
      <c r="K1242" s="819"/>
      <c r="L1242" s="819"/>
      <c r="M1242" s="819"/>
      <c r="N1242" s="819"/>
      <c r="O1242" s="819"/>
      <c r="P1242" s="819"/>
      <c r="Q1242" s="820"/>
      <c r="R1242" s="821"/>
      <c r="S1242" s="821"/>
      <c r="T1242" s="821"/>
      <c r="U1242" s="821"/>
      <c r="V1242" s="821"/>
      <c r="W1242" s="821"/>
      <c r="X1242" s="821"/>
      <c r="Y1242" s="821"/>
      <c r="Z1242" s="821"/>
      <c r="AA1242" s="821"/>
      <c r="AB1242" s="821"/>
      <c r="AC1242" s="821"/>
      <c r="AD1242" s="821"/>
      <c r="AE1242" s="821"/>
      <c r="AF1242" s="821"/>
      <c r="AG1242" s="821"/>
      <c r="AH1242" s="821"/>
      <c r="AI1242" s="821"/>
      <c r="AJ1242" s="821"/>
      <c r="AK1242" s="821"/>
      <c r="AL1242" s="821"/>
      <c r="AM1242" s="821"/>
      <c r="AN1242" s="821"/>
      <c r="AO1242" s="821"/>
      <c r="AP1242" s="821"/>
      <c r="AQ1242" s="821"/>
      <c r="AR1242" s="821"/>
      <c r="AS1242" s="821"/>
      <c r="AT1242" s="821"/>
      <c r="AU1242" s="821"/>
      <c r="AV1242" s="821"/>
      <c r="AW1242" s="821"/>
      <c r="AX1242" s="821"/>
      <c r="AY1242" s="821"/>
      <c r="AZ1242" s="821"/>
      <c r="BA1242" s="821"/>
      <c r="BB1242" s="821"/>
      <c r="BC1242" s="821"/>
      <c r="BD1242" s="821"/>
      <c r="BE1242" s="821"/>
      <c r="BF1242" s="821"/>
      <c r="BG1242" s="821"/>
    </row>
    <row r="1243" spans="1:59" s="822" customFormat="1" x14ac:dyDescent="0.2">
      <c r="A1243" s="813">
        <v>439</v>
      </c>
      <c r="B1243" s="813">
        <v>451</v>
      </c>
      <c r="C1243" s="814" t="s">
        <v>5431</v>
      </c>
      <c r="D1243" s="814" t="s">
        <v>5486</v>
      </c>
      <c r="E1243" s="815" t="s">
        <v>1191</v>
      </c>
      <c r="F1243" s="816" t="s">
        <v>966</v>
      </c>
      <c r="G1243" s="817"/>
      <c r="H1243" s="816"/>
      <c r="I1243" s="818">
        <v>10000</v>
      </c>
      <c r="J1243" s="819">
        <v>-10000</v>
      </c>
      <c r="K1243" s="819"/>
      <c r="L1243" s="819"/>
      <c r="M1243" s="819"/>
      <c r="N1243" s="819"/>
      <c r="O1243" s="819"/>
      <c r="P1243" s="819"/>
      <c r="Q1243" s="820"/>
      <c r="R1243" s="821"/>
      <c r="S1243" s="821"/>
      <c r="T1243" s="821"/>
      <c r="U1243" s="821"/>
      <c r="V1243" s="821"/>
      <c r="W1243" s="821"/>
      <c r="X1243" s="821"/>
      <c r="Y1243" s="821"/>
      <c r="Z1243" s="821"/>
      <c r="AA1243" s="821"/>
      <c r="AB1243" s="821"/>
      <c r="AC1243" s="821"/>
      <c r="AD1243" s="821"/>
      <c r="AE1243" s="821"/>
      <c r="AF1243" s="821"/>
      <c r="AG1243" s="821"/>
      <c r="AH1243" s="821"/>
      <c r="AI1243" s="821"/>
      <c r="AJ1243" s="821"/>
      <c r="AK1243" s="821"/>
      <c r="AL1243" s="821"/>
      <c r="AM1243" s="821"/>
      <c r="AN1243" s="821"/>
      <c r="AO1243" s="821"/>
      <c r="AP1243" s="821"/>
      <c r="AQ1243" s="821"/>
      <c r="AR1243" s="821"/>
      <c r="AS1243" s="821"/>
      <c r="AT1243" s="821"/>
      <c r="AU1243" s="821"/>
      <c r="AV1243" s="821"/>
      <c r="AW1243" s="821"/>
      <c r="AX1243" s="821"/>
      <c r="AY1243" s="821"/>
      <c r="AZ1243" s="821"/>
      <c r="BA1243" s="821"/>
      <c r="BB1243" s="821"/>
      <c r="BC1243" s="821"/>
      <c r="BD1243" s="821"/>
      <c r="BE1243" s="821"/>
      <c r="BF1243" s="821"/>
      <c r="BG1243" s="821"/>
    </row>
    <row r="1244" spans="1:59" s="822" customFormat="1" x14ac:dyDescent="0.2">
      <c r="A1244" s="813">
        <v>494</v>
      </c>
      <c r="B1244" s="813">
        <v>504</v>
      </c>
      <c r="C1244" s="814" t="s">
        <v>5433</v>
      </c>
      <c r="D1244" s="814" t="s">
        <v>5488</v>
      </c>
      <c r="E1244" s="815" t="s">
        <v>1348</v>
      </c>
      <c r="F1244" s="816" t="s">
        <v>966</v>
      </c>
      <c r="G1244" s="817"/>
      <c r="H1244" s="816"/>
      <c r="I1244" s="818">
        <v>10000</v>
      </c>
      <c r="J1244" s="819">
        <v>-10000</v>
      </c>
      <c r="K1244" s="819"/>
      <c r="L1244" s="819"/>
      <c r="M1244" s="819"/>
      <c r="N1244" s="819"/>
      <c r="O1244" s="819"/>
      <c r="P1244" s="819"/>
      <c r="Q1244" s="820"/>
      <c r="R1244" s="821"/>
      <c r="S1244" s="821"/>
      <c r="T1244" s="821"/>
      <c r="U1244" s="821"/>
      <c r="V1244" s="821"/>
      <c r="W1244" s="821"/>
      <c r="X1244" s="821"/>
      <c r="Y1244" s="821"/>
      <c r="Z1244" s="821"/>
      <c r="AA1244" s="821"/>
      <c r="AB1244" s="821"/>
      <c r="AC1244" s="821"/>
      <c r="AD1244" s="821"/>
      <c r="AE1244" s="821"/>
      <c r="AF1244" s="821"/>
      <c r="AG1244" s="821"/>
      <c r="AH1244" s="821"/>
      <c r="AI1244" s="821"/>
      <c r="AJ1244" s="821"/>
      <c r="AK1244" s="821"/>
      <c r="AL1244" s="821"/>
      <c r="AM1244" s="821"/>
      <c r="AN1244" s="821"/>
      <c r="AO1244" s="821"/>
      <c r="AP1244" s="821"/>
      <c r="AQ1244" s="821"/>
      <c r="AR1244" s="821"/>
      <c r="AS1244" s="821"/>
      <c r="AT1244" s="821"/>
      <c r="AU1244" s="821"/>
      <c r="AV1244" s="821"/>
      <c r="AW1244" s="821"/>
      <c r="AX1244" s="821"/>
      <c r="AY1244" s="821"/>
      <c r="AZ1244" s="821"/>
      <c r="BA1244" s="821"/>
      <c r="BB1244" s="821"/>
      <c r="BC1244" s="821"/>
      <c r="BD1244" s="821"/>
      <c r="BE1244" s="821"/>
      <c r="BF1244" s="821"/>
      <c r="BG1244" s="821"/>
    </row>
    <row r="1245" spans="1:59" s="822" customFormat="1" x14ac:dyDescent="0.2">
      <c r="A1245" s="813">
        <v>510</v>
      </c>
      <c r="B1245" s="813">
        <v>520</v>
      </c>
      <c r="C1245" s="814" t="s">
        <v>5435</v>
      </c>
      <c r="D1245" s="814" t="s">
        <v>5490</v>
      </c>
      <c r="E1245" s="815" t="s">
        <v>1398</v>
      </c>
      <c r="F1245" s="816" t="s">
        <v>966</v>
      </c>
      <c r="G1245" s="817"/>
      <c r="H1245" s="816"/>
      <c r="I1245" s="818">
        <v>10000</v>
      </c>
      <c r="J1245" s="819">
        <v>-10000</v>
      </c>
      <c r="K1245" s="819"/>
      <c r="L1245" s="819"/>
      <c r="M1245" s="819"/>
      <c r="N1245" s="819"/>
      <c r="O1245" s="819"/>
      <c r="P1245" s="819"/>
      <c r="Q1245" s="820"/>
      <c r="R1245" s="821"/>
      <c r="S1245" s="821"/>
      <c r="T1245" s="821"/>
      <c r="U1245" s="821"/>
      <c r="V1245" s="821"/>
      <c r="W1245" s="821"/>
      <c r="X1245" s="821"/>
      <c r="Y1245" s="821"/>
      <c r="Z1245" s="821"/>
      <c r="AA1245" s="821"/>
      <c r="AB1245" s="821"/>
      <c r="AC1245" s="821"/>
      <c r="AD1245" s="821"/>
      <c r="AE1245" s="821"/>
      <c r="AF1245" s="821"/>
      <c r="AG1245" s="821"/>
      <c r="AH1245" s="821"/>
      <c r="AI1245" s="821"/>
      <c r="AJ1245" s="821"/>
      <c r="AK1245" s="821"/>
      <c r="AL1245" s="821"/>
      <c r="AM1245" s="821"/>
      <c r="AN1245" s="821"/>
      <c r="AO1245" s="821"/>
      <c r="AP1245" s="821"/>
      <c r="AQ1245" s="821"/>
      <c r="AR1245" s="821"/>
      <c r="AS1245" s="821"/>
      <c r="AT1245" s="821"/>
      <c r="AU1245" s="821"/>
      <c r="AV1245" s="821"/>
      <c r="AW1245" s="821"/>
      <c r="AX1245" s="821"/>
      <c r="AY1245" s="821"/>
      <c r="AZ1245" s="821"/>
      <c r="BA1245" s="821"/>
      <c r="BB1245" s="821"/>
      <c r="BC1245" s="821"/>
      <c r="BD1245" s="821"/>
      <c r="BE1245" s="821"/>
      <c r="BF1245" s="821"/>
      <c r="BG1245" s="821"/>
    </row>
    <row r="1246" spans="1:59" s="822" customFormat="1" x14ac:dyDescent="0.2">
      <c r="A1246" s="813">
        <v>617</v>
      </c>
      <c r="B1246" s="813">
        <v>627</v>
      </c>
      <c r="C1246" s="814" t="s">
        <v>5439</v>
      </c>
      <c r="D1246" s="814" t="s">
        <v>5492</v>
      </c>
      <c r="E1246" s="815" t="s">
        <v>1728</v>
      </c>
      <c r="F1246" s="816" t="s">
        <v>1729</v>
      </c>
      <c r="G1246" s="817"/>
      <c r="H1246" s="816"/>
      <c r="I1246" s="818">
        <v>3000</v>
      </c>
      <c r="J1246" s="819">
        <v>-3000</v>
      </c>
      <c r="K1246" s="819"/>
      <c r="L1246" s="819"/>
      <c r="M1246" s="819"/>
      <c r="N1246" s="819"/>
      <c r="O1246" s="819"/>
      <c r="P1246" s="819"/>
      <c r="Q1246" s="820"/>
      <c r="R1246" s="821"/>
      <c r="S1246" s="821"/>
      <c r="T1246" s="821"/>
      <c r="U1246" s="821"/>
      <c r="V1246" s="821"/>
      <c r="W1246" s="821"/>
      <c r="X1246" s="821"/>
      <c r="Y1246" s="821"/>
      <c r="Z1246" s="821"/>
      <c r="AA1246" s="821"/>
      <c r="AB1246" s="821"/>
      <c r="AC1246" s="821"/>
      <c r="AD1246" s="821"/>
      <c r="AE1246" s="821"/>
      <c r="AF1246" s="821"/>
      <c r="AG1246" s="821"/>
      <c r="AH1246" s="821"/>
      <c r="AI1246" s="821"/>
      <c r="AJ1246" s="821"/>
      <c r="AK1246" s="821"/>
      <c r="AL1246" s="821"/>
      <c r="AM1246" s="821"/>
      <c r="AN1246" s="821"/>
      <c r="AO1246" s="821"/>
      <c r="AP1246" s="821"/>
      <c r="AQ1246" s="821"/>
      <c r="AR1246" s="821"/>
      <c r="AS1246" s="821"/>
      <c r="AT1246" s="821"/>
      <c r="AU1246" s="821"/>
      <c r="AV1246" s="821"/>
      <c r="AW1246" s="821"/>
      <c r="AX1246" s="821"/>
      <c r="AY1246" s="821"/>
      <c r="AZ1246" s="821"/>
      <c r="BA1246" s="821"/>
      <c r="BB1246" s="821"/>
      <c r="BC1246" s="821"/>
      <c r="BD1246" s="821"/>
      <c r="BE1246" s="821"/>
      <c r="BF1246" s="821"/>
      <c r="BG1246" s="821"/>
    </row>
    <row r="1247" spans="1:59" s="822" customFormat="1" x14ac:dyDescent="0.2">
      <c r="A1247" s="813">
        <v>651</v>
      </c>
      <c r="B1247" s="813">
        <v>661</v>
      </c>
      <c r="C1247" s="814" t="s">
        <v>5442</v>
      </c>
      <c r="D1247" s="814" t="s">
        <v>6663</v>
      </c>
      <c r="E1247" s="815" t="s">
        <v>1830</v>
      </c>
      <c r="F1247" s="816" t="s">
        <v>1831</v>
      </c>
      <c r="G1247" s="817"/>
      <c r="H1247" s="816"/>
      <c r="I1247" s="818">
        <v>1500</v>
      </c>
      <c r="J1247" s="819">
        <v>-1500</v>
      </c>
      <c r="K1247" s="819"/>
      <c r="L1247" s="819"/>
      <c r="M1247" s="819"/>
      <c r="N1247" s="819"/>
      <c r="O1247" s="819"/>
      <c r="P1247" s="819"/>
      <c r="Q1247" s="820"/>
      <c r="R1247" s="821"/>
      <c r="S1247" s="821"/>
      <c r="T1247" s="821"/>
      <c r="U1247" s="821"/>
      <c r="V1247" s="821"/>
      <c r="W1247" s="821"/>
      <c r="X1247" s="821"/>
      <c r="Y1247" s="821"/>
      <c r="Z1247" s="821"/>
      <c r="AA1247" s="821"/>
      <c r="AB1247" s="821"/>
      <c r="AC1247" s="821"/>
      <c r="AD1247" s="821"/>
      <c r="AE1247" s="821"/>
      <c r="AF1247" s="821"/>
      <c r="AG1247" s="821"/>
      <c r="AH1247" s="821"/>
      <c r="AI1247" s="821"/>
      <c r="AJ1247" s="821"/>
      <c r="AK1247" s="821"/>
      <c r="AL1247" s="821"/>
      <c r="AM1247" s="821"/>
      <c r="AN1247" s="821"/>
      <c r="AO1247" s="821"/>
      <c r="AP1247" s="821"/>
      <c r="AQ1247" s="821"/>
      <c r="AR1247" s="821"/>
      <c r="AS1247" s="821"/>
      <c r="AT1247" s="821"/>
      <c r="AU1247" s="821"/>
      <c r="AV1247" s="821"/>
      <c r="AW1247" s="821"/>
      <c r="AX1247" s="821"/>
      <c r="AY1247" s="821"/>
      <c r="AZ1247" s="821"/>
      <c r="BA1247" s="821"/>
      <c r="BB1247" s="821"/>
      <c r="BC1247" s="821"/>
      <c r="BD1247" s="821"/>
      <c r="BE1247" s="821"/>
      <c r="BF1247" s="821"/>
      <c r="BG1247" s="821"/>
    </row>
    <row r="1248" spans="1:59" s="822" customFormat="1" x14ac:dyDescent="0.2">
      <c r="A1248" s="813">
        <v>1010</v>
      </c>
      <c r="B1248" s="813">
        <v>1018</v>
      </c>
      <c r="C1248" s="814" t="s">
        <v>5444</v>
      </c>
      <c r="D1248" s="814" t="s">
        <v>6664</v>
      </c>
      <c r="E1248" s="815" t="s">
        <v>2824</v>
      </c>
      <c r="F1248" s="816" t="s">
        <v>2825</v>
      </c>
      <c r="G1248" s="817"/>
      <c r="H1248" s="816"/>
      <c r="I1248" s="818">
        <v>45000</v>
      </c>
      <c r="J1248" s="819">
        <v>-45000</v>
      </c>
      <c r="K1248" s="819"/>
      <c r="L1248" s="819"/>
      <c r="M1248" s="819"/>
      <c r="N1248" s="819"/>
      <c r="O1248" s="819"/>
      <c r="P1248" s="819"/>
      <c r="Q1248" s="820"/>
      <c r="R1248" s="821"/>
      <c r="S1248" s="821"/>
      <c r="T1248" s="821"/>
      <c r="U1248" s="821"/>
      <c r="V1248" s="821"/>
      <c r="W1248" s="821"/>
      <c r="X1248" s="821"/>
      <c r="Y1248" s="821"/>
      <c r="Z1248" s="821"/>
      <c r="AA1248" s="821"/>
      <c r="AB1248" s="821"/>
      <c r="AC1248" s="821"/>
      <c r="AD1248" s="821"/>
      <c r="AE1248" s="821"/>
      <c r="AF1248" s="821"/>
      <c r="AG1248" s="821"/>
      <c r="AH1248" s="821"/>
      <c r="AI1248" s="821"/>
      <c r="AJ1248" s="821"/>
      <c r="AK1248" s="821"/>
      <c r="AL1248" s="821"/>
      <c r="AM1248" s="821"/>
      <c r="AN1248" s="821"/>
      <c r="AO1248" s="821"/>
      <c r="AP1248" s="821"/>
      <c r="AQ1248" s="821"/>
      <c r="AR1248" s="821"/>
      <c r="AS1248" s="821"/>
      <c r="AT1248" s="821"/>
      <c r="AU1248" s="821"/>
      <c r="AV1248" s="821"/>
      <c r="AW1248" s="821"/>
      <c r="AX1248" s="821"/>
      <c r="AY1248" s="821"/>
      <c r="AZ1248" s="821"/>
      <c r="BA1248" s="821"/>
      <c r="BB1248" s="821"/>
      <c r="BC1248" s="821"/>
      <c r="BD1248" s="821"/>
      <c r="BE1248" s="821"/>
      <c r="BF1248" s="821"/>
      <c r="BG1248" s="821"/>
    </row>
    <row r="1249" spans="1:59" s="822" customFormat="1" x14ac:dyDescent="0.2">
      <c r="A1249" s="813">
        <v>1021</v>
      </c>
      <c r="B1249" s="813">
        <v>1029</v>
      </c>
      <c r="C1249" s="814" t="s">
        <v>5446</v>
      </c>
      <c r="D1249" s="814" t="s">
        <v>6665</v>
      </c>
      <c r="E1249" s="815" t="s">
        <v>2852</v>
      </c>
      <c r="F1249" s="816" t="s">
        <v>2853</v>
      </c>
      <c r="G1249" s="817"/>
      <c r="H1249" s="816"/>
      <c r="I1249" s="818">
        <v>5000</v>
      </c>
      <c r="J1249" s="819">
        <v>-5000</v>
      </c>
      <c r="K1249" s="819"/>
      <c r="L1249" s="819"/>
      <c r="M1249" s="819"/>
      <c r="N1249" s="819"/>
      <c r="O1249" s="819"/>
      <c r="P1249" s="819"/>
      <c r="Q1249" s="820"/>
      <c r="R1249" s="821"/>
      <c r="S1249" s="821"/>
      <c r="T1249" s="821"/>
      <c r="U1249" s="821"/>
      <c r="V1249" s="821"/>
      <c r="W1249" s="821"/>
      <c r="X1249" s="821"/>
      <c r="Y1249" s="821"/>
      <c r="Z1249" s="821"/>
      <c r="AA1249" s="821"/>
      <c r="AB1249" s="821"/>
      <c r="AC1249" s="821"/>
      <c r="AD1249" s="821"/>
      <c r="AE1249" s="821"/>
      <c r="AF1249" s="821"/>
      <c r="AG1249" s="821"/>
      <c r="AH1249" s="821"/>
      <c r="AI1249" s="821"/>
      <c r="AJ1249" s="821"/>
      <c r="AK1249" s="821"/>
      <c r="AL1249" s="821"/>
      <c r="AM1249" s="821"/>
      <c r="AN1249" s="821"/>
      <c r="AO1249" s="821"/>
      <c r="AP1249" s="821"/>
      <c r="AQ1249" s="821"/>
      <c r="AR1249" s="821"/>
      <c r="AS1249" s="821"/>
      <c r="AT1249" s="821"/>
      <c r="AU1249" s="821"/>
      <c r="AV1249" s="821"/>
      <c r="AW1249" s="821"/>
      <c r="AX1249" s="821"/>
      <c r="AY1249" s="821"/>
      <c r="AZ1249" s="821"/>
      <c r="BA1249" s="821"/>
      <c r="BB1249" s="821"/>
      <c r="BC1249" s="821"/>
      <c r="BD1249" s="821"/>
      <c r="BE1249" s="821"/>
      <c r="BF1249" s="821"/>
      <c r="BG1249" s="821"/>
    </row>
    <row r="1250" spans="1:59" s="822" customFormat="1" x14ac:dyDescent="0.2">
      <c r="A1250" s="813">
        <v>1</v>
      </c>
      <c r="B1250" s="813">
        <v>140</v>
      </c>
      <c r="C1250" s="814" t="s">
        <v>4687</v>
      </c>
      <c r="D1250" s="814" t="s">
        <v>6666</v>
      </c>
      <c r="E1250" s="815" t="s">
        <v>124</v>
      </c>
      <c r="F1250" s="816" t="s">
        <v>126</v>
      </c>
      <c r="G1250" s="817"/>
      <c r="H1250" s="816"/>
      <c r="I1250" s="818">
        <v>85000</v>
      </c>
      <c r="J1250" s="819">
        <v>-85000</v>
      </c>
      <c r="K1250" s="819"/>
      <c r="L1250" s="819"/>
      <c r="M1250" s="819"/>
      <c r="N1250" s="819"/>
      <c r="O1250" s="819"/>
      <c r="P1250" s="819"/>
      <c r="Q1250" s="820"/>
      <c r="R1250" s="821"/>
      <c r="S1250" s="821"/>
      <c r="T1250" s="821"/>
      <c r="U1250" s="821"/>
      <c r="V1250" s="821"/>
      <c r="W1250" s="821"/>
      <c r="X1250" s="821"/>
      <c r="Y1250" s="821"/>
      <c r="Z1250" s="821"/>
      <c r="AA1250" s="821"/>
      <c r="AB1250" s="821"/>
      <c r="AC1250" s="821"/>
      <c r="AD1250" s="821"/>
      <c r="AE1250" s="821"/>
      <c r="AF1250" s="821"/>
      <c r="AG1250" s="821"/>
      <c r="AH1250" s="821"/>
      <c r="AI1250" s="821"/>
      <c r="AJ1250" s="821"/>
      <c r="AK1250" s="821"/>
      <c r="AL1250" s="821"/>
      <c r="AM1250" s="821"/>
      <c r="AN1250" s="821"/>
      <c r="AO1250" s="821"/>
      <c r="AP1250" s="821"/>
      <c r="AQ1250" s="821"/>
      <c r="AR1250" s="821"/>
      <c r="AS1250" s="821"/>
      <c r="AT1250" s="821"/>
      <c r="AU1250" s="821"/>
      <c r="AV1250" s="821"/>
      <c r="AW1250" s="821"/>
      <c r="AX1250" s="821"/>
      <c r="AY1250" s="821"/>
      <c r="AZ1250" s="821"/>
      <c r="BA1250" s="821"/>
      <c r="BB1250" s="821"/>
      <c r="BC1250" s="821"/>
      <c r="BD1250" s="821"/>
      <c r="BE1250" s="821"/>
      <c r="BF1250" s="821"/>
      <c r="BG1250" s="821"/>
    </row>
    <row r="1251" spans="1:59" s="822" customFormat="1" x14ac:dyDescent="0.2">
      <c r="A1251" s="813">
        <v>2</v>
      </c>
      <c r="B1251" s="813" t="s">
        <v>4685</v>
      </c>
      <c r="C1251" s="814" t="s">
        <v>4685</v>
      </c>
      <c r="D1251" s="814" t="s">
        <v>6667</v>
      </c>
      <c r="E1251" s="815" t="s">
        <v>129</v>
      </c>
      <c r="F1251" s="816" t="s">
        <v>135</v>
      </c>
      <c r="G1251" s="817"/>
      <c r="H1251" s="816"/>
      <c r="I1251" s="818">
        <v>350000</v>
      </c>
      <c r="J1251" s="819">
        <v>-350000</v>
      </c>
      <c r="K1251" s="819"/>
      <c r="L1251" s="819"/>
      <c r="M1251" s="819"/>
      <c r="N1251" s="819"/>
      <c r="O1251" s="819"/>
      <c r="P1251" s="819"/>
      <c r="Q1251" s="820"/>
      <c r="R1251" s="821"/>
      <c r="S1251" s="821"/>
      <c r="T1251" s="821"/>
      <c r="U1251" s="821"/>
      <c r="V1251" s="821"/>
      <c r="W1251" s="821"/>
      <c r="X1251" s="821"/>
      <c r="Y1251" s="821"/>
      <c r="Z1251" s="821"/>
      <c r="AA1251" s="821"/>
      <c r="AB1251" s="821"/>
      <c r="AC1251" s="821"/>
      <c r="AD1251" s="821"/>
      <c r="AE1251" s="821"/>
      <c r="AF1251" s="821"/>
      <c r="AG1251" s="821"/>
      <c r="AH1251" s="821"/>
      <c r="AI1251" s="821"/>
      <c r="AJ1251" s="821"/>
      <c r="AK1251" s="821"/>
      <c r="AL1251" s="821"/>
      <c r="AM1251" s="821"/>
      <c r="AN1251" s="821"/>
      <c r="AO1251" s="821"/>
      <c r="AP1251" s="821"/>
      <c r="AQ1251" s="821"/>
      <c r="AR1251" s="821"/>
      <c r="AS1251" s="821"/>
      <c r="AT1251" s="821"/>
      <c r="AU1251" s="821"/>
      <c r="AV1251" s="821"/>
      <c r="AW1251" s="821"/>
      <c r="AX1251" s="821"/>
      <c r="AY1251" s="821"/>
      <c r="AZ1251" s="821"/>
      <c r="BA1251" s="821"/>
      <c r="BB1251" s="821"/>
      <c r="BC1251" s="821"/>
      <c r="BD1251" s="821"/>
      <c r="BE1251" s="821"/>
      <c r="BF1251" s="821"/>
      <c r="BG1251" s="821"/>
    </row>
    <row r="1252" spans="1:59" s="822" customFormat="1" x14ac:dyDescent="0.2">
      <c r="A1252" s="813">
        <v>39</v>
      </c>
      <c r="B1252" s="813" t="s">
        <v>4693</v>
      </c>
      <c r="C1252" s="814" t="s">
        <v>5448</v>
      </c>
      <c r="D1252" s="814" t="s">
        <v>6668</v>
      </c>
      <c r="E1252" s="815" t="s">
        <v>217</v>
      </c>
      <c r="F1252" s="816" t="s">
        <v>218</v>
      </c>
      <c r="G1252" s="817"/>
      <c r="H1252" s="816"/>
      <c r="I1252" s="818">
        <v>12000</v>
      </c>
      <c r="J1252" s="819">
        <v>-12000</v>
      </c>
      <c r="K1252" s="819"/>
      <c r="L1252" s="819"/>
      <c r="M1252" s="819"/>
      <c r="N1252" s="819"/>
      <c r="O1252" s="819"/>
      <c r="P1252" s="819"/>
      <c r="Q1252" s="820"/>
      <c r="R1252" s="821"/>
      <c r="S1252" s="821"/>
      <c r="T1252" s="821"/>
      <c r="U1252" s="821"/>
      <c r="V1252" s="821"/>
      <c r="W1252" s="821"/>
      <c r="X1252" s="821"/>
      <c r="Y1252" s="821"/>
      <c r="Z1252" s="821"/>
      <c r="AA1252" s="821"/>
      <c r="AB1252" s="821"/>
      <c r="AC1252" s="821"/>
      <c r="AD1252" s="821"/>
      <c r="AE1252" s="821"/>
      <c r="AF1252" s="821"/>
      <c r="AG1252" s="821"/>
      <c r="AH1252" s="821"/>
      <c r="AI1252" s="821"/>
      <c r="AJ1252" s="821"/>
      <c r="AK1252" s="821"/>
      <c r="AL1252" s="821"/>
      <c r="AM1252" s="821"/>
      <c r="AN1252" s="821"/>
      <c r="AO1252" s="821"/>
      <c r="AP1252" s="821"/>
      <c r="AQ1252" s="821"/>
      <c r="AR1252" s="821"/>
      <c r="AS1252" s="821"/>
      <c r="AT1252" s="821"/>
      <c r="AU1252" s="821"/>
      <c r="AV1252" s="821"/>
      <c r="AW1252" s="821"/>
      <c r="AX1252" s="821"/>
      <c r="AY1252" s="821"/>
      <c r="AZ1252" s="821"/>
      <c r="BA1252" s="821"/>
      <c r="BB1252" s="821"/>
      <c r="BC1252" s="821"/>
      <c r="BD1252" s="821"/>
      <c r="BE1252" s="821"/>
      <c r="BF1252" s="821"/>
      <c r="BG1252" s="821"/>
    </row>
    <row r="1253" spans="1:59" s="822" customFormat="1" x14ac:dyDescent="0.2">
      <c r="A1253" s="813">
        <v>151</v>
      </c>
      <c r="B1253" s="813">
        <v>69</v>
      </c>
      <c r="C1253" s="814">
        <v>274</v>
      </c>
      <c r="D1253" s="814" t="s">
        <v>6669</v>
      </c>
      <c r="E1253" s="815" t="s">
        <v>435</v>
      </c>
      <c r="F1253" s="816" t="s">
        <v>436</v>
      </c>
      <c r="G1253" s="817"/>
      <c r="H1253" s="816"/>
      <c r="I1253" s="818">
        <v>9000</v>
      </c>
      <c r="J1253" s="819">
        <v>-9000</v>
      </c>
      <c r="K1253" s="819"/>
      <c r="L1253" s="819"/>
      <c r="M1253" s="819"/>
      <c r="N1253" s="819"/>
      <c r="O1253" s="819"/>
      <c r="P1253" s="819"/>
      <c r="Q1253" s="820"/>
      <c r="R1253" s="821"/>
      <c r="S1253" s="821"/>
      <c r="T1253" s="821"/>
      <c r="U1253" s="821"/>
      <c r="V1253" s="821"/>
      <c r="W1253" s="821"/>
      <c r="X1253" s="821"/>
      <c r="Y1253" s="821"/>
      <c r="Z1253" s="821"/>
      <c r="AA1253" s="821"/>
      <c r="AB1253" s="821"/>
      <c r="AC1253" s="821"/>
      <c r="AD1253" s="821"/>
      <c r="AE1253" s="821"/>
      <c r="AF1253" s="821"/>
      <c r="AG1253" s="821"/>
      <c r="AH1253" s="821"/>
      <c r="AI1253" s="821"/>
      <c r="AJ1253" s="821"/>
      <c r="AK1253" s="821"/>
      <c r="AL1253" s="821"/>
      <c r="AM1253" s="821"/>
      <c r="AN1253" s="821"/>
      <c r="AO1253" s="821"/>
      <c r="AP1253" s="821"/>
      <c r="AQ1253" s="821"/>
      <c r="AR1253" s="821"/>
      <c r="AS1253" s="821"/>
      <c r="AT1253" s="821"/>
      <c r="AU1253" s="821"/>
      <c r="AV1253" s="821"/>
      <c r="AW1253" s="821"/>
      <c r="AX1253" s="821"/>
      <c r="AY1253" s="821"/>
      <c r="AZ1253" s="821"/>
      <c r="BA1253" s="821"/>
      <c r="BB1253" s="821"/>
      <c r="BC1253" s="821"/>
      <c r="BD1253" s="821"/>
      <c r="BE1253" s="821"/>
      <c r="BF1253" s="821"/>
      <c r="BG1253" s="821"/>
    </row>
    <row r="1254" spans="1:59" s="822" customFormat="1" x14ac:dyDescent="0.2">
      <c r="A1254" s="813">
        <v>265</v>
      </c>
      <c r="B1254" s="813">
        <v>277</v>
      </c>
      <c r="C1254" s="814" t="s">
        <v>5450</v>
      </c>
      <c r="D1254" s="814" t="s">
        <v>6670</v>
      </c>
      <c r="E1254" s="815" t="s">
        <v>683</v>
      </c>
      <c r="F1254" s="816" t="s">
        <v>685</v>
      </c>
      <c r="G1254" s="817"/>
      <c r="H1254" s="816"/>
      <c r="I1254" s="818">
        <v>95000</v>
      </c>
      <c r="J1254" s="819">
        <v>-95000</v>
      </c>
      <c r="K1254" s="819"/>
      <c r="L1254" s="819"/>
      <c r="M1254" s="819"/>
      <c r="N1254" s="819"/>
      <c r="O1254" s="819"/>
      <c r="P1254" s="819"/>
      <c r="Q1254" s="820"/>
      <c r="R1254" s="821"/>
      <c r="S1254" s="821"/>
      <c r="T1254" s="821"/>
      <c r="U1254" s="821"/>
      <c r="V1254" s="821"/>
      <c r="W1254" s="821"/>
      <c r="X1254" s="821"/>
      <c r="Y1254" s="821"/>
      <c r="Z1254" s="821"/>
      <c r="AA1254" s="821"/>
      <c r="AB1254" s="821"/>
      <c r="AC1254" s="821"/>
      <c r="AD1254" s="821"/>
      <c r="AE1254" s="821"/>
      <c r="AF1254" s="821"/>
      <c r="AG1254" s="821"/>
      <c r="AH1254" s="821"/>
      <c r="AI1254" s="821"/>
      <c r="AJ1254" s="821"/>
      <c r="AK1254" s="821"/>
      <c r="AL1254" s="821"/>
      <c r="AM1254" s="821"/>
      <c r="AN1254" s="821"/>
      <c r="AO1254" s="821"/>
      <c r="AP1254" s="821"/>
      <c r="AQ1254" s="821"/>
      <c r="AR1254" s="821"/>
      <c r="AS1254" s="821"/>
      <c r="AT1254" s="821"/>
      <c r="AU1254" s="821"/>
      <c r="AV1254" s="821"/>
      <c r="AW1254" s="821"/>
      <c r="AX1254" s="821"/>
      <c r="AY1254" s="821"/>
      <c r="AZ1254" s="821"/>
      <c r="BA1254" s="821"/>
      <c r="BB1254" s="821"/>
      <c r="BC1254" s="821"/>
      <c r="BD1254" s="821"/>
      <c r="BE1254" s="821"/>
      <c r="BF1254" s="821"/>
      <c r="BG1254" s="821"/>
    </row>
    <row r="1255" spans="1:59" s="822" customFormat="1" x14ac:dyDescent="0.2">
      <c r="A1255" s="813">
        <v>365</v>
      </c>
      <c r="B1255" s="813">
        <v>377</v>
      </c>
      <c r="C1255" s="814" t="s">
        <v>5452</v>
      </c>
      <c r="D1255" s="814" t="s">
        <v>6671</v>
      </c>
      <c r="E1255" s="815" t="s">
        <v>987</v>
      </c>
      <c r="F1255" s="816" t="s">
        <v>981</v>
      </c>
      <c r="G1255" s="817"/>
      <c r="H1255" s="816"/>
      <c r="I1255" s="818">
        <v>20000</v>
      </c>
      <c r="J1255" s="819">
        <v>-20000</v>
      </c>
      <c r="K1255" s="819"/>
      <c r="L1255" s="819"/>
      <c r="M1255" s="819"/>
      <c r="N1255" s="819"/>
      <c r="O1255" s="819"/>
      <c r="P1255" s="819"/>
      <c r="Q1255" s="820"/>
      <c r="R1255" s="821"/>
      <c r="S1255" s="821"/>
      <c r="T1255" s="821"/>
      <c r="U1255" s="821"/>
      <c r="V1255" s="821"/>
      <c r="W1255" s="821"/>
      <c r="X1255" s="821"/>
      <c r="Y1255" s="821"/>
      <c r="Z1255" s="821"/>
      <c r="AA1255" s="821"/>
      <c r="AB1255" s="821"/>
      <c r="AC1255" s="821"/>
      <c r="AD1255" s="821"/>
      <c r="AE1255" s="821"/>
      <c r="AF1255" s="821"/>
      <c r="AG1255" s="821"/>
      <c r="AH1255" s="821"/>
      <c r="AI1255" s="821"/>
      <c r="AJ1255" s="821"/>
      <c r="AK1255" s="821"/>
      <c r="AL1255" s="821"/>
      <c r="AM1255" s="821"/>
      <c r="AN1255" s="821"/>
      <c r="AO1255" s="821"/>
      <c r="AP1255" s="821"/>
      <c r="AQ1255" s="821"/>
      <c r="AR1255" s="821"/>
      <c r="AS1255" s="821"/>
      <c r="AT1255" s="821"/>
      <c r="AU1255" s="821"/>
      <c r="AV1255" s="821"/>
      <c r="AW1255" s="821"/>
      <c r="AX1255" s="821"/>
      <c r="AY1255" s="821"/>
      <c r="AZ1255" s="821"/>
      <c r="BA1255" s="821"/>
      <c r="BB1255" s="821"/>
      <c r="BC1255" s="821"/>
      <c r="BD1255" s="821"/>
      <c r="BE1255" s="821"/>
      <c r="BF1255" s="821"/>
      <c r="BG1255" s="821"/>
    </row>
    <row r="1256" spans="1:59" s="822" customFormat="1" x14ac:dyDescent="0.2">
      <c r="A1256" s="813">
        <v>412</v>
      </c>
      <c r="B1256" s="813">
        <v>424</v>
      </c>
      <c r="C1256" s="814" t="s">
        <v>5454</v>
      </c>
      <c r="D1256" s="814" t="s">
        <v>6672</v>
      </c>
      <c r="E1256" s="815" t="s">
        <v>1120</v>
      </c>
      <c r="F1256" s="816" t="s">
        <v>981</v>
      </c>
      <c r="G1256" s="817"/>
      <c r="H1256" s="816"/>
      <c r="I1256" s="818">
        <v>20000</v>
      </c>
      <c r="J1256" s="819">
        <v>-20000</v>
      </c>
      <c r="K1256" s="819"/>
      <c r="L1256" s="819"/>
      <c r="M1256" s="819"/>
      <c r="N1256" s="819"/>
      <c r="O1256" s="819"/>
      <c r="P1256" s="819"/>
      <c r="Q1256" s="820"/>
      <c r="R1256" s="821"/>
      <c r="S1256" s="821"/>
      <c r="T1256" s="821"/>
      <c r="U1256" s="821"/>
      <c r="V1256" s="821"/>
      <c r="W1256" s="821"/>
      <c r="X1256" s="821"/>
      <c r="Y1256" s="821"/>
      <c r="Z1256" s="821"/>
      <c r="AA1256" s="821"/>
      <c r="AB1256" s="821"/>
      <c r="AC1256" s="821"/>
      <c r="AD1256" s="821"/>
      <c r="AE1256" s="821"/>
      <c r="AF1256" s="821"/>
      <c r="AG1256" s="821"/>
      <c r="AH1256" s="821"/>
      <c r="AI1256" s="821"/>
      <c r="AJ1256" s="821"/>
      <c r="AK1256" s="821"/>
      <c r="AL1256" s="821"/>
      <c r="AM1256" s="821"/>
      <c r="AN1256" s="821"/>
      <c r="AO1256" s="821"/>
      <c r="AP1256" s="821"/>
      <c r="AQ1256" s="821"/>
      <c r="AR1256" s="821"/>
      <c r="AS1256" s="821"/>
      <c r="AT1256" s="821"/>
      <c r="AU1256" s="821"/>
      <c r="AV1256" s="821"/>
      <c r="AW1256" s="821"/>
      <c r="AX1256" s="821"/>
      <c r="AY1256" s="821"/>
      <c r="AZ1256" s="821"/>
      <c r="BA1256" s="821"/>
      <c r="BB1256" s="821"/>
      <c r="BC1256" s="821"/>
      <c r="BD1256" s="821"/>
      <c r="BE1256" s="821"/>
      <c r="BF1256" s="821"/>
      <c r="BG1256" s="821"/>
    </row>
    <row r="1257" spans="1:59" s="822" customFormat="1" x14ac:dyDescent="0.2">
      <c r="A1257" s="813">
        <v>746</v>
      </c>
      <c r="B1257" s="813">
        <v>754</v>
      </c>
      <c r="C1257" s="814" t="s">
        <v>5456</v>
      </c>
      <c r="D1257" s="814" t="s">
        <v>6673</v>
      </c>
      <c r="E1257" s="815" t="s">
        <v>2105</v>
      </c>
      <c r="F1257" s="816" t="s">
        <v>2106</v>
      </c>
      <c r="G1257" s="817"/>
      <c r="H1257" s="816"/>
      <c r="I1257" s="818">
        <v>3000</v>
      </c>
      <c r="J1257" s="819">
        <v>-3000</v>
      </c>
      <c r="K1257" s="819"/>
      <c r="L1257" s="819"/>
      <c r="M1257" s="819"/>
      <c r="N1257" s="819"/>
      <c r="O1257" s="819"/>
      <c r="P1257" s="819"/>
      <c r="Q1257" s="820"/>
      <c r="R1257" s="821"/>
      <c r="S1257" s="821"/>
      <c r="T1257" s="821"/>
      <c r="U1257" s="821"/>
      <c r="V1257" s="821"/>
      <c r="W1257" s="821"/>
      <c r="X1257" s="821"/>
      <c r="Y1257" s="821"/>
      <c r="Z1257" s="821"/>
      <c r="AA1257" s="821"/>
      <c r="AB1257" s="821"/>
      <c r="AC1257" s="821"/>
      <c r="AD1257" s="821"/>
      <c r="AE1257" s="821"/>
      <c r="AF1257" s="821"/>
      <c r="AG1257" s="821"/>
      <c r="AH1257" s="821"/>
      <c r="AI1257" s="821"/>
      <c r="AJ1257" s="821"/>
      <c r="AK1257" s="821"/>
      <c r="AL1257" s="821"/>
      <c r="AM1257" s="821"/>
      <c r="AN1257" s="821"/>
      <c r="AO1257" s="821"/>
      <c r="AP1257" s="821"/>
      <c r="AQ1257" s="821"/>
      <c r="AR1257" s="821"/>
      <c r="AS1257" s="821"/>
      <c r="AT1257" s="821"/>
      <c r="AU1257" s="821"/>
      <c r="AV1257" s="821"/>
      <c r="AW1257" s="821"/>
      <c r="AX1257" s="821"/>
      <c r="AY1257" s="821"/>
      <c r="AZ1257" s="821"/>
      <c r="BA1257" s="821"/>
      <c r="BB1257" s="821"/>
      <c r="BC1257" s="821"/>
      <c r="BD1257" s="821"/>
      <c r="BE1257" s="821"/>
      <c r="BF1257" s="821"/>
      <c r="BG1257" s="821"/>
    </row>
    <row r="1258" spans="1:59" s="822" customFormat="1" x14ac:dyDescent="0.2">
      <c r="A1258" s="813">
        <v>747</v>
      </c>
      <c r="B1258" s="813">
        <v>755</v>
      </c>
      <c r="C1258" s="814" t="s">
        <v>5458</v>
      </c>
      <c r="D1258" s="814" t="s">
        <v>6674</v>
      </c>
      <c r="E1258" s="815" t="s">
        <v>2108</v>
      </c>
      <c r="F1258" s="816" t="s">
        <v>2109</v>
      </c>
      <c r="G1258" s="817"/>
      <c r="H1258" s="816"/>
      <c r="I1258" s="818">
        <v>4000</v>
      </c>
      <c r="J1258" s="819">
        <v>-4000</v>
      </c>
      <c r="K1258" s="819"/>
      <c r="L1258" s="819"/>
      <c r="M1258" s="819"/>
      <c r="N1258" s="819"/>
      <c r="O1258" s="819"/>
      <c r="P1258" s="819"/>
      <c r="Q1258" s="820"/>
      <c r="R1258" s="821"/>
      <c r="S1258" s="821"/>
      <c r="T1258" s="821"/>
      <c r="U1258" s="821"/>
      <c r="V1258" s="821"/>
      <c r="W1258" s="821"/>
      <c r="X1258" s="821"/>
      <c r="Y1258" s="821"/>
      <c r="Z1258" s="821"/>
      <c r="AA1258" s="821"/>
      <c r="AB1258" s="821"/>
      <c r="AC1258" s="821"/>
      <c r="AD1258" s="821"/>
      <c r="AE1258" s="821"/>
      <c r="AF1258" s="821"/>
      <c r="AG1258" s="821"/>
      <c r="AH1258" s="821"/>
      <c r="AI1258" s="821"/>
      <c r="AJ1258" s="821"/>
      <c r="AK1258" s="821"/>
      <c r="AL1258" s="821"/>
      <c r="AM1258" s="821"/>
      <c r="AN1258" s="821"/>
      <c r="AO1258" s="821"/>
      <c r="AP1258" s="821"/>
      <c r="AQ1258" s="821"/>
      <c r="AR1258" s="821"/>
      <c r="AS1258" s="821"/>
      <c r="AT1258" s="821"/>
      <c r="AU1258" s="821"/>
      <c r="AV1258" s="821"/>
      <c r="AW1258" s="821"/>
      <c r="AX1258" s="821"/>
      <c r="AY1258" s="821"/>
      <c r="AZ1258" s="821"/>
      <c r="BA1258" s="821"/>
      <c r="BB1258" s="821"/>
      <c r="BC1258" s="821"/>
      <c r="BD1258" s="821"/>
      <c r="BE1258" s="821"/>
      <c r="BF1258" s="821"/>
      <c r="BG1258" s="821"/>
    </row>
    <row r="1259" spans="1:59" s="822" customFormat="1" x14ac:dyDescent="0.2">
      <c r="A1259" s="813">
        <v>806</v>
      </c>
      <c r="B1259" s="813">
        <v>814</v>
      </c>
      <c r="C1259" s="814">
        <v>324</v>
      </c>
      <c r="D1259" s="814" t="s">
        <v>6675</v>
      </c>
      <c r="E1259" s="815" t="s">
        <v>2277</v>
      </c>
      <c r="F1259" s="816" t="s">
        <v>6676</v>
      </c>
      <c r="G1259" s="817"/>
      <c r="H1259" s="816"/>
      <c r="I1259" s="818">
        <v>5000</v>
      </c>
      <c r="J1259" s="819">
        <v>-5000</v>
      </c>
      <c r="K1259" s="819"/>
      <c r="L1259" s="819"/>
      <c r="M1259" s="819"/>
      <c r="N1259" s="819"/>
      <c r="O1259" s="819"/>
      <c r="P1259" s="819"/>
      <c r="Q1259" s="820"/>
      <c r="R1259" s="821"/>
      <c r="S1259" s="821"/>
      <c r="T1259" s="821"/>
      <c r="U1259" s="821"/>
      <c r="V1259" s="821"/>
      <c r="W1259" s="821"/>
      <c r="X1259" s="821"/>
      <c r="Y1259" s="821"/>
      <c r="Z1259" s="821"/>
      <c r="AA1259" s="821"/>
      <c r="AB1259" s="821"/>
      <c r="AC1259" s="821"/>
      <c r="AD1259" s="821"/>
      <c r="AE1259" s="821"/>
      <c r="AF1259" s="821"/>
      <c r="AG1259" s="821"/>
      <c r="AH1259" s="821"/>
      <c r="AI1259" s="821"/>
      <c r="AJ1259" s="821"/>
      <c r="AK1259" s="821"/>
      <c r="AL1259" s="821"/>
      <c r="AM1259" s="821"/>
      <c r="AN1259" s="821"/>
      <c r="AO1259" s="821"/>
      <c r="AP1259" s="821"/>
      <c r="AQ1259" s="821"/>
      <c r="AR1259" s="821"/>
      <c r="AS1259" s="821"/>
      <c r="AT1259" s="821"/>
      <c r="AU1259" s="821"/>
      <c r="AV1259" s="821"/>
      <c r="AW1259" s="821"/>
      <c r="AX1259" s="821"/>
      <c r="AY1259" s="821"/>
      <c r="AZ1259" s="821"/>
      <c r="BA1259" s="821"/>
      <c r="BB1259" s="821"/>
      <c r="BC1259" s="821"/>
      <c r="BD1259" s="821"/>
      <c r="BE1259" s="821"/>
      <c r="BF1259" s="821"/>
      <c r="BG1259" s="821"/>
    </row>
    <row r="1260" spans="1:59" s="822" customFormat="1" x14ac:dyDescent="0.2">
      <c r="A1260" s="813">
        <v>1031</v>
      </c>
      <c r="B1260" s="813">
        <v>1039</v>
      </c>
      <c r="C1260" s="814" t="s">
        <v>5460</v>
      </c>
      <c r="D1260" s="814" t="s">
        <v>6677</v>
      </c>
      <c r="E1260" s="815" t="s">
        <v>2878</v>
      </c>
      <c r="F1260" s="816" t="s">
        <v>2879</v>
      </c>
      <c r="G1260" s="817"/>
      <c r="H1260" s="816"/>
      <c r="I1260" s="818">
        <v>4000</v>
      </c>
      <c r="J1260" s="819">
        <v>-4000</v>
      </c>
      <c r="K1260" s="819"/>
      <c r="L1260" s="819"/>
      <c r="M1260" s="819"/>
      <c r="N1260" s="819"/>
      <c r="O1260" s="819"/>
      <c r="P1260" s="819"/>
      <c r="Q1260" s="820"/>
      <c r="R1260" s="821"/>
      <c r="S1260" s="821"/>
      <c r="T1260" s="821"/>
      <c r="U1260" s="821"/>
      <c r="V1260" s="821"/>
      <c r="W1260" s="821"/>
      <c r="X1260" s="821"/>
      <c r="Y1260" s="821"/>
      <c r="Z1260" s="821"/>
      <c r="AA1260" s="821"/>
      <c r="AB1260" s="821"/>
      <c r="AC1260" s="821"/>
      <c r="AD1260" s="821"/>
      <c r="AE1260" s="821"/>
      <c r="AF1260" s="821"/>
      <c r="AG1260" s="821"/>
      <c r="AH1260" s="821"/>
      <c r="AI1260" s="821"/>
      <c r="AJ1260" s="821"/>
      <c r="AK1260" s="821"/>
      <c r="AL1260" s="821"/>
      <c r="AM1260" s="821"/>
      <c r="AN1260" s="821"/>
      <c r="AO1260" s="821"/>
      <c r="AP1260" s="821"/>
      <c r="AQ1260" s="821"/>
      <c r="AR1260" s="821"/>
      <c r="AS1260" s="821"/>
      <c r="AT1260" s="821"/>
      <c r="AU1260" s="821"/>
      <c r="AV1260" s="821"/>
      <c r="AW1260" s="821"/>
      <c r="AX1260" s="821"/>
      <c r="AY1260" s="821"/>
      <c r="AZ1260" s="821"/>
      <c r="BA1260" s="821"/>
      <c r="BB1260" s="821"/>
      <c r="BC1260" s="821"/>
      <c r="BD1260" s="821"/>
      <c r="BE1260" s="821"/>
      <c r="BF1260" s="821"/>
      <c r="BG1260" s="821"/>
    </row>
    <row r="1261" spans="1:59" s="822" customFormat="1" x14ac:dyDescent="0.2">
      <c r="A1261" s="813">
        <v>1091</v>
      </c>
      <c r="B1261" s="813">
        <v>1099</v>
      </c>
      <c r="C1261" s="814" t="s">
        <v>5462</v>
      </c>
      <c r="D1261" s="814" t="s">
        <v>6678</v>
      </c>
      <c r="E1261" s="815" t="s">
        <v>3060</v>
      </c>
      <c r="F1261" s="816" t="s">
        <v>3061</v>
      </c>
      <c r="G1261" s="817"/>
      <c r="H1261" s="816"/>
      <c r="I1261" s="818">
        <v>7500</v>
      </c>
      <c r="J1261" s="819">
        <v>-7500</v>
      </c>
      <c r="K1261" s="819"/>
      <c r="L1261" s="819"/>
      <c r="M1261" s="819"/>
      <c r="N1261" s="819"/>
      <c r="O1261" s="819"/>
      <c r="P1261" s="819"/>
      <c r="Q1261" s="820"/>
      <c r="R1261" s="821"/>
      <c r="S1261" s="821"/>
      <c r="T1261" s="821"/>
      <c r="U1261" s="821"/>
      <c r="V1261" s="821"/>
      <c r="W1261" s="821"/>
      <c r="X1261" s="821"/>
      <c r="Y1261" s="821"/>
      <c r="Z1261" s="821"/>
      <c r="AA1261" s="821"/>
      <c r="AB1261" s="821"/>
      <c r="AC1261" s="821"/>
      <c r="AD1261" s="821"/>
      <c r="AE1261" s="821"/>
      <c r="AF1261" s="821"/>
      <c r="AG1261" s="821"/>
      <c r="AH1261" s="821"/>
      <c r="AI1261" s="821"/>
      <c r="AJ1261" s="821"/>
      <c r="AK1261" s="821"/>
      <c r="AL1261" s="821"/>
      <c r="AM1261" s="821"/>
      <c r="AN1261" s="821"/>
      <c r="AO1261" s="821"/>
      <c r="AP1261" s="821"/>
      <c r="AQ1261" s="821"/>
      <c r="AR1261" s="821"/>
      <c r="AS1261" s="821"/>
      <c r="AT1261" s="821"/>
      <c r="AU1261" s="821"/>
      <c r="AV1261" s="821"/>
      <c r="AW1261" s="821"/>
      <c r="AX1261" s="821"/>
      <c r="AY1261" s="821"/>
      <c r="AZ1261" s="821"/>
      <c r="BA1261" s="821"/>
      <c r="BB1261" s="821"/>
      <c r="BC1261" s="821"/>
      <c r="BD1261" s="821"/>
      <c r="BE1261" s="821"/>
      <c r="BF1261" s="821"/>
      <c r="BG1261" s="821"/>
    </row>
    <row r="1262" spans="1:59" s="822" customFormat="1" x14ac:dyDescent="0.2">
      <c r="A1262" s="813">
        <v>1098</v>
      </c>
      <c r="B1262" s="813">
        <v>1106</v>
      </c>
      <c r="C1262" s="814">
        <v>391</v>
      </c>
      <c r="D1262" s="814" t="s">
        <v>6679</v>
      </c>
      <c r="E1262" s="815" t="s">
        <v>3081</v>
      </c>
      <c r="F1262" s="816" t="s">
        <v>6680</v>
      </c>
      <c r="G1262" s="817"/>
      <c r="H1262" s="816"/>
      <c r="I1262" s="818">
        <v>10000</v>
      </c>
      <c r="J1262" s="819">
        <v>-10000</v>
      </c>
      <c r="K1262" s="819"/>
      <c r="L1262" s="819"/>
      <c r="M1262" s="819"/>
      <c r="N1262" s="819"/>
      <c r="O1262" s="819"/>
      <c r="P1262" s="819"/>
      <c r="Q1262" s="820"/>
      <c r="R1262" s="821"/>
      <c r="S1262" s="821"/>
      <c r="T1262" s="821"/>
      <c r="U1262" s="821"/>
      <c r="V1262" s="821"/>
      <c r="W1262" s="821"/>
      <c r="X1262" s="821"/>
      <c r="Y1262" s="821"/>
      <c r="Z1262" s="821"/>
      <c r="AA1262" s="821"/>
      <c r="AB1262" s="821"/>
      <c r="AC1262" s="821"/>
      <c r="AD1262" s="821"/>
      <c r="AE1262" s="821"/>
      <c r="AF1262" s="821"/>
      <c r="AG1262" s="821"/>
      <c r="AH1262" s="821"/>
      <c r="AI1262" s="821"/>
      <c r="AJ1262" s="821"/>
      <c r="AK1262" s="821"/>
      <c r="AL1262" s="821"/>
      <c r="AM1262" s="821"/>
      <c r="AN1262" s="821"/>
      <c r="AO1262" s="821"/>
      <c r="AP1262" s="821"/>
      <c r="AQ1262" s="821"/>
      <c r="AR1262" s="821"/>
      <c r="AS1262" s="821"/>
      <c r="AT1262" s="821"/>
      <c r="AU1262" s="821"/>
      <c r="AV1262" s="821"/>
      <c r="AW1262" s="821"/>
      <c r="AX1262" s="821"/>
      <c r="AY1262" s="821"/>
      <c r="AZ1262" s="821"/>
      <c r="BA1262" s="821"/>
      <c r="BB1262" s="821"/>
      <c r="BC1262" s="821"/>
      <c r="BD1262" s="821"/>
      <c r="BE1262" s="821"/>
      <c r="BF1262" s="821"/>
      <c r="BG1262" s="821"/>
    </row>
    <row r="1263" spans="1:59" s="822" customFormat="1" x14ac:dyDescent="0.2">
      <c r="A1263" s="813">
        <v>75</v>
      </c>
      <c r="B1263" s="813">
        <v>122</v>
      </c>
      <c r="C1263" s="814">
        <v>321</v>
      </c>
      <c r="D1263" s="814" t="s">
        <v>6681</v>
      </c>
      <c r="E1263" s="815" t="s">
        <v>291</v>
      </c>
      <c r="F1263" s="816" t="s">
        <v>6682</v>
      </c>
      <c r="G1263" s="817"/>
      <c r="H1263" s="816"/>
      <c r="I1263" s="818">
        <v>40000</v>
      </c>
      <c r="J1263" s="819">
        <v>-40000</v>
      </c>
      <c r="K1263" s="819"/>
      <c r="L1263" s="819"/>
      <c r="M1263" s="819"/>
      <c r="N1263" s="819"/>
      <c r="O1263" s="819"/>
      <c r="P1263" s="819"/>
      <c r="Q1263" s="820"/>
      <c r="R1263" s="821"/>
      <c r="S1263" s="821"/>
      <c r="T1263" s="821"/>
      <c r="U1263" s="821"/>
      <c r="V1263" s="821"/>
      <c r="W1263" s="821"/>
      <c r="X1263" s="821"/>
      <c r="Y1263" s="821"/>
      <c r="Z1263" s="821"/>
      <c r="AA1263" s="821"/>
      <c r="AB1263" s="821"/>
      <c r="AC1263" s="821"/>
      <c r="AD1263" s="821"/>
      <c r="AE1263" s="821"/>
      <c r="AF1263" s="821"/>
      <c r="AG1263" s="821"/>
      <c r="AH1263" s="821"/>
      <c r="AI1263" s="821"/>
      <c r="AJ1263" s="821"/>
      <c r="AK1263" s="821"/>
      <c r="AL1263" s="821"/>
      <c r="AM1263" s="821"/>
      <c r="AN1263" s="821"/>
      <c r="AO1263" s="821"/>
      <c r="AP1263" s="821"/>
      <c r="AQ1263" s="821"/>
      <c r="AR1263" s="821"/>
      <c r="AS1263" s="821"/>
      <c r="AT1263" s="821"/>
      <c r="AU1263" s="821"/>
      <c r="AV1263" s="821"/>
      <c r="AW1263" s="821"/>
      <c r="AX1263" s="821"/>
      <c r="AY1263" s="821"/>
      <c r="AZ1263" s="821"/>
      <c r="BA1263" s="821"/>
      <c r="BB1263" s="821"/>
      <c r="BC1263" s="821"/>
      <c r="BD1263" s="821"/>
      <c r="BE1263" s="821"/>
      <c r="BF1263" s="821"/>
      <c r="BG1263" s="821"/>
    </row>
    <row r="1264" spans="1:59" s="822" customFormat="1" x14ac:dyDescent="0.2">
      <c r="A1264" s="813">
        <v>77</v>
      </c>
      <c r="B1264" s="813">
        <v>124</v>
      </c>
      <c r="C1264" s="814">
        <v>334</v>
      </c>
      <c r="D1264" s="814" t="s">
        <v>6683</v>
      </c>
      <c r="E1264" s="815" t="s">
        <v>295</v>
      </c>
      <c r="F1264" s="816" t="s">
        <v>6682</v>
      </c>
      <c r="G1264" s="817"/>
      <c r="H1264" s="816"/>
      <c r="I1264" s="818">
        <v>40000</v>
      </c>
      <c r="J1264" s="819">
        <v>-40000</v>
      </c>
      <c r="K1264" s="819"/>
      <c r="L1264" s="819"/>
      <c r="M1264" s="819"/>
      <c r="N1264" s="819"/>
      <c r="O1264" s="819"/>
      <c r="P1264" s="819"/>
      <c r="Q1264" s="820"/>
      <c r="R1264" s="821"/>
      <c r="S1264" s="821"/>
      <c r="T1264" s="821"/>
      <c r="U1264" s="821"/>
      <c r="V1264" s="821"/>
      <c r="W1264" s="821"/>
      <c r="X1264" s="821"/>
      <c r="Y1264" s="821"/>
      <c r="Z1264" s="821"/>
      <c r="AA1264" s="821"/>
      <c r="AB1264" s="821"/>
      <c r="AC1264" s="821"/>
      <c r="AD1264" s="821"/>
      <c r="AE1264" s="821"/>
      <c r="AF1264" s="821"/>
      <c r="AG1264" s="821"/>
      <c r="AH1264" s="821"/>
      <c r="AI1264" s="821"/>
      <c r="AJ1264" s="821"/>
      <c r="AK1264" s="821"/>
      <c r="AL1264" s="821"/>
      <c r="AM1264" s="821"/>
      <c r="AN1264" s="821"/>
      <c r="AO1264" s="821"/>
      <c r="AP1264" s="821"/>
      <c r="AQ1264" s="821"/>
      <c r="AR1264" s="821"/>
      <c r="AS1264" s="821"/>
      <c r="AT1264" s="821"/>
      <c r="AU1264" s="821"/>
      <c r="AV1264" s="821"/>
      <c r="AW1264" s="821"/>
      <c r="AX1264" s="821"/>
      <c r="AY1264" s="821"/>
      <c r="AZ1264" s="821"/>
      <c r="BA1264" s="821"/>
      <c r="BB1264" s="821"/>
      <c r="BC1264" s="821"/>
      <c r="BD1264" s="821"/>
      <c r="BE1264" s="821"/>
      <c r="BF1264" s="821"/>
      <c r="BG1264" s="821"/>
    </row>
    <row r="1265" spans="1:59" s="822" customFormat="1" x14ac:dyDescent="0.2">
      <c r="A1265" s="813">
        <v>82</v>
      </c>
      <c r="B1265" s="813" t="s">
        <v>4711</v>
      </c>
      <c r="C1265" s="814" t="s">
        <v>5464</v>
      </c>
      <c r="D1265" s="814" t="s">
        <v>6684</v>
      </c>
      <c r="E1265" s="815" t="s">
        <v>306</v>
      </c>
      <c r="F1265" s="816" t="s">
        <v>177</v>
      </c>
      <c r="G1265" s="817"/>
      <c r="H1265" s="816"/>
      <c r="I1265" s="818">
        <v>15000</v>
      </c>
      <c r="J1265" s="819">
        <v>-15000</v>
      </c>
      <c r="K1265" s="819"/>
      <c r="L1265" s="819"/>
      <c r="M1265" s="819"/>
      <c r="N1265" s="819"/>
      <c r="O1265" s="819"/>
      <c r="P1265" s="819"/>
      <c r="Q1265" s="820"/>
      <c r="R1265" s="821"/>
      <c r="S1265" s="821"/>
      <c r="T1265" s="821"/>
      <c r="U1265" s="821"/>
      <c r="V1265" s="821"/>
      <c r="W1265" s="821"/>
      <c r="X1265" s="821"/>
      <c r="Y1265" s="821"/>
      <c r="Z1265" s="821"/>
      <c r="AA1265" s="821"/>
      <c r="AB1265" s="821"/>
      <c r="AC1265" s="821"/>
      <c r="AD1265" s="821"/>
      <c r="AE1265" s="821"/>
      <c r="AF1265" s="821"/>
      <c r="AG1265" s="821"/>
      <c r="AH1265" s="821"/>
      <c r="AI1265" s="821"/>
      <c r="AJ1265" s="821"/>
      <c r="AK1265" s="821"/>
      <c r="AL1265" s="821"/>
      <c r="AM1265" s="821"/>
      <c r="AN1265" s="821"/>
      <c r="AO1265" s="821"/>
      <c r="AP1265" s="821"/>
      <c r="AQ1265" s="821"/>
      <c r="AR1265" s="821"/>
      <c r="AS1265" s="821"/>
      <c r="AT1265" s="821"/>
      <c r="AU1265" s="821"/>
      <c r="AV1265" s="821"/>
      <c r="AW1265" s="821"/>
      <c r="AX1265" s="821"/>
      <c r="AY1265" s="821"/>
      <c r="AZ1265" s="821"/>
      <c r="BA1265" s="821"/>
      <c r="BB1265" s="821"/>
      <c r="BC1265" s="821"/>
      <c r="BD1265" s="821"/>
      <c r="BE1265" s="821"/>
      <c r="BF1265" s="821"/>
      <c r="BG1265" s="821"/>
    </row>
    <row r="1266" spans="1:59" s="822" customFormat="1" x14ac:dyDescent="0.2">
      <c r="A1266" s="813">
        <v>1171</v>
      </c>
      <c r="B1266" s="813">
        <v>1179</v>
      </c>
      <c r="C1266" s="814" t="s">
        <v>5466</v>
      </c>
      <c r="D1266" s="814" t="s">
        <v>6685</v>
      </c>
      <c r="E1266" s="815" t="s">
        <v>3286</v>
      </c>
      <c r="F1266" s="816" t="s">
        <v>3287</v>
      </c>
      <c r="G1266" s="817"/>
      <c r="H1266" s="816"/>
      <c r="I1266" s="818">
        <v>1000</v>
      </c>
      <c r="J1266" s="819">
        <v>-1000</v>
      </c>
      <c r="K1266" s="819"/>
      <c r="L1266" s="819"/>
      <c r="M1266" s="819"/>
      <c r="N1266" s="819"/>
      <c r="O1266" s="819"/>
      <c r="P1266" s="819"/>
      <c r="Q1266" s="820"/>
      <c r="R1266" s="821"/>
      <c r="S1266" s="821"/>
      <c r="T1266" s="821"/>
      <c r="U1266" s="821"/>
      <c r="V1266" s="821"/>
      <c r="W1266" s="821"/>
      <c r="X1266" s="821"/>
      <c r="Y1266" s="821"/>
      <c r="Z1266" s="821"/>
      <c r="AA1266" s="821"/>
      <c r="AB1266" s="821"/>
      <c r="AC1266" s="821"/>
      <c r="AD1266" s="821"/>
      <c r="AE1266" s="821"/>
      <c r="AF1266" s="821"/>
      <c r="AG1266" s="821"/>
      <c r="AH1266" s="821"/>
      <c r="AI1266" s="821"/>
      <c r="AJ1266" s="821"/>
      <c r="AK1266" s="821"/>
      <c r="AL1266" s="821"/>
      <c r="AM1266" s="821"/>
      <c r="AN1266" s="821"/>
      <c r="AO1266" s="821"/>
      <c r="AP1266" s="821"/>
      <c r="AQ1266" s="821"/>
      <c r="AR1266" s="821"/>
      <c r="AS1266" s="821"/>
      <c r="AT1266" s="821"/>
      <c r="AU1266" s="821"/>
      <c r="AV1266" s="821"/>
      <c r="AW1266" s="821"/>
      <c r="AX1266" s="821"/>
      <c r="AY1266" s="821"/>
      <c r="AZ1266" s="821"/>
      <c r="BA1266" s="821"/>
      <c r="BB1266" s="821"/>
      <c r="BC1266" s="821"/>
      <c r="BD1266" s="821"/>
      <c r="BE1266" s="821"/>
      <c r="BF1266" s="821"/>
      <c r="BG1266" s="821"/>
    </row>
    <row r="1267" spans="1:59" s="822" customFormat="1" x14ac:dyDescent="0.2">
      <c r="A1267" s="813">
        <v>1172</v>
      </c>
      <c r="B1267" s="813">
        <v>1180</v>
      </c>
      <c r="C1267" s="814" t="s">
        <v>5468</v>
      </c>
      <c r="D1267" s="814" t="s">
        <v>6686</v>
      </c>
      <c r="E1267" s="815" t="s">
        <v>3289</v>
      </c>
      <c r="F1267" s="816" t="s">
        <v>3290</v>
      </c>
      <c r="G1267" s="817"/>
      <c r="H1267" s="816"/>
      <c r="I1267" s="818">
        <v>500</v>
      </c>
      <c r="J1267" s="819">
        <v>-500</v>
      </c>
      <c r="K1267" s="819"/>
      <c r="L1267" s="819"/>
      <c r="M1267" s="819"/>
      <c r="N1267" s="819"/>
      <c r="O1267" s="819"/>
      <c r="P1267" s="819"/>
      <c r="Q1267" s="820"/>
      <c r="R1267" s="821"/>
      <c r="S1267" s="821"/>
      <c r="T1267" s="821"/>
      <c r="U1267" s="821"/>
      <c r="V1267" s="821"/>
      <c r="W1267" s="821"/>
      <c r="X1267" s="821"/>
      <c r="Y1267" s="821"/>
      <c r="Z1267" s="821"/>
      <c r="AA1267" s="821"/>
      <c r="AB1267" s="821"/>
      <c r="AC1267" s="821"/>
      <c r="AD1267" s="821"/>
      <c r="AE1267" s="821"/>
      <c r="AF1267" s="821"/>
      <c r="AG1267" s="821"/>
      <c r="AH1267" s="821"/>
      <c r="AI1267" s="821"/>
      <c r="AJ1267" s="821"/>
      <c r="AK1267" s="821"/>
      <c r="AL1267" s="821"/>
      <c r="AM1267" s="821"/>
      <c r="AN1267" s="821"/>
      <c r="AO1267" s="821"/>
      <c r="AP1267" s="821"/>
      <c r="AQ1267" s="821"/>
      <c r="AR1267" s="821"/>
      <c r="AS1267" s="821"/>
      <c r="AT1267" s="821"/>
      <c r="AU1267" s="821"/>
      <c r="AV1267" s="821"/>
      <c r="AW1267" s="821"/>
      <c r="AX1267" s="821"/>
      <c r="AY1267" s="821"/>
      <c r="AZ1267" s="821"/>
      <c r="BA1267" s="821"/>
      <c r="BB1267" s="821"/>
      <c r="BC1267" s="821"/>
      <c r="BD1267" s="821"/>
      <c r="BE1267" s="821"/>
      <c r="BF1267" s="821"/>
      <c r="BG1267" s="821"/>
    </row>
    <row r="1268" spans="1:59" s="822" customFormat="1" x14ac:dyDescent="0.2">
      <c r="A1268" s="813">
        <v>1173</v>
      </c>
      <c r="B1268" s="813">
        <v>1181</v>
      </c>
      <c r="C1268" s="814" t="s">
        <v>5470</v>
      </c>
      <c r="D1268" s="814" t="s">
        <v>6687</v>
      </c>
      <c r="E1268" s="815" t="s">
        <v>3292</v>
      </c>
      <c r="F1268" s="816" t="s">
        <v>3293</v>
      </c>
      <c r="G1268" s="817"/>
      <c r="H1268" s="816"/>
      <c r="I1268" s="818">
        <v>2500</v>
      </c>
      <c r="J1268" s="819">
        <v>-2500</v>
      </c>
      <c r="K1268" s="819"/>
      <c r="L1268" s="819"/>
      <c r="M1268" s="819"/>
      <c r="N1268" s="819"/>
      <c r="O1268" s="819"/>
      <c r="P1268" s="819"/>
      <c r="Q1268" s="820"/>
      <c r="R1268" s="821"/>
      <c r="S1268" s="821"/>
      <c r="T1268" s="821"/>
      <c r="U1268" s="821"/>
      <c r="V1268" s="821"/>
      <c r="W1268" s="821"/>
      <c r="X1268" s="821"/>
      <c r="Y1268" s="821"/>
      <c r="Z1268" s="821"/>
      <c r="AA1268" s="821"/>
      <c r="AB1268" s="821"/>
      <c r="AC1268" s="821"/>
      <c r="AD1268" s="821"/>
      <c r="AE1268" s="821"/>
      <c r="AF1268" s="821"/>
      <c r="AG1268" s="821"/>
      <c r="AH1268" s="821"/>
      <c r="AI1268" s="821"/>
      <c r="AJ1268" s="821"/>
      <c r="AK1268" s="821"/>
      <c r="AL1268" s="821"/>
      <c r="AM1268" s="821"/>
      <c r="AN1268" s="821"/>
      <c r="AO1268" s="821"/>
      <c r="AP1268" s="821"/>
      <c r="AQ1268" s="821"/>
      <c r="AR1268" s="821"/>
      <c r="AS1268" s="821"/>
      <c r="AT1268" s="821"/>
      <c r="AU1268" s="821"/>
      <c r="AV1268" s="821"/>
      <c r="AW1268" s="821"/>
      <c r="AX1268" s="821"/>
      <c r="AY1268" s="821"/>
      <c r="AZ1268" s="821"/>
      <c r="BA1268" s="821"/>
      <c r="BB1268" s="821"/>
      <c r="BC1268" s="821"/>
      <c r="BD1268" s="821"/>
      <c r="BE1268" s="821"/>
      <c r="BF1268" s="821"/>
      <c r="BG1268" s="821"/>
    </row>
    <row r="1269" spans="1:59" s="822" customFormat="1" ht="30" x14ac:dyDescent="0.2">
      <c r="A1269" s="813">
        <v>274</v>
      </c>
      <c r="B1269" s="813">
        <v>286</v>
      </c>
      <c r="C1269" s="814">
        <v>361</v>
      </c>
      <c r="D1269" s="814" t="s">
        <v>6688</v>
      </c>
      <c r="E1269" s="815" t="s">
        <v>707</v>
      </c>
      <c r="F1269" s="816" t="s">
        <v>6689</v>
      </c>
      <c r="G1269" s="817"/>
      <c r="H1269" s="816"/>
      <c r="I1269" s="818">
        <v>100000</v>
      </c>
      <c r="J1269" s="819">
        <v>-100000</v>
      </c>
      <c r="K1269" s="819"/>
      <c r="L1269" s="819"/>
      <c r="M1269" s="819"/>
      <c r="N1269" s="819"/>
      <c r="O1269" s="819"/>
      <c r="P1269" s="819"/>
      <c r="Q1269" s="820"/>
      <c r="R1269" s="821"/>
      <c r="S1269" s="821"/>
      <c r="T1269" s="821"/>
      <c r="U1269" s="821"/>
      <c r="V1269" s="821"/>
      <c r="W1269" s="821"/>
      <c r="X1269" s="821"/>
      <c r="Y1269" s="821"/>
      <c r="Z1269" s="821"/>
      <c r="AA1269" s="821"/>
      <c r="AB1269" s="821"/>
      <c r="AC1269" s="821"/>
      <c r="AD1269" s="821"/>
      <c r="AE1269" s="821"/>
      <c r="AF1269" s="821"/>
      <c r="AG1269" s="821"/>
      <c r="AH1269" s="821"/>
      <c r="AI1269" s="821"/>
      <c r="AJ1269" s="821"/>
      <c r="AK1269" s="821"/>
      <c r="AL1269" s="821"/>
      <c r="AM1269" s="821"/>
      <c r="AN1269" s="821"/>
      <c r="AO1269" s="821"/>
      <c r="AP1269" s="821"/>
      <c r="AQ1269" s="821"/>
      <c r="AR1269" s="821"/>
      <c r="AS1269" s="821"/>
      <c r="AT1269" s="821"/>
      <c r="AU1269" s="821"/>
      <c r="AV1269" s="821"/>
      <c r="AW1269" s="821"/>
      <c r="AX1269" s="821"/>
      <c r="AY1269" s="821"/>
      <c r="AZ1269" s="821"/>
      <c r="BA1269" s="821"/>
      <c r="BB1269" s="821"/>
      <c r="BC1269" s="821"/>
      <c r="BD1269" s="821"/>
      <c r="BE1269" s="821"/>
      <c r="BF1269" s="821"/>
      <c r="BG1269" s="821"/>
    </row>
    <row r="1270" spans="1:59" s="822" customFormat="1" x14ac:dyDescent="0.2">
      <c r="A1270" s="813">
        <v>443</v>
      </c>
      <c r="B1270" s="813">
        <v>455</v>
      </c>
      <c r="C1270" s="814">
        <v>838</v>
      </c>
      <c r="D1270" s="814" t="s">
        <v>6690</v>
      </c>
      <c r="E1270" s="815" t="s">
        <v>1200</v>
      </c>
      <c r="F1270" s="816" t="s">
        <v>1202</v>
      </c>
      <c r="G1270" s="817"/>
      <c r="H1270" s="816"/>
      <c r="I1270" s="818">
        <v>5000</v>
      </c>
      <c r="J1270" s="819">
        <v>-5000</v>
      </c>
      <c r="K1270" s="819"/>
      <c r="L1270" s="819"/>
      <c r="M1270" s="819"/>
      <c r="N1270" s="819"/>
      <c r="O1270" s="819"/>
      <c r="P1270" s="819"/>
      <c r="Q1270" s="820"/>
      <c r="R1270" s="821"/>
      <c r="S1270" s="821"/>
      <c r="T1270" s="821"/>
      <c r="U1270" s="821"/>
      <c r="V1270" s="821"/>
      <c r="W1270" s="821"/>
      <c r="X1270" s="821"/>
      <c r="Y1270" s="821"/>
      <c r="Z1270" s="821"/>
      <c r="AA1270" s="821"/>
      <c r="AB1270" s="821"/>
      <c r="AC1270" s="821"/>
      <c r="AD1270" s="821"/>
      <c r="AE1270" s="821"/>
      <c r="AF1270" s="821"/>
      <c r="AG1270" s="821"/>
      <c r="AH1270" s="821"/>
      <c r="AI1270" s="821"/>
      <c r="AJ1270" s="821"/>
      <c r="AK1270" s="821"/>
      <c r="AL1270" s="821"/>
      <c r="AM1270" s="821"/>
      <c r="AN1270" s="821"/>
      <c r="AO1270" s="821"/>
      <c r="AP1270" s="821"/>
      <c r="AQ1270" s="821"/>
      <c r="AR1270" s="821"/>
      <c r="AS1270" s="821"/>
      <c r="AT1270" s="821"/>
      <c r="AU1270" s="821"/>
      <c r="AV1270" s="821"/>
      <c r="AW1270" s="821"/>
      <c r="AX1270" s="821"/>
      <c r="AY1270" s="821"/>
      <c r="AZ1270" s="821"/>
      <c r="BA1270" s="821"/>
      <c r="BB1270" s="821"/>
      <c r="BC1270" s="821"/>
      <c r="BD1270" s="821"/>
      <c r="BE1270" s="821"/>
      <c r="BF1270" s="821"/>
      <c r="BG1270" s="821"/>
    </row>
    <row r="1271" spans="1:59" s="822" customFormat="1" x14ac:dyDescent="0.2">
      <c r="A1271" s="813">
        <v>498</v>
      </c>
      <c r="B1271" s="813">
        <v>508</v>
      </c>
      <c r="C1271" s="814" t="s">
        <v>5472</v>
      </c>
      <c r="D1271" s="814" t="s">
        <v>6691</v>
      </c>
      <c r="E1271" s="815" t="s">
        <v>1360</v>
      </c>
      <c r="F1271" s="816" t="s">
        <v>1361</v>
      </c>
      <c r="G1271" s="817"/>
      <c r="H1271" s="816"/>
      <c r="I1271" s="818">
        <v>3000</v>
      </c>
      <c r="J1271" s="819">
        <v>-3000</v>
      </c>
      <c r="K1271" s="819"/>
      <c r="L1271" s="819"/>
      <c r="M1271" s="819"/>
      <c r="N1271" s="819"/>
      <c r="O1271" s="819"/>
      <c r="P1271" s="819"/>
      <c r="Q1271" s="820"/>
      <c r="R1271" s="821"/>
      <c r="S1271" s="821"/>
      <c r="T1271" s="821"/>
      <c r="U1271" s="821"/>
      <c r="V1271" s="821"/>
      <c r="W1271" s="821"/>
      <c r="X1271" s="821"/>
      <c r="Y1271" s="821"/>
      <c r="Z1271" s="821"/>
      <c r="AA1271" s="821"/>
      <c r="AB1271" s="821"/>
      <c r="AC1271" s="821"/>
      <c r="AD1271" s="821"/>
      <c r="AE1271" s="821"/>
      <c r="AF1271" s="821"/>
      <c r="AG1271" s="821"/>
      <c r="AH1271" s="821"/>
      <c r="AI1271" s="821"/>
      <c r="AJ1271" s="821"/>
      <c r="AK1271" s="821"/>
      <c r="AL1271" s="821"/>
      <c r="AM1271" s="821"/>
      <c r="AN1271" s="821"/>
      <c r="AO1271" s="821"/>
      <c r="AP1271" s="821"/>
      <c r="AQ1271" s="821"/>
      <c r="AR1271" s="821"/>
      <c r="AS1271" s="821"/>
      <c r="AT1271" s="821"/>
      <c r="AU1271" s="821"/>
      <c r="AV1271" s="821"/>
      <c r="AW1271" s="821"/>
      <c r="AX1271" s="821"/>
      <c r="AY1271" s="821"/>
      <c r="AZ1271" s="821"/>
      <c r="BA1271" s="821"/>
      <c r="BB1271" s="821"/>
      <c r="BC1271" s="821"/>
      <c r="BD1271" s="821"/>
      <c r="BE1271" s="821"/>
      <c r="BF1271" s="821"/>
      <c r="BG1271" s="821"/>
    </row>
    <row r="1272" spans="1:59" s="822" customFormat="1" x14ac:dyDescent="0.2">
      <c r="A1272" s="813">
        <v>516</v>
      </c>
      <c r="B1272" s="813">
        <v>526</v>
      </c>
      <c r="C1272" s="814" t="s">
        <v>5474</v>
      </c>
      <c r="D1272" s="814" t="s">
        <v>6692</v>
      </c>
      <c r="E1272" s="815" t="s">
        <v>1416</v>
      </c>
      <c r="F1272" s="816" t="s">
        <v>966</v>
      </c>
      <c r="G1272" s="817"/>
      <c r="H1272" s="816"/>
      <c r="I1272" s="818">
        <v>30000</v>
      </c>
      <c r="J1272" s="819">
        <v>-30000</v>
      </c>
      <c r="K1272" s="819"/>
      <c r="L1272" s="819"/>
      <c r="M1272" s="819"/>
      <c r="N1272" s="819"/>
      <c r="O1272" s="819"/>
      <c r="P1272" s="819"/>
      <c r="Q1272" s="820"/>
      <c r="R1272" s="821"/>
      <c r="S1272" s="821"/>
      <c r="T1272" s="821"/>
      <c r="U1272" s="821"/>
      <c r="V1272" s="821"/>
      <c r="W1272" s="821"/>
      <c r="X1272" s="821"/>
      <c r="Y1272" s="821"/>
      <c r="Z1272" s="821"/>
      <c r="AA1272" s="821"/>
      <c r="AB1272" s="821"/>
      <c r="AC1272" s="821"/>
      <c r="AD1272" s="821"/>
      <c r="AE1272" s="821"/>
      <c r="AF1272" s="821"/>
      <c r="AG1272" s="821"/>
      <c r="AH1272" s="821"/>
      <c r="AI1272" s="821"/>
      <c r="AJ1272" s="821"/>
      <c r="AK1272" s="821"/>
      <c r="AL1272" s="821"/>
      <c r="AM1272" s="821"/>
      <c r="AN1272" s="821"/>
      <c r="AO1272" s="821"/>
      <c r="AP1272" s="821"/>
      <c r="AQ1272" s="821"/>
      <c r="AR1272" s="821"/>
      <c r="AS1272" s="821"/>
      <c r="AT1272" s="821"/>
      <c r="AU1272" s="821"/>
      <c r="AV1272" s="821"/>
      <c r="AW1272" s="821"/>
      <c r="AX1272" s="821"/>
      <c r="AY1272" s="821"/>
      <c r="AZ1272" s="821"/>
      <c r="BA1272" s="821"/>
      <c r="BB1272" s="821"/>
      <c r="BC1272" s="821"/>
      <c r="BD1272" s="821"/>
      <c r="BE1272" s="821"/>
      <c r="BF1272" s="821"/>
      <c r="BG1272" s="821"/>
    </row>
    <row r="1273" spans="1:59" s="822" customFormat="1" x14ac:dyDescent="0.2">
      <c r="A1273" s="813">
        <v>179</v>
      </c>
      <c r="B1273" s="813">
        <v>94</v>
      </c>
      <c r="C1273" s="814" t="s">
        <v>5476</v>
      </c>
      <c r="D1273" s="814" t="s">
        <v>6693</v>
      </c>
      <c r="E1273" s="815" t="s">
        <v>486</v>
      </c>
      <c r="F1273" s="816" t="s">
        <v>135</v>
      </c>
      <c r="G1273" s="817"/>
      <c r="H1273" s="816"/>
      <c r="I1273" s="818">
        <v>350000</v>
      </c>
      <c r="J1273" s="819">
        <v>-350000</v>
      </c>
      <c r="K1273" s="819"/>
      <c r="L1273" s="819"/>
      <c r="M1273" s="819"/>
      <c r="N1273" s="819"/>
      <c r="O1273" s="819"/>
      <c r="P1273" s="819"/>
      <c r="Q1273" s="820"/>
      <c r="R1273" s="821"/>
      <c r="S1273" s="821"/>
      <c r="T1273" s="821"/>
      <c r="U1273" s="821"/>
      <c r="V1273" s="821"/>
      <c r="W1273" s="821"/>
      <c r="X1273" s="821"/>
      <c r="Y1273" s="821"/>
      <c r="Z1273" s="821"/>
      <c r="AA1273" s="821"/>
      <c r="AB1273" s="821"/>
      <c r="AC1273" s="821"/>
      <c r="AD1273" s="821"/>
      <c r="AE1273" s="821"/>
      <c r="AF1273" s="821"/>
      <c r="AG1273" s="821"/>
      <c r="AH1273" s="821"/>
      <c r="AI1273" s="821"/>
      <c r="AJ1273" s="821"/>
      <c r="AK1273" s="821"/>
      <c r="AL1273" s="821"/>
      <c r="AM1273" s="821"/>
      <c r="AN1273" s="821"/>
      <c r="AO1273" s="821"/>
      <c r="AP1273" s="821"/>
      <c r="AQ1273" s="821"/>
      <c r="AR1273" s="821"/>
      <c r="AS1273" s="821"/>
      <c r="AT1273" s="821"/>
      <c r="AU1273" s="821"/>
      <c r="AV1273" s="821"/>
      <c r="AW1273" s="821"/>
      <c r="AX1273" s="821"/>
      <c r="AY1273" s="821"/>
      <c r="AZ1273" s="821"/>
      <c r="BA1273" s="821"/>
      <c r="BB1273" s="821"/>
      <c r="BC1273" s="821"/>
      <c r="BD1273" s="821"/>
      <c r="BE1273" s="821"/>
      <c r="BF1273" s="821"/>
      <c r="BG1273" s="821"/>
    </row>
    <row r="1274" spans="1:59" s="822" customFormat="1" x14ac:dyDescent="0.2">
      <c r="A1274" s="813">
        <v>65</v>
      </c>
      <c r="B1274" s="813" t="s">
        <v>4708</v>
      </c>
      <c r="C1274" s="814" t="s">
        <v>5478</v>
      </c>
      <c r="D1274" s="814" t="s">
        <v>6694</v>
      </c>
      <c r="E1274" s="815" t="s">
        <v>272</v>
      </c>
      <c r="F1274" s="816" t="s">
        <v>261</v>
      </c>
      <c r="G1274" s="817"/>
      <c r="H1274" s="816"/>
      <c r="I1274" s="818">
        <v>150000</v>
      </c>
      <c r="J1274" s="819">
        <v>-150000</v>
      </c>
      <c r="K1274" s="819"/>
      <c r="L1274" s="819"/>
      <c r="M1274" s="819"/>
      <c r="N1274" s="819"/>
      <c r="O1274" s="819"/>
      <c r="P1274" s="819"/>
      <c r="Q1274" s="820"/>
      <c r="R1274" s="821"/>
      <c r="S1274" s="821"/>
      <c r="T1274" s="821"/>
      <c r="U1274" s="821"/>
      <c r="V1274" s="821"/>
      <c r="W1274" s="821"/>
      <c r="X1274" s="821"/>
      <c r="Y1274" s="821"/>
      <c r="Z1274" s="821"/>
      <c r="AA1274" s="821"/>
      <c r="AB1274" s="821"/>
      <c r="AC1274" s="821"/>
      <c r="AD1274" s="821"/>
      <c r="AE1274" s="821"/>
      <c r="AF1274" s="821"/>
      <c r="AG1274" s="821"/>
      <c r="AH1274" s="821"/>
      <c r="AI1274" s="821"/>
      <c r="AJ1274" s="821"/>
      <c r="AK1274" s="821"/>
      <c r="AL1274" s="821"/>
      <c r="AM1274" s="821"/>
      <c r="AN1274" s="821"/>
      <c r="AO1274" s="821"/>
      <c r="AP1274" s="821"/>
      <c r="AQ1274" s="821"/>
      <c r="AR1274" s="821"/>
      <c r="AS1274" s="821"/>
      <c r="AT1274" s="821"/>
      <c r="AU1274" s="821"/>
      <c r="AV1274" s="821"/>
      <c r="AW1274" s="821"/>
      <c r="AX1274" s="821"/>
      <c r="AY1274" s="821"/>
      <c r="AZ1274" s="821"/>
      <c r="BA1274" s="821"/>
      <c r="BB1274" s="821"/>
      <c r="BC1274" s="821"/>
      <c r="BD1274" s="821"/>
      <c r="BE1274" s="821"/>
      <c r="BF1274" s="821"/>
      <c r="BG1274" s="821"/>
    </row>
    <row r="1275" spans="1:59" s="822" customFormat="1" x14ac:dyDescent="0.2">
      <c r="A1275" s="813">
        <v>79</v>
      </c>
      <c r="B1275" s="813" t="s">
        <v>4710</v>
      </c>
      <c r="C1275" s="814" t="s">
        <v>5480</v>
      </c>
      <c r="D1275" s="814" t="s">
        <v>6695</v>
      </c>
      <c r="E1275" s="815" t="s">
        <v>298</v>
      </c>
      <c r="F1275" s="816" t="s">
        <v>148</v>
      </c>
      <c r="G1275" s="817"/>
      <c r="H1275" s="816"/>
      <c r="I1275" s="818">
        <v>285000</v>
      </c>
      <c r="J1275" s="819">
        <v>-285000</v>
      </c>
      <c r="K1275" s="819"/>
      <c r="L1275" s="819"/>
      <c r="M1275" s="819"/>
      <c r="N1275" s="819"/>
      <c r="O1275" s="819"/>
      <c r="P1275" s="819"/>
      <c r="Q1275" s="820"/>
      <c r="R1275" s="821"/>
      <c r="S1275" s="821"/>
      <c r="T1275" s="821"/>
      <c r="U1275" s="821"/>
      <c r="V1275" s="821"/>
      <c r="W1275" s="821"/>
      <c r="X1275" s="821"/>
      <c r="Y1275" s="821"/>
      <c r="Z1275" s="821"/>
      <c r="AA1275" s="821"/>
      <c r="AB1275" s="821"/>
      <c r="AC1275" s="821"/>
      <c r="AD1275" s="821"/>
      <c r="AE1275" s="821"/>
      <c r="AF1275" s="821"/>
      <c r="AG1275" s="821"/>
      <c r="AH1275" s="821"/>
      <c r="AI1275" s="821"/>
      <c r="AJ1275" s="821"/>
      <c r="AK1275" s="821"/>
      <c r="AL1275" s="821"/>
      <c r="AM1275" s="821"/>
      <c r="AN1275" s="821"/>
      <c r="AO1275" s="821"/>
      <c r="AP1275" s="821"/>
      <c r="AQ1275" s="821"/>
      <c r="AR1275" s="821"/>
      <c r="AS1275" s="821"/>
      <c r="AT1275" s="821"/>
      <c r="AU1275" s="821"/>
      <c r="AV1275" s="821"/>
      <c r="AW1275" s="821"/>
      <c r="AX1275" s="821"/>
      <c r="AY1275" s="821"/>
      <c r="AZ1275" s="821"/>
      <c r="BA1275" s="821"/>
      <c r="BB1275" s="821"/>
      <c r="BC1275" s="821"/>
      <c r="BD1275" s="821"/>
      <c r="BE1275" s="821"/>
      <c r="BF1275" s="821"/>
      <c r="BG1275" s="821"/>
    </row>
    <row r="1276" spans="1:59" s="822" customFormat="1" x14ac:dyDescent="0.2">
      <c r="A1276" s="813">
        <v>345</v>
      </c>
      <c r="B1276" s="813">
        <v>357</v>
      </c>
      <c r="C1276" s="814">
        <v>764</v>
      </c>
      <c r="D1276" s="814" t="s">
        <v>6696</v>
      </c>
      <c r="E1276" s="815" t="s">
        <v>926</v>
      </c>
      <c r="F1276" s="816" t="s">
        <v>928</v>
      </c>
      <c r="G1276" s="817"/>
      <c r="H1276" s="816"/>
      <c r="I1276" s="818">
        <v>8400</v>
      </c>
      <c r="J1276" s="819">
        <v>-8400</v>
      </c>
      <c r="K1276" s="819"/>
      <c r="L1276" s="819"/>
      <c r="M1276" s="819"/>
      <c r="N1276" s="819"/>
      <c r="O1276" s="819"/>
      <c r="P1276" s="819"/>
      <c r="Q1276" s="820"/>
      <c r="R1276" s="821"/>
      <c r="S1276" s="821"/>
      <c r="T1276" s="821"/>
      <c r="U1276" s="821"/>
      <c r="V1276" s="821"/>
      <c r="W1276" s="821"/>
      <c r="X1276" s="821"/>
      <c r="Y1276" s="821"/>
      <c r="Z1276" s="821"/>
      <c r="AA1276" s="821"/>
      <c r="AB1276" s="821"/>
      <c r="AC1276" s="821"/>
      <c r="AD1276" s="821"/>
      <c r="AE1276" s="821"/>
      <c r="AF1276" s="821"/>
      <c r="AG1276" s="821"/>
      <c r="AH1276" s="821"/>
      <c r="AI1276" s="821"/>
      <c r="AJ1276" s="821"/>
      <c r="AK1276" s="821"/>
      <c r="AL1276" s="821"/>
      <c r="AM1276" s="821"/>
      <c r="AN1276" s="821"/>
      <c r="AO1276" s="821"/>
      <c r="AP1276" s="821"/>
      <c r="AQ1276" s="821"/>
      <c r="AR1276" s="821"/>
      <c r="AS1276" s="821"/>
      <c r="AT1276" s="821"/>
      <c r="AU1276" s="821"/>
      <c r="AV1276" s="821"/>
      <c r="AW1276" s="821"/>
      <c r="AX1276" s="821"/>
      <c r="AY1276" s="821"/>
      <c r="AZ1276" s="821"/>
      <c r="BA1276" s="821"/>
      <c r="BB1276" s="821"/>
      <c r="BC1276" s="821"/>
      <c r="BD1276" s="821"/>
      <c r="BE1276" s="821"/>
      <c r="BF1276" s="821"/>
      <c r="BG1276" s="821"/>
    </row>
    <row r="1277" spans="1:59" s="822" customFormat="1" x14ac:dyDescent="0.2">
      <c r="A1277" s="813">
        <v>463</v>
      </c>
      <c r="B1277" s="813">
        <v>473</v>
      </c>
      <c r="C1277" s="814" t="s">
        <v>5482</v>
      </c>
      <c r="D1277" s="814" t="s">
        <v>6697</v>
      </c>
      <c r="E1277" s="815" t="s">
        <v>1254</v>
      </c>
      <c r="F1277" s="816" t="s">
        <v>1234</v>
      </c>
      <c r="G1277" s="817"/>
      <c r="H1277" s="816"/>
      <c r="I1277" s="818">
        <v>8500</v>
      </c>
      <c r="J1277" s="819">
        <v>-8500</v>
      </c>
      <c r="K1277" s="819"/>
      <c r="L1277" s="819"/>
      <c r="M1277" s="819"/>
      <c r="N1277" s="819"/>
      <c r="O1277" s="819"/>
      <c r="P1277" s="819"/>
      <c r="Q1277" s="820"/>
      <c r="R1277" s="821"/>
      <c r="S1277" s="821"/>
      <c r="T1277" s="821"/>
      <c r="U1277" s="821"/>
      <c r="V1277" s="821"/>
      <c r="W1277" s="821"/>
      <c r="X1277" s="821"/>
      <c r="Y1277" s="821"/>
      <c r="Z1277" s="821"/>
      <c r="AA1277" s="821"/>
      <c r="AB1277" s="821"/>
      <c r="AC1277" s="821"/>
      <c r="AD1277" s="821"/>
      <c r="AE1277" s="821"/>
      <c r="AF1277" s="821"/>
      <c r="AG1277" s="821"/>
      <c r="AH1277" s="821"/>
      <c r="AI1277" s="821"/>
      <c r="AJ1277" s="821"/>
      <c r="AK1277" s="821"/>
      <c r="AL1277" s="821"/>
      <c r="AM1277" s="821"/>
      <c r="AN1277" s="821"/>
      <c r="AO1277" s="821"/>
      <c r="AP1277" s="821"/>
      <c r="AQ1277" s="821"/>
      <c r="AR1277" s="821"/>
      <c r="AS1277" s="821"/>
      <c r="AT1277" s="821"/>
      <c r="AU1277" s="821"/>
      <c r="AV1277" s="821"/>
      <c r="AW1277" s="821"/>
      <c r="AX1277" s="821"/>
      <c r="AY1277" s="821"/>
      <c r="AZ1277" s="821"/>
      <c r="BA1277" s="821"/>
      <c r="BB1277" s="821"/>
      <c r="BC1277" s="821"/>
      <c r="BD1277" s="821"/>
      <c r="BE1277" s="821"/>
      <c r="BF1277" s="821"/>
      <c r="BG1277" s="821"/>
    </row>
    <row r="1278" spans="1:59" s="822" customFormat="1" x14ac:dyDescent="0.2">
      <c r="A1278" s="813">
        <v>506</v>
      </c>
      <c r="B1278" s="813">
        <v>516</v>
      </c>
      <c r="C1278" s="814" t="s">
        <v>5484</v>
      </c>
      <c r="D1278" s="814" t="s">
        <v>6698</v>
      </c>
      <c r="E1278" s="815" t="s">
        <v>1387</v>
      </c>
      <c r="F1278" s="816" t="s">
        <v>1055</v>
      </c>
      <c r="G1278" s="817"/>
      <c r="H1278" s="816"/>
      <c r="I1278" s="818">
        <v>8500</v>
      </c>
      <c r="J1278" s="819">
        <v>-8500</v>
      </c>
      <c r="K1278" s="819"/>
      <c r="L1278" s="819"/>
      <c r="M1278" s="819"/>
      <c r="N1278" s="819"/>
      <c r="O1278" s="819"/>
      <c r="P1278" s="819"/>
      <c r="Q1278" s="820"/>
      <c r="R1278" s="821"/>
      <c r="S1278" s="821"/>
      <c r="T1278" s="821"/>
      <c r="U1278" s="821"/>
      <c r="V1278" s="821"/>
      <c r="W1278" s="821"/>
      <c r="X1278" s="821"/>
      <c r="Y1278" s="821"/>
      <c r="Z1278" s="821"/>
      <c r="AA1278" s="821"/>
      <c r="AB1278" s="821"/>
      <c r="AC1278" s="821"/>
      <c r="AD1278" s="821"/>
      <c r="AE1278" s="821"/>
      <c r="AF1278" s="821"/>
      <c r="AG1278" s="821"/>
      <c r="AH1278" s="821"/>
      <c r="AI1278" s="821"/>
      <c r="AJ1278" s="821"/>
      <c r="AK1278" s="821"/>
      <c r="AL1278" s="821"/>
      <c r="AM1278" s="821"/>
      <c r="AN1278" s="821"/>
      <c r="AO1278" s="821"/>
      <c r="AP1278" s="821"/>
      <c r="AQ1278" s="821"/>
      <c r="AR1278" s="821"/>
      <c r="AS1278" s="821"/>
      <c r="AT1278" s="821"/>
      <c r="AU1278" s="821"/>
      <c r="AV1278" s="821"/>
      <c r="AW1278" s="821"/>
      <c r="AX1278" s="821"/>
      <c r="AY1278" s="821"/>
      <c r="AZ1278" s="821"/>
      <c r="BA1278" s="821"/>
      <c r="BB1278" s="821"/>
      <c r="BC1278" s="821"/>
      <c r="BD1278" s="821"/>
      <c r="BE1278" s="821"/>
      <c r="BF1278" s="821"/>
      <c r="BG1278" s="821"/>
    </row>
    <row r="1279" spans="1:59" s="822" customFormat="1" x14ac:dyDescent="0.2">
      <c r="A1279" s="813">
        <v>507</v>
      </c>
      <c r="B1279" s="813">
        <v>517</v>
      </c>
      <c r="C1279" s="814" t="s">
        <v>5486</v>
      </c>
      <c r="D1279" s="814" t="s">
        <v>6699</v>
      </c>
      <c r="E1279" s="815" t="s">
        <v>1390</v>
      </c>
      <c r="F1279" s="816" t="s">
        <v>1234</v>
      </c>
      <c r="G1279" s="817"/>
      <c r="H1279" s="816"/>
      <c r="I1279" s="818">
        <v>8500</v>
      </c>
      <c r="J1279" s="819">
        <v>-8500</v>
      </c>
      <c r="K1279" s="819"/>
      <c r="L1279" s="819"/>
      <c r="M1279" s="819"/>
      <c r="N1279" s="819"/>
      <c r="O1279" s="819"/>
      <c r="P1279" s="819"/>
      <c r="Q1279" s="820"/>
      <c r="R1279" s="821"/>
      <c r="S1279" s="821"/>
      <c r="T1279" s="821"/>
      <c r="U1279" s="821"/>
      <c r="V1279" s="821"/>
      <c r="W1279" s="821"/>
      <c r="X1279" s="821"/>
      <c r="Y1279" s="821"/>
      <c r="Z1279" s="821"/>
      <c r="AA1279" s="821"/>
      <c r="AB1279" s="821"/>
      <c r="AC1279" s="821"/>
      <c r="AD1279" s="821"/>
      <c r="AE1279" s="821"/>
      <c r="AF1279" s="821"/>
      <c r="AG1279" s="821"/>
      <c r="AH1279" s="821"/>
      <c r="AI1279" s="821"/>
      <c r="AJ1279" s="821"/>
      <c r="AK1279" s="821"/>
      <c r="AL1279" s="821"/>
      <c r="AM1279" s="821"/>
      <c r="AN1279" s="821"/>
      <c r="AO1279" s="821"/>
      <c r="AP1279" s="821"/>
      <c r="AQ1279" s="821"/>
      <c r="AR1279" s="821"/>
      <c r="AS1279" s="821"/>
      <c r="AT1279" s="821"/>
      <c r="AU1279" s="821"/>
      <c r="AV1279" s="821"/>
      <c r="AW1279" s="821"/>
      <c r="AX1279" s="821"/>
      <c r="AY1279" s="821"/>
      <c r="AZ1279" s="821"/>
      <c r="BA1279" s="821"/>
      <c r="BB1279" s="821"/>
      <c r="BC1279" s="821"/>
      <c r="BD1279" s="821"/>
      <c r="BE1279" s="821"/>
      <c r="BF1279" s="821"/>
      <c r="BG1279" s="821"/>
    </row>
    <row r="1280" spans="1:59" s="822" customFormat="1" x14ac:dyDescent="0.2">
      <c r="A1280" s="813">
        <v>952</v>
      </c>
      <c r="B1280" s="813">
        <v>960</v>
      </c>
      <c r="C1280" s="814" t="s">
        <v>5488</v>
      </c>
      <c r="D1280" s="814" t="s">
        <v>6700</v>
      </c>
      <c r="E1280" s="815" t="s">
        <v>2673</v>
      </c>
      <c r="F1280" s="816" t="s">
        <v>2674</v>
      </c>
      <c r="G1280" s="817"/>
      <c r="H1280" s="816"/>
      <c r="I1280" s="818">
        <v>7000</v>
      </c>
      <c r="J1280" s="819">
        <v>-7000</v>
      </c>
      <c r="K1280" s="819"/>
      <c r="L1280" s="819"/>
      <c r="M1280" s="819"/>
      <c r="N1280" s="819"/>
      <c r="O1280" s="819"/>
      <c r="P1280" s="819"/>
      <c r="Q1280" s="820"/>
      <c r="R1280" s="821"/>
      <c r="S1280" s="821"/>
      <c r="T1280" s="821"/>
      <c r="U1280" s="821"/>
      <c r="V1280" s="821"/>
      <c r="W1280" s="821"/>
      <c r="X1280" s="821"/>
      <c r="Y1280" s="821"/>
      <c r="Z1280" s="821"/>
      <c r="AA1280" s="821"/>
      <c r="AB1280" s="821"/>
      <c r="AC1280" s="821"/>
      <c r="AD1280" s="821"/>
      <c r="AE1280" s="821"/>
      <c r="AF1280" s="821"/>
      <c r="AG1280" s="821"/>
      <c r="AH1280" s="821"/>
      <c r="AI1280" s="821"/>
      <c r="AJ1280" s="821"/>
      <c r="AK1280" s="821"/>
      <c r="AL1280" s="821"/>
      <c r="AM1280" s="821"/>
      <c r="AN1280" s="821"/>
      <c r="AO1280" s="821"/>
      <c r="AP1280" s="821"/>
      <c r="AQ1280" s="821"/>
      <c r="AR1280" s="821"/>
      <c r="AS1280" s="821"/>
      <c r="AT1280" s="821"/>
      <c r="AU1280" s="821"/>
      <c r="AV1280" s="821"/>
      <c r="AW1280" s="821"/>
      <c r="AX1280" s="821"/>
      <c r="AY1280" s="821"/>
      <c r="AZ1280" s="821"/>
      <c r="BA1280" s="821"/>
      <c r="BB1280" s="821"/>
      <c r="BC1280" s="821"/>
      <c r="BD1280" s="821"/>
      <c r="BE1280" s="821"/>
      <c r="BF1280" s="821"/>
      <c r="BG1280" s="821"/>
    </row>
    <row r="1281" spans="1:59" s="822" customFormat="1" x14ac:dyDescent="0.2">
      <c r="A1281" s="813">
        <v>610</v>
      </c>
      <c r="B1281" s="813">
        <v>620</v>
      </c>
      <c r="C1281" s="814" t="s">
        <v>5437</v>
      </c>
      <c r="D1281" s="814" t="s">
        <v>6701</v>
      </c>
      <c r="E1281" s="815" t="s">
        <v>1705</v>
      </c>
      <c r="F1281" s="816" t="s">
        <v>5438</v>
      </c>
      <c r="G1281" s="817"/>
      <c r="H1281" s="816"/>
      <c r="I1281" s="818">
        <v>25000</v>
      </c>
      <c r="J1281" s="819">
        <v>-25000</v>
      </c>
      <c r="K1281" s="819"/>
      <c r="L1281" s="819"/>
      <c r="M1281" s="819"/>
      <c r="N1281" s="819"/>
      <c r="O1281" s="819"/>
      <c r="P1281" s="819"/>
      <c r="Q1281" s="820"/>
      <c r="R1281" s="821"/>
      <c r="S1281" s="821"/>
      <c r="T1281" s="821"/>
      <c r="U1281" s="821"/>
      <c r="V1281" s="821"/>
      <c r="W1281" s="821"/>
      <c r="X1281" s="821"/>
      <c r="Y1281" s="821"/>
      <c r="Z1281" s="821"/>
      <c r="AA1281" s="821"/>
      <c r="AB1281" s="821"/>
      <c r="AC1281" s="821"/>
      <c r="AD1281" s="821"/>
      <c r="AE1281" s="821"/>
      <c r="AF1281" s="821"/>
      <c r="AG1281" s="821"/>
      <c r="AH1281" s="821"/>
      <c r="AI1281" s="821"/>
      <c r="AJ1281" s="821"/>
      <c r="AK1281" s="821"/>
      <c r="AL1281" s="821"/>
      <c r="AM1281" s="821"/>
      <c r="AN1281" s="821"/>
      <c r="AO1281" s="821"/>
      <c r="AP1281" s="821"/>
      <c r="AQ1281" s="821"/>
      <c r="AR1281" s="821"/>
      <c r="AS1281" s="821"/>
      <c r="AT1281" s="821"/>
      <c r="AU1281" s="821"/>
      <c r="AV1281" s="821"/>
      <c r="AW1281" s="821"/>
      <c r="AX1281" s="821"/>
      <c r="AY1281" s="821"/>
      <c r="AZ1281" s="821"/>
      <c r="BA1281" s="821"/>
      <c r="BB1281" s="821"/>
      <c r="BC1281" s="821"/>
      <c r="BD1281" s="821"/>
      <c r="BE1281" s="821"/>
      <c r="BF1281" s="821"/>
      <c r="BG1281" s="821"/>
    </row>
    <row r="1282" spans="1:59" s="822" customFormat="1" x14ac:dyDescent="0.2">
      <c r="A1282" s="813">
        <v>58</v>
      </c>
      <c r="B1282" s="813" t="s">
        <v>4707</v>
      </c>
      <c r="C1282" s="814" t="s">
        <v>5490</v>
      </c>
      <c r="D1282" s="814" t="s">
        <v>6702</v>
      </c>
      <c r="E1282" s="815" t="s">
        <v>260</v>
      </c>
      <c r="F1282" s="816" t="s">
        <v>261</v>
      </c>
      <c r="G1282" s="817"/>
      <c r="H1282" s="816"/>
      <c r="I1282" s="818">
        <v>517000</v>
      </c>
      <c r="J1282" s="819">
        <v>-517000</v>
      </c>
      <c r="K1282" s="819"/>
      <c r="L1282" s="819"/>
      <c r="M1282" s="819"/>
      <c r="N1282" s="819"/>
      <c r="O1282" s="819"/>
      <c r="P1282" s="819"/>
      <c r="Q1282" s="820"/>
      <c r="R1282" s="821"/>
      <c r="S1282" s="821"/>
      <c r="T1282" s="821"/>
      <c r="U1282" s="821"/>
      <c r="V1282" s="821"/>
      <c r="W1282" s="821"/>
      <c r="X1282" s="821"/>
      <c r="Y1282" s="821"/>
      <c r="Z1282" s="821"/>
      <c r="AA1282" s="821"/>
      <c r="AB1282" s="821"/>
      <c r="AC1282" s="821"/>
      <c r="AD1282" s="821"/>
      <c r="AE1282" s="821"/>
      <c r="AF1282" s="821"/>
      <c r="AG1282" s="821"/>
      <c r="AH1282" s="821"/>
      <c r="AI1282" s="821"/>
      <c r="AJ1282" s="821"/>
      <c r="AK1282" s="821"/>
      <c r="AL1282" s="821"/>
      <c r="AM1282" s="821"/>
      <c r="AN1282" s="821"/>
      <c r="AO1282" s="821"/>
      <c r="AP1282" s="821"/>
      <c r="AQ1282" s="821"/>
      <c r="AR1282" s="821"/>
      <c r="AS1282" s="821"/>
      <c r="AT1282" s="821"/>
      <c r="AU1282" s="821"/>
      <c r="AV1282" s="821"/>
      <c r="AW1282" s="821"/>
      <c r="AX1282" s="821"/>
      <c r="AY1282" s="821"/>
      <c r="AZ1282" s="821"/>
      <c r="BA1282" s="821"/>
      <c r="BB1282" s="821"/>
      <c r="BC1282" s="821"/>
      <c r="BD1282" s="821"/>
      <c r="BE1282" s="821"/>
      <c r="BF1282" s="821"/>
      <c r="BG1282" s="821"/>
    </row>
    <row r="1283" spans="1:59" s="822" customFormat="1" x14ac:dyDescent="0.2">
      <c r="A1283" s="813">
        <v>331</v>
      </c>
      <c r="B1283" s="813">
        <v>343</v>
      </c>
      <c r="C1283" s="814">
        <v>188</v>
      </c>
      <c r="D1283" s="814" t="s">
        <v>6703</v>
      </c>
      <c r="E1283" s="815" t="s">
        <v>882</v>
      </c>
      <c r="F1283" s="816" t="s">
        <v>173</v>
      </c>
      <c r="G1283" s="817"/>
      <c r="H1283" s="816"/>
      <c r="I1283" s="818">
        <v>30000</v>
      </c>
      <c r="J1283" s="819">
        <v>-30000</v>
      </c>
      <c r="K1283" s="819"/>
      <c r="L1283" s="819"/>
      <c r="M1283" s="819"/>
      <c r="N1283" s="819"/>
      <c r="O1283" s="819"/>
      <c r="P1283" s="819"/>
      <c r="Q1283" s="820"/>
      <c r="R1283" s="821"/>
      <c r="S1283" s="821"/>
      <c r="T1283" s="821"/>
      <c r="U1283" s="821"/>
      <c r="V1283" s="821"/>
      <c r="W1283" s="821"/>
      <c r="X1283" s="821"/>
      <c r="Y1283" s="821"/>
      <c r="Z1283" s="821"/>
      <c r="AA1283" s="821"/>
      <c r="AB1283" s="821"/>
      <c r="AC1283" s="821"/>
      <c r="AD1283" s="821"/>
      <c r="AE1283" s="821"/>
      <c r="AF1283" s="821"/>
      <c r="AG1283" s="821"/>
      <c r="AH1283" s="821"/>
      <c r="AI1283" s="821"/>
      <c r="AJ1283" s="821"/>
      <c r="AK1283" s="821"/>
      <c r="AL1283" s="821"/>
      <c r="AM1283" s="821"/>
      <c r="AN1283" s="821"/>
      <c r="AO1283" s="821"/>
      <c r="AP1283" s="821"/>
      <c r="AQ1283" s="821"/>
      <c r="AR1283" s="821"/>
      <c r="AS1283" s="821"/>
      <c r="AT1283" s="821"/>
      <c r="AU1283" s="821"/>
      <c r="AV1283" s="821"/>
      <c r="AW1283" s="821"/>
      <c r="AX1283" s="821"/>
      <c r="AY1283" s="821"/>
      <c r="AZ1283" s="821"/>
      <c r="BA1283" s="821"/>
      <c r="BB1283" s="821"/>
      <c r="BC1283" s="821"/>
      <c r="BD1283" s="821"/>
      <c r="BE1283" s="821"/>
      <c r="BF1283" s="821"/>
      <c r="BG1283" s="821"/>
    </row>
    <row r="1284" spans="1:59" s="824" customFormat="1" ht="32.25" customHeight="1" x14ac:dyDescent="0.2">
      <c r="A1284" s="823" t="s">
        <v>6704</v>
      </c>
      <c r="C1284" s="825"/>
      <c r="D1284" s="825"/>
      <c r="E1284" s="826"/>
      <c r="I1284" s="827">
        <f>SUM(I1139:I1283)</f>
        <v>12593525</v>
      </c>
      <c r="J1284" s="828">
        <f>SUM(J1139:J1283)</f>
        <v>-12593525</v>
      </c>
      <c r="K1284" s="829"/>
      <c r="N1284" s="830"/>
      <c r="O1284" s="830"/>
      <c r="P1284" s="830"/>
      <c r="Q1284" s="825"/>
      <c r="R1284" s="831"/>
      <c r="S1284" s="831"/>
      <c r="T1284" s="831"/>
      <c r="U1284" s="831"/>
      <c r="V1284" s="831"/>
      <c r="W1284" s="831"/>
      <c r="X1284" s="831"/>
      <c r="Y1284" s="831"/>
      <c r="Z1284" s="831"/>
      <c r="AA1284" s="831"/>
      <c r="AB1284" s="831"/>
      <c r="AC1284" s="831"/>
      <c r="AD1284" s="831"/>
      <c r="AE1284" s="831"/>
      <c r="AF1284" s="831"/>
      <c r="AG1284" s="831"/>
      <c r="AH1284" s="831"/>
      <c r="AI1284" s="831"/>
      <c r="AJ1284" s="831"/>
      <c r="AK1284" s="831"/>
      <c r="AL1284" s="831"/>
      <c r="AM1284" s="831"/>
      <c r="AN1284" s="831"/>
      <c r="AO1284" s="831"/>
      <c r="AP1284" s="831"/>
      <c r="AQ1284" s="831"/>
      <c r="AR1284" s="831"/>
      <c r="AS1284" s="831"/>
      <c r="AT1284" s="831"/>
      <c r="AU1284" s="831"/>
      <c r="AV1284" s="831"/>
      <c r="AW1284" s="831"/>
      <c r="AX1284" s="831"/>
      <c r="AY1284" s="831"/>
      <c r="AZ1284" s="831"/>
      <c r="BA1284" s="831"/>
      <c r="BB1284" s="831"/>
      <c r="BC1284" s="831"/>
      <c r="BD1284" s="831"/>
      <c r="BE1284" s="831"/>
      <c r="BF1284" s="831"/>
      <c r="BG1284" s="831"/>
    </row>
    <row r="1285" spans="1:59" s="838" customFormat="1" ht="89.25" customHeight="1" x14ac:dyDescent="0.3">
      <c r="A1285" s="949" t="s">
        <v>6705</v>
      </c>
      <c r="B1285" s="949"/>
      <c r="C1285" s="949"/>
      <c r="D1285" s="949"/>
      <c r="E1285" s="949"/>
      <c r="F1285" s="949"/>
      <c r="G1285" s="949"/>
      <c r="H1285" s="950"/>
      <c r="I1285" s="832">
        <f>I1284+I1137+I1134+I461</f>
        <v>200000000</v>
      </c>
      <c r="J1285" s="832">
        <f>J1284+J1137+J1134+J461</f>
        <v>200000000</v>
      </c>
      <c r="K1285" s="833"/>
      <c r="L1285" s="834"/>
      <c r="M1285" s="834"/>
      <c r="N1285" s="835"/>
      <c r="O1285" s="835"/>
      <c r="P1285" s="835"/>
      <c r="Q1285" s="836"/>
      <c r="R1285" s="837"/>
      <c r="S1285" s="837"/>
      <c r="T1285" s="837"/>
      <c r="U1285" s="837"/>
      <c r="V1285" s="837"/>
      <c r="W1285" s="837"/>
      <c r="X1285" s="837"/>
      <c r="Y1285" s="837"/>
      <c r="Z1285" s="837"/>
      <c r="AA1285" s="837"/>
      <c r="AB1285" s="837"/>
      <c r="AC1285" s="837"/>
      <c r="AD1285" s="837"/>
      <c r="AE1285" s="837"/>
      <c r="AF1285" s="837"/>
      <c r="AG1285" s="837"/>
      <c r="AH1285" s="837"/>
      <c r="AI1285" s="837"/>
      <c r="AJ1285" s="837"/>
      <c r="AK1285" s="837"/>
      <c r="AL1285" s="837"/>
      <c r="AM1285" s="837"/>
      <c r="AN1285" s="837"/>
      <c r="AO1285" s="837"/>
      <c r="AP1285" s="837"/>
      <c r="AQ1285" s="837"/>
      <c r="AR1285" s="837"/>
      <c r="AS1285" s="837"/>
      <c r="AT1285" s="837"/>
      <c r="AU1285" s="837"/>
      <c r="AV1285" s="837"/>
      <c r="AW1285" s="837"/>
      <c r="AX1285" s="837"/>
      <c r="AY1285" s="837"/>
      <c r="AZ1285" s="837"/>
      <c r="BA1285" s="837"/>
      <c r="BB1285" s="837"/>
      <c r="BC1285" s="837"/>
      <c r="BD1285" s="837"/>
      <c r="BE1285" s="837"/>
      <c r="BF1285" s="837"/>
      <c r="BG1285" s="837"/>
    </row>
  </sheetData>
  <mergeCells count="28">
    <mergeCell ref="F1:G1"/>
    <mergeCell ref="I1:I3"/>
    <mergeCell ref="F2:G2"/>
    <mergeCell ref="A3:C3"/>
    <mergeCell ref="F3:G3"/>
    <mergeCell ref="P5:P7"/>
    <mergeCell ref="Q5:Q7"/>
    <mergeCell ref="F5:F7"/>
    <mergeCell ref="G5:G7"/>
    <mergeCell ref="H5:H7"/>
    <mergeCell ref="I5:I7"/>
    <mergeCell ref="J5:J7"/>
    <mergeCell ref="K5:K7"/>
    <mergeCell ref="A1285:H1285"/>
    <mergeCell ref="L5:L7"/>
    <mergeCell ref="M5:M7"/>
    <mergeCell ref="N5:N7"/>
    <mergeCell ref="O5:O7"/>
    <mergeCell ref="A5:A7"/>
    <mergeCell ref="B5:B7"/>
    <mergeCell ref="C5:C7"/>
    <mergeCell ref="D5:D7"/>
    <mergeCell ref="E5:E7"/>
    <mergeCell ref="A461:G461"/>
    <mergeCell ref="A462:J462"/>
    <mergeCell ref="A1134:G1134"/>
    <mergeCell ref="A1137:H1137"/>
    <mergeCell ref="A1138:H1138"/>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6"/>
  <sheetViews>
    <sheetView workbookViewId="0">
      <selection activeCell="Q135" sqref="Q135"/>
    </sheetView>
  </sheetViews>
  <sheetFormatPr defaultColWidth="8.77734375" defaultRowHeight="15" x14ac:dyDescent="0.2"/>
  <cols>
    <col min="1" max="1" width="10.21875" style="105" customWidth="1"/>
    <col min="2" max="2" width="19.21875" style="105" customWidth="1"/>
    <col min="3" max="7" width="13.33203125" style="105" hidden="1" customWidth="1"/>
    <col min="8" max="8" width="13.33203125" style="105" customWidth="1"/>
    <col min="9" max="9" width="36.21875" style="105" customWidth="1"/>
    <col min="10" max="11" width="12.44140625" style="496" hidden="1" customWidth="1"/>
    <col min="12" max="12" width="18" style="105" customWidth="1"/>
    <col min="13" max="14" width="18" style="105" hidden="1" customWidth="1"/>
    <col min="15" max="15" width="14.77734375" style="497" hidden="1" customWidth="1"/>
    <col min="16" max="16" width="12.44140625" style="497" hidden="1" customWidth="1"/>
    <col min="17" max="17" width="16.6640625" style="243" customWidth="1"/>
    <col min="18" max="20" width="16.6640625" style="243" hidden="1" customWidth="1"/>
    <col min="21" max="21" width="21.77734375" style="243" customWidth="1"/>
    <col min="22" max="22" width="21.77734375" style="243" hidden="1" customWidth="1"/>
    <col min="23" max="23" width="20.77734375" style="105" customWidth="1"/>
    <col min="24" max="24" width="15.44140625" style="247" customWidth="1"/>
    <col min="25" max="25" width="16.5546875" style="667" customWidth="1"/>
    <col min="26" max="26" width="16.5546875" style="668" hidden="1" customWidth="1"/>
    <col min="27" max="27" width="16.77734375" style="243" customWidth="1"/>
    <col min="28" max="28" width="25" style="243" bestFit="1" customWidth="1"/>
    <col min="29" max="29" width="16.77734375" style="105" customWidth="1"/>
    <col min="30" max="30" width="8.5546875" style="105" customWidth="1"/>
    <col min="31" max="31" width="34.33203125" style="105" customWidth="1"/>
    <col min="32" max="32" width="11.5546875" style="105" customWidth="1"/>
    <col min="33" max="33" width="9.6640625" style="105" bestFit="1" customWidth="1"/>
    <col min="34" max="34" width="7.77734375" style="105" customWidth="1"/>
    <col min="35" max="35" width="12.6640625" style="105" customWidth="1"/>
    <col min="36" max="37" width="12.5546875" style="105" customWidth="1"/>
    <col min="38" max="16384" width="8.77734375" style="105"/>
  </cols>
  <sheetData>
    <row r="1" spans="1:31" ht="16.5" x14ac:dyDescent="0.25">
      <c r="B1" s="106" t="s">
        <v>3</v>
      </c>
      <c r="C1" s="107"/>
      <c r="D1" s="107"/>
      <c r="E1" s="107"/>
      <c r="F1" s="107"/>
      <c r="G1" s="107"/>
      <c r="H1" s="866" t="s">
        <v>3342</v>
      </c>
      <c r="I1" s="867"/>
      <c r="J1" s="490"/>
      <c r="K1" s="490"/>
      <c r="L1" s="109"/>
      <c r="M1" s="109"/>
      <c r="N1" s="109"/>
      <c r="O1" s="491"/>
      <c r="P1" s="491"/>
      <c r="X1" s="244"/>
    </row>
    <row r="2" spans="1:31" ht="15.75" x14ac:dyDescent="0.2">
      <c r="B2" s="106" t="s">
        <v>4</v>
      </c>
      <c r="C2" s="107"/>
      <c r="D2" s="107"/>
      <c r="E2" s="107"/>
      <c r="F2" s="107"/>
      <c r="G2" s="107"/>
      <c r="H2" s="868" t="s">
        <v>5495</v>
      </c>
      <c r="I2" s="869"/>
      <c r="J2" s="492"/>
      <c r="K2" s="492"/>
      <c r="L2" s="111"/>
      <c r="M2" s="111"/>
      <c r="N2" s="111"/>
      <c r="O2" s="493"/>
      <c r="P2" s="493"/>
      <c r="R2" s="1"/>
      <c r="S2" s="1"/>
      <c r="T2" s="1"/>
      <c r="U2" s="1"/>
      <c r="V2" s="1"/>
      <c r="W2" s="112"/>
      <c r="X2" s="244"/>
      <c r="Y2" s="669"/>
      <c r="Z2" s="670"/>
      <c r="AC2" s="113"/>
    </row>
    <row r="3" spans="1:31" ht="15.75" x14ac:dyDescent="0.2">
      <c r="B3" s="106" t="s">
        <v>5</v>
      </c>
      <c r="C3" s="107"/>
      <c r="D3" s="107"/>
      <c r="E3" s="107"/>
      <c r="F3" s="107"/>
      <c r="G3" s="107"/>
      <c r="H3" s="870" t="s">
        <v>3343</v>
      </c>
      <c r="I3" s="871"/>
      <c r="J3" s="494"/>
      <c r="K3" s="494"/>
      <c r="L3" s="109"/>
      <c r="M3" s="109"/>
      <c r="N3" s="109"/>
      <c r="O3" s="495"/>
      <c r="P3" s="495"/>
    </row>
    <row r="4" spans="1:31" ht="15.75" x14ac:dyDescent="0.2">
      <c r="B4" s="114"/>
      <c r="C4" s="114"/>
      <c r="D4" s="114"/>
      <c r="E4" s="114"/>
      <c r="F4" s="114"/>
      <c r="G4" s="114"/>
      <c r="H4" s="115"/>
    </row>
    <row r="5" spans="1:31" ht="78.75" x14ac:dyDescent="0.2">
      <c r="A5" s="671" t="s">
        <v>10</v>
      </c>
      <c r="B5" s="671" t="s">
        <v>9</v>
      </c>
      <c r="C5" s="651" t="s">
        <v>3344</v>
      </c>
      <c r="D5" s="651" t="s">
        <v>3345</v>
      </c>
      <c r="E5" s="651" t="s">
        <v>3346</v>
      </c>
      <c r="F5" s="651" t="s">
        <v>4396</v>
      </c>
      <c r="G5" s="651" t="s">
        <v>3348</v>
      </c>
      <c r="H5" s="671" t="s">
        <v>16</v>
      </c>
      <c r="I5" s="671" t="s">
        <v>2</v>
      </c>
      <c r="J5" s="657" t="s">
        <v>4397</v>
      </c>
      <c r="K5" s="657" t="s">
        <v>4398</v>
      </c>
      <c r="L5" s="671" t="s">
        <v>17</v>
      </c>
      <c r="M5" s="651" t="s">
        <v>4848</v>
      </c>
      <c r="N5" s="651" t="s">
        <v>4849</v>
      </c>
      <c r="O5" s="658" t="s">
        <v>4850</v>
      </c>
      <c r="P5" s="658" t="s">
        <v>4851</v>
      </c>
      <c r="Q5" s="672" t="s">
        <v>29</v>
      </c>
      <c r="R5" s="673" t="s">
        <v>5496</v>
      </c>
      <c r="S5" s="673" t="s">
        <v>5497</v>
      </c>
      <c r="T5" s="673" t="s">
        <v>5498</v>
      </c>
      <c r="U5" s="674" t="s">
        <v>5499</v>
      </c>
      <c r="V5" s="673" t="s">
        <v>5500</v>
      </c>
      <c r="W5" s="671" t="s">
        <v>18</v>
      </c>
      <c r="X5" s="675" t="s">
        <v>11</v>
      </c>
      <c r="Y5" s="676" t="s">
        <v>12</v>
      </c>
      <c r="Z5" s="677" t="s">
        <v>5501</v>
      </c>
      <c r="AA5" s="678" t="s">
        <v>13</v>
      </c>
      <c r="AB5" s="678" t="s">
        <v>1</v>
      </c>
      <c r="AC5" s="671" t="s">
        <v>30</v>
      </c>
      <c r="AD5" s="671" t="s">
        <v>14</v>
      </c>
    </row>
    <row r="6" spans="1:31" ht="45" x14ac:dyDescent="0.2">
      <c r="A6" s="133">
        <v>1</v>
      </c>
      <c r="B6" s="117" t="s">
        <v>3351</v>
      </c>
      <c r="C6" s="117" t="s">
        <v>3352</v>
      </c>
      <c r="D6" s="117" t="s">
        <v>3353</v>
      </c>
      <c r="E6" s="117">
        <v>62601</v>
      </c>
      <c r="F6" s="117" t="str">
        <f t="shared" ref="F6:F69" si="0">CONCATENATE(D6,E6)</f>
        <v>ST-TEMP-62601</v>
      </c>
      <c r="G6" s="117" t="s">
        <v>3351</v>
      </c>
      <c r="H6" s="118" t="s">
        <v>3354</v>
      </c>
      <c r="I6" s="119" t="s">
        <v>3355</v>
      </c>
      <c r="J6" s="502" t="s">
        <v>3356</v>
      </c>
      <c r="K6" s="502" t="s">
        <v>3356</v>
      </c>
      <c r="L6" s="119" t="s">
        <v>4401</v>
      </c>
      <c r="M6" s="119"/>
      <c r="N6" s="119"/>
      <c r="O6" s="503"/>
      <c r="P6" s="503"/>
      <c r="Q6" s="251">
        <v>215000</v>
      </c>
      <c r="R6" s="251">
        <v>215000</v>
      </c>
      <c r="S6" s="251">
        <v>215000</v>
      </c>
      <c r="T6" s="251">
        <v>215000</v>
      </c>
      <c r="U6" s="251">
        <v>215000</v>
      </c>
      <c r="V6" s="251"/>
      <c r="W6" s="121" t="s">
        <v>4402</v>
      </c>
      <c r="X6" s="156"/>
      <c r="Y6" s="679"/>
      <c r="Z6" s="680"/>
      <c r="AA6" s="504"/>
      <c r="AB6" s="504">
        <v>9167.92</v>
      </c>
      <c r="AC6" s="122">
        <f>U6-AA6-AB6</f>
        <v>205832.08</v>
      </c>
      <c r="AD6" s="117" t="s">
        <v>4403</v>
      </c>
    </row>
    <row r="7" spans="1:31" s="110" customFormat="1" ht="135" x14ac:dyDescent="0.2">
      <c r="A7" s="133">
        <f t="shared" ref="A7:A70" ca="1" si="1">OFFSET(A7,-1,0)+1</f>
        <v>2</v>
      </c>
      <c r="B7" s="133" t="s">
        <v>5502</v>
      </c>
      <c r="C7" s="133" t="s">
        <v>3525</v>
      </c>
      <c r="D7" s="133" t="s">
        <v>3526</v>
      </c>
      <c r="E7" s="133">
        <v>62737</v>
      </c>
      <c r="F7" s="117" t="str">
        <f t="shared" si="0"/>
        <v>3-COR-16-62737</v>
      </c>
      <c r="G7" s="133" t="s">
        <v>3524</v>
      </c>
      <c r="H7" s="126" t="s">
        <v>3527</v>
      </c>
      <c r="I7" s="126" t="s">
        <v>3528</v>
      </c>
      <c r="J7" s="502" t="s">
        <v>4404</v>
      </c>
      <c r="K7" s="502" t="s">
        <v>3356</v>
      </c>
      <c r="L7" s="119" t="s">
        <v>4401</v>
      </c>
      <c r="M7" s="119" t="s">
        <v>4853</v>
      </c>
      <c r="N7" s="119" t="s">
        <v>4854</v>
      </c>
      <c r="O7" s="503"/>
      <c r="P7" s="503"/>
      <c r="Q7" s="253">
        <v>780000</v>
      </c>
      <c r="R7" s="253">
        <v>780000</v>
      </c>
      <c r="S7" s="253">
        <v>780000</v>
      </c>
      <c r="T7" s="253">
        <v>780000</v>
      </c>
      <c r="U7" s="253">
        <v>780000</v>
      </c>
      <c r="V7" s="253"/>
      <c r="W7" s="121" t="s">
        <v>4405</v>
      </c>
      <c r="X7" s="156"/>
      <c r="Y7" s="679"/>
      <c r="Z7" s="680"/>
      <c r="AA7" s="504"/>
      <c r="AB7" s="504"/>
      <c r="AC7" s="122">
        <f t="shared" ref="AC7:AC70" si="2">U7-AA7-AB7</f>
        <v>780000</v>
      </c>
      <c r="AD7" s="117" t="s">
        <v>4403</v>
      </c>
      <c r="AE7" s="105"/>
    </row>
    <row r="8" spans="1:31" s="110" customFormat="1" ht="150" x14ac:dyDescent="0.2">
      <c r="A8" s="133">
        <f t="shared" ca="1" si="1"/>
        <v>3</v>
      </c>
      <c r="B8" s="117" t="s">
        <v>5503</v>
      </c>
      <c r="C8" s="117" t="s">
        <v>3532</v>
      </c>
      <c r="D8" s="117" t="s">
        <v>3533</v>
      </c>
      <c r="E8" s="133">
        <v>62738</v>
      </c>
      <c r="F8" s="117" t="str">
        <f t="shared" si="0"/>
        <v>6-ANW-16-62738</v>
      </c>
      <c r="G8" s="117" t="s">
        <v>3531</v>
      </c>
      <c r="H8" s="118" t="s">
        <v>3534</v>
      </c>
      <c r="I8" s="119" t="s">
        <v>4406</v>
      </c>
      <c r="J8" s="502" t="s">
        <v>4404</v>
      </c>
      <c r="K8" s="502" t="s">
        <v>3356</v>
      </c>
      <c r="L8" s="119" t="s">
        <v>4401</v>
      </c>
      <c r="M8" s="119" t="s">
        <v>4853</v>
      </c>
      <c r="N8" s="119" t="s">
        <v>5504</v>
      </c>
      <c r="O8" s="503"/>
      <c r="P8" s="503"/>
      <c r="Q8" s="251">
        <v>250000</v>
      </c>
      <c r="R8" s="251">
        <v>250000</v>
      </c>
      <c r="S8" s="251">
        <v>625000</v>
      </c>
      <c r="T8" s="251">
        <v>625000</v>
      </c>
      <c r="U8" s="251">
        <v>625000</v>
      </c>
      <c r="V8" s="251"/>
      <c r="W8" s="121" t="s">
        <v>4856</v>
      </c>
      <c r="X8" s="156">
        <v>1</v>
      </c>
      <c r="Y8" s="679"/>
      <c r="Z8" s="680"/>
      <c r="AA8" s="504"/>
      <c r="AB8" s="504"/>
      <c r="AC8" s="122">
        <f t="shared" si="2"/>
        <v>625000</v>
      </c>
      <c r="AD8" s="117" t="s">
        <v>4403</v>
      </c>
      <c r="AE8" s="105"/>
    </row>
    <row r="9" spans="1:31" ht="120" x14ac:dyDescent="0.2">
      <c r="A9" s="133">
        <f t="shared" ca="1" si="1"/>
        <v>4</v>
      </c>
      <c r="B9" s="117" t="s">
        <v>5505</v>
      </c>
      <c r="C9" s="117" t="s">
        <v>5506</v>
      </c>
      <c r="D9" s="117" t="s">
        <v>5507</v>
      </c>
      <c r="E9" s="117">
        <v>62603</v>
      </c>
      <c r="F9" s="117" t="str">
        <f t="shared" si="0"/>
        <v>2-LUF-17-62603</v>
      </c>
      <c r="G9" s="117" t="s">
        <v>5505</v>
      </c>
      <c r="H9" s="118" t="s">
        <v>3369</v>
      </c>
      <c r="I9" s="119" t="s">
        <v>3370</v>
      </c>
      <c r="J9" s="502" t="s">
        <v>3356</v>
      </c>
      <c r="K9" s="502" t="s">
        <v>3356</v>
      </c>
      <c r="L9" s="119" t="s">
        <v>4401</v>
      </c>
      <c r="M9" s="119" t="s">
        <v>4857</v>
      </c>
      <c r="N9" s="119" t="s">
        <v>5508</v>
      </c>
      <c r="O9" s="503" t="s">
        <v>5509</v>
      </c>
      <c r="P9" s="503"/>
      <c r="Q9" s="251">
        <v>200000</v>
      </c>
      <c r="R9" s="251">
        <v>200000</v>
      </c>
      <c r="S9" s="251">
        <v>200000</v>
      </c>
      <c r="T9" s="251">
        <v>200000</v>
      </c>
      <c r="U9" s="251">
        <v>200000</v>
      </c>
      <c r="V9" s="251"/>
      <c r="W9" s="508">
        <v>42856</v>
      </c>
      <c r="X9" s="156">
        <v>1</v>
      </c>
      <c r="Y9" s="679"/>
      <c r="Z9" s="680">
        <v>12000</v>
      </c>
      <c r="AA9" s="505"/>
      <c r="AB9" s="505"/>
      <c r="AC9" s="122">
        <f t="shared" si="2"/>
        <v>200000</v>
      </c>
      <c r="AD9" s="117" t="s">
        <v>4403</v>
      </c>
    </row>
    <row r="10" spans="1:31" ht="135" x14ac:dyDescent="0.2">
      <c r="A10" s="133">
        <f t="shared" ca="1" si="1"/>
        <v>5</v>
      </c>
      <c r="B10" s="133" t="s">
        <v>4860</v>
      </c>
      <c r="C10" s="133" t="s">
        <v>3454</v>
      </c>
      <c r="D10" s="133" t="s">
        <v>3455</v>
      </c>
      <c r="E10" s="117">
        <v>62905</v>
      </c>
      <c r="F10" s="117" t="str">
        <f t="shared" si="0"/>
        <v>HQ-C-16-62905</v>
      </c>
      <c r="G10" s="133" t="s">
        <v>4860</v>
      </c>
      <c r="H10" s="118" t="s">
        <v>4861</v>
      </c>
      <c r="I10" s="119" t="s">
        <v>4862</v>
      </c>
      <c r="J10" s="502" t="s">
        <v>4431</v>
      </c>
      <c r="K10" s="502" t="s">
        <v>4451</v>
      </c>
      <c r="L10" s="119" t="s">
        <v>4863</v>
      </c>
      <c r="M10" s="119" t="s">
        <v>4864</v>
      </c>
      <c r="N10" s="119" t="s">
        <v>5510</v>
      </c>
      <c r="O10" s="256" t="s">
        <v>5511</v>
      </c>
      <c r="P10" s="256"/>
      <c r="Q10" s="251">
        <v>0</v>
      </c>
      <c r="R10" s="251">
        <v>0</v>
      </c>
      <c r="S10" s="251"/>
      <c r="T10" s="251">
        <v>1300000</v>
      </c>
      <c r="U10" s="251">
        <v>1300000</v>
      </c>
      <c r="V10" s="251"/>
      <c r="W10" s="506">
        <v>42736</v>
      </c>
      <c r="X10" s="156">
        <v>1</v>
      </c>
      <c r="Y10" s="679">
        <v>0.1</v>
      </c>
      <c r="Z10" s="680">
        <v>1600000</v>
      </c>
      <c r="AA10" s="504">
        <v>289605.57</v>
      </c>
      <c r="AB10" s="504"/>
      <c r="AC10" s="122">
        <f t="shared" si="2"/>
        <v>1010394.4299999999</v>
      </c>
      <c r="AD10" s="117" t="s">
        <v>4403</v>
      </c>
    </row>
    <row r="11" spans="1:31" ht="120" x14ac:dyDescent="0.2">
      <c r="A11" s="133">
        <f t="shared" ca="1" si="1"/>
        <v>6</v>
      </c>
      <c r="B11" s="133" t="s">
        <v>5512</v>
      </c>
      <c r="C11" s="133" t="s">
        <v>3362</v>
      </c>
      <c r="D11" s="133" t="s">
        <v>3363</v>
      </c>
      <c r="E11" s="133">
        <v>62906</v>
      </c>
      <c r="F11" s="117" t="str">
        <f t="shared" si="0"/>
        <v>HQ-CAM-16-62906</v>
      </c>
      <c r="G11" s="133" t="s">
        <v>5512</v>
      </c>
      <c r="H11" s="118" t="s">
        <v>4867</v>
      </c>
      <c r="I11" s="119" t="s">
        <v>4868</v>
      </c>
      <c r="J11" s="502" t="s">
        <v>4431</v>
      </c>
      <c r="K11" s="502" t="s">
        <v>4451</v>
      </c>
      <c r="L11" s="119" t="s">
        <v>4863</v>
      </c>
      <c r="M11" s="119" t="s">
        <v>4872</v>
      </c>
      <c r="N11" s="119" t="s">
        <v>5513</v>
      </c>
      <c r="O11" s="256" t="s">
        <v>5514</v>
      </c>
      <c r="P11" s="256"/>
      <c r="Q11" s="251">
        <v>0</v>
      </c>
      <c r="R11" s="251">
        <v>0</v>
      </c>
      <c r="S11" s="251"/>
      <c r="T11" s="251">
        <v>2182097</v>
      </c>
      <c r="U11" s="251">
        <v>2182097</v>
      </c>
      <c r="V11" s="251"/>
      <c r="W11" s="121" t="s">
        <v>5515</v>
      </c>
      <c r="X11" s="156">
        <v>0.1</v>
      </c>
      <c r="Y11" s="679"/>
      <c r="Z11" s="680"/>
      <c r="AA11" s="504">
        <f>15000+127500</f>
        <v>142500</v>
      </c>
      <c r="AB11" s="504"/>
      <c r="AC11" s="122">
        <f t="shared" si="2"/>
        <v>2039597</v>
      </c>
      <c r="AD11" s="117" t="s">
        <v>4403</v>
      </c>
    </row>
    <row r="12" spans="1:31" ht="120" x14ac:dyDescent="0.2">
      <c r="A12" s="133">
        <f t="shared" ca="1" si="1"/>
        <v>7</v>
      </c>
      <c r="B12" s="133" t="s">
        <v>4446</v>
      </c>
      <c r="C12" s="133"/>
      <c r="D12" s="133"/>
      <c r="E12" s="117">
        <v>62895</v>
      </c>
      <c r="F12" s="117" t="str">
        <f t="shared" si="0"/>
        <v>62895</v>
      </c>
      <c r="G12" s="133" t="s">
        <v>4446</v>
      </c>
      <c r="H12" s="118" t="s">
        <v>4447</v>
      </c>
      <c r="I12" s="119" t="s">
        <v>4448</v>
      </c>
      <c r="J12" s="507" t="s">
        <v>4431</v>
      </c>
      <c r="K12" s="507" t="s">
        <v>4449</v>
      </c>
      <c r="L12" s="119" t="s">
        <v>4401</v>
      </c>
      <c r="M12" s="119" t="s">
        <v>4872</v>
      </c>
      <c r="N12" s="119" t="s">
        <v>4873</v>
      </c>
      <c r="O12" s="256"/>
      <c r="P12" s="256"/>
      <c r="Q12" s="251">
        <v>0</v>
      </c>
      <c r="R12" s="251">
        <v>0</v>
      </c>
      <c r="S12" s="251">
        <v>1750000</v>
      </c>
      <c r="T12" s="251">
        <v>1750000</v>
      </c>
      <c r="U12" s="251">
        <v>1750000</v>
      </c>
      <c r="V12" s="251"/>
      <c r="W12" s="506">
        <v>42767</v>
      </c>
      <c r="X12" s="156">
        <v>1</v>
      </c>
      <c r="Y12" s="679">
        <v>0.25</v>
      </c>
      <c r="Z12" s="680"/>
      <c r="AA12" s="504"/>
      <c r="AB12" s="504">
        <v>1750000</v>
      </c>
      <c r="AC12" s="122">
        <f t="shared" si="2"/>
        <v>0</v>
      </c>
      <c r="AD12" s="117" t="s">
        <v>4403</v>
      </c>
    </row>
    <row r="13" spans="1:31" ht="135" x14ac:dyDescent="0.2">
      <c r="A13" s="133">
        <f t="shared" ca="1" si="1"/>
        <v>8</v>
      </c>
      <c r="B13" s="133" t="s">
        <v>4875</v>
      </c>
      <c r="C13" s="133"/>
      <c r="D13" s="133"/>
      <c r="E13" s="117">
        <v>62322</v>
      </c>
      <c r="F13" s="117" t="str">
        <f t="shared" si="0"/>
        <v>62322</v>
      </c>
      <c r="G13" s="133" t="s">
        <v>4875</v>
      </c>
      <c r="H13" s="118" t="s">
        <v>4876</v>
      </c>
      <c r="I13" s="119" t="s">
        <v>4877</v>
      </c>
      <c r="J13" s="507" t="s">
        <v>4431</v>
      </c>
      <c r="K13" s="507" t="s">
        <v>4449</v>
      </c>
      <c r="L13" s="119" t="s">
        <v>4401</v>
      </c>
      <c r="M13" s="119" t="s">
        <v>4878</v>
      </c>
      <c r="N13" s="119"/>
      <c r="O13" s="256"/>
      <c r="P13" s="256"/>
      <c r="Q13" s="251">
        <v>0</v>
      </c>
      <c r="R13" s="251">
        <v>0</v>
      </c>
      <c r="S13" s="251"/>
      <c r="T13" s="251">
        <v>150000</v>
      </c>
      <c r="U13" s="251">
        <v>150000</v>
      </c>
      <c r="V13" s="251"/>
      <c r="W13" s="506">
        <v>42978</v>
      </c>
      <c r="X13" s="156">
        <v>1</v>
      </c>
      <c r="Y13" s="679"/>
      <c r="Z13" s="680"/>
      <c r="AA13" s="504">
        <v>150000</v>
      </c>
      <c r="AB13" s="504"/>
      <c r="AC13" s="122">
        <f t="shared" si="2"/>
        <v>0</v>
      </c>
      <c r="AD13" s="117" t="s">
        <v>4403</v>
      </c>
    </row>
    <row r="14" spans="1:31" ht="135" x14ac:dyDescent="0.2">
      <c r="A14" s="133">
        <f t="shared" ca="1" si="1"/>
        <v>9</v>
      </c>
      <c r="B14" s="117" t="s">
        <v>5516</v>
      </c>
      <c r="C14" s="117" t="s">
        <v>3383</v>
      </c>
      <c r="D14" s="117" t="s">
        <v>3384</v>
      </c>
      <c r="E14" s="117">
        <v>62606</v>
      </c>
      <c r="F14" s="117" t="str">
        <f t="shared" si="0"/>
        <v>1-GAR-16-62606</v>
      </c>
      <c r="G14" s="117" t="s">
        <v>3382</v>
      </c>
      <c r="H14" s="118" t="s">
        <v>4409</v>
      </c>
      <c r="I14" s="119" t="s">
        <v>3386</v>
      </c>
      <c r="J14" s="502" t="s">
        <v>3356</v>
      </c>
      <c r="K14" s="502" t="s">
        <v>3356</v>
      </c>
      <c r="L14" s="119" t="s">
        <v>4401</v>
      </c>
      <c r="M14" s="119" t="s">
        <v>4869</v>
      </c>
      <c r="N14" s="119" t="s">
        <v>4880</v>
      </c>
      <c r="O14" s="503"/>
      <c r="P14" s="503"/>
      <c r="Q14" s="251">
        <v>400000</v>
      </c>
      <c r="R14" s="251">
        <v>400000</v>
      </c>
      <c r="S14" s="251">
        <v>400000</v>
      </c>
      <c r="T14" s="251">
        <v>400000</v>
      </c>
      <c r="U14" s="251">
        <v>400000</v>
      </c>
      <c r="V14" s="251"/>
      <c r="W14" s="506">
        <v>42978</v>
      </c>
      <c r="X14" s="156">
        <v>0.5</v>
      </c>
      <c r="Y14" s="679"/>
      <c r="Z14" s="680"/>
      <c r="AA14" s="505"/>
      <c r="AB14" s="505"/>
      <c r="AC14" s="122">
        <f t="shared" si="2"/>
        <v>400000</v>
      </c>
      <c r="AD14" s="117" t="s">
        <v>4403</v>
      </c>
      <c r="AE14" s="110"/>
    </row>
    <row r="15" spans="1:31" ht="120" x14ac:dyDescent="0.2">
      <c r="A15" s="133">
        <f t="shared" ca="1" si="1"/>
        <v>10</v>
      </c>
      <c r="B15" s="117" t="s">
        <v>5517</v>
      </c>
      <c r="C15" s="117" t="s">
        <v>3389</v>
      </c>
      <c r="D15" s="117" t="s">
        <v>3390</v>
      </c>
      <c r="E15" s="117">
        <v>62607</v>
      </c>
      <c r="F15" s="117" t="str">
        <f t="shared" si="0"/>
        <v>1-HUR-16-62607</v>
      </c>
      <c r="G15" s="117" t="s">
        <v>3388</v>
      </c>
      <c r="H15" s="118" t="s">
        <v>3391</v>
      </c>
      <c r="I15" s="119" t="s">
        <v>3392</v>
      </c>
      <c r="J15" s="502" t="s">
        <v>3356</v>
      </c>
      <c r="K15" s="502" t="s">
        <v>3356</v>
      </c>
      <c r="L15" s="119" t="s">
        <v>4401</v>
      </c>
      <c r="M15" s="119" t="s">
        <v>4882</v>
      </c>
      <c r="N15" s="119" t="s">
        <v>4880</v>
      </c>
      <c r="O15" s="503"/>
      <c r="P15" s="503"/>
      <c r="Q15" s="251">
        <v>302623</v>
      </c>
      <c r="R15" s="251">
        <v>302623</v>
      </c>
      <c r="S15" s="251">
        <v>302623</v>
      </c>
      <c r="T15" s="251">
        <v>302623</v>
      </c>
      <c r="U15" s="251">
        <v>302623</v>
      </c>
      <c r="V15" s="251"/>
      <c r="W15" s="506">
        <v>43100</v>
      </c>
      <c r="X15" s="156">
        <v>0.5</v>
      </c>
      <c r="Y15" s="679"/>
      <c r="Z15" s="680"/>
      <c r="AA15" s="505"/>
      <c r="AB15" s="505"/>
      <c r="AC15" s="122">
        <f t="shared" si="2"/>
        <v>302623</v>
      </c>
      <c r="AD15" s="117" t="s">
        <v>4403</v>
      </c>
      <c r="AE15" s="110"/>
    </row>
    <row r="16" spans="1:31" ht="135" x14ac:dyDescent="0.2">
      <c r="A16" s="133">
        <f t="shared" ca="1" si="1"/>
        <v>11</v>
      </c>
      <c r="B16" s="117" t="s">
        <v>5518</v>
      </c>
      <c r="C16" s="117" t="s">
        <v>5519</v>
      </c>
      <c r="D16" s="117" t="s">
        <v>5520</v>
      </c>
      <c r="E16" s="117">
        <v>62608</v>
      </c>
      <c r="F16" s="117" t="str">
        <f t="shared" si="0"/>
        <v>5-WIC-17-62608</v>
      </c>
      <c r="G16" s="117" t="s">
        <v>5518</v>
      </c>
      <c r="H16" s="118" t="s">
        <v>3396</v>
      </c>
      <c r="I16" s="119" t="s">
        <v>3397</v>
      </c>
      <c r="J16" s="502" t="s">
        <v>3356</v>
      </c>
      <c r="K16" s="502" t="s">
        <v>3356</v>
      </c>
      <c r="L16" s="119" t="s">
        <v>4401</v>
      </c>
      <c r="M16" s="119" t="s">
        <v>4884</v>
      </c>
      <c r="N16" s="119" t="s">
        <v>5521</v>
      </c>
      <c r="O16" s="503"/>
      <c r="P16" s="503"/>
      <c r="Q16" s="251">
        <v>200000</v>
      </c>
      <c r="R16" s="251">
        <v>200000</v>
      </c>
      <c r="S16" s="251">
        <v>200000</v>
      </c>
      <c r="T16" s="251">
        <v>200000</v>
      </c>
      <c r="U16" s="251">
        <v>200000</v>
      </c>
      <c r="V16" s="251"/>
      <c r="W16" s="506">
        <v>42704</v>
      </c>
      <c r="X16" s="156">
        <v>1</v>
      </c>
      <c r="Y16" s="679"/>
      <c r="Z16" s="680"/>
      <c r="AA16" s="505"/>
      <c r="AB16" s="505"/>
      <c r="AC16" s="122">
        <f t="shared" si="2"/>
        <v>200000</v>
      </c>
      <c r="AD16" s="117" t="s">
        <v>4403</v>
      </c>
    </row>
    <row r="17" spans="1:31" s="110" customFormat="1" ht="135" x14ac:dyDescent="0.2">
      <c r="A17" s="133">
        <f t="shared" ca="1" si="1"/>
        <v>12</v>
      </c>
      <c r="B17" s="117" t="s">
        <v>5522</v>
      </c>
      <c r="C17" s="117" t="s">
        <v>3400</v>
      </c>
      <c r="D17" s="117" t="s">
        <v>3401</v>
      </c>
      <c r="E17" s="117">
        <v>62609</v>
      </c>
      <c r="F17" s="117" t="str">
        <f t="shared" si="0"/>
        <v>2-BEU-16-62609</v>
      </c>
      <c r="G17" s="117" t="s">
        <v>3399</v>
      </c>
      <c r="H17" s="118" t="s">
        <v>3402</v>
      </c>
      <c r="I17" s="119" t="s">
        <v>3403</v>
      </c>
      <c r="J17" s="502" t="s">
        <v>3356</v>
      </c>
      <c r="K17" s="502" t="s">
        <v>3356</v>
      </c>
      <c r="L17" s="119" t="s">
        <v>4401</v>
      </c>
      <c r="M17" s="119" t="s">
        <v>4857</v>
      </c>
      <c r="N17" s="119"/>
      <c r="O17" s="503"/>
      <c r="P17" s="503"/>
      <c r="Q17" s="251">
        <v>315000</v>
      </c>
      <c r="R17" s="251">
        <v>315000</v>
      </c>
      <c r="S17" s="251">
        <v>315000</v>
      </c>
      <c r="T17" s="251">
        <v>315000</v>
      </c>
      <c r="U17" s="251">
        <v>315000</v>
      </c>
      <c r="V17" s="251"/>
      <c r="W17" s="506">
        <v>42916</v>
      </c>
      <c r="X17" s="156">
        <v>0.95</v>
      </c>
      <c r="Y17" s="679"/>
      <c r="Z17" s="680"/>
      <c r="AA17" s="505"/>
      <c r="AB17" s="505"/>
      <c r="AC17" s="122">
        <f t="shared" si="2"/>
        <v>315000</v>
      </c>
      <c r="AD17" s="117" t="s">
        <v>4403</v>
      </c>
      <c r="AE17" s="105"/>
    </row>
    <row r="18" spans="1:31" s="110" customFormat="1" ht="120" x14ac:dyDescent="0.2">
      <c r="A18" s="133">
        <f t="shared" ca="1" si="1"/>
        <v>13</v>
      </c>
      <c r="B18" s="117" t="s">
        <v>5523</v>
      </c>
      <c r="C18" s="117" t="s">
        <v>3405</v>
      </c>
      <c r="D18" s="117" t="s">
        <v>3406</v>
      </c>
      <c r="E18" s="117">
        <v>62610</v>
      </c>
      <c r="F18" s="117" t="str">
        <f t="shared" si="0"/>
        <v>3-LAR-16-62610</v>
      </c>
      <c r="G18" s="117" t="s">
        <v>3404</v>
      </c>
      <c r="H18" s="118" t="s">
        <v>3407</v>
      </c>
      <c r="I18" s="119" t="s">
        <v>3408</v>
      </c>
      <c r="J18" s="502" t="s">
        <v>3356</v>
      </c>
      <c r="K18" s="502" t="s">
        <v>3356</v>
      </c>
      <c r="L18" s="119" t="s">
        <v>4401</v>
      </c>
      <c r="M18" s="119" t="s">
        <v>4886</v>
      </c>
      <c r="N18" s="119"/>
      <c r="O18" s="503"/>
      <c r="P18" s="503"/>
      <c r="Q18" s="251">
        <v>150000</v>
      </c>
      <c r="R18" s="251">
        <v>150000</v>
      </c>
      <c r="S18" s="251">
        <v>150000</v>
      </c>
      <c r="T18" s="251">
        <v>150000</v>
      </c>
      <c r="U18" s="251">
        <v>150000</v>
      </c>
      <c r="V18" s="251"/>
      <c r="W18" s="506">
        <v>42978</v>
      </c>
      <c r="X18" s="156">
        <v>0.25</v>
      </c>
      <c r="Y18" s="679"/>
      <c r="Z18" s="680"/>
      <c r="AA18" s="505"/>
      <c r="AB18" s="505"/>
      <c r="AC18" s="122">
        <f t="shared" si="2"/>
        <v>150000</v>
      </c>
      <c r="AD18" s="117" t="s">
        <v>4403</v>
      </c>
    </row>
    <row r="19" spans="1:31" s="110" customFormat="1" ht="120" x14ac:dyDescent="0.2">
      <c r="A19" s="133">
        <f t="shared" ca="1" si="1"/>
        <v>14</v>
      </c>
      <c r="B19" s="117" t="s">
        <v>5524</v>
      </c>
      <c r="C19" s="117" t="s">
        <v>3411</v>
      </c>
      <c r="D19" s="117" t="s">
        <v>3412</v>
      </c>
      <c r="E19" s="117">
        <v>62611</v>
      </c>
      <c r="F19" s="117" t="str">
        <f t="shared" si="0"/>
        <v>5-ABI-16-62611</v>
      </c>
      <c r="G19" s="117" t="s">
        <v>3410</v>
      </c>
      <c r="H19" s="118" t="s">
        <v>3413</v>
      </c>
      <c r="I19" s="119" t="s">
        <v>3392</v>
      </c>
      <c r="J19" s="502" t="s">
        <v>3356</v>
      </c>
      <c r="K19" s="502" t="s">
        <v>3356</v>
      </c>
      <c r="L19" s="119" t="s">
        <v>4401</v>
      </c>
      <c r="M19" s="119" t="s">
        <v>4888</v>
      </c>
      <c r="N19" s="119" t="s">
        <v>4400</v>
      </c>
      <c r="O19" s="503"/>
      <c r="P19" s="503"/>
      <c r="Q19" s="251">
        <v>260000</v>
      </c>
      <c r="R19" s="251">
        <v>260000</v>
      </c>
      <c r="S19" s="251">
        <v>260000</v>
      </c>
      <c r="T19" s="251">
        <v>260000</v>
      </c>
      <c r="U19" s="251">
        <v>260000</v>
      </c>
      <c r="V19" s="251"/>
      <c r="W19" s="121" t="s">
        <v>5525</v>
      </c>
      <c r="X19" s="156"/>
      <c r="Y19" s="679"/>
      <c r="Z19" s="680"/>
      <c r="AA19" s="505"/>
      <c r="AB19" s="505"/>
      <c r="AC19" s="122">
        <f t="shared" si="2"/>
        <v>260000</v>
      </c>
      <c r="AD19" s="117" t="s">
        <v>4403</v>
      </c>
      <c r="AE19" s="105"/>
    </row>
    <row r="20" spans="1:31" s="110" customFormat="1" ht="120" x14ac:dyDescent="0.2">
      <c r="A20" s="133">
        <f t="shared" ca="1" si="1"/>
        <v>15</v>
      </c>
      <c r="B20" s="117" t="s">
        <v>5526</v>
      </c>
      <c r="C20" s="117" t="s">
        <v>3415</v>
      </c>
      <c r="D20" s="117" t="s">
        <v>3416</v>
      </c>
      <c r="E20" s="117">
        <v>62612</v>
      </c>
      <c r="F20" s="117" t="str">
        <f t="shared" si="0"/>
        <v>1-CLE-16-62612</v>
      </c>
      <c r="G20" s="117" t="s">
        <v>3414</v>
      </c>
      <c r="H20" s="118" t="s">
        <v>3417</v>
      </c>
      <c r="I20" s="119" t="s">
        <v>3418</v>
      </c>
      <c r="J20" s="502" t="s">
        <v>3356</v>
      </c>
      <c r="K20" s="502" t="s">
        <v>3356</v>
      </c>
      <c r="L20" s="119" t="s">
        <v>4401</v>
      </c>
      <c r="M20" s="119" t="s">
        <v>4869</v>
      </c>
      <c r="N20" s="119" t="s">
        <v>4890</v>
      </c>
      <c r="O20" s="503"/>
      <c r="P20" s="503"/>
      <c r="Q20" s="251">
        <v>325000</v>
      </c>
      <c r="R20" s="251">
        <v>325000</v>
      </c>
      <c r="S20" s="251">
        <v>325000</v>
      </c>
      <c r="T20" s="251">
        <v>325000</v>
      </c>
      <c r="U20" s="251">
        <v>325000</v>
      </c>
      <c r="V20" s="251"/>
      <c r="W20" s="506">
        <v>42735</v>
      </c>
      <c r="X20" s="156">
        <v>0.9</v>
      </c>
      <c r="Y20" s="679"/>
      <c r="Z20" s="680"/>
      <c r="AA20" s="505"/>
      <c r="AB20" s="505"/>
      <c r="AC20" s="122">
        <f t="shared" si="2"/>
        <v>325000</v>
      </c>
      <c r="AD20" s="117" t="s">
        <v>4403</v>
      </c>
    </row>
    <row r="21" spans="1:31" s="110" customFormat="1" ht="120" x14ac:dyDescent="0.2">
      <c r="A21" s="133">
        <f t="shared" ca="1" si="1"/>
        <v>16</v>
      </c>
      <c r="B21" s="117" t="s">
        <v>5527</v>
      </c>
      <c r="C21" s="117" t="s">
        <v>3420</v>
      </c>
      <c r="D21" s="117" t="s">
        <v>3421</v>
      </c>
      <c r="E21" s="117">
        <v>62613</v>
      </c>
      <c r="F21" s="117" t="str">
        <f t="shared" si="0"/>
        <v>5-CHI-16-62613</v>
      </c>
      <c r="G21" s="117" t="s">
        <v>3419</v>
      </c>
      <c r="H21" s="118" t="s">
        <v>3422</v>
      </c>
      <c r="I21" s="119" t="s">
        <v>3423</v>
      </c>
      <c r="J21" s="502" t="s">
        <v>3356</v>
      </c>
      <c r="K21" s="502" t="s">
        <v>3356</v>
      </c>
      <c r="L21" s="119" t="s">
        <v>4401</v>
      </c>
      <c r="M21" s="119" t="s">
        <v>4888</v>
      </c>
      <c r="N21" s="119"/>
      <c r="O21" s="503"/>
      <c r="P21" s="503"/>
      <c r="Q21" s="251">
        <v>500000</v>
      </c>
      <c r="R21" s="251">
        <v>500000</v>
      </c>
      <c r="S21" s="251">
        <v>500000</v>
      </c>
      <c r="T21" s="251">
        <v>500000</v>
      </c>
      <c r="U21" s="251">
        <v>500000</v>
      </c>
      <c r="V21" s="251"/>
      <c r="W21" s="121" t="s">
        <v>4891</v>
      </c>
      <c r="X21" s="156">
        <v>0.6</v>
      </c>
      <c r="Y21" s="679"/>
      <c r="Z21" s="680"/>
      <c r="AA21" s="505"/>
      <c r="AB21" s="505"/>
      <c r="AC21" s="122">
        <f t="shared" si="2"/>
        <v>500000</v>
      </c>
      <c r="AD21" s="117" t="s">
        <v>4403</v>
      </c>
      <c r="AE21" s="105"/>
    </row>
    <row r="22" spans="1:31" ht="150" x14ac:dyDescent="0.2">
      <c r="A22" s="133">
        <f t="shared" ca="1" si="1"/>
        <v>17</v>
      </c>
      <c r="B22" s="117" t="s">
        <v>5528</v>
      </c>
      <c r="C22" s="117" t="s">
        <v>3425</v>
      </c>
      <c r="D22" s="117" t="s">
        <v>3426</v>
      </c>
      <c r="E22" s="117">
        <v>62614</v>
      </c>
      <c r="F22" s="117" t="str">
        <f t="shared" si="0"/>
        <v>2-HGR-16-62614</v>
      </c>
      <c r="G22" s="117" t="s">
        <v>3424</v>
      </c>
      <c r="H22" s="118" t="s">
        <v>3427</v>
      </c>
      <c r="I22" s="119" t="s">
        <v>3428</v>
      </c>
      <c r="J22" s="502" t="s">
        <v>3356</v>
      </c>
      <c r="K22" s="502" t="s">
        <v>3356</v>
      </c>
      <c r="L22" s="119" t="s">
        <v>4401</v>
      </c>
      <c r="M22" s="119" t="s">
        <v>4857</v>
      </c>
      <c r="N22" s="119"/>
      <c r="O22" s="503"/>
      <c r="P22" s="503"/>
      <c r="Q22" s="251">
        <v>250000</v>
      </c>
      <c r="R22" s="251">
        <v>250000</v>
      </c>
      <c r="S22" s="251">
        <v>250000</v>
      </c>
      <c r="T22" s="251">
        <v>250000</v>
      </c>
      <c r="U22" s="251">
        <v>250000</v>
      </c>
      <c r="V22" s="251"/>
      <c r="W22" s="121" t="s">
        <v>5529</v>
      </c>
      <c r="X22" s="156"/>
      <c r="Y22" s="679"/>
      <c r="Z22" s="680"/>
      <c r="AA22" s="505"/>
      <c r="AB22" s="505"/>
      <c r="AC22" s="122">
        <f t="shared" si="2"/>
        <v>250000</v>
      </c>
      <c r="AD22" s="117" t="s">
        <v>4403</v>
      </c>
    </row>
    <row r="23" spans="1:31" ht="120" x14ac:dyDescent="0.2">
      <c r="A23" s="133">
        <f t="shared" ca="1" si="1"/>
        <v>18</v>
      </c>
      <c r="B23" s="133" t="s">
        <v>5530</v>
      </c>
      <c r="C23" s="133" t="s">
        <v>5531</v>
      </c>
      <c r="D23" s="133" t="s">
        <v>5532</v>
      </c>
      <c r="E23" s="117">
        <v>62615</v>
      </c>
      <c r="F23" s="117" t="str">
        <f t="shared" si="0"/>
        <v>4-ODE-17-62615</v>
      </c>
      <c r="G23" s="133" t="s">
        <v>5530</v>
      </c>
      <c r="H23" s="126" t="s">
        <v>3433</v>
      </c>
      <c r="I23" s="119" t="s">
        <v>5533</v>
      </c>
      <c r="J23" s="502" t="s">
        <v>3356</v>
      </c>
      <c r="K23" s="502" t="s">
        <v>3356</v>
      </c>
      <c r="L23" s="119" t="s">
        <v>4401</v>
      </c>
      <c r="M23" s="119" t="s">
        <v>4892</v>
      </c>
      <c r="N23" s="119" t="s">
        <v>4893</v>
      </c>
      <c r="O23" s="503"/>
      <c r="P23" s="503"/>
      <c r="Q23" s="253">
        <v>150714</v>
      </c>
      <c r="R23" s="253">
        <v>150714</v>
      </c>
      <c r="S23" s="253">
        <v>150714</v>
      </c>
      <c r="T23" s="253">
        <v>150714</v>
      </c>
      <c r="U23" s="253">
        <v>150714</v>
      </c>
      <c r="V23" s="253"/>
      <c r="W23" s="506" t="s">
        <v>5534</v>
      </c>
      <c r="X23" s="156">
        <v>1</v>
      </c>
      <c r="Y23" s="679"/>
      <c r="Z23" s="680"/>
      <c r="AA23" s="504"/>
      <c r="AB23" s="504"/>
      <c r="AC23" s="122">
        <f t="shared" si="2"/>
        <v>150714</v>
      </c>
      <c r="AD23" s="117" t="s">
        <v>4403</v>
      </c>
    </row>
    <row r="24" spans="1:31" ht="150" x14ac:dyDescent="0.2">
      <c r="A24" s="133">
        <f t="shared" ca="1" si="1"/>
        <v>19</v>
      </c>
      <c r="B24" s="117" t="s">
        <v>5535</v>
      </c>
      <c r="C24" s="117" t="s">
        <v>5536</v>
      </c>
      <c r="D24" s="117" t="s">
        <v>5537</v>
      </c>
      <c r="E24" s="117">
        <v>62616</v>
      </c>
      <c r="F24" s="117" t="str">
        <f t="shared" si="0"/>
        <v>4-GAT-17-62616</v>
      </c>
      <c r="G24" s="117" t="s">
        <v>5535</v>
      </c>
      <c r="H24" s="118" t="s">
        <v>3437</v>
      </c>
      <c r="I24" s="119" t="s">
        <v>3392</v>
      </c>
      <c r="J24" s="502" t="s">
        <v>3356</v>
      </c>
      <c r="K24" s="502" t="s">
        <v>3356</v>
      </c>
      <c r="L24" s="119" t="s">
        <v>4401</v>
      </c>
      <c r="M24" s="119" t="s">
        <v>4894</v>
      </c>
      <c r="N24" s="119" t="s">
        <v>5538</v>
      </c>
      <c r="O24" s="503" t="s">
        <v>5539</v>
      </c>
      <c r="P24" s="503"/>
      <c r="Q24" s="254">
        <v>200000</v>
      </c>
      <c r="R24" s="254">
        <v>200000</v>
      </c>
      <c r="S24" s="254">
        <v>200000</v>
      </c>
      <c r="T24" s="254">
        <v>80000</v>
      </c>
      <c r="U24" s="254">
        <v>80000</v>
      </c>
      <c r="V24" s="254"/>
      <c r="W24" s="506">
        <v>42735</v>
      </c>
      <c r="X24" s="156">
        <v>1</v>
      </c>
      <c r="Y24" s="679"/>
      <c r="Z24" s="680"/>
      <c r="AA24" s="505">
        <v>80000</v>
      </c>
      <c r="AB24" s="505"/>
      <c r="AC24" s="122">
        <f t="shared" si="2"/>
        <v>0</v>
      </c>
      <c r="AD24" s="117" t="s">
        <v>4403</v>
      </c>
    </row>
    <row r="25" spans="1:31" s="110" customFormat="1" ht="120" x14ac:dyDescent="0.2">
      <c r="A25" s="133">
        <f t="shared" ca="1" si="1"/>
        <v>20</v>
      </c>
      <c r="B25" s="117" t="s">
        <v>3438</v>
      </c>
      <c r="C25" s="117" t="s">
        <v>3439</v>
      </c>
      <c r="D25" s="117" t="s">
        <v>3440</v>
      </c>
      <c r="E25" s="117">
        <v>62617</v>
      </c>
      <c r="F25" s="117" t="str">
        <f t="shared" si="0"/>
        <v>HQ-L-16-62617</v>
      </c>
      <c r="G25" s="117" t="s">
        <v>3438</v>
      </c>
      <c r="H25" s="118" t="s">
        <v>3441</v>
      </c>
      <c r="I25" s="126" t="s">
        <v>3442</v>
      </c>
      <c r="J25" s="502" t="s">
        <v>3356</v>
      </c>
      <c r="K25" s="502" t="s">
        <v>3356</v>
      </c>
      <c r="L25" s="119" t="s">
        <v>4401</v>
      </c>
      <c r="M25" s="119" t="s">
        <v>4894</v>
      </c>
      <c r="N25" s="119" t="s">
        <v>4897</v>
      </c>
      <c r="O25" s="503" t="s">
        <v>5540</v>
      </c>
      <c r="P25" s="503"/>
      <c r="Q25" s="255">
        <v>78000</v>
      </c>
      <c r="R25" s="255">
        <v>78000</v>
      </c>
      <c r="S25" s="255">
        <v>78000</v>
      </c>
      <c r="T25" s="255">
        <v>78000</v>
      </c>
      <c r="U25" s="255">
        <v>78000</v>
      </c>
      <c r="V25" s="255"/>
      <c r="W25" s="506">
        <v>42809</v>
      </c>
      <c r="X25" s="156">
        <v>1</v>
      </c>
      <c r="Y25" s="679">
        <v>0.5</v>
      </c>
      <c r="Z25" s="680"/>
      <c r="AA25" s="505">
        <v>0</v>
      </c>
      <c r="AB25" s="505"/>
      <c r="AC25" s="122">
        <f t="shared" si="2"/>
        <v>78000</v>
      </c>
      <c r="AD25" s="117" t="s">
        <v>4403</v>
      </c>
    </row>
    <row r="26" spans="1:31" s="110" customFormat="1" ht="135" x14ac:dyDescent="0.2">
      <c r="A26" s="133">
        <f t="shared" ca="1" si="1"/>
        <v>21</v>
      </c>
      <c r="B26" s="117" t="s">
        <v>5541</v>
      </c>
      <c r="C26" s="117" t="s">
        <v>3444</v>
      </c>
      <c r="D26" s="117" t="s">
        <v>3445</v>
      </c>
      <c r="E26" s="117">
        <v>62618</v>
      </c>
      <c r="F26" s="117" t="str">
        <f t="shared" si="0"/>
        <v>HQ-GA-16-62618</v>
      </c>
      <c r="G26" s="117" t="s">
        <v>3443</v>
      </c>
      <c r="H26" s="118" t="s">
        <v>3446</v>
      </c>
      <c r="I26" s="126" t="s">
        <v>3447</v>
      </c>
      <c r="J26" s="502" t="s">
        <v>3356</v>
      </c>
      <c r="K26" s="502" t="s">
        <v>3356</v>
      </c>
      <c r="L26" s="119" t="s">
        <v>4401</v>
      </c>
      <c r="M26" s="119" t="s">
        <v>4894</v>
      </c>
      <c r="N26" s="119" t="s">
        <v>4899</v>
      </c>
      <c r="O26" s="503"/>
      <c r="P26" s="503"/>
      <c r="Q26" s="255">
        <v>769600</v>
      </c>
      <c r="R26" s="255">
        <v>769600</v>
      </c>
      <c r="S26" s="255">
        <v>769600</v>
      </c>
      <c r="T26" s="255">
        <v>769600</v>
      </c>
      <c r="U26" s="255">
        <v>769600</v>
      </c>
      <c r="V26" s="255"/>
      <c r="W26" s="506">
        <v>42916</v>
      </c>
      <c r="X26" s="156">
        <v>1</v>
      </c>
      <c r="Y26" s="679"/>
      <c r="Z26" s="680"/>
      <c r="AA26" s="505"/>
      <c r="AB26" s="505"/>
      <c r="AC26" s="122">
        <f t="shared" si="2"/>
        <v>769600</v>
      </c>
      <c r="AD26" s="117" t="s">
        <v>4403</v>
      </c>
    </row>
    <row r="27" spans="1:31" s="110" customFormat="1" ht="120" x14ac:dyDescent="0.2">
      <c r="A27" s="133">
        <f t="shared" ca="1" si="1"/>
        <v>22</v>
      </c>
      <c r="B27" s="117" t="s">
        <v>5542</v>
      </c>
      <c r="C27" s="117" t="s">
        <v>3449</v>
      </c>
      <c r="D27" s="117" t="s">
        <v>3450</v>
      </c>
      <c r="E27" s="117">
        <v>62619</v>
      </c>
      <c r="F27" s="117" t="str">
        <f t="shared" si="0"/>
        <v>HQ-E-16-62619</v>
      </c>
      <c r="G27" s="117" t="s">
        <v>3448</v>
      </c>
      <c r="H27" s="118" t="s">
        <v>3451</v>
      </c>
      <c r="I27" s="126" t="s">
        <v>3452</v>
      </c>
      <c r="J27" s="502" t="s">
        <v>3356</v>
      </c>
      <c r="K27" s="502" t="s">
        <v>3356</v>
      </c>
      <c r="L27" s="119" t="s">
        <v>4401</v>
      </c>
      <c r="M27" s="119" t="s">
        <v>4894</v>
      </c>
      <c r="N27" s="119" t="s">
        <v>4899</v>
      </c>
      <c r="O27" s="503"/>
      <c r="P27" s="503"/>
      <c r="Q27" s="255">
        <v>78000</v>
      </c>
      <c r="R27" s="255">
        <v>78000</v>
      </c>
      <c r="S27" s="255">
        <v>78000</v>
      </c>
      <c r="T27" s="255">
        <v>78000</v>
      </c>
      <c r="U27" s="255">
        <v>78000</v>
      </c>
      <c r="V27" s="255"/>
      <c r="W27" s="506">
        <v>42916</v>
      </c>
      <c r="X27" s="156">
        <v>1</v>
      </c>
      <c r="Y27" s="679"/>
      <c r="Z27" s="680"/>
      <c r="AA27" s="505"/>
      <c r="AB27" s="505"/>
      <c r="AC27" s="122">
        <f t="shared" si="2"/>
        <v>78000</v>
      </c>
      <c r="AD27" s="117" t="s">
        <v>4403</v>
      </c>
    </row>
    <row r="28" spans="1:31" s="110" customFormat="1" ht="120" x14ac:dyDescent="0.2">
      <c r="A28" s="133">
        <f t="shared" ca="1" si="1"/>
        <v>23</v>
      </c>
      <c r="B28" s="117" t="s">
        <v>5543</v>
      </c>
      <c r="C28" s="117" t="s">
        <v>3454</v>
      </c>
      <c r="D28" s="117" t="s">
        <v>3455</v>
      </c>
      <c r="E28" s="117">
        <v>62620</v>
      </c>
      <c r="F28" s="117" t="str">
        <f t="shared" si="0"/>
        <v>HQ-C-16-62620</v>
      </c>
      <c r="G28" s="117" t="s">
        <v>3453</v>
      </c>
      <c r="H28" s="118" t="s">
        <v>3456</v>
      </c>
      <c r="I28" s="126" t="s">
        <v>3457</v>
      </c>
      <c r="J28" s="502" t="s">
        <v>3356</v>
      </c>
      <c r="K28" s="502" t="s">
        <v>3356</v>
      </c>
      <c r="L28" s="119" t="s">
        <v>4401</v>
      </c>
      <c r="M28" s="119" t="s">
        <v>4864</v>
      </c>
      <c r="N28" s="119"/>
      <c r="O28" s="503"/>
      <c r="P28" s="503"/>
      <c r="Q28" s="255">
        <v>520000</v>
      </c>
      <c r="R28" s="255">
        <v>520000</v>
      </c>
      <c r="S28" s="255">
        <v>520000</v>
      </c>
      <c r="T28" s="255">
        <v>520000</v>
      </c>
      <c r="U28" s="255">
        <v>520000</v>
      </c>
      <c r="V28" s="255"/>
      <c r="W28" s="506">
        <v>42978</v>
      </c>
      <c r="X28" s="156">
        <v>0.3</v>
      </c>
      <c r="Y28" s="679"/>
      <c r="Z28" s="680"/>
      <c r="AA28" s="504"/>
      <c r="AB28" s="504"/>
      <c r="AC28" s="122">
        <f t="shared" si="2"/>
        <v>520000</v>
      </c>
      <c r="AD28" s="117" t="s">
        <v>4403</v>
      </c>
    </row>
    <row r="29" spans="1:31" s="110" customFormat="1" ht="120" x14ac:dyDescent="0.2">
      <c r="A29" s="133">
        <f t="shared" ca="1" si="1"/>
        <v>24</v>
      </c>
      <c r="B29" s="117" t="s">
        <v>5544</v>
      </c>
      <c r="C29" s="117" t="s">
        <v>3459</v>
      </c>
      <c r="D29" s="117" t="s">
        <v>3460</v>
      </c>
      <c r="E29" s="117">
        <v>62621</v>
      </c>
      <c r="F29" s="117" t="str">
        <f t="shared" si="0"/>
        <v>HQ-A-16-62621</v>
      </c>
      <c r="G29" s="117" t="s">
        <v>3458</v>
      </c>
      <c r="H29" s="118" t="s">
        <v>3461</v>
      </c>
      <c r="I29" s="126" t="s">
        <v>3462</v>
      </c>
      <c r="J29" s="502" t="s">
        <v>3356</v>
      </c>
      <c r="K29" s="502" t="s">
        <v>3356</v>
      </c>
      <c r="L29" s="119" t="s">
        <v>4401</v>
      </c>
      <c r="M29" s="119" t="s">
        <v>4857</v>
      </c>
      <c r="N29" s="119" t="s">
        <v>5545</v>
      </c>
      <c r="O29" s="503" t="s">
        <v>5546</v>
      </c>
      <c r="P29" s="503"/>
      <c r="Q29" s="255">
        <v>1040000</v>
      </c>
      <c r="R29" s="255">
        <v>1040000</v>
      </c>
      <c r="S29" s="255">
        <v>1040000</v>
      </c>
      <c r="T29" s="255">
        <v>1040000</v>
      </c>
      <c r="U29" s="255">
        <v>1040000</v>
      </c>
      <c r="V29" s="255"/>
      <c r="W29" s="506">
        <v>42978</v>
      </c>
      <c r="X29" s="156">
        <v>1</v>
      </c>
      <c r="Y29" s="679"/>
      <c r="Z29" s="680"/>
      <c r="AA29" s="504">
        <v>1040000</v>
      </c>
      <c r="AB29" s="504"/>
      <c r="AC29" s="122">
        <f t="shared" si="2"/>
        <v>0</v>
      </c>
      <c r="AD29" s="117" t="s">
        <v>4403</v>
      </c>
      <c r="AE29" s="105"/>
    </row>
    <row r="30" spans="1:31" s="110" customFormat="1" ht="120" x14ac:dyDescent="0.2">
      <c r="A30" s="133">
        <f t="shared" ca="1" si="1"/>
        <v>25</v>
      </c>
      <c r="B30" s="117" t="s">
        <v>5547</v>
      </c>
      <c r="C30" s="117" t="s">
        <v>3449</v>
      </c>
      <c r="D30" s="117" t="s">
        <v>3450</v>
      </c>
      <c r="E30" s="117">
        <v>62622</v>
      </c>
      <c r="F30" s="117" t="str">
        <f t="shared" si="0"/>
        <v>HQ-E-16-62622</v>
      </c>
      <c r="G30" s="117" t="s">
        <v>3463</v>
      </c>
      <c r="H30" s="118" t="s">
        <v>3464</v>
      </c>
      <c r="I30" s="126" t="s">
        <v>3465</v>
      </c>
      <c r="J30" s="502" t="s">
        <v>3356</v>
      </c>
      <c r="K30" s="502" t="s">
        <v>3356</v>
      </c>
      <c r="L30" s="119" t="s">
        <v>4401</v>
      </c>
      <c r="M30" s="119" t="s">
        <v>4857</v>
      </c>
      <c r="N30" s="119"/>
      <c r="O30" s="503" t="s">
        <v>5548</v>
      </c>
      <c r="P30" s="503"/>
      <c r="Q30" s="255">
        <v>1787058</v>
      </c>
      <c r="R30" s="255">
        <v>1787058</v>
      </c>
      <c r="S30" s="255">
        <v>1787058</v>
      </c>
      <c r="T30" s="255">
        <v>1787058</v>
      </c>
      <c r="U30" s="255">
        <v>1787058</v>
      </c>
      <c r="V30" s="255"/>
      <c r="W30" s="506">
        <v>42978</v>
      </c>
      <c r="X30" s="156">
        <v>1</v>
      </c>
      <c r="Y30" s="679"/>
      <c r="Z30" s="680">
        <v>500000</v>
      </c>
      <c r="AA30" s="504"/>
      <c r="AB30" s="504"/>
      <c r="AC30" s="122">
        <f t="shared" si="2"/>
        <v>1787058</v>
      </c>
      <c r="AD30" s="117" t="s">
        <v>4403</v>
      </c>
    </row>
    <row r="31" spans="1:31" ht="120" x14ac:dyDescent="0.2">
      <c r="A31" s="133">
        <f t="shared" ca="1" si="1"/>
        <v>26</v>
      </c>
      <c r="B31" s="117" t="s">
        <v>5549</v>
      </c>
      <c r="C31" s="117" t="s">
        <v>3467</v>
      </c>
      <c r="D31" s="117" t="s">
        <v>3468</v>
      </c>
      <c r="E31" s="117">
        <v>62623</v>
      </c>
      <c r="F31" s="117" t="str">
        <f t="shared" si="0"/>
        <v>HQ-O-16-62623</v>
      </c>
      <c r="G31" s="117" t="s">
        <v>3466</v>
      </c>
      <c r="H31" s="118" t="s">
        <v>3469</v>
      </c>
      <c r="I31" s="126" t="s">
        <v>3470</v>
      </c>
      <c r="J31" s="502" t="s">
        <v>3356</v>
      </c>
      <c r="K31" s="502" t="s">
        <v>3356</v>
      </c>
      <c r="L31" s="119" t="s">
        <v>4401</v>
      </c>
      <c r="M31" s="119" t="s">
        <v>4869</v>
      </c>
      <c r="N31" s="119" t="s">
        <v>5550</v>
      </c>
      <c r="O31" s="503"/>
      <c r="P31" s="503"/>
      <c r="Q31" s="255">
        <v>26000</v>
      </c>
      <c r="R31" s="255">
        <v>26000</v>
      </c>
      <c r="S31" s="255">
        <v>26000</v>
      </c>
      <c r="T31" s="255">
        <v>26000</v>
      </c>
      <c r="U31" s="255">
        <v>26000</v>
      </c>
      <c r="V31" s="255"/>
      <c r="W31" s="506">
        <v>42978</v>
      </c>
      <c r="X31" s="156"/>
      <c r="Y31" s="679"/>
      <c r="Z31" s="680"/>
      <c r="AA31" s="505"/>
      <c r="AB31" s="505"/>
      <c r="AC31" s="122">
        <f t="shared" si="2"/>
        <v>26000</v>
      </c>
      <c r="AD31" s="117" t="s">
        <v>4403</v>
      </c>
      <c r="AE31" s="110"/>
    </row>
    <row r="32" spans="1:31" ht="105" x14ac:dyDescent="0.2">
      <c r="A32" s="133">
        <f t="shared" ca="1" si="1"/>
        <v>27</v>
      </c>
      <c r="B32" s="117" t="s">
        <v>5551</v>
      </c>
      <c r="C32" s="117" t="s">
        <v>3473</v>
      </c>
      <c r="D32" s="117" t="s">
        <v>3474</v>
      </c>
      <c r="E32" s="117">
        <v>62624</v>
      </c>
      <c r="F32" s="117" t="str">
        <f t="shared" si="0"/>
        <v>2-CON-16-62624</v>
      </c>
      <c r="G32" s="117" t="s">
        <v>3472</v>
      </c>
      <c r="H32" s="118" t="s">
        <v>3475</v>
      </c>
      <c r="I32" s="130" t="s">
        <v>3476</v>
      </c>
      <c r="J32" s="502" t="s">
        <v>3356</v>
      </c>
      <c r="K32" s="502" t="s">
        <v>3356</v>
      </c>
      <c r="L32" s="119" t="s">
        <v>4401</v>
      </c>
      <c r="M32" s="119" t="s">
        <v>4857</v>
      </c>
      <c r="N32" s="119"/>
      <c r="O32" s="503"/>
      <c r="P32" s="503"/>
      <c r="Q32" s="251">
        <f>537368+66502</f>
        <v>603870</v>
      </c>
      <c r="R32" s="251">
        <f>537368+66502</f>
        <v>603870</v>
      </c>
      <c r="S32" s="251">
        <f>537368+66502</f>
        <v>603870</v>
      </c>
      <c r="T32" s="251">
        <f>537368+66502</f>
        <v>603870</v>
      </c>
      <c r="U32" s="251">
        <f>537368+66502</f>
        <v>603870</v>
      </c>
      <c r="V32" s="251"/>
      <c r="W32" s="506">
        <v>42978</v>
      </c>
      <c r="X32" s="156">
        <v>0.4</v>
      </c>
      <c r="Y32" s="679"/>
      <c r="Z32" s="680"/>
      <c r="AA32" s="505"/>
      <c r="AB32" s="505"/>
      <c r="AC32" s="122">
        <f t="shared" si="2"/>
        <v>603870</v>
      </c>
      <c r="AD32" s="117" t="s">
        <v>4403</v>
      </c>
    </row>
    <row r="33" spans="1:31" ht="135" x14ac:dyDescent="0.2">
      <c r="A33" s="133">
        <f t="shared" ca="1" si="1"/>
        <v>28</v>
      </c>
      <c r="B33" s="117" t="s">
        <v>5552</v>
      </c>
      <c r="C33" s="117" t="s">
        <v>3383</v>
      </c>
      <c r="D33" s="117" t="s">
        <v>3384</v>
      </c>
      <c r="E33" s="117">
        <v>62625</v>
      </c>
      <c r="F33" s="117" t="str">
        <f t="shared" si="0"/>
        <v>1-GAR-16-62625</v>
      </c>
      <c r="G33" s="117" t="s">
        <v>3477</v>
      </c>
      <c r="H33" s="118" t="s">
        <v>4424</v>
      </c>
      <c r="I33" s="119" t="s">
        <v>3479</v>
      </c>
      <c r="J33" s="502" t="s">
        <v>3356</v>
      </c>
      <c r="K33" s="502" t="s">
        <v>3356</v>
      </c>
      <c r="L33" s="119" t="s">
        <v>4401</v>
      </c>
      <c r="M33" s="119" t="s">
        <v>4869</v>
      </c>
      <c r="N33" s="119" t="s">
        <v>5553</v>
      </c>
      <c r="O33" s="503"/>
      <c r="P33" s="503"/>
      <c r="Q33" s="251">
        <v>134006</v>
      </c>
      <c r="R33" s="251">
        <v>134006</v>
      </c>
      <c r="S33" s="251">
        <v>134006</v>
      </c>
      <c r="T33" s="251">
        <v>134006</v>
      </c>
      <c r="U33" s="251">
        <v>134006</v>
      </c>
      <c r="V33" s="251"/>
      <c r="W33" s="506">
        <v>42978</v>
      </c>
      <c r="X33" s="156"/>
      <c r="Y33" s="679"/>
      <c r="Z33" s="680"/>
      <c r="AA33" s="505"/>
      <c r="AB33" s="505"/>
      <c r="AC33" s="122">
        <f t="shared" si="2"/>
        <v>134006</v>
      </c>
      <c r="AD33" s="117" t="s">
        <v>4403</v>
      </c>
      <c r="AE33" s="110"/>
    </row>
    <row r="34" spans="1:31" ht="135" x14ac:dyDescent="0.2">
      <c r="A34" s="133">
        <f t="shared" ca="1" si="1"/>
        <v>29</v>
      </c>
      <c r="B34" s="117" t="s">
        <v>5554</v>
      </c>
      <c r="C34" s="117" t="s">
        <v>3383</v>
      </c>
      <c r="D34" s="117" t="s">
        <v>3384</v>
      </c>
      <c r="E34" s="117">
        <v>62626</v>
      </c>
      <c r="F34" s="117" t="str">
        <f t="shared" si="0"/>
        <v>1-GAR-16-62626</v>
      </c>
      <c r="G34" s="117" t="s">
        <v>3480</v>
      </c>
      <c r="H34" s="118" t="s">
        <v>4425</v>
      </c>
      <c r="I34" s="119" t="s">
        <v>3482</v>
      </c>
      <c r="J34" s="502" t="s">
        <v>3356</v>
      </c>
      <c r="K34" s="502" t="s">
        <v>3356</v>
      </c>
      <c r="L34" s="119" t="s">
        <v>4401</v>
      </c>
      <c r="M34" s="119" t="s">
        <v>4869</v>
      </c>
      <c r="N34" s="119" t="s">
        <v>5553</v>
      </c>
      <c r="O34" s="503"/>
      <c r="P34" s="503"/>
      <c r="Q34" s="251">
        <v>574870</v>
      </c>
      <c r="R34" s="251">
        <v>574870</v>
      </c>
      <c r="S34" s="251">
        <v>574870</v>
      </c>
      <c r="T34" s="251">
        <v>574870</v>
      </c>
      <c r="U34" s="251">
        <v>574870</v>
      </c>
      <c r="V34" s="251"/>
      <c r="W34" s="506">
        <v>42978</v>
      </c>
      <c r="X34" s="156"/>
      <c r="Y34" s="679"/>
      <c r="Z34" s="680"/>
      <c r="AA34" s="505"/>
      <c r="AB34" s="505"/>
      <c r="AC34" s="122">
        <f t="shared" si="2"/>
        <v>574870</v>
      </c>
      <c r="AD34" s="117" t="s">
        <v>4403</v>
      </c>
      <c r="AE34" s="110"/>
    </row>
    <row r="35" spans="1:31" ht="135" x14ac:dyDescent="0.2">
      <c r="A35" s="133">
        <f t="shared" ca="1" si="1"/>
        <v>30</v>
      </c>
      <c r="B35" s="117" t="s">
        <v>5555</v>
      </c>
      <c r="C35" s="117" t="s">
        <v>3383</v>
      </c>
      <c r="D35" s="117" t="s">
        <v>3384</v>
      </c>
      <c r="E35" s="117">
        <v>62627</v>
      </c>
      <c r="F35" s="117" t="str">
        <f t="shared" si="0"/>
        <v>1-GAR-16-62627</v>
      </c>
      <c r="G35" s="117" t="s">
        <v>3483</v>
      </c>
      <c r="H35" s="118" t="s">
        <v>4427</v>
      </c>
      <c r="I35" s="119" t="s">
        <v>4428</v>
      </c>
      <c r="J35" s="502" t="s">
        <v>3356</v>
      </c>
      <c r="K35" s="502" t="s">
        <v>3356</v>
      </c>
      <c r="L35" s="119" t="s">
        <v>4401</v>
      </c>
      <c r="M35" s="119" t="s">
        <v>4869</v>
      </c>
      <c r="N35" s="119" t="s">
        <v>5553</v>
      </c>
      <c r="O35" s="503"/>
      <c r="P35" s="503"/>
      <c r="Q35" s="251">
        <v>517577</v>
      </c>
      <c r="R35" s="251">
        <v>517577</v>
      </c>
      <c r="S35" s="251">
        <v>517577</v>
      </c>
      <c r="T35" s="251">
        <v>517577</v>
      </c>
      <c r="U35" s="251">
        <v>517577</v>
      </c>
      <c r="V35" s="251"/>
      <c r="W35" s="506">
        <v>42978</v>
      </c>
      <c r="X35" s="156"/>
      <c r="Y35" s="679"/>
      <c r="Z35" s="680"/>
      <c r="AA35" s="505"/>
      <c r="AB35" s="505"/>
      <c r="AC35" s="122">
        <f t="shared" si="2"/>
        <v>517577</v>
      </c>
      <c r="AD35" s="117" t="s">
        <v>4403</v>
      </c>
      <c r="AE35" s="110"/>
    </row>
    <row r="36" spans="1:31" ht="135" x14ac:dyDescent="0.2">
      <c r="A36" s="133">
        <f t="shared" ca="1" si="1"/>
        <v>31</v>
      </c>
      <c r="B36" s="117" t="s">
        <v>5556</v>
      </c>
      <c r="C36" s="117" t="s">
        <v>3383</v>
      </c>
      <c r="D36" s="117" t="s">
        <v>3384</v>
      </c>
      <c r="E36" s="117">
        <v>62628</v>
      </c>
      <c r="F36" s="117" t="str">
        <f t="shared" si="0"/>
        <v>1-GAR-16-62628</v>
      </c>
      <c r="G36" s="117" t="s">
        <v>3486</v>
      </c>
      <c r="H36" s="118" t="s">
        <v>4429</v>
      </c>
      <c r="I36" s="119" t="s">
        <v>3488</v>
      </c>
      <c r="J36" s="502" t="s">
        <v>3356</v>
      </c>
      <c r="K36" s="502" t="s">
        <v>3356</v>
      </c>
      <c r="L36" s="119" t="s">
        <v>4401</v>
      </c>
      <c r="M36" s="119" t="s">
        <v>4869</v>
      </c>
      <c r="N36" s="119" t="s">
        <v>5553</v>
      </c>
      <c r="O36" s="503"/>
      <c r="P36" s="503"/>
      <c r="Q36" s="251">
        <v>150000</v>
      </c>
      <c r="R36" s="251">
        <v>150000</v>
      </c>
      <c r="S36" s="251">
        <v>150000</v>
      </c>
      <c r="T36" s="251">
        <v>150000</v>
      </c>
      <c r="U36" s="251">
        <v>150000</v>
      </c>
      <c r="V36" s="251"/>
      <c r="W36" s="506">
        <v>42978</v>
      </c>
      <c r="X36" s="156"/>
      <c r="Y36" s="679"/>
      <c r="Z36" s="680"/>
      <c r="AA36" s="505"/>
      <c r="AB36" s="505"/>
      <c r="AC36" s="122">
        <f t="shared" si="2"/>
        <v>150000</v>
      </c>
      <c r="AD36" s="117" t="s">
        <v>4403</v>
      </c>
      <c r="AE36" s="110"/>
    </row>
    <row r="37" spans="1:31" ht="135" x14ac:dyDescent="0.2">
      <c r="A37" s="133">
        <f t="shared" ca="1" si="1"/>
        <v>32</v>
      </c>
      <c r="B37" s="133" t="s">
        <v>5557</v>
      </c>
      <c r="C37" s="133" t="s">
        <v>3490</v>
      </c>
      <c r="D37" s="133" t="s">
        <v>3491</v>
      </c>
      <c r="E37" s="117">
        <v>62629</v>
      </c>
      <c r="F37" s="117" t="str">
        <f t="shared" si="0"/>
        <v>2-PIE-16-62629</v>
      </c>
      <c r="G37" s="133" t="s">
        <v>3489</v>
      </c>
      <c r="H37" s="118" t="s">
        <v>3492</v>
      </c>
      <c r="I37" s="119" t="s">
        <v>3493</v>
      </c>
      <c r="J37" s="502" t="s">
        <v>3356</v>
      </c>
      <c r="K37" s="502" t="s">
        <v>3356</v>
      </c>
      <c r="L37" s="119" t="s">
        <v>4401</v>
      </c>
      <c r="M37" s="119" t="s">
        <v>4900</v>
      </c>
      <c r="N37" s="119"/>
      <c r="O37" s="503"/>
      <c r="P37" s="503"/>
      <c r="Q37" s="251">
        <v>150000</v>
      </c>
      <c r="R37" s="251">
        <v>150000</v>
      </c>
      <c r="S37" s="251">
        <v>150000</v>
      </c>
      <c r="T37" s="251">
        <v>150000</v>
      </c>
      <c r="U37" s="251">
        <v>150000</v>
      </c>
      <c r="V37" s="251"/>
      <c r="W37" s="121" t="s">
        <v>4426</v>
      </c>
      <c r="X37" s="156"/>
      <c r="Y37" s="679"/>
      <c r="Z37" s="680"/>
      <c r="AA37" s="505"/>
      <c r="AB37" s="505"/>
      <c r="AC37" s="122">
        <f t="shared" si="2"/>
        <v>150000</v>
      </c>
      <c r="AD37" s="117" t="s">
        <v>4403</v>
      </c>
    </row>
    <row r="38" spans="1:31" ht="120" x14ac:dyDescent="0.2">
      <c r="A38" s="133">
        <f t="shared" ca="1" si="1"/>
        <v>33</v>
      </c>
      <c r="B38" s="117" t="s">
        <v>5558</v>
      </c>
      <c r="C38" s="117" t="s">
        <v>3495</v>
      </c>
      <c r="D38" s="117" t="s">
        <v>3496</v>
      </c>
      <c r="E38" s="117">
        <v>62630</v>
      </c>
      <c r="F38" s="117" t="str">
        <f t="shared" si="0"/>
        <v>2-BAY-16-62630</v>
      </c>
      <c r="G38" s="117" t="s">
        <v>3494</v>
      </c>
      <c r="H38" s="118" t="s">
        <v>3497</v>
      </c>
      <c r="I38" s="119" t="s">
        <v>3498</v>
      </c>
      <c r="J38" s="502" t="s">
        <v>3356</v>
      </c>
      <c r="K38" s="502" t="s">
        <v>3356</v>
      </c>
      <c r="L38" s="119" t="s">
        <v>4401</v>
      </c>
      <c r="M38" s="119" t="s">
        <v>4900</v>
      </c>
      <c r="N38" s="119"/>
      <c r="O38" s="503"/>
      <c r="P38" s="503"/>
      <c r="Q38" s="251">
        <v>150000</v>
      </c>
      <c r="R38" s="251">
        <v>150000</v>
      </c>
      <c r="S38" s="251">
        <v>150000</v>
      </c>
      <c r="T38" s="251">
        <v>150000</v>
      </c>
      <c r="U38" s="251">
        <v>150000</v>
      </c>
      <c r="V38" s="251"/>
      <c r="W38" s="121" t="s">
        <v>4426</v>
      </c>
      <c r="X38" s="156"/>
      <c r="Y38" s="679"/>
      <c r="Z38" s="680"/>
      <c r="AA38" s="505"/>
      <c r="AB38" s="505"/>
      <c r="AC38" s="122">
        <f t="shared" si="2"/>
        <v>150000</v>
      </c>
      <c r="AD38" s="117" t="s">
        <v>4403</v>
      </c>
    </row>
    <row r="39" spans="1:31" ht="135" x14ac:dyDescent="0.2">
      <c r="A39" s="133">
        <f t="shared" ca="1" si="1"/>
        <v>34</v>
      </c>
      <c r="B39" s="117" t="s">
        <v>5559</v>
      </c>
      <c r="C39" s="117" t="s">
        <v>3420</v>
      </c>
      <c r="D39" s="117" t="s">
        <v>3421</v>
      </c>
      <c r="E39" s="117">
        <v>62631</v>
      </c>
      <c r="F39" s="117" t="str">
        <f t="shared" si="0"/>
        <v>5-CHI-16-62631</v>
      </c>
      <c r="G39" s="117" t="s">
        <v>3499</v>
      </c>
      <c r="H39" s="118" t="s">
        <v>3500</v>
      </c>
      <c r="I39" s="119" t="s">
        <v>3501</v>
      </c>
      <c r="J39" s="502" t="s">
        <v>3356</v>
      </c>
      <c r="K39" s="502" t="s">
        <v>3356</v>
      </c>
      <c r="L39" s="119" t="s">
        <v>4401</v>
      </c>
      <c r="M39" s="119" t="s">
        <v>4900</v>
      </c>
      <c r="N39" s="119"/>
      <c r="O39" s="503"/>
      <c r="P39" s="503"/>
      <c r="Q39" s="251">
        <v>150000</v>
      </c>
      <c r="R39" s="251">
        <v>150000</v>
      </c>
      <c r="S39" s="251">
        <v>150000</v>
      </c>
      <c r="T39" s="251">
        <v>150000</v>
      </c>
      <c r="U39" s="251">
        <v>150000</v>
      </c>
      <c r="V39" s="251"/>
      <c r="W39" s="121" t="s">
        <v>4426</v>
      </c>
      <c r="X39" s="156"/>
      <c r="Y39" s="679"/>
      <c r="Z39" s="680"/>
      <c r="AA39" s="505"/>
      <c r="AB39" s="505"/>
      <c r="AC39" s="122">
        <f t="shared" si="2"/>
        <v>150000</v>
      </c>
      <c r="AD39" s="117" t="s">
        <v>4403</v>
      </c>
    </row>
    <row r="40" spans="1:31" ht="150" x14ac:dyDescent="0.2">
      <c r="A40" s="133">
        <f t="shared" ca="1" si="1"/>
        <v>35</v>
      </c>
      <c r="B40" s="117" t="s">
        <v>5560</v>
      </c>
      <c r="C40" s="117" t="s">
        <v>3503</v>
      </c>
      <c r="D40" s="117" t="s">
        <v>3504</v>
      </c>
      <c r="E40" s="117">
        <v>62632</v>
      </c>
      <c r="F40" s="117" t="str">
        <f t="shared" si="0"/>
        <v>1-SUL-16-62632</v>
      </c>
      <c r="G40" s="117" t="s">
        <v>3502</v>
      </c>
      <c r="H40" s="118" t="s">
        <v>3505</v>
      </c>
      <c r="I40" s="119" t="s">
        <v>3506</v>
      </c>
      <c r="J40" s="502" t="s">
        <v>3356</v>
      </c>
      <c r="K40" s="502" t="s">
        <v>3356</v>
      </c>
      <c r="L40" s="119" t="s">
        <v>4401</v>
      </c>
      <c r="M40" s="119" t="s">
        <v>4869</v>
      </c>
      <c r="N40" s="119"/>
      <c r="O40" s="503"/>
      <c r="P40" s="503"/>
      <c r="Q40" s="251">
        <v>150000</v>
      </c>
      <c r="R40" s="251">
        <v>150000</v>
      </c>
      <c r="S40" s="251">
        <v>150000</v>
      </c>
      <c r="T40" s="251">
        <v>150000</v>
      </c>
      <c r="U40" s="251">
        <v>150000</v>
      </c>
      <c r="V40" s="251"/>
      <c r="W40" s="506">
        <v>42978</v>
      </c>
      <c r="X40" s="156"/>
      <c r="Y40" s="679"/>
      <c r="Z40" s="680"/>
      <c r="AA40" s="505"/>
      <c r="AB40" s="505"/>
      <c r="AC40" s="122">
        <f t="shared" si="2"/>
        <v>150000</v>
      </c>
      <c r="AD40" s="117" t="s">
        <v>4403</v>
      </c>
      <c r="AE40" s="110"/>
    </row>
    <row r="41" spans="1:31" ht="120" x14ac:dyDescent="0.2">
      <c r="A41" s="133">
        <f t="shared" ca="1" si="1"/>
        <v>36</v>
      </c>
      <c r="B41" s="117" t="s">
        <v>5561</v>
      </c>
      <c r="C41" s="117" t="s">
        <v>3473</v>
      </c>
      <c r="D41" s="117" t="s">
        <v>3474</v>
      </c>
      <c r="E41" s="117">
        <v>62633</v>
      </c>
      <c r="F41" s="117" t="str">
        <f t="shared" si="0"/>
        <v>2-CON-16-62633</v>
      </c>
      <c r="G41" s="117" t="s">
        <v>3507</v>
      </c>
      <c r="H41" s="118" t="s">
        <v>4901</v>
      </c>
      <c r="I41" s="119" t="s">
        <v>3509</v>
      </c>
      <c r="J41" s="502" t="s">
        <v>3356</v>
      </c>
      <c r="K41" s="502" t="s">
        <v>3356</v>
      </c>
      <c r="L41" s="119" t="s">
        <v>4401</v>
      </c>
      <c r="M41" s="119" t="s">
        <v>4857</v>
      </c>
      <c r="N41" s="119"/>
      <c r="O41" s="503"/>
      <c r="P41" s="503"/>
      <c r="Q41" s="251">
        <v>185000</v>
      </c>
      <c r="R41" s="251">
        <v>185000</v>
      </c>
      <c r="S41" s="251">
        <v>185000</v>
      </c>
      <c r="T41" s="251">
        <v>185000</v>
      </c>
      <c r="U41" s="251">
        <v>185000</v>
      </c>
      <c r="V41" s="251"/>
      <c r="W41" s="121" t="s">
        <v>5562</v>
      </c>
      <c r="X41" s="156"/>
      <c r="Y41" s="679"/>
      <c r="Z41" s="680"/>
      <c r="AA41" s="505"/>
      <c r="AB41" s="505"/>
      <c r="AC41" s="122">
        <f t="shared" si="2"/>
        <v>185000</v>
      </c>
      <c r="AD41" s="117" t="s">
        <v>4403</v>
      </c>
    </row>
    <row r="42" spans="1:31" ht="120" x14ac:dyDescent="0.2">
      <c r="A42" s="133">
        <f t="shared" ca="1" si="1"/>
        <v>37</v>
      </c>
      <c r="B42" s="117" t="s">
        <v>5563</v>
      </c>
      <c r="C42" s="117" t="s">
        <v>3439</v>
      </c>
      <c r="D42" s="117" t="s">
        <v>3440</v>
      </c>
      <c r="E42" s="117">
        <v>62634</v>
      </c>
      <c r="F42" s="117" t="str">
        <f t="shared" si="0"/>
        <v>HQ-L-16-62634</v>
      </c>
      <c r="G42" s="117" t="s">
        <v>3510</v>
      </c>
      <c r="H42" s="118" t="s">
        <v>3511</v>
      </c>
      <c r="I42" s="126" t="s">
        <v>3512</v>
      </c>
      <c r="J42" s="502" t="s">
        <v>3356</v>
      </c>
      <c r="K42" s="502" t="s">
        <v>3356</v>
      </c>
      <c r="L42" s="119" t="s">
        <v>4401</v>
      </c>
      <c r="M42" s="119" t="s">
        <v>4864</v>
      </c>
      <c r="N42" s="119" t="s">
        <v>5564</v>
      </c>
      <c r="O42" s="503"/>
      <c r="P42" s="503"/>
      <c r="Q42" s="255">
        <v>100000</v>
      </c>
      <c r="R42" s="255">
        <v>100000</v>
      </c>
      <c r="S42" s="255">
        <v>100000</v>
      </c>
      <c r="T42" s="255">
        <v>100000</v>
      </c>
      <c r="U42" s="255">
        <v>100000</v>
      </c>
      <c r="V42" s="255"/>
      <c r="W42" s="506">
        <v>42978</v>
      </c>
      <c r="X42" s="156"/>
      <c r="Y42" s="679"/>
      <c r="Z42" s="680"/>
      <c r="AA42" s="504"/>
      <c r="AB42" s="504"/>
      <c r="AC42" s="122">
        <f t="shared" si="2"/>
        <v>100000</v>
      </c>
      <c r="AD42" s="117" t="s">
        <v>4403</v>
      </c>
      <c r="AE42" s="110"/>
    </row>
    <row r="43" spans="1:31" ht="120" x14ac:dyDescent="0.2">
      <c r="A43" s="133">
        <f t="shared" ca="1" si="1"/>
        <v>38</v>
      </c>
      <c r="B43" s="133" t="s">
        <v>5565</v>
      </c>
      <c r="C43" s="133" t="s">
        <v>5531</v>
      </c>
      <c r="D43" s="133" t="s">
        <v>5532</v>
      </c>
      <c r="E43" s="133">
        <v>62847</v>
      </c>
      <c r="F43" s="117" t="str">
        <f t="shared" si="0"/>
        <v>4-ODE-17-62847</v>
      </c>
      <c r="G43" s="133" t="s">
        <v>5565</v>
      </c>
      <c r="H43" s="126" t="s">
        <v>3537</v>
      </c>
      <c r="I43" s="126" t="s">
        <v>5566</v>
      </c>
      <c r="J43" s="502" t="s">
        <v>4431</v>
      </c>
      <c r="K43" s="502" t="s">
        <v>3356</v>
      </c>
      <c r="L43" s="119" t="s">
        <v>4401</v>
      </c>
      <c r="M43" s="119" t="s">
        <v>4892</v>
      </c>
      <c r="N43" s="119" t="s">
        <v>4893</v>
      </c>
      <c r="O43" s="503"/>
      <c r="P43" s="503"/>
      <c r="Q43" s="253">
        <v>234000</v>
      </c>
      <c r="R43" s="253">
        <v>234000</v>
      </c>
      <c r="S43" s="253">
        <v>234000</v>
      </c>
      <c r="T43" s="253">
        <v>234000</v>
      </c>
      <c r="U43" s="253">
        <v>234000</v>
      </c>
      <c r="V43" s="253"/>
      <c r="W43" s="506">
        <v>42978</v>
      </c>
      <c r="X43" s="156">
        <v>1</v>
      </c>
      <c r="Y43" s="679"/>
      <c r="Z43" s="680"/>
      <c r="AA43" s="504"/>
      <c r="AB43" s="504"/>
      <c r="AC43" s="122">
        <f t="shared" si="2"/>
        <v>234000</v>
      </c>
      <c r="AD43" s="117" t="s">
        <v>4403</v>
      </c>
    </row>
    <row r="44" spans="1:31" ht="120" x14ac:dyDescent="0.2">
      <c r="A44" s="133">
        <f t="shared" ca="1" si="1"/>
        <v>39</v>
      </c>
      <c r="B44" s="133" t="s">
        <v>5567</v>
      </c>
      <c r="C44" s="133" t="s">
        <v>5531</v>
      </c>
      <c r="D44" s="133" t="s">
        <v>5532</v>
      </c>
      <c r="E44" s="133">
        <v>62754</v>
      </c>
      <c r="F44" s="117" t="str">
        <f t="shared" si="0"/>
        <v>4-ODE-17-62754</v>
      </c>
      <c r="G44" s="133" t="s">
        <v>5567</v>
      </c>
      <c r="H44" s="126" t="s">
        <v>3540</v>
      </c>
      <c r="I44" s="126" t="s">
        <v>3541</v>
      </c>
      <c r="J44" s="502" t="s">
        <v>4431</v>
      </c>
      <c r="K44" s="502" t="s">
        <v>3356</v>
      </c>
      <c r="L44" s="119" t="s">
        <v>4401</v>
      </c>
      <c r="M44" s="119" t="s">
        <v>4892</v>
      </c>
      <c r="N44" s="119" t="s">
        <v>4904</v>
      </c>
      <c r="O44" s="503"/>
      <c r="P44" s="503"/>
      <c r="Q44" s="253">
        <v>249600</v>
      </c>
      <c r="R44" s="253">
        <v>249600</v>
      </c>
      <c r="S44" s="253">
        <v>249600</v>
      </c>
      <c r="T44" s="253">
        <v>249600</v>
      </c>
      <c r="U44" s="253">
        <v>249600</v>
      </c>
      <c r="V44" s="253"/>
      <c r="W44" s="506">
        <v>42978</v>
      </c>
      <c r="X44" s="156">
        <v>0.05</v>
      </c>
      <c r="Y44" s="679"/>
      <c r="Z44" s="680"/>
      <c r="AA44" s="504"/>
      <c r="AB44" s="504"/>
      <c r="AC44" s="122">
        <f t="shared" si="2"/>
        <v>249600</v>
      </c>
      <c r="AD44" s="117" t="s">
        <v>4403</v>
      </c>
    </row>
    <row r="45" spans="1:31" ht="150" x14ac:dyDescent="0.2">
      <c r="A45" s="133">
        <f t="shared" ca="1" si="1"/>
        <v>40</v>
      </c>
      <c r="B45" s="117" t="s">
        <v>3542</v>
      </c>
      <c r="C45" s="117" t="s">
        <v>3543</v>
      </c>
      <c r="D45" s="117" t="s">
        <v>3544</v>
      </c>
      <c r="E45" s="133">
        <v>62739</v>
      </c>
      <c r="F45" s="117" t="str">
        <f t="shared" si="0"/>
        <v>ST-FUEL-16-62739</v>
      </c>
      <c r="G45" s="117" t="s">
        <v>3542</v>
      </c>
      <c r="H45" s="118" t="s">
        <v>3545</v>
      </c>
      <c r="I45" s="119" t="s">
        <v>3546</v>
      </c>
      <c r="J45" s="502" t="s">
        <v>4431</v>
      </c>
      <c r="K45" s="502" t="s">
        <v>3356</v>
      </c>
      <c r="L45" s="119" t="s">
        <v>4401</v>
      </c>
      <c r="M45" s="119" t="s">
        <v>4905</v>
      </c>
      <c r="N45" s="119" t="s">
        <v>5568</v>
      </c>
      <c r="O45" s="509" t="s">
        <v>5569</v>
      </c>
      <c r="P45" s="503"/>
      <c r="Q45" s="251">
        <v>250000</v>
      </c>
      <c r="R45" s="251">
        <v>250000</v>
      </c>
      <c r="S45" s="251">
        <v>250000</v>
      </c>
      <c r="T45" s="251">
        <v>250000</v>
      </c>
      <c r="U45" s="251">
        <v>250000</v>
      </c>
      <c r="V45" s="251"/>
      <c r="W45" s="121" t="s">
        <v>5570</v>
      </c>
      <c r="X45" s="156"/>
      <c r="Y45" s="679"/>
      <c r="Z45" s="680"/>
      <c r="AA45" s="504">
        <f>1857+3453.25+3870+1750+623.14</f>
        <v>11553.39</v>
      </c>
      <c r="AB45" s="504">
        <v>0</v>
      </c>
      <c r="AC45" s="122">
        <f t="shared" si="2"/>
        <v>238446.61</v>
      </c>
      <c r="AD45" s="117" t="s">
        <v>4403</v>
      </c>
    </row>
    <row r="46" spans="1:31" s="110" customFormat="1" ht="135" x14ac:dyDescent="0.2">
      <c r="A46" s="133">
        <f t="shared" ca="1" si="1"/>
        <v>41</v>
      </c>
      <c r="B46" s="133" t="s">
        <v>5571</v>
      </c>
      <c r="C46" s="133" t="s">
        <v>3548</v>
      </c>
      <c r="D46" s="133" t="s">
        <v>3549</v>
      </c>
      <c r="E46" s="133">
        <v>62740</v>
      </c>
      <c r="F46" s="117" t="str">
        <f t="shared" si="0"/>
        <v>5-AMA-16-62740</v>
      </c>
      <c r="G46" s="133" t="s">
        <v>3547</v>
      </c>
      <c r="H46" s="132" t="s">
        <v>3550</v>
      </c>
      <c r="I46" s="132" t="s">
        <v>3551</v>
      </c>
      <c r="J46" s="502" t="s">
        <v>4431</v>
      </c>
      <c r="K46" s="502" t="s">
        <v>3356</v>
      </c>
      <c r="L46" s="119" t="s">
        <v>4401</v>
      </c>
      <c r="M46" s="119" t="s">
        <v>4884</v>
      </c>
      <c r="N46" s="119" t="s">
        <v>5572</v>
      </c>
      <c r="O46" s="503"/>
      <c r="P46" s="503"/>
      <c r="Q46" s="253">
        <v>167666.72</v>
      </c>
      <c r="R46" s="253">
        <v>167666.72</v>
      </c>
      <c r="S46" s="253">
        <v>167666.72</v>
      </c>
      <c r="T46" s="253">
        <v>167666.72</v>
      </c>
      <c r="U46" s="253">
        <v>167666.72</v>
      </c>
      <c r="V46" s="253"/>
      <c r="W46" s="506">
        <v>42978</v>
      </c>
      <c r="X46" s="156"/>
      <c r="Y46" s="679"/>
      <c r="Z46" s="680"/>
      <c r="AA46" s="504"/>
      <c r="AB46" s="504"/>
      <c r="AC46" s="122">
        <f t="shared" si="2"/>
        <v>167666.72</v>
      </c>
      <c r="AD46" s="117" t="s">
        <v>4403</v>
      </c>
    </row>
    <row r="47" spans="1:31" s="110" customFormat="1" ht="120" x14ac:dyDescent="0.2">
      <c r="A47" s="133">
        <f t="shared" ca="1" si="1"/>
        <v>42</v>
      </c>
      <c r="B47" s="133" t="s">
        <v>5573</v>
      </c>
      <c r="C47" s="133" t="s">
        <v>3553</v>
      </c>
      <c r="D47" s="133" t="s">
        <v>3554</v>
      </c>
      <c r="E47" s="133">
        <v>62741</v>
      </c>
      <c r="F47" s="117" t="str">
        <f t="shared" si="0"/>
        <v>6-ADO-16-62741</v>
      </c>
      <c r="G47" s="133" t="s">
        <v>3552</v>
      </c>
      <c r="H47" s="132" t="s">
        <v>3555</v>
      </c>
      <c r="I47" s="126" t="s">
        <v>3556</v>
      </c>
      <c r="J47" s="502" t="s">
        <v>4431</v>
      </c>
      <c r="K47" s="502" t="s">
        <v>3356</v>
      </c>
      <c r="L47" s="119" t="s">
        <v>4401</v>
      </c>
      <c r="M47" s="119" t="s">
        <v>4894</v>
      </c>
      <c r="N47" s="119" t="s">
        <v>4909</v>
      </c>
      <c r="O47" s="503"/>
      <c r="P47" s="503"/>
      <c r="Q47" s="253">
        <v>192294.48</v>
      </c>
      <c r="R47" s="253">
        <v>192294.48</v>
      </c>
      <c r="S47" s="253">
        <v>192294.48</v>
      </c>
      <c r="T47" s="253">
        <v>192294.48</v>
      </c>
      <c r="U47" s="253">
        <v>192294.48</v>
      </c>
      <c r="V47" s="253"/>
      <c r="W47" s="506">
        <v>42978</v>
      </c>
      <c r="X47" s="156">
        <v>0.05</v>
      </c>
      <c r="Y47" s="679"/>
      <c r="Z47" s="680"/>
      <c r="AA47" s="504"/>
      <c r="AB47" s="504"/>
      <c r="AC47" s="122">
        <f t="shared" si="2"/>
        <v>192294.48</v>
      </c>
      <c r="AD47" s="117" t="s">
        <v>4403</v>
      </c>
      <c r="AE47" s="105"/>
    </row>
    <row r="48" spans="1:31" s="110" customFormat="1" ht="120" x14ac:dyDescent="0.2">
      <c r="A48" s="133">
        <f t="shared" ca="1" si="1"/>
        <v>43</v>
      </c>
      <c r="B48" s="133" t="s">
        <v>5574</v>
      </c>
      <c r="C48" s="133" t="s">
        <v>3553</v>
      </c>
      <c r="D48" s="133" t="s">
        <v>3554</v>
      </c>
      <c r="E48" s="133">
        <v>62742</v>
      </c>
      <c r="F48" s="117" t="str">
        <f t="shared" si="0"/>
        <v>6-ADO-16-62742</v>
      </c>
      <c r="G48" s="133" t="s">
        <v>3557</v>
      </c>
      <c r="H48" s="132" t="s">
        <v>3558</v>
      </c>
      <c r="I48" s="126" t="s">
        <v>3559</v>
      </c>
      <c r="J48" s="502" t="s">
        <v>4431</v>
      </c>
      <c r="K48" s="502" t="s">
        <v>3356</v>
      </c>
      <c r="L48" s="119" t="s">
        <v>4401</v>
      </c>
      <c r="M48" s="119" t="s">
        <v>4857</v>
      </c>
      <c r="N48" s="119" t="s">
        <v>5575</v>
      </c>
      <c r="O48" s="503" t="s">
        <v>5576</v>
      </c>
      <c r="P48" s="503"/>
      <c r="Q48" s="253">
        <v>338000</v>
      </c>
      <c r="R48" s="253">
        <v>338000</v>
      </c>
      <c r="S48" s="253">
        <v>338000</v>
      </c>
      <c r="T48" s="253">
        <v>338000</v>
      </c>
      <c r="U48" s="253">
        <v>338000</v>
      </c>
      <c r="V48" s="253"/>
      <c r="W48" s="506">
        <v>42978</v>
      </c>
      <c r="X48" s="156">
        <v>1</v>
      </c>
      <c r="Y48" s="679"/>
      <c r="Z48" s="680">
        <v>375000</v>
      </c>
      <c r="AA48" s="504"/>
      <c r="AB48" s="504"/>
      <c r="AC48" s="122">
        <f t="shared" si="2"/>
        <v>338000</v>
      </c>
      <c r="AD48" s="117" t="s">
        <v>4403</v>
      </c>
      <c r="AE48" s="105"/>
    </row>
    <row r="49" spans="1:31" s="110" customFormat="1" ht="180" x14ac:dyDescent="0.2">
      <c r="A49" s="133">
        <f t="shared" ca="1" si="1"/>
        <v>44</v>
      </c>
      <c r="B49" s="133" t="s">
        <v>5577</v>
      </c>
      <c r="C49" s="133" t="s">
        <v>3561</v>
      </c>
      <c r="D49" s="133" t="s">
        <v>3562</v>
      </c>
      <c r="E49" s="133">
        <v>62743</v>
      </c>
      <c r="F49" s="117" t="str">
        <f t="shared" si="0"/>
        <v>2-HHQ-16-62743</v>
      </c>
      <c r="G49" s="133" t="s">
        <v>3560</v>
      </c>
      <c r="H49" s="132" t="s">
        <v>3563</v>
      </c>
      <c r="I49" s="132" t="s">
        <v>3564</v>
      </c>
      <c r="J49" s="502" t="s">
        <v>4431</v>
      </c>
      <c r="K49" s="502" t="s">
        <v>3356</v>
      </c>
      <c r="L49" s="119" t="s">
        <v>4401</v>
      </c>
      <c r="M49" s="119" t="s">
        <v>4894</v>
      </c>
      <c r="N49" s="119"/>
      <c r="O49" s="503"/>
      <c r="P49" s="503"/>
      <c r="Q49" s="253">
        <v>312000</v>
      </c>
      <c r="R49" s="253">
        <v>312000</v>
      </c>
      <c r="S49" s="253">
        <v>312000</v>
      </c>
      <c r="T49" s="253">
        <v>312000</v>
      </c>
      <c r="U49" s="253">
        <v>312000</v>
      </c>
      <c r="V49" s="253"/>
      <c r="W49" s="506">
        <v>42916</v>
      </c>
      <c r="X49" s="156">
        <v>1</v>
      </c>
      <c r="Y49" s="679"/>
      <c r="Z49" s="680"/>
      <c r="AA49" s="504"/>
      <c r="AB49" s="504"/>
      <c r="AC49" s="122">
        <f t="shared" si="2"/>
        <v>312000</v>
      </c>
      <c r="AD49" s="117" t="s">
        <v>4403</v>
      </c>
      <c r="AE49" s="105"/>
    </row>
    <row r="50" spans="1:31" s="110" customFormat="1" ht="135" x14ac:dyDescent="0.2">
      <c r="A50" s="133">
        <f t="shared" ca="1" si="1"/>
        <v>45</v>
      </c>
      <c r="B50" s="133" t="s">
        <v>5578</v>
      </c>
      <c r="C50" s="133" t="s">
        <v>3566</v>
      </c>
      <c r="D50" s="133" t="s">
        <v>3567</v>
      </c>
      <c r="E50" s="133">
        <v>62744</v>
      </c>
      <c r="F50" s="117" t="str">
        <f t="shared" si="0"/>
        <v>4-SAN-16-62744</v>
      </c>
      <c r="G50" s="133" t="s">
        <v>3565</v>
      </c>
      <c r="H50" s="126" t="s">
        <v>3568</v>
      </c>
      <c r="I50" s="126" t="s">
        <v>3556</v>
      </c>
      <c r="J50" s="502" t="s">
        <v>4431</v>
      </c>
      <c r="K50" s="502" t="s">
        <v>3356</v>
      </c>
      <c r="L50" s="119" t="s">
        <v>4401</v>
      </c>
      <c r="M50" s="119" t="s">
        <v>4892</v>
      </c>
      <c r="N50" s="119" t="s">
        <v>4893</v>
      </c>
      <c r="O50" s="503"/>
      <c r="P50" s="503"/>
      <c r="Q50" s="253">
        <v>633900.80000000005</v>
      </c>
      <c r="R50" s="253">
        <v>633900.80000000005</v>
      </c>
      <c r="S50" s="253">
        <v>633900.80000000005</v>
      </c>
      <c r="T50" s="253">
        <v>633900.80000000005</v>
      </c>
      <c r="U50" s="253">
        <v>633900.80000000005</v>
      </c>
      <c r="V50" s="253"/>
      <c r="W50" s="506">
        <v>42978</v>
      </c>
      <c r="X50" s="156">
        <v>0.75</v>
      </c>
      <c r="Y50" s="679"/>
      <c r="Z50" s="680"/>
      <c r="AA50" s="504"/>
      <c r="AB50" s="504"/>
      <c r="AC50" s="122">
        <f t="shared" si="2"/>
        <v>633900.80000000005</v>
      </c>
      <c r="AD50" s="117" t="s">
        <v>4403</v>
      </c>
      <c r="AE50" s="105"/>
    </row>
    <row r="51" spans="1:31" s="110" customFormat="1" ht="135" x14ac:dyDescent="0.2">
      <c r="A51" s="133">
        <f t="shared" ca="1" si="1"/>
        <v>46</v>
      </c>
      <c r="B51" s="133" t="s">
        <v>5579</v>
      </c>
      <c r="C51" s="133" t="s">
        <v>3566</v>
      </c>
      <c r="D51" s="133" t="s">
        <v>3567</v>
      </c>
      <c r="E51" s="133">
        <v>62745</v>
      </c>
      <c r="F51" s="117" t="str">
        <f t="shared" si="0"/>
        <v>4-SAN-16-62745</v>
      </c>
      <c r="G51" s="133" t="s">
        <v>3569</v>
      </c>
      <c r="H51" s="126" t="s">
        <v>3570</v>
      </c>
      <c r="I51" s="126" t="s">
        <v>3559</v>
      </c>
      <c r="J51" s="502" t="s">
        <v>4431</v>
      </c>
      <c r="K51" s="502" t="s">
        <v>3356</v>
      </c>
      <c r="L51" s="119" t="s">
        <v>4401</v>
      </c>
      <c r="M51" s="119" t="s">
        <v>4892</v>
      </c>
      <c r="N51" s="119" t="s">
        <v>5580</v>
      </c>
      <c r="O51" s="503"/>
      <c r="P51" s="503"/>
      <c r="Q51" s="253">
        <v>325000</v>
      </c>
      <c r="R51" s="253">
        <v>325000</v>
      </c>
      <c r="S51" s="253">
        <v>325000</v>
      </c>
      <c r="T51" s="253">
        <v>325000</v>
      </c>
      <c r="U51" s="253">
        <v>325000</v>
      </c>
      <c r="V51" s="253"/>
      <c r="W51" s="506">
        <v>42978</v>
      </c>
      <c r="X51" s="156">
        <v>0.05</v>
      </c>
      <c r="Y51" s="679"/>
      <c r="Z51" s="680"/>
      <c r="AA51" s="504"/>
      <c r="AB51" s="504"/>
      <c r="AC51" s="122">
        <f t="shared" si="2"/>
        <v>325000</v>
      </c>
      <c r="AD51" s="117" t="s">
        <v>4403</v>
      </c>
      <c r="AE51" s="105"/>
    </row>
    <row r="52" spans="1:31" s="110" customFormat="1" ht="135" x14ac:dyDescent="0.2">
      <c r="A52" s="133">
        <f t="shared" ca="1" si="1"/>
        <v>47</v>
      </c>
      <c r="B52" s="117" t="s">
        <v>5581</v>
      </c>
      <c r="C52" s="117" t="s">
        <v>3389</v>
      </c>
      <c r="D52" s="117" t="s">
        <v>3390</v>
      </c>
      <c r="E52" s="133">
        <v>62746</v>
      </c>
      <c r="F52" s="117" t="str">
        <f t="shared" si="0"/>
        <v>1-HUR-16-62746</v>
      </c>
      <c r="G52" s="117" t="s">
        <v>3571</v>
      </c>
      <c r="H52" s="132" t="s">
        <v>3572</v>
      </c>
      <c r="I52" s="126" t="s">
        <v>3573</v>
      </c>
      <c r="J52" s="502" t="s">
        <v>4431</v>
      </c>
      <c r="K52" s="502" t="s">
        <v>3356</v>
      </c>
      <c r="L52" s="119" t="s">
        <v>4401</v>
      </c>
      <c r="M52" s="119" t="s">
        <v>4869</v>
      </c>
      <c r="N52" s="119" t="s">
        <v>5582</v>
      </c>
      <c r="O52" s="503"/>
      <c r="P52" s="503"/>
      <c r="Q52" s="253">
        <v>430981.2</v>
      </c>
      <c r="R52" s="253">
        <v>430981.2</v>
      </c>
      <c r="S52" s="253">
        <v>430981.2</v>
      </c>
      <c r="T52" s="253">
        <v>430981.2</v>
      </c>
      <c r="U52" s="253">
        <v>430981.2</v>
      </c>
      <c r="V52" s="253"/>
      <c r="W52" s="506">
        <v>43100</v>
      </c>
      <c r="X52" s="156"/>
      <c r="Y52" s="679"/>
      <c r="Z52" s="680"/>
      <c r="AA52" s="504"/>
      <c r="AB52" s="504"/>
      <c r="AC52" s="122">
        <f t="shared" si="2"/>
        <v>430981.2</v>
      </c>
      <c r="AD52" s="117" t="s">
        <v>4403</v>
      </c>
      <c r="AE52" s="105"/>
    </row>
    <row r="53" spans="1:31" ht="150" x14ac:dyDescent="0.2">
      <c r="A53" s="133">
        <f t="shared" ca="1" si="1"/>
        <v>48</v>
      </c>
      <c r="B53" s="133" t="s">
        <v>5583</v>
      </c>
      <c r="C53" s="133" t="s">
        <v>3575</v>
      </c>
      <c r="D53" s="133" t="s">
        <v>3576</v>
      </c>
      <c r="E53" s="133">
        <v>62747</v>
      </c>
      <c r="F53" s="117" t="str">
        <f t="shared" si="0"/>
        <v>3-EAG-16-62747</v>
      </c>
      <c r="G53" s="133" t="s">
        <v>3574</v>
      </c>
      <c r="H53" s="126" t="s">
        <v>3577</v>
      </c>
      <c r="I53" s="126" t="s">
        <v>3578</v>
      </c>
      <c r="J53" s="502" t="s">
        <v>4431</v>
      </c>
      <c r="K53" s="502" t="s">
        <v>3356</v>
      </c>
      <c r="L53" s="119" t="s">
        <v>4401</v>
      </c>
      <c r="M53" s="119" t="s">
        <v>4886</v>
      </c>
      <c r="N53" s="119" t="s">
        <v>5580</v>
      </c>
      <c r="O53" s="503"/>
      <c r="P53" s="503"/>
      <c r="Q53" s="253">
        <v>10000</v>
      </c>
      <c r="R53" s="253">
        <v>10000</v>
      </c>
      <c r="S53" s="253">
        <v>10000</v>
      </c>
      <c r="T53" s="253">
        <v>10000</v>
      </c>
      <c r="U53" s="253">
        <v>10000</v>
      </c>
      <c r="V53" s="253"/>
      <c r="W53" s="506">
        <v>42978</v>
      </c>
      <c r="X53" s="156">
        <v>0.1</v>
      </c>
      <c r="Y53" s="679"/>
      <c r="Z53" s="680"/>
      <c r="AA53" s="504"/>
      <c r="AB53" s="504"/>
      <c r="AC53" s="122">
        <f t="shared" si="2"/>
        <v>10000</v>
      </c>
      <c r="AD53" s="117" t="s">
        <v>4403</v>
      </c>
    </row>
    <row r="54" spans="1:31" ht="105" x14ac:dyDescent="0.2">
      <c r="A54" s="133">
        <f t="shared" ca="1" si="1"/>
        <v>49</v>
      </c>
      <c r="B54" s="133" t="s">
        <v>5584</v>
      </c>
      <c r="C54" s="133" t="s">
        <v>3580</v>
      </c>
      <c r="D54" s="133" t="s">
        <v>3581</v>
      </c>
      <c r="E54" s="133">
        <v>62748</v>
      </c>
      <c r="F54" s="117" t="str">
        <f t="shared" si="0"/>
        <v>3-HAR-16-62748</v>
      </c>
      <c r="G54" s="133" t="s">
        <v>3579</v>
      </c>
      <c r="H54" s="126" t="s">
        <v>5585</v>
      </c>
      <c r="I54" s="126" t="s">
        <v>5586</v>
      </c>
      <c r="J54" s="502" t="s">
        <v>4431</v>
      </c>
      <c r="K54" s="502" t="s">
        <v>3356</v>
      </c>
      <c r="L54" s="119" t="s">
        <v>4401</v>
      </c>
      <c r="M54" s="119" t="s">
        <v>4886</v>
      </c>
      <c r="N54" s="119" t="s">
        <v>5587</v>
      </c>
      <c r="O54" s="503" t="s">
        <v>5588</v>
      </c>
      <c r="P54" s="503"/>
      <c r="Q54" s="253">
        <v>325000</v>
      </c>
      <c r="R54" s="253">
        <v>325000</v>
      </c>
      <c r="S54" s="253">
        <v>325000</v>
      </c>
      <c r="T54" s="253">
        <v>325000</v>
      </c>
      <c r="U54" s="253">
        <v>325000</v>
      </c>
      <c r="V54" s="253"/>
      <c r="W54" s="506">
        <v>42794</v>
      </c>
      <c r="X54" s="156">
        <v>1</v>
      </c>
      <c r="Y54" s="679"/>
      <c r="Z54" s="680">
        <v>3500</v>
      </c>
      <c r="AA54" s="504"/>
      <c r="AB54" s="504"/>
      <c r="AC54" s="122">
        <f t="shared" si="2"/>
        <v>325000</v>
      </c>
      <c r="AD54" s="117" t="s">
        <v>3360</v>
      </c>
    </row>
    <row r="55" spans="1:31" ht="120" x14ac:dyDescent="0.2">
      <c r="A55" s="133">
        <f t="shared" ca="1" si="1"/>
        <v>50</v>
      </c>
      <c r="B55" s="133" t="s">
        <v>5589</v>
      </c>
      <c r="C55" s="133" t="s">
        <v>3584</v>
      </c>
      <c r="D55" s="133" t="s">
        <v>3585</v>
      </c>
      <c r="E55" s="133">
        <v>62749</v>
      </c>
      <c r="F55" s="117" t="str">
        <f t="shared" si="0"/>
        <v>3-BEE-16-62749</v>
      </c>
      <c r="G55" s="133" t="s">
        <v>3583</v>
      </c>
      <c r="H55" s="126" t="s">
        <v>3586</v>
      </c>
      <c r="I55" s="126" t="s">
        <v>3578</v>
      </c>
      <c r="J55" s="502" t="s">
        <v>4431</v>
      </c>
      <c r="K55" s="502" t="s">
        <v>3356</v>
      </c>
      <c r="L55" s="119" t="s">
        <v>4401</v>
      </c>
      <c r="M55" s="119" t="s">
        <v>5590</v>
      </c>
      <c r="N55" s="119"/>
      <c r="O55" s="503" t="s">
        <v>5591</v>
      </c>
      <c r="P55" s="503"/>
      <c r="Q55" s="253">
        <v>10000</v>
      </c>
      <c r="R55" s="253">
        <v>10000</v>
      </c>
      <c r="S55" s="253">
        <v>10000</v>
      </c>
      <c r="T55" s="253">
        <v>10000</v>
      </c>
      <c r="U55" s="253">
        <v>10000</v>
      </c>
      <c r="V55" s="253"/>
      <c r="W55" s="506">
        <v>42978</v>
      </c>
      <c r="X55" s="156">
        <v>1</v>
      </c>
      <c r="Y55" s="679"/>
      <c r="Z55" s="680">
        <v>20000</v>
      </c>
      <c r="AA55" s="504"/>
      <c r="AB55" s="504"/>
      <c r="AC55" s="122">
        <f t="shared" si="2"/>
        <v>10000</v>
      </c>
      <c r="AD55" s="117" t="s">
        <v>4403</v>
      </c>
    </row>
    <row r="56" spans="1:31" ht="105" x14ac:dyDescent="0.2">
      <c r="A56" s="133">
        <f t="shared" ca="1" si="1"/>
        <v>51</v>
      </c>
      <c r="B56" s="133" t="s">
        <v>5592</v>
      </c>
      <c r="C56" s="133" t="s">
        <v>3584</v>
      </c>
      <c r="D56" s="133" t="s">
        <v>3585</v>
      </c>
      <c r="E56" s="133">
        <v>62750</v>
      </c>
      <c r="F56" s="117" t="str">
        <f t="shared" si="0"/>
        <v>3-BEE-16-62750</v>
      </c>
      <c r="G56" s="133" t="s">
        <v>3587</v>
      </c>
      <c r="H56" s="126" t="s">
        <v>5593</v>
      </c>
      <c r="I56" s="126" t="s">
        <v>5586</v>
      </c>
      <c r="J56" s="502" t="s">
        <v>4431</v>
      </c>
      <c r="K56" s="502" t="s">
        <v>3356</v>
      </c>
      <c r="L56" s="119" t="s">
        <v>4401</v>
      </c>
      <c r="M56" s="119" t="s">
        <v>4886</v>
      </c>
      <c r="N56" s="119" t="s">
        <v>5587</v>
      </c>
      <c r="O56" s="503" t="s">
        <v>5594</v>
      </c>
      <c r="P56" s="503"/>
      <c r="Q56" s="253">
        <v>150000</v>
      </c>
      <c r="R56" s="253">
        <v>150000</v>
      </c>
      <c r="S56" s="253">
        <v>150000</v>
      </c>
      <c r="T56" s="253">
        <v>150000</v>
      </c>
      <c r="U56" s="253">
        <v>150000</v>
      </c>
      <c r="V56" s="253"/>
      <c r="W56" s="506">
        <v>42978</v>
      </c>
      <c r="X56" s="156">
        <v>1</v>
      </c>
      <c r="Y56" s="679"/>
      <c r="Z56" s="680">
        <v>3500</v>
      </c>
      <c r="AA56" s="504"/>
      <c r="AB56" s="504"/>
      <c r="AC56" s="122">
        <f t="shared" si="2"/>
        <v>150000</v>
      </c>
      <c r="AD56" s="117" t="s">
        <v>3360</v>
      </c>
    </row>
    <row r="57" spans="1:31" ht="120" x14ac:dyDescent="0.2">
      <c r="A57" s="133">
        <f t="shared" ca="1" si="1"/>
        <v>52</v>
      </c>
      <c r="B57" s="133" t="s">
        <v>5595</v>
      </c>
      <c r="C57" s="133" t="s">
        <v>3590</v>
      </c>
      <c r="D57" s="133" t="s">
        <v>3591</v>
      </c>
      <c r="E57" s="133">
        <v>62751</v>
      </c>
      <c r="F57" s="117" t="str">
        <f t="shared" si="0"/>
        <v>4-BIG-16-62751</v>
      </c>
      <c r="G57" s="133" t="s">
        <v>3589</v>
      </c>
      <c r="H57" s="126" t="s">
        <v>3592</v>
      </c>
      <c r="I57" s="126" t="s">
        <v>3593</v>
      </c>
      <c r="J57" s="502" t="s">
        <v>4431</v>
      </c>
      <c r="K57" s="502" t="s">
        <v>3356</v>
      </c>
      <c r="L57" s="119" t="s">
        <v>4401</v>
      </c>
      <c r="M57" s="119" t="s">
        <v>4892</v>
      </c>
      <c r="N57" s="119" t="s">
        <v>4893</v>
      </c>
      <c r="O57" s="503"/>
      <c r="P57" s="503"/>
      <c r="Q57" s="253">
        <v>2954.64</v>
      </c>
      <c r="R57" s="253">
        <v>2954.64</v>
      </c>
      <c r="S57" s="253">
        <v>2954.64</v>
      </c>
      <c r="T57" s="253">
        <v>2954.64</v>
      </c>
      <c r="U57" s="253">
        <v>2954.64</v>
      </c>
      <c r="V57" s="253"/>
      <c r="W57" s="506">
        <v>42978</v>
      </c>
      <c r="X57" s="156">
        <v>0.05</v>
      </c>
      <c r="Y57" s="679"/>
      <c r="Z57" s="680"/>
      <c r="AA57" s="504"/>
      <c r="AB57" s="504"/>
      <c r="AC57" s="122">
        <f t="shared" si="2"/>
        <v>2954.64</v>
      </c>
      <c r="AD57" s="117" t="s">
        <v>4403</v>
      </c>
    </row>
    <row r="58" spans="1:31" ht="45" x14ac:dyDescent="0.2">
      <c r="A58" s="133">
        <f t="shared" ca="1" si="1"/>
        <v>53</v>
      </c>
      <c r="B58" s="117" t="s">
        <v>5596</v>
      </c>
      <c r="C58" s="117" t="s">
        <v>3514</v>
      </c>
      <c r="D58" s="117" t="s">
        <v>3515</v>
      </c>
      <c r="E58" s="117">
        <v>62635</v>
      </c>
      <c r="F58" s="117" t="str">
        <f t="shared" si="0"/>
        <v>ST-PM-16-62635</v>
      </c>
      <c r="G58" s="117" t="s">
        <v>3513</v>
      </c>
      <c r="H58" s="118" t="s">
        <v>4432</v>
      </c>
      <c r="I58" s="119" t="s">
        <v>3517</v>
      </c>
      <c r="J58" s="502" t="s">
        <v>3356</v>
      </c>
      <c r="K58" s="502" t="s">
        <v>3356</v>
      </c>
      <c r="L58" s="119" t="s">
        <v>4401</v>
      </c>
      <c r="M58" s="119"/>
      <c r="N58" s="119"/>
      <c r="O58" s="503"/>
      <c r="P58" s="503"/>
      <c r="Q58" s="251">
        <f>0.0514*12000000</f>
        <v>616800</v>
      </c>
      <c r="R58" s="251">
        <f>0.0514*12000000</f>
        <v>616800</v>
      </c>
      <c r="S58" s="251">
        <v>300000</v>
      </c>
      <c r="T58" s="251">
        <v>300000</v>
      </c>
      <c r="U58" s="251">
        <v>300000</v>
      </c>
      <c r="V58" s="251"/>
      <c r="W58" s="121" t="s">
        <v>4433</v>
      </c>
      <c r="X58" s="156"/>
      <c r="Y58" s="679"/>
      <c r="Z58" s="680"/>
      <c r="AA58" s="504"/>
      <c r="AB58" s="504"/>
      <c r="AC58" s="122">
        <f t="shared" si="2"/>
        <v>300000</v>
      </c>
      <c r="AD58" s="117" t="s">
        <v>4403</v>
      </c>
    </row>
    <row r="59" spans="1:31" ht="120" x14ac:dyDescent="0.2">
      <c r="A59" s="133">
        <f t="shared" ca="1" si="1"/>
        <v>54</v>
      </c>
      <c r="B59" s="117" t="s">
        <v>4910</v>
      </c>
      <c r="C59" s="117" t="s">
        <v>4910</v>
      </c>
      <c r="D59" s="117" t="s">
        <v>4471</v>
      </c>
      <c r="E59" s="133">
        <v>62904</v>
      </c>
      <c r="F59" s="117" t="str">
        <f t="shared" si="0"/>
        <v>HQ-C-16-     62904</v>
      </c>
      <c r="G59" s="117" t="s">
        <v>4911</v>
      </c>
      <c r="H59" s="118" t="s">
        <v>4473</v>
      </c>
      <c r="I59" s="126" t="s">
        <v>4474</v>
      </c>
      <c r="J59" s="507" t="s">
        <v>4451</v>
      </c>
      <c r="K59" s="119" t="s">
        <v>4451</v>
      </c>
      <c r="L59" s="119" t="s">
        <v>4863</v>
      </c>
      <c r="M59" s="119" t="s">
        <v>4894</v>
      </c>
      <c r="N59" s="119" t="s">
        <v>5597</v>
      </c>
      <c r="O59" s="256" t="s">
        <v>4913</v>
      </c>
      <c r="P59" s="256"/>
      <c r="Q59" s="253">
        <v>0</v>
      </c>
      <c r="R59" s="253">
        <v>0</v>
      </c>
      <c r="S59" s="253">
        <v>100000</v>
      </c>
      <c r="T59" s="253">
        <v>100000</v>
      </c>
      <c r="U59" s="253">
        <v>100000</v>
      </c>
      <c r="V59" s="253"/>
      <c r="W59" s="506">
        <v>42644</v>
      </c>
      <c r="X59" s="156">
        <v>1</v>
      </c>
      <c r="Y59" s="679">
        <v>0.25</v>
      </c>
      <c r="Z59" s="680"/>
      <c r="AA59" s="504">
        <v>100000</v>
      </c>
      <c r="AB59" s="504"/>
      <c r="AC59" s="122">
        <f t="shared" si="2"/>
        <v>0</v>
      </c>
      <c r="AD59" s="117" t="s">
        <v>4403</v>
      </c>
    </row>
    <row r="60" spans="1:31" ht="120" x14ac:dyDescent="0.2">
      <c r="A60" s="133">
        <f t="shared" ca="1" si="1"/>
        <v>55</v>
      </c>
      <c r="B60" s="681" t="s">
        <v>5598</v>
      </c>
      <c r="C60" s="133" t="s">
        <v>3595</v>
      </c>
      <c r="D60" s="133" t="s">
        <v>3596</v>
      </c>
      <c r="E60" s="133">
        <v>62752</v>
      </c>
      <c r="F60" s="117" t="str">
        <f t="shared" si="0"/>
        <v>2-BRE-16-62752</v>
      </c>
      <c r="G60" s="133" t="s">
        <v>3594</v>
      </c>
      <c r="H60" s="132" t="s">
        <v>3597</v>
      </c>
      <c r="I60" s="126" t="s">
        <v>3556</v>
      </c>
      <c r="J60" s="502" t="s">
        <v>4431</v>
      </c>
      <c r="K60" s="502" t="s">
        <v>4451</v>
      </c>
      <c r="L60" s="119" t="s">
        <v>4863</v>
      </c>
      <c r="M60" s="119" t="s">
        <v>4857</v>
      </c>
      <c r="N60" s="119"/>
      <c r="O60" s="503"/>
      <c r="P60" s="503"/>
      <c r="Q60" s="253">
        <v>168720.24</v>
      </c>
      <c r="R60" s="253">
        <v>168720.24</v>
      </c>
      <c r="S60" s="253">
        <v>168720.24</v>
      </c>
      <c r="T60" s="253">
        <v>168720.24</v>
      </c>
      <c r="U60" s="253">
        <v>168720.24</v>
      </c>
      <c r="V60" s="253"/>
      <c r="W60" s="506">
        <v>42978</v>
      </c>
      <c r="X60" s="156">
        <v>0.5</v>
      </c>
      <c r="Y60" s="679"/>
      <c r="Z60" s="680"/>
      <c r="AA60" s="504"/>
      <c r="AB60" s="504"/>
      <c r="AC60" s="122">
        <f t="shared" si="2"/>
        <v>168720.24</v>
      </c>
      <c r="AD60" s="117" t="s">
        <v>4403</v>
      </c>
    </row>
    <row r="61" spans="1:31" ht="120" x14ac:dyDescent="0.2">
      <c r="A61" s="133">
        <f t="shared" ca="1" si="1"/>
        <v>56</v>
      </c>
      <c r="B61" s="681" t="s">
        <v>5599</v>
      </c>
      <c r="C61" s="133" t="s">
        <v>3595</v>
      </c>
      <c r="D61" s="133" t="s">
        <v>3596</v>
      </c>
      <c r="E61" s="133">
        <v>62753</v>
      </c>
      <c r="F61" s="117" t="str">
        <f t="shared" si="0"/>
        <v>2-BRE-16-62753</v>
      </c>
      <c r="G61" s="133" t="s">
        <v>3598</v>
      </c>
      <c r="H61" s="132" t="s">
        <v>3599</v>
      </c>
      <c r="I61" s="126" t="s">
        <v>5600</v>
      </c>
      <c r="J61" s="502" t="s">
        <v>4431</v>
      </c>
      <c r="K61" s="502" t="s">
        <v>4451</v>
      </c>
      <c r="L61" s="119" t="s">
        <v>4863</v>
      </c>
      <c r="M61" s="119" t="s">
        <v>4857</v>
      </c>
      <c r="N61" s="119" t="s">
        <v>5601</v>
      </c>
      <c r="O61" s="503" t="s">
        <v>5602</v>
      </c>
      <c r="P61" s="503"/>
      <c r="Q61" s="253">
        <v>130000</v>
      </c>
      <c r="R61" s="253">
        <v>130000</v>
      </c>
      <c r="S61" s="253">
        <v>130000</v>
      </c>
      <c r="T61" s="253">
        <v>130000</v>
      </c>
      <c r="U61" s="253">
        <v>130000</v>
      </c>
      <c r="V61" s="253"/>
      <c r="W61" s="506">
        <v>42978</v>
      </c>
      <c r="X61" s="156">
        <v>1</v>
      </c>
      <c r="Y61" s="679"/>
      <c r="Z61" s="680"/>
      <c r="AA61" s="504">
        <v>40000</v>
      </c>
      <c r="AB61" s="504"/>
      <c r="AC61" s="122">
        <f t="shared" si="2"/>
        <v>90000</v>
      </c>
      <c r="AD61" s="117" t="s">
        <v>4403</v>
      </c>
    </row>
    <row r="62" spans="1:31" ht="120" x14ac:dyDescent="0.2">
      <c r="A62" s="133">
        <f t="shared" ca="1" si="1"/>
        <v>57</v>
      </c>
      <c r="B62" s="681" t="s">
        <v>5603</v>
      </c>
      <c r="C62" s="133" t="s">
        <v>3601</v>
      </c>
      <c r="D62" s="133" t="s">
        <v>3602</v>
      </c>
      <c r="E62" s="133">
        <v>62755</v>
      </c>
      <c r="F62" s="117" t="str">
        <f t="shared" si="0"/>
        <v>2-ORA-16-62755</v>
      </c>
      <c r="G62" s="133" t="s">
        <v>3600</v>
      </c>
      <c r="H62" s="132" t="s">
        <v>3603</v>
      </c>
      <c r="I62" s="126" t="s">
        <v>3559</v>
      </c>
      <c r="J62" s="502" t="s">
        <v>4431</v>
      </c>
      <c r="K62" s="502" t="s">
        <v>4451</v>
      </c>
      <c r="L62" s="119" t="s">
        <v>4863</v>
      </c>
      <c r="M62" s="119" t="s">
        <v>4857</v>
      </c>
      <c r="N62" s="119"/>
      <c r="O62" s="503" t="s">
        <v>5604</v>
      </c>
      <c r="P62" s="503"/>
      <c r="Q62" s="253">
        <v>182000</v>
      </c>
      <c r="R62" s="253">
        <v>182000</v>
      </c>
      <c r="S62" s="253">
        <v>182000</v>
      </c>
      <c r="T62" s="253">
        <v>182000</v>
      </c>
      <c r="U62" s="253">
        <v>182000</v>
      </c>
      <c r="V62" s="253"/>
      <c r="W62" s="506">
        <v>42978</v>
      </c>
      <c r="X62" s="156">
        <v>1</v>
      </c>
      <c r="Y62" s="679"/>
      <c r="Z62" s="680">
        <v>50000</v>
      </c>
      <c r="AA62" s="504"/>
      <c r="AB62" s="504"/>
      <c r="AC62" s="122">
        <f t="shared" si="2"/>
        <v>182000</v>
      </c>
      <c r="AD62" s="117" t="s">
        <v>4403</v>
      </c>
    </row>
    <row r="63" spans="1:31" ht="135" x14ac:dyDescent="0.2">
      <c r="A63" s="133">
        <v>58</v>
      </c>
      <c r="B63" s="681" t="s">
        <v>3604</v>
      </c>
      <c r="C63" s="133" t="s">
        <v>3605</v>
      </c>
      <c r="D63" s="133" t="s">
        <v>3606</v>
      </c>
      <c r="E63" s="133">
        <v>62756</v>
      </c>
      <c r="F63" s="117" t="s">
        <v>3604</v>
      </c>
      <c r="G63" s="133" t="s">
        <v>3604</v>
      </c>
      <c r="H63" s="126" t="s">
        <v>3607</v>
      </c>
      <c r="I63" s="126" t="s">
        <v>5605</v>
      </c>
      <c r="J63" s="502" t="s">
        <v>4431</v>
      </c>
      <c r="K63" s="502" t="s">
        <v>4451</v>
      </c>
      <c r="L63" s="119" t="s">
        <v>4863</v>
      </c>
      <c r="M63" s="119" t="s">
        <v>4892</v>
      </c>
      <c r="N63" s="119" t="s">
        <v>5606</v>
      </c>
      <c r="O63" s="503" t="s">
        <v>5607</v>
      </c>
      <c r="P63" s="503"/>
      <c r="Q63" s="253">
        <v>132242.23999999999</v>
      </c>
      <c r="R63" s="253">
        <v>132242.23999999999</v>
      </c>
      <c r="S63" s="253">
        <v>132242.23999999999</v>
      </c>
      <c r="T63" s="253">
        <v>132242.23999999999</v>
      </c>
      <c r="U63" s="253">
        <v>132242.23999999999</v>
      </c>
      <c r="V63" s="253">
        <v>-132242</v>
      </c>
      <c r="W63" s="506" t="s">
        <v>5608</v>
      </c>
      <c r="X63" s="156">
        <v>1</v>
      </c>
      <c r="Y63" s="679">
        <v>1</v>
      </c>
      <c r="Z63" s="680"/>
      <c r="AA63" s="504">
        <v>0</v>
      </c>
      <c r="AB63" s="504">
        <v>0</v>
      </c>
      <c r="AC63" s="122">
        <f t="shared" si="2"/>
        <v>132242.23999999999</v>
      </c>
      <c r="AD63" s="117" t="s">
        <v>3360</v>
      </c>
      <c r="AE63" s="110"/>
    </row>
    <row r="64" spans="1:31" ht="135" x14ac:dyDescent="0.2">
      <c r="A64" s="133">
        <f t="shared" ca="1" si="1"/>
        <v>59</v>
      </c>
      <c r="B64" s="681" t="s">
        <v>5609</v>
      </c>
      <c r="C64" s="133" t="s">
        <v>3609</v>
      </c>
      <c r="D64" s="133" t="s">
        <v>3610</v>
      </c>
      <c r="E64" s="133">
        <v>62757</v>
      </c>
      <c r="F64" s="117" t="str">
        <f t="shared" si="0"/>
        <v>4-Pec-16-62757</v>
      </c>
      <c r="G64" s="133" t="s">
        <v>3608</v>
      </c>
      <c r="H64" s="126" t="s">
        <v>3611</v>
      </c>
      <c r="I64" s="126" t="s">
        <v>3612</v>
      </c>
      <c r="J64" s="502" t="s">
        <v>4431</v>
      </c>
      <c r="K64" s="502" t="s">
        <v>4451</v>
      </c>
      <c r="L64" s="119" t="s">
        <v>4863</v>
      </c>
      <c r="M64" s="119" t="s">
        <v>4892</v>
      </c>
      <c r="N64" s="119" t="s">
        <v>5580</v>
      </c>
      <c r="O64" s="503"/>
      <c r="P64" s="503"/>
      <c r="Q64" s="253">
        <v>117413.92</v>
      </c>
      <c r="R64" s="253">
        <v>117413.92</v>
      </c>
      <c r="S64" s="253">
        <v>117413.92</v>
      </c>
      <c r="T64" s="253">
        <v>117413.92</v>
      </c>
      <c r="U64" s="253">
        <v>117413.92</v>
      </c>
      <c r="V64" s="253"/>
      <c r="W64" s="506">
        <v>42978</v>
      </c>
      <c r="X64" s="156"/>
      <c r="Y64" s="679"/>
      <c r="Z64" s="680"/>
      <c r="AA64" s="504"/>
      <c r="AB64" s="504"/>
      <c r="AC64" s="122">
        <f t="shared" si="2"/>
        <v>117413.92</v>
      </c>
      <c r="AD64" s="117" t="s">
        <v>4403</v>
      </c>
    </row>
    <row r="65" spans="1:37" ht="135" x14ac:dyDescent="0.2">
      <c r="A65" s="133">
        <f t="shared" ca="1" si="1"/>
        <v>60</v>
      </c>
      <c r="B65" s="681" t="s">
        <v>5610</v>
      </c>
      <c r="C65" s="133" t="s">
        <v>3609</v>
      </c>
      <c r="D65" s="133" t="s">
        <v>3610</v>
      </c>
      <c r="E65" s="133">
        <v>62758</v>
      </c>
      <c r="F65" s="117" t="str">
        <f t="shared" si="0"/>
        <v>4-Pec-16-62758</v>
      </c>
      <c r="G65" s="133" t="s">
        <v>3613</v>
      </c>
      <c r="H65" s="126" t="s">
        <v>3614</v>
      </c>
      <c r="I65" s="126" t="s">
        <v>3615</v>
      </c>
      <c r="J65" s="502" t="s">
        <v>4431</v>
      </c>
      <c r="K65" s="502" t="s">
        <v>4451</v>
      </c>
      <c r="L65" s="119" t="s">
        <v>4863</v>
      </c>
      <c r="M65" s="119" t="s">
        <v>4892</v>
      </c>
      <c r="N65" s="119" t="s">
        <v>5580</v>
      </c>
      <c r="O65" s="503"/>
      <c r="P65" s="503"/>
      <c r="Q65" s="253">
        <v>133023.28</v>
      </c>
      <c r="R65" s="253">
        <v>133023.28</v>
      </c>
      <c r="S65" s="253">
        <v>133023.28</v>
      </c>
      <c r="T65" s="253">
        <v>133023.28</v>
      </c>
      <c r="U65" s="253">
        <v>133023.28</v>
      </c>
      <c r="V65" s="253"/>
      <c r="W65" s="506">
        <v>42978</v>
      </c>
      <c r="X65" s="156"/>
      <c r="Y65" s="679"/>
      <c r="Z65" s="680"/>
      <c r="AA65" s="504"/>
      <c r="AB65" s="504"/>
      <c r="AC65" s="122">
        <f t="shared" si="2"/>
        <v>133023.28</v>
      </c>
      <c r="AD65" s="117" t="s">
        <v>4403</v>
      </c>
    </row>
    <row r="66" spans="1:37" ht="105" x14ac:dyDescent="0.2">
      <c r="A66" s="133">
        <f t="shared" ca="1" si="1"/>
        <v>61</v>
      </c>
      <c r="B66" s="681" t="s">
        <v>5611</v>
      </c>
      <c r="C66" s="133" t="s">
        <v>3617</v>
      </c>
      <c r="D66" s="133" t="s">
        <v>3618</v>
      </c>
      <c r="E66" s="133">
        <v>62759</v>
      </c>
      <c r="F66" s="117" t="str">
        <f t="shared" si="0"/>
        <v>3-UVA-16-62759</v>
      </c>
      <c r="G66" s="133" t="s">
        <v>3616</v>
      </c>
      <c r="H66" s="126" t="s">
        <v>3619</v>
      </c>
      <c r="I66" s="126" t="s">
        <v>3615</v>
      </c>
      <c r="J66" s="502" t="s">
        <v>4431</v>
      </c>
      <c r="K66" s="502" t="s">
        <v>4451</v>
      </c>
      <c r="L66" s="119" t="s">
        <v>4863</v>
      </c>
      <c r="M66" s="119" t="s">
        <v>4886</v>
      </c>
      <c r="N66" s="119" t="s">
        <v>5612</v>
      </c>
      <c r="O66" s="503" t="s">
        <v>5613</v>
      </c>
      <c r="P66" s="503"/>
      <c r="Q66" s="253">
        <v>102397.2</v>
      </c>
      <c r="R66" s="253">
        <v>102397.2</v>
      </c>
      <c r="S66" s="253">
        <v>102397.2</v>
      </c>
      <c r="T66" s="253">
        <v>102397.2</v>
      </c>
      <c r="U66" s="253">
        <v>102397.2</v>
      </c>
      <c r="V66" s="253"/>
      <c r="W66" s="506">
        <v>42978</v>
      </c>
      <c r="X66" s="156">
        <v>1</v>
      </c>
      <c r="Y66" s="679"/>
      <c r="Z66" s="680">
        <v>75075</v>
      </c>
      <c r="AA66" s="504"/>
      <c r="AB66" s="504"/>
      <c r="AC66" s="122">
        <f t="shared" si="2"/>
        <v>102397.2</v>
      </c>
      <c r="AD66" s="117" t="s">
        <v>4403</v>
      </c>
    </row>
    <row r="67" spans="1:37" s="110" customFormat="1" ht="135" x14ac:dyDescent="0.2">
      <c r="A67" s="133">
        <f t="shared" ca="1" si="1"/>
        <v>62</v>
      </c>
      <c r="B67" s="656" t="s">
        <v>5614</v>
      </c>
      <c r="C67" s="117" t="s">
        <v>3383</v>
      </c>
      <c r="D67" s="117" t="s">
        <v>3384</v>
      </c>
      <c r="E67" s="133">
        <v>62760</v>
      </c>
      <c r="F67" s="117" t="str">
        <f t="shared" si="0"/>
        <v>1-GAR-16-62760</v>
      </c>
      <c r="G67" s="117" t="s">
        <v>3620</v>
      </c>
      <c r="H67" s="132" t="s">
        <v>4454</v>
      </c>
      <c r="I67" s="126" t="s">
        <v>3622</v>
      </c>
      <c r="J67" s="502" t="s">
        <v>4431</v>
      </c>
      <c r="K67" s="502" t="s">
        <v>4451</v>
      </c>
      <c r="L67" s="119" t="s">
        <v>4863</v>
      </c>
      <c r="M67" s="119" t="s">
        <v>4869</v>
      </c>
      <c r="N67" s="119" t="s">
        <v>5553</v>
      </c>
      <c r="O67" s="503"/>
      <c r="P67" s="503"/>
      <c r="Q67" s="253">
        <v>49042.239999999998</v>
      </c>
      <c r="R67" s="253">
        <v>49042.239999999998</v>
      </c>
      <c r="S67" s="253">
        <v>49042.239999999998</v>
      </c>
      <c r="T67" s="253">
        <v>49042.239999999998</v>
      </c>
      <c r="U67" s="253">
        <v>49042.239999999998</v>
      </c>
      <c r="V67" s="253"/>
      <c r="W67" s="506" t="s">
        <v>5615</v>
      </c>
      <c r="X67" s="156"/>
      <c r="Y67" s="679"/>
      <c r="Z67" s="680"/>
      <c r="AA67" s="504"/>
      <c r="AB67" s="504"/>
      <c r="AC67" s="122">
        <f t="shared" si="2"/>
        <v>49042.239999999998</v>
      </c>
      <c r="AD67" s="117" t="s">
        <v>4403</v>
      </c>
      <c r="AE67" s="105"/>
    </row>
    <row r="68" spans="1:37" s="110" customFormat="1" ht="135" x14ac:dyDescent="0.2">
      <c r="A68" s="133">
        <f t="shared" ca="1" si="1"/>
        <v>63</v>
      </c>
      <c r="B68" s="656" t="s">
        <v>5616</v>
      </c>
      <c r="C68" s="117" t="s">
        <v>3383</v>
      </c>
      <c r="D68" s="117" t="s">
        <v>3384</v>
      </c>
      <c r="E68" s="133">
        <v>62761</v>
      </c>
      <c r="F68" s="117" t="str">
        <f t="shared" si="0"/>
        <v>1-GAR-16-62761</v>
      </c>
      <c r="G68" s="117" t="s">
        <v>3623</v>
      </c>
      <c r="H68" s="132" t="s">
        <v>4455</v>
      </c>
      <c r="I68" s="126" t="s">
        <v>3625</v>
      </c>
      <c r="J68" s="502" t="s">
        <v>4431</v>
      </c>
      <c r="K68" s="502" t="s">
        <v>4451</v>
      </c>
      <c r="L68" s="119" t="s">
        <v>4863</v>
      </c>
      <c r="M68" s="119" t="s">
        <v>4869</v>
      </c>
      <c r="N68" s="119" t="s">
        <v>5553</v>
      </c>
      <c r="O68" s="503"/>
      <c r="P68" s="503"/>
      <c r="Q68" s="253">
        <v>98962.240000000005</v>
      </c>
      <c r="R68" s="253">
        <v>98962.240000000005</v>
      </c>
      <c r="S68" s="253">
        <v>98962.240000000005</v>
      </c>
      <c r="T68" s="253">
        <v>98962.240000000005</v>
      </c>
      <c r="U68" s="253">
        <v>98962.240000000005</v>
      </c>
      <c r="V68" s="253"/>
      <c r="W68" s="506" t="s">
        <v>5615</v>
      </c>
      <c r="X68" s="156"/>
      <c r="Y68" s="679"/>
      <c r="Z68" s="680"/>
      <c r="AA68" s="504"/>
      <c r="AB68" s="504"/>
      <c r="AC68" s="122">
        <f t="shared" si="2"/>
        <v>98962.240000000005</v>
      </c>
      <c r="AD68" s="117" t="s">
        <v>4403</v>
      </c>
      <c r="AE68" s="105"/>
    </row>
    <row r="69" spans="1:37" s="110" customFormat="1" ht="135" x14ac:dyDescent="0.2">
      <c r="A69" s="133">
        <f t="shared" ca="1" si="1"/>
        <v>64</v>
      </c>
      <c r="B69" s="656" t="s">
        <v>5617</v>
      </c>
      <c r="C69" s="117" t="s">
        <v>3383</v>
      </c>
      <c r="D69" s="117" t="s">
        <v>3384</v>
      </c>
      <c r="E69" s="133">
        <v>62762</v>
      </c>
      <c r="F69" s="117" t="str">
        <f t="shared" si="0"/>
        <v>1-GAR-16-62762</v>
      </c>
      <c r="G69" s="117" t="s">
        <v>3626</v>
      </c>
      <c r="H69" s="132" t="s">
        <v>4456</v>
      </c>
      <c r="I69" s="126" t="s">
        <v>3628</v>
      </c>
      <c r="J69" s="502" t="s">
        <v>4431</v>
      </c>
      <c r="K69" s="502" t="s">
        <v>4451</v>
      </c>
      <c r="L69" s="119" t="s">
        <v>4863</v>
      </c>
      <c r="M69" s="119" t="s">
        <v>4869</v>
      </c>
      <c r="N69" s="119" t="s">
        <v>5553</v>
      </c>
      <c r="O69" s="503"/>
      <c r="P69" s="503"/>
      <c r="Q69" s="253">
        <v>789058.4</v>
      </c>
      <c r="R69" s="253">
        <v>789058.4</v>
      </c>
      <c r="S69" s="253">
        <v>789058.4</v>
      </c>
      <c r="T69" s="253">
        <v>789058.4</v>
      </c>
      <c r="U69" s="253">
        <v>789058.4</v>
      </c>
      <c r="V69" s="253"/>
      <c r="W69" s="506" t="s">
        <v>5615</v>
      </c>
      <c r="X69" s="156"/>
      <c r="Y69" s="679"/>
      <c r="Z69" s="680"/>
      <c r="AA69" s="504"/>
      <c r="AB69" s="504"/>
      <c r="AC69" s="122">
        <f t="shared" si="2"/>
        <v>789058.4</v>
      </c>
      <c r="AD69" s="117" t="s">
        <v>4403</v>
      </c>
      <c r="AE69" s="105"/>
    </row>
    <row r="70" spans="1:37" s="110" customFormat="1" ht="135" x14ac:dyDescent="0.2">
      <c r="A70" s="133">
        <f t="shared" ca="1" si="1"/>
        <v>65</v>
      </c>
      <c r="B70" s="656" t="s">
        <v>5618</v>
      </c>
      <c r="C70" s="117" t="s">
        <v>3383</v>
      </c>
      <c r="D70" s="117" t="s">
        <v>3384</v>
      </c>
      <c r="E70" s="133">
        <v>62763</v>
      </c>
      <c r="F70" s="117" t="str">
        <f t="shared" ref="F70:F132" si="3">CONCATENATE(D70,E70)</f>
        <v>1-GAR-16-62763</v>
      </c>
      <c r="G70" s="117" t="s">
        <v>3629</v>
      </c>
      <c r="H70" s="132" t="s">
        <v>4457</v>
      </c>
      <c r="I70" s="132" t="s">
        <v>3631</v>
      </c>
      <c r="J70" s="502" t="s">
        <v>4431</v>
      </c>
      <c r="K70" s="502" t="s">
        <v>4451</v>
      </c>
      <c r="L70" s="119" t="s">
        <v>4863</v>
      </c>
      <c r="M70" s="119" t="s">
        <v>4869</v>
      </c>
      <c r="N70" s="119" t="s">
        <v>5553</v>
      </c>
      <c r="O70" s="503"/>
      <c r="P70" s="503"/>
      <c r="Q70" s="253">
        <v>24553.360000000001</v>
      </c>
      <c r="R70" s="253">
        <v>24553.360000000001</v>
      </c>
      <c r="S70" s="253">
        <v>24553.360000000001</v>
      </c>
      <c r="T70" s="253">
        <v>24553.360000000001</v>
      </c>
      <c r="U70" s="253">
        <v>24553.360000000001</v>
      </c>
      <c r="V70" s="253"/>
      <c r="W70" s="506" t="s">
        <v>5615</v>
      </c>
      <c r="X70" s="156"/>
      <c r="Y70" s="679"/>
      <c r="Z70" s="680"/>
      <c r="AA70" s="504"/>
      <c r="AB70" s="504"/>
      <c r="AC70" s="122">
        <f t="shared" si="2"/>
        <v>24553.360000000001</v>
      </c>
      <c r="AD70" s="117" t="s">
        <v>4403</v>
      </c>
      <c r="AE70" s="105"/>
    </row>
    <row r="71" spans="1:37" s="110" customFormat="1" ht="135" x14ac:dyDescent="0.2">
      <c r="A71" s="133">
        <f t="shared" ref="A71:A134" ca="1" si="4">OFFSET(A71,-1,0)+1</f>
        <v>66</v>
      </c>
      <c r="B71" s="656" t="s">
        <v>5619</v>
      </c>
      <c r="C71" s="117" t="s">
        <v>3383</v>
      </c>
      <c r="D71" s="117" t="s">
        <v>3384</v>
      </c>
      <c r="E71" s="133">
        <v>62764</v>
      </c>
      <c r="F71" s="117" t="str">
        <f t="shared" si="3"/>
        <v>1-GAR-16-62764</v>
      </c>
      <c r="G71" s="117" t="s">
        <v>3632</v>
      </c>
      <c r="H71" s="132" t="s">
        <v>4458</v>
      </c>
      <c r="I71" s="132" t="s">
        <v>4459</v>
      </c>
      <c r="J71" s="502" t="s">
        <v>4431</v>
      </c>
      <c r="K71" s="502" t="s">
        <v>4451</v>
      </c>
      <c r="L71" s="119" t="s">
        <v>4863</v>
      </c>
      <c r="M71" s="119" t="s">
        <v>4869</v>
      </c>
      <c r="N71" s="119" t="s">
        <v>5553</v>
      </c>
      <c r="O71" s="503"/>
      <c r="P71" s="503"/>
      <c r="Q71" s="253">
        <v>287119.03999999998</v>
      </c>
      <c r="R71" s="253">
        <v>287119.03999999998</v>
      </c>
      <c r="S71" s="253">
        <v>287119.03999999998</v>
      </c>
      <c r="T71" s="253">
        <v>287119.03999999998</v>
      </c>
      <c r="U71" s="253">
        <v>287119.03999999998</v>
      </c>
      <c r="V71" s="253"/>
      <c r="W71" s="506" t="s">
        <v>5615</v>
      </c>
      <c r="X71" s="156"/>
      <c r="Y71" s="679"/>
      <c r="Z71" s="680"/>
      <c r="AA71" s="504"/>
      <c r="AB71" s="504"/>
      <c r="AC71" s="122">
        <f t="shared" ref="AC71:AC134" si="5">U71-AA71-AB71</f>
        <v>287119.03999999998</v>
      </c>
      <c r="AD71" s="117" t="s">
        <v>4403</v>
      </c>
    </row>
    <row r="72" spans="1:37" s="110" customFormat="1" ht="135" x14ac:dyDescent="0.2">
      <c r="A72" s="133">
        <f t="shared" ca="1" si="4"/>
        <v>67</v>
      </c>
      <c r="B72" s="656" t="s">
        <v>5620</v>
      </c>
      <c r="C72" s="117" t="s">
        <v>3383</v>
      </c>
      <c r="D72" s="117" t="s">
        <v>3384</v>
      </c>
      <c r="E72" s="133">
        <v>62765</v>
      </c>
      <c r="F72" s="117" t="str">
        <f t="shared" si="3"/>
        <v>1-GAR-16-62765</v>
      </c>
      <c r="G72" s="117" t="s">
        <v>3635</v>
      </c>
      <c r="H72" s="132" t="s">
        <v>4460</v>
      </c>
      <c r="I72" s="132" t="s">
        <v>3637</v>
      </c>
      <c r="J72" s="502" t="s">
        <v>4431</v>
      </c>
      <c r="K72" s="502" t="s">
        <v>4451</v>
      </c>
      <c r="L72" s="119" t="s">
        <v>4863</v>
      </c>
      <c r="M72" s="119" t="s">
        <v>4869</v>
      </c>
      <c r="N72" s="119" t="s">
        <v>5553</v>
      </c>
      <c r="O72" s="503"/>
      <c r="P72" s="503"/>
      <c r="Q72" s="253">
        <v>67370.16</v>
      </c>
      <c r="R72" s="253">
        <v>67370.16</v>
      </c>
      <c r="S72" s="253">
        <v>67370.16</v>
      </c>
      <c r="T72" s="253">
        <v>67370.16</v>
      </c>
      <c r="U72" s="253">
        <v>67370.16</v>
      </c>
      <c r="V72" s="253"/>
      <c r="W72" s="506" t="s">
        <v>5615</v>
      </c>
      <c r="X72" s="156"/>
      <c r="Y72" s="679"/>
      <c r="Z72" s="680"/>
      <c r="AA72" s="504"/>
      <c r="AB72" s="504"/>
      <c r="AC72" s="122">
        <f t="shared" si="5"/>
        <v>67370.16</v>
      </c>
      <c r="AD72" s="117" t="s">
        <v>4403</v>
      </c>
      <c r="AE72" s="105"/>
    </row>
    <row r="73" spans="1:37" ht="135" x14ac:dyDescent="0.2">
      <c r="A73" s="133">
        <f t="shared" ca="1" si="4"/>
        <v>68</v>
      </c>
      <c r="B73" s="681" t="s">
        <v>5621</v>
      </c>
      <c r="C73" s="133" t="s">
        <v>3490</v>
      </c>
      <c r="D73" s="133" t="s">
        <v>3491</v>
      </c>
      <c r="E73" s="133">
        <v>62766</v>
      </c>
      <c r="F73" s="117" t="str">
        <f t="shared" si="3"/>
        <v>2-PIE-16-62766</v>
      </c>
      <c r="G73" s="133" t="s">
        <v>3638</v>
      </c>
      <c r="H73" s="132" t="s">
        <v>3639</v>
      </c>
      <c r="I73" s="132" t="s">
        <v>3640</v>
      </c>
      <c r="J73" s="502" t="s">
        <v>4431</v>
      </c>
      <c r="K73" s="502" t="s">
        <v>4451</v>
      </c>
      <c r="L73" s="119" t="s">
        <v>4863</v>
      </c>
      <c r="M73" s="119" t="s">
        <v>4857</v>
      </c>
      <c r="N73" s="119" t="s">
        <v>5580</v>
      </c>
      <c r="O73" s="503"/>
      <c r="P73" s="503"/>
      <c r="Q73" s="253">
        <v>62400</v>
      </c>
      <c r="R73" s="253">
        <v>62400</v>
      </c>
      <c r="S73" s="253">
        <v>62400</v>
      </c>
      <c r="T73" s="253">
        <v>62400</v>
      </c>
      <c r="U73" s="253">
        <v>62400</v>
      </c>
      <c r="V73" s="253"/>
      <c r="W73" s="506">
        <v>42978</v>
      </c>
      <c r="X73" s="156"/>
      <c r="Y73" s="679"/>
      <c r="Z73" s="680"/>
      <c r="AA73" s="504"/>
      <c r="AB73" s="504"/>
      <c r="AC73" s="122">
        <f t="shared" si="5"/>
        <v>62400</v>
      </c>
      <c r="AD73" s="117" t="s">
        <v>4403</v>
      </c>
    </row>
    <row r="74" spans="1:37" ht="120" x14ac:dyDescent="0.2">
      <c r="A74" s="133">
        <f t="shared" ca="1" si="4"/>
        <v>69</v>
      </c>
      <c r="B74" s="681" t="s">
        <v>5622</v>
      </c>
      <c r="C74" s="133" t="s">
        <v>3595</v>
      </c>
      <c r="D74" s="133" t="s">
        <v>3596</v>
      </c>
      <c r="E74" s="133">
        <v>62767</v>
      </c>
      <c r="F74" s="117" t="str">
        <f t="shared" si="3"/>
        <v>2-BRE-16-62767</v>
      </c>
      <c r="G74" s="133" t="s">
        <v>3641</v>
      </c>
      <c r="H74" s="132" t="s">
        <v>3642</v>
      </c>
      <c r="I74" s="132" t="s">
        <v>3643</v>
      </c>
      <c r="J74" s="502" t="s">
        <v>4431</v>
      </c>
      <c r="K74" s="502" t="s">
        <v>4451</v>
      </c>
      <c r="L74" s="119" t="s">
        <v>4863</v>
      </c>
      <c r="M74" s="119" t="s">
        <v>4857</v>
      </c>
      <c r="N74" s="119"/>
      <c r="O74" s="503"/>
      <c r="P74" s="503"/>
      <c r="Q74" s="253">
        <v>10773.36</v>
      </c>
      <c r="R74" s="253">
        <v>10773.36</v>
      </c>
      <c r="S74" s="253">
        <v>10773.36</v>
      </c>
      <c r="T74" s="253">
        <v>10773.36</v>
      </c>
      <c r="U74" s="253">
        <v>10773.36</v>
      </c>
      <c r="V74" s="253"/>
      <c r="W74" s="506">
        <v>42978</v>
      </c>
      <c r="X74" s="156">
        <v>0.5</v>
      </c>
      <c r="Y74" s="679"/>
      <c r="Z74" s="680"/>
      <c r="AA74" s="504"/>
      <c r="AB74" s="504"/>
      <c r="AC74" s="122">
        <f t="shared" si="5"/>
        <v>10773.36</v>
      </c>
      <c r="AD74" s="117" t="s">
        <v>4403</v>
      </c>
    </row>
    <row r="75" spans="1:37" ht="180" x14ac:dyDescent="0.2">
      <c r="A75" s="133">
        <f t="shared" ca="1" si="4"/>
        <v>70</v>
      </c>
      <c r="B75" s="681" t="s">
        <v>5623</v>
      </c>
      <c r="C75" s="133" t="s">
        <v>3561</v>
      </c>
      <c r="D75" s="133" t="s">
        <v>3562</v>
      </c>
      <c r="E75" s="133">
        <v>62768</v>
      </c>
      <c r="F75" s="117" t="str">
        <f t="shared" si="3"/>
        <v>2-HHQ-16-62768</v>
      </c>
      <c r="G75" s="133" t="s">
        <v>3644</v>
      </c>
      <c r="H75" s="132" t="s">
        <v>3645</v>
      </c>
      <c r="I75" s="126" t="s">
        <v>3646</v>
      </c>
      <c r="J75" s="502" t="s">
        <v>4431</v>
      </c>
      <c r="K75" s="502" t="s">
        <v>4451</v>
      </c>
      <c r="L75" s="119" t="s">
        <v>4863</v>
      </c>
      <c r="M75" s="119" t="s">
        <v>4857</v>
      </c>
      <c r="N75" s="119"/>
      <c r="O75" s="503"/>
      <c r="P75" s="503"/>
      <c r="Q75" s="253">
        <v>208000</v>
      </c>
      <c r="R75" s="253">
        <v>208000</v>
      </c>
      <c r="S75" s="253">
        <v>208000</v>
      </c>
      <c r="T75" s="253">
        <v>208000</v>
      </c>
      <c r="U75" s="253">
        <v>208000</v>
      </c>
      <c r="V75" s="253"/>
      <c r="W75" s="506">
        <v>42917</v>
      </c>
      <c r="X75" s="156">
        <v>1</v>
      </c>
      <c r="Y75" s="679"/>
      <c r="Z75" s="680"/>
      <c r="AA75" s="504"/>
      <c r="AB75" s="504"/>
      <c r="AC75" s="122">
        <f t="shared" si="5"/>
        <v>208000</v>
      </c>
      <c r="AD75" s="117" t="s">
        <v>4403</v>
      </c>
    </row>
    <row r="76" spans="1:37" ht="150" x14ac:dyDescent="0.2">
      <c r="A76" s="133">
        <f t="shared" ca="1" si="4"/>
        <v>71</v>
      </c>
      <c r="B76" s="681" t="s">
        <v>5624</v>
      </c>
      <c r="C76" s="133" t="s">
        <v>3649</v>
      </c>
      <c r="D76" s="133" t="s">
        <v>3650</v>
      </c>
      <c r="E76" s="133">
        <v>62769</v>
      </c>
      <c r="F76" s="117" t="str">
        <f t="shared" si="3"/>
        <v>4-MID-16-62769</v>
      </c>
      <c r="G76" s="133" t="s">
        <v>3648</v>
      </c>
      <c r="H76" s="126" t="s">
        <v>3651</v>
      </c>
      <c r="I76" s="126" t="s">
        <v>3652</v>
      </c>
      <c r="J76" s="502" t="s">
        <v>4431</v>
      </c>
      <c r="K76" s="502" t="s">
        <v>4451</v>
      </c>
      <c r="L76" s="119" t="s">
        <v>4863</v>
      </c>
      <c r="M76" s="119" t="s">
        <v>4892</v>
      </c>
      <c r="N76" s="119" t="s">
        <v>5625</v>
      </c>
      <c r="O76" s="503"/>
      <c r="P76" s="503"/>
      <c r="Q76" s="253">
        <v>442000</v>
      </c>
      <c r="R76" s="253">
        <v>442000</v>
      </c>
      <c r="S76" s="253">
        <v>442000</v>
      </c>
      <c r="T76" s="253">
        <v>442000</v>
      </c>
      <c r="U76" s="253">
        <v>442000</v>
      </c>
      <c r="V76" s="253"/>
      <c r="W76" s="506">
        <v>43159</v>
      </c>
      <c r="X76" s="156">
        <v>0.05</v>
      </c>
      <c r="Y76" s="679"/>
      <c r="Z76" s="680"/>
      <c r="AA76" s="504"/>
      <c r="AB76" s="504"/>
      <c r="AC76" s="122">
        <f t="shared" si="5"/>
        <v>442000</v>
      </c>
      <c r="AD76" s="117" t="s">
        <v>4403</v>
      </c>
      <c r="AE76" s="110"/>
    </row>
    <row r="77" spans="1:37" ht="135" x14ac:dyDescent="0.2">
      <c r="A77" s="133">
        <f t="shared" ca="1" si="4"/>
        <v>72</v>
      </c>
      <c r="B77" s="681" t="s">
        <v>5626</v>
      </c>
      <c r="C77" s="133" t="s">
        <v>3548</v>
      </c>
      <c r="D77" s="133" t="s">
        <v>3549</v>
      </c>
      <c r="E77" s="133">
        <v>62770</v>
      </c>
      <c r="F77" s="117" t="str">
        <f t="shared" si="3"/>
        <v>5-AMA-16-62770</v>
      </c>
      <c r="G77" s="133" t="s">
        <v>3653</v>
      </c>
      <c r="H77" s="132" t="s">
        <v>3654</v>
      </c>
      <c r="I77" s="126" t="s">
        <v>3646</v>
      </c>
      <c r="J77" s="502" t="s">
        <v>4431</v>
      </c>
      <c r="K77" s="502" t="s">
        <v>4451</v>
      </c>
      <c r="L77" s="119" t="s">
        <v>4863</v>
      </c>
      <c r="M77" s="119" t="s">
        <v>4884</v>
      </c>
      <c r="N77" s="119" t="s">
        <v>5572</v>
      </c>
      <c r="O77" s="503"/>
      <c r="P77" s="503"/>
      <c r="Q77" s="253">
        <v>343698.16</v>
      </c>
      <c r="R77" s="253">
        <v>343698.16</v>
      </c>
      <c r="S77" s="253">
        <v>343698.16</v>
      </c>
      <c r="T77" s="253">
        <v>343698.16</v>
      </c>
      <c r="U77" s="253">
        <v>343698.16</v>
      </c>
      <c r="V77" s="253"/>
      <c r="W77" s="506">
        <v>43159</v>
      </c>
      <c r="X77" s="156"/>
      <c r="Y77" s="679"/>
      <c r="Z77" s="680"/>
      <c r="AA77" s="504"/>
      <c r="AB77" s="504"/>
      <c r="AC77" s="122">
        <f t="shared" si="5"/>
        <v>343698.16</v>
      </c>
      <c r="AD77" s="117" t="s">
        <v>4403</v>
      </c>
      <c r="AE77" s="134"/>
      <c r="AF77" s="110"/>
      <c r="AG77" s="110"/>
      <c r="AH77" s="110"/>
      <c r="AI77" s="110"/>
      <c r="AJ77" s="110"/>
      <c r="AK77" s="110"/>
    </row>
    <row r="78" spans="1:37" ht="120" x14ac:dyDescent="0.2">
      <c r="A78" s="133">
        <f t="shared" ca="1" si="4"/>
        <v>73</v>
      </c>
      <c r="B78" s="681" t="s">
        <v>5627</v>
      </c>
      <c r="C78" s="133" t="s">
        <v>3548</v>
      </c>
      <c r="D78" s="133" t="s">
        <v>3549</v>
      </c>
      <c r="E78" s="133">
        <v>62771</v>
      </c>
      <c r="F78" s="117" t="str">
        <f t="shared" si="3"/>
        <v>5-AMA-16-62771</v>
      </c>
      <c r="G78" s="133" t="s">
        <v>3655</v>
      </c>
      <c r="H78" s="132" t="s">
        <v>3656</v>
      </c>
      <c r="I78" s="126" t="s">
        <v>3657</v>
      </c>
      <c r="J78" s="502" t="s">
        <v>4431</v>
      </c>
      <c r="K78" s="502" t="s">
        <v>4451</v>
      </c>
      <c r="L78" s="119" t="s">
        <v>4863</v>
      </c>
      <c r="M78" s="119" t="s">
        <v>4884</v>
      </c>
      <c r="N78" s="119" t="s">
        <v>5572</v>
      </c>
      <c r="O78" s="503"/>
      <c r="P78" s="503"/>
      <c r="Q78" s="253">
        <v>153180.56</v>
      </c>
      <c r="R78" s="253">
        <v>153180.56</v>
      </c>
      <c r="S78" s="253">
        <v>153180.56</v>
      </c>
      <c r="T78" s="253">
        <v>153180.56</v>
      </c>
      <c r="U78" s="253">
        <v>153180.56</v>
      </c>
      <c r="V78" s="253"/>
      <c r="W78" s="506">
        <v>43159</v>
      </c>
      <c r="X78" s="156"/>
      <c r="Y78" s="679"/>
      <c r="Z78" s="680"/>
      <c r="AA78" s="504"/>
      <c r="AB78" s="504"/>
      <c r="AC78" s="122">
        <f t="shared" si="5"/>
        <v>153180.56</v>
      </c>
      <c r="AD78" s="117" t="s">
        <v>4403</v>
      </c>
      <c r="AE78" s="110"/>
    </row>
    <row r="79" spans="1:37" ht="120" x14ac:dyDescent="0.2">
      <c r="A79" s="133">
        <f t="shared" ca="1" si="4"/>
        <v>74</v>
      </c>
      <c r="B79" s="681" t="s">
        <v>5628</v>
      </c>
      <c r="C79" s="133" t="s">
        <v>3548</v>
      </c>
      <c r="D79" s="133" t="s">
        <v>3549</v>
      </c>
      <c r="E79" s="133">
        <v>62772</v>
      </c>
      <c r="F79" s="117" t="str">
        <f t="shared" si="3"/>
        <v>5-AMA-16-62772</v>
      </c>
      <c r="G79" s="133" t="s">
        <v>3658</v>
      </c>
      <c r="H79" s="132" t="s">
        <v>3659</v>
      </c>
      <c r="I79" s="132" t="s">
        <v>3660</v>
      </c>
      <c r="J79" s="502" t="s">
        <v>4431</v>
      </c>
      <c r="K79" s="502" t="s">
        <v>4451</v>
      </c>
      <c r="L79" s="119" t="s">
        <v>4863</v>
      </c>
      <c r="M79" s="119" t="s">
        <v>4884</v>
      </c>
      <c r="N79" s="119" t="s">
        <v>5580</v>
      </c>
      <c r="O79" s="503"/>
      <c r="P79" s="503"/>
      <c r="Q79" s="253">
        <v>40278.160000000003</v>
      </c>
      <c r="R79" s="253">
        <v>40278.160000000003</v>
      </c>
      <c r="S79" s="253">
        <v>40278.160000000003</v>
      </c>
      <c r="T79" s="253">
        <v>40278.160000000003</v>
      </c>
      <c r="U79" s="253">
        <v>40278.160000000003</v>
      </c>
      <c r="V79" s="253"/>
      <c r="W79" s="506">
        <v>42978</v>
      </c>
      <c r="X79" s="156"/>
      <c r="Y79" s="679"/>
      <c r="Z79" s="680"/>
      <c r="AA79" s="504"/>
      <c r="AB79" s="504"/>
      <c r="AC79" s="122">
        <f t="shared" si="5"/>
        <v>40278.160000000003</v>
      </c>
      <c r="AD79" s="117" t="s">
        <v>4403</v>
      </c>
      <c r="AE79" s="110"/>
    </row>
    <row r="80" spans="1:37" ht="120" x14ac:dyDescent="0.2">
      <c r="A80" s="133">
        <f t="shared" ca="1" si="4"/>
        <v>75</v>
      </c>
      <c r="B80" s="681" t="s">
        <v>5629</v>
      </c>
      <c r="C80" s="133" t="s">
        <v>3548</v>
      </c>
      <c r="D80" s="133" t="s">
        <v>3549</v>
      </c>
      <c r="E80" s="133">
        <v>62773</v>
      </c>
      <c r="F80" s="117" t="str">
        <f t="shared" si="3"/>
        <v>5-AMA-16-62773</v>
      </c>
      <c r="G80" s="133" t="s">
        <v>3661</v>
      </c>
      <c r="H80" s="132" t="s">
        <v>3662</v>
      </c>
      <c r="I80" s="126" t="s">
        <v>3663</v>
      </c>
      <c r="J80" s="502" t="s">
        <v>4431</v>
      </c>
      <c r="K80" s="502" t="s">
        <v>4451</v>
      </c>
      <c r="L80" s="119" t="s">
        <v>4863</v>
      </c>
      <c r="M80" s="119" t="s">
        <v>4884</v>
      </c>
      <c r="N80" s="119" t="s">
        <v>4918</v>
      </c>
      <c r="O80" s="503"/>
      <c r="P80" s="503"/>
      <c r="Q80" s="253">
        <v>575051.36</v>
      </c>
      <c r="R80" s="253">
        <v>575051.36</v>
      </c>
      <c r="S80" s="253">
        <v>575051.36</v>
      </c>
      <c r="T80" s="253">
        <v>575051.36</v>
      </c>
      <c r="U80" s="253">
        <v>575051.36</v>
      </c>
      <c r="V80" s="253"/>
      <c r="W80" s="121" t="s">
        <v>5630</v>
      </c>
      <c r="X80" s="156"/>
      <c r="Y80" s="679"/>
      <c r="Z80" s="680"/>
      <c r="AA80" s="504"/>
      <c r="AB80" s="504"/>
      <c r="AC80" s="122">
        <f t="shared" si="5"/>
        <v>575051.36</v>
      </c>
      <c r="AD80" s="117" t="s">
        <v>4403</v>
      </c>
      <c r="AE80" s="110"/>
    </row>
    <row r="81" spans="1:31" ht="120" x14ac:dyDescent="0.2">
      <c r="A81" s="133">
        <f t="shared" ca="1" si="4"/>
        <v>76</v>
      </c>
      <c r="B81" s="681" t="s">
        <v>5631</v>
      </c>
      <c r="C81" s="133" t="s">
        <v>3548</v>
      </c>
      <c r="D81" s="133" t="s">
        <v>3549</v>
      </c>
      <c r="E81" s="133">
        <v>62774</v>
      </c>
      <c r="F81" s="117" t="str">
        <f t="shared" si="3"/>
        <v>5-AMA-16-62774</v>
      </c>
      <c r="G81" s="133" t="s">
        <v>3665</v>
      </c>
      <c r="H81" s="132" t="s">
        <v>3666</v>
      </c>
      <c r="I81" s="132" t="s">
        <v>3667</v>
      </c>
      <c r="J81" s="502" t="s">
        <v>4431</v>
      </c>
      <c r="K81" s="502" t="s">
        <v>4451</v>
      </c>
      <c r="L81" s="119" t="s">
        <v>4863</v>
      </c>
      <c r="M81" s="119" t="s">
        <v>4884</v>
      </c>
      <c r="N81" s="119" t="s">
        <v>5580</v>
      </c>
      <c r="O81" s="503"/>
      <c r="P81" s="503"/>
      <c r="Q81" s="253">
        <v>17077.84</v>
      </c>
      <c r="R81" s="253">
        <v>17077.84</v>
      </c>
      <c r="S81" s="253">
        <v>17077.84</v>
      </c>
      <c r="T81" s="253">
        <v>17077.84</v>
      </c>
      <c r="U81" s="253">
        <v>17077.84</v>
      </c>
      <c r="V81" s="253"/>
      <c r="W81" s="506">
        <v>42978</v>
      </c>
      <c r="X81" s="156"/>
      <c r="Y81" s="679"/>
      <c r="Z81" s="680"/>
      <c r="AA81" s="504"/>
      <c r="AB81" s="504"/>
      <c r="AC81" s="122">
        <f t="shared" si="5"/>
        <v>17077.84</v>
      </c>
      <c r="AD81" s="117" t="s">
        <v>4403</v>
      </c>
      <c r="AE81" s="110"/>
    </row>
    <row r="82" spans="1:31" ht="135" x14ac:dyDescent="0.2">
      <c r="A82" s="133">
        <f t="shared" ca="1" si="4"/>
        <v>77</v>
      </c>
      <c r="B82" s="681" t="s">
        <v>5632</v>
      </c>
      <c r="C82" s="133" t="s">
        <v>3553</v>
      </c>
      <c r="D82" s="133" t="s">
        <v>3554</v>
      </c>
      <c r="E82" s="133">
        <v>62775</v>
      </c>
      <c r="F82" s="117" t="str">
        <f t="shared" si="3"/>
        <v>6-ADO-16-62775</v>
      </c>
      <c r="G82" s="133" t="s">
        <v>3668</v>
      </c>
      <c r="H82" s="132" t="s">
        <v>3669</v>
      </c>
      <c r="I82" s="126" t="s">
        <v>3670</v>
      </c>
      <c r="J82" s="502" t="s">
        <v>4431</v>
      </c>
      <c r="K82" s="502" t="s">
        <v>4451</v>
      </c>
      <c r="L82" s="119" t="s">
        <v>4863</v>
      </c>
      <c r="M82" s="119" t="s">
        <v>4864</v>
      </c>
      <c r="N82" s="119" t="s">
        <v>5572</v>
      </c>
      <c r="O82" s="503"/>
      <c r="P82" s="503"/>
      <c r="Q82" s="253">
        <v>260000</v>
      </c>
      <c r="R82" s="253">
        <v>260000</v>
      </c>
      <c r="S82" s="253">
        <v>260000</v>
      </c>
      <c r="T82" s="253">
        <v>260000</v>
      </c>
      <c r="U82" s="253">
        <v>260000</v>
      </c>
      <c r="V82" s="253"/>
      <c r="W82" s="506">
        <v>42978</v>
      </c>
      <c r="X82" s="156"/>
      <c r="Y82" s="679"/>
      <c r="Z82" s="680"/>
      <c r="AA82" s="504"/>
      <c r="AB82" s="504"/>
      <c r="AC82" s="122">
        <f t="shared" si="5"/>
        <v>260000</v>
      </c>
      <c r="AD82" s="117" t="s">
        <v>4403</v>
      </c>
    </row>
    <row r="83" spans="1:31" ht="150" x14ac:dyDescent="0.2">
      <c r="A83" s="133">
        <f t="shared" ca="1" si="4"/>
        <v>78</v>
      </c>
      <c r="B83" s="681" t="s">
        <v>5633</v>
      </c>
      <c r="C83" s="133" t="s">
        <v>3553</v>
      </c>
      <c r="D83" s="133" t="s">
        <v>3554</v>
      </c>
      <c r="E83" s="133">
        <v>62776</v>
      </c>
      <c r="F83" s="117" t="str">
        <f t="shared" si="3"/>
        <v>6-ADO-16-62776</v>
      </c>
      <c r="G83" s="133" t="s">
        <v>3671</v>
      </c>
      <c r="H83" s="132" t="s">
        <v>3672</v>
      </c>
      <c r="I83" s="132" t="s">
        <v>3673</v>
      </c>
      <c r="J83" s="502" t="s">
        <v>4431</v>
      </c>
      <c r="K83" s="502" t="s">
        <v>4451</v>
      </c>
      <c r="L83" s="119" t="s">
        <v>4863</v>
      </c>
      <c r="M83" s="119" t="s">
        <v>4864</v>
      </c>
      <c r="N83" s="119" t="s">
        <v>5572</v>
      </c>
      <c r="O83" s="503"/>
      <c r="P83" s="503"/>
      <c r="Q83" s="253">
        <v>57117.84</v>
      </c>
      <c r="R83" s="253">
        <v>57117.84</v>
      </c>
      <c r="S83" s="253">
        <v>57117.84</v>
      </c>
      <c r="T83" s="253">
        <v>57117.84</v>
      </c>
      <c r="U83" s="253">
        <v>57117.84</v>
      </c>
      <c r="V83" s="253"/>
      <c r="W83" s="506">
        <v>42978</v>
      </c>
      <c r="X83" s="156"/>
      <c r="Y83" s="679"/>
      <c r="Z83" s="680"/>
      <c r="AA83" s="504"/>
      <c r="AB83" s="504"/>
      <c r="AC83" s="122">
        <f t="shared" si="5"/>
        <v>57117.84</v>
      </c>
      <c r="AD83" s="117" t="s">
        <v>4403</v>
      </c>
    </row>
    <row r="84" spans="1:31" ht="135" x14ac:dyDescent="0.2">
      <c r="A84" s="133">
        <f t="shared" ca="1" si="4"/>
        <v>79</v>
      </c>
      <c r="B84" s="681" t="s">
        <v>5634</v>
      </c>
      <c r="C84" s="133" t="s">
        <v>3553</v>
      </c>
      <c r="D84" s="133" t="s">
        <v>3554</v>
      </c>
      <c r="E84" s="133">
        <v>62777</v>
      </c>
      <c r="F84" s="117" t="str">
        <f t="shared" si="3"/>
        <v>6-ADO-16-62777</v>
      </c>
      <c r="G84" s="133" t="s">
        <v>3674</v>
      </c>
      <c r="H84" s="132" t="s">
        <v>3675</v>
      </c>
      <c r="I84" s="126" t="s">
        <v>3622</v>
      </c>
      <c r="J84" s="502" t="s">
        <v>4431</v>
      </c>
      <c r="K84" s="502" t="s">
        <v>4451</v>
      </c>
      <c r="L84" s="119" t="s">
        <v>4863</v>
      </c>
      <c r="M84" s="119" t="s">
        <v>4864</v>
      </c>
      <c r="N84" s="119" t="s">
        <v>5572</v>
      </c>
      <c r="O84" s="503"/>
      <c r="P84" s="503"/>
      <c r="Q84" s="253">
        <v>22046.959999999999</v>
      </c>
      <c r="R84" s="253">
        <v>22046.959999999999</v>
      </c>
      <c r="S84" s="253">
        <v>22046.959999999999</v>
      </c>
      <c r="T84" s="253">
        <v>22046.959999999999</v>
      </c>
      <c r="U84" s="253">
        <v>22046.959999999999</v>
      </c>
      <c r="V84" s="253"/>
      <c r="W84" s="506">
        <v>42978</v>
      </c>
      <c r="X84" s="156"/>
      <c r="Y84" s="679"/>
      <c r="Z84" s="680"/>
      <c r="AA84" s="504"/>
      <c r="AB84" s="504"/>
      <c r="AC84" s="122">
        <f t="shared" si="5"/>
        <v>22046.959999999999</v>
      </c>
      <c r="AD84" s="117" t="s">
        <v>4403</v>
      </c>
    </row>
    <row r="85" spans="1:31" ht="150" x14ac:dyDescent="0.2">
      <c r="A85" s="133">
        <f t="shared" ca="1" si="4"/>
        <v>80</v>
      </c>
      <c r="B85" s="681" t="s">
        <v>5635</v>
      </c>
      <c r="C85" s="133" t="s">
        <v>3553</v>
      </c>
      <c r="D85" s="133" t="s">
        <v>3554</v>
      </c>
      <c r="E85" s="133">
        <v>62778</v>
      </c>
      <c r="F85" s="117" t="str">
        <f t="shared" si="3"/>
        <v>6-ADO-16-62778</v>
      </c>
      <c r="G85" s="133" t="s">
        <v>3676</v>
      </c>
      <c r="H85" s="132" t="s">
        <v>3677</v>
      </c>
      <c r="I85" s="132" t="s">
        <v>4461</v>
      </c>
      <c r="J85" s="502" t="s">
        <v>4431</v>
      </c>
      <c r="K85" s="502" t="s">
        <v>4451</v>
      </c>
      <c r="L85" s="119" t="s">
        <v>4863</v>
      </c>
      <c r="M85" s="119" t="s">
        <v>4864</v>
      </c>
      <c r="N85" s="119" t="s">
        <v>5572</v>
      </c>
      <c r="O85" s="503"/>
      <c r="P85" s="503"/>
      <c r="Q85" s="253">
        <v>12728.56</v>
      </c>
      <c r="R85" s="253">
        <v>12728.56</v>
      </c>
      <c r="S85" s="253">
        <v>12728.56</v>
      </c>
      <c r="T85" s="253">
        <v>12728.56</v>
      </c>
      <c r="U85" s="253">
        <v>12728.56</v>
      </c>
      <c r="V85" s="253"/>
      <c r="W85" s="506">
        <v>42978</v>
      </c>
      <c r="X85" s="156"/>
      <c r="Y85" s="679"/>
      <c r="Z85" s="680"/>
      <c r="AA85" s="504"/>
      <c r="AB85" s="504"/>
      <c r="AC85" s="122">
        <f t="shared" si="5"/>
        <v>12728.56</v>
      </c>
      <c r="AD85" s="117" t="s">
        <v>4403</v>
      </c>
    </row>
    <row r="86" spans="1:31" ht="135" x14ac:dyDescent="0.2">
      <c r="A86" s="133">
        <f t="shared" ca="1" si="4"/>
        <v>81</v>
      </c>
      <c r="B86" s="656" t="s">
        <v>5636</v>
      </c>
      <c r="C86" s="117" t="s">
        <v>3411</v>
      </c>
      <c r="D86" s="117" t="s">
        <v>3412</v>
      </c>
      <c r="E86" s="133">
        <v>62779</v>
      </c>
      <c r="F86" s="117" t="str">
        <f t="shared" si="3"/>
        <v>5-ABI-16-62779</v>
      </c>
      <c r="G86" s="117" t="s">
        <v>3679</v>
      </c>
      <c r="H86" s="132" t="s">
        <v>3680</v>
      </c>
      <c r="I86" s="126" t="s">
        <v>3646</v>
      </c>
      <c r="J86" s="502" t="s">
        <v>4431</v>
      </c>
      <c r="K86" s="502" t="s">
        <v>4451</v>
      </c>
      <c r="L86" s="119" t="s">
        <v>4863</v>
      </c>
      <c r="M86" s="119" t="s">
        <v>4864</v>
      </c>
      <c r="N86" s="119" t="s">
        <v>5572</v>
      </c>
      <c r="O86" s="503"/>
      <c r="P86" s="503"/>
      <c r="Q86" s="253">
        <v>220581.92</v>
      </c>
      <c r="R86" s="253">
        <v>220581.92</v>
      </c>
      <c r="S86" s="253">
        <v>220581.92</v>
      </c>
      <c r="T86" s="253">
        <v>220581.92</v>
      </c>
      <c r="U86" s="253">
        <v>220581.92</v>
      </c>
      <c r="V86" s="253"/>
      <c r="W86" s="506">
        <v>42978</v>
      </c>
      <c r="X86" s="156"/>
      <c r="Y86" s="679"/>
      <c r="Z86" s="680"/>
      <c r="AA86" s="504"/>
      <c r="AB86" s="504"/>
      <c r="AC86" s="122">
        <f t="shared" si="5"/>
        <v>220581.92</v>
      </c>
      <c r="AD86" s="117" t="s">
        <v>4403</v>
      </c>
    </row>
    <row r="87" spans="1:31" ht="120" x14ac:dyDescent="0.2">
      <c r="A87" s="133">
        <f t="shared" ca="1" si="4"/>
        <v>82</v>
      </c>
      <c r="B87" s="656" t="s">
        <v>5637</v>
      </c>
      <c r="C87" s="117" t="s">
        <v>3405</v>
      </c>
      <c r="D87" s="117" t="s">
        <v>3406</v>
      </c>
      <c r="E87" s="133">
        <v>62780</v>
      </c>
      <c r="F87" s="117" t="str">
        <f t="shared" si="3"/>
        <v>3-LAR-16-62780</v>
      </c>
      <c r="G87" s="117" t="s">
        <v>3681</v>
      </c>
      <c r="H87" s="126" t="s">
        <v>3682</v>
      </c>
      <c r="I87" s="126" t="s">
        <v>3683</v>
      </c>
      <c r="J87" s="502" t="s">
        <v>4431</v>
      </c>
      <c r="K87" s="502" t="s">
        <v>4451</v>
      </c>
      <c r="L87" s="119" t="s">
        <v>4863</v>
      </c>
      <c r="M87" s="119" t="s">
        <v>4886</v>
      </c>
      <c r="N87" s="119"/>
      <c r="O87" s="503"/>
      <c r="P87" s="503"/>
      <c r="Q87" s="253">
        <v>389896.32</v>
      </c>
      <c r="R87" s="253">
        <v>389896.32</v>
      </c>
      <c r="S87" s="253">
        <v>389896.32</v>
      </c>
      <c r="T87" s="253">
        <v>389896.32</v>
      </c>
      <c r="U87" s="253">
        <v>389896.32</v>
      </c>
      <c r="V87" s="253"/>
      <c r="W87" s="506">
        <v>42978</v>
      </c>
      <c r="X87" s="156">
        <v>0.1</v>
      </c>
      <c r="Y87" s="679"/>
      <c r="Z87" s="680"/>
      <c r="AA87" s="504"/>
      <c r="AB87" s="504"/>
      <c r="AC87" s="122">
        <f t="shared" si="5"/>
        <v>389896.32</v>
      </c>
      <c r="AD87" s="117" t="s">
        <v>4403</v>
      </c>
    </row>
    <row r="88" spans="1:31" ht="135" x14ac:dyDescent="0.2">
      <c r="A88" s="133">
        <f t="shared" ca="1" si="4"/>
        <v>83</v>
      </c>
      <c r="B88" s="656" t="s">
        <v>5638</v>
      </c>
      <c r="C88" s="117" t="s">
        <v>3405</v>
      </c>
      <c r="D88" s="117" t="s">
        <v>3406</v>
      </c>
      <c r="E88" s="133">
        <v>62781</v>
      </c>
      <c r="F88" s="117" t="str">
        <f t="shared" si="3"/>
        <v>3-LAR-16-62781</v>
      </c>
      <c r="G88" s="117" t="s">
        <v>3684</v>
      </c>
      <c r="H88" s="126" t="s">
        <v>3685</v>
      </c>
      <c r="I88" s="126" t="s">
        <v>3646</v>
      </c>
      <c r="J88" s="502" t="s">
        <v>4431</v>
      </c>
      <c r="K88" s="502" t="s">
        <v>4451</v>
      </c>
      <c r="L88" s="119" t="s">
        <v>4863</v>
      </c>
      <c r="M88" s="119" t="s">
        <v>4886</v>
      </c>
      <c r="N88" s="119"/>
      <c r="O88" s="503"/>
      <c r="P88" s="503"/>
      <c r="Q88" s="253">
        <v>373251.84000000003</v>
      </c>
      <c r="R88" s="253">
        <v>373251.84000000003</v>
      </c>
      <c r="S88" s="253">
        <v>373251.84000000003</v>
      </c>
      <c r="T88" s="253">
        <v>373251.84000000003</v>
      </c>
      <c r="U88" s="253">
        <v>373251.84000000003</v>
      </c>
      <c r="V88" s="253"/>
      <c r="W88" s="506">
        <v>42978</v>
      </c>
      <c r="X88" s="156">
        <v>0.1</v>
      </c>
      <c r="Y88" s="679"/>
      <c r="Z88" s="680"/>
      <c r="AA88" s="504"/>
      <c r="AB88" s="504"/>
      <c r="AC88" s="122">
        <f t="shared" si="5"/>
        <v>373251.84000000003</v>
      </c>
      <c r="AD88" s="117" t="s">
        <v>4403</v>
      </c>
    </row>
    <row r="89" spans="1:31" ht="120" x14ac:dyDescent="0.2">
      <c r="A89" s="133">
        <f t="shared" ca="1" si="4"/>
        <v>84</v>
      </c>
      <c r="B89" s="681" t="s">
        <v>5639</v>
      </c>
      <c r="C89" s="133" t="s">
        <v>3687</v>
      </c>
      <c r="D89" s="133" t="s">
        <v>3688</v>
      </c>
      <c r="E89" s="133">
        <v>62782</v>
      </c>
      <c r="F89" s="117" t="str">
        <f t="shared" si="3"/>
        <v>6-WAC-16-62782</v>
      </c>
      <c r="G89" s="133" t="s">
        <v>3686</v>
      </c>
      <c r="H89" s="132" t="s">
        <v>3689</v>
      </c>
      <c r="I89" s="126" t="s">
        <v>3663</v>
      </c>
      <c r="J89" s="502" t="s">
        <v>4431</v>
      </c>
      <c r="K89" s="502" t="s">
        <v>4451</v>
      </c>
      <c r="L89" s="119" t="s">
        <v>4863</v>
      </c>
      <c r="M89" s="119" t="s">
        <v>4864</v>
      </c>
      <c r="N89" s="119"/>
      <c r="O89" s="503"/>
      <c r="P89" s="503"/>
      <c r="Q89" s="253">
        <v>567938.80000000005</v>
      </c>
      <c r="R89" s="253">
        <v>567938.80000000005</v>
      </c>
      <c r="S89" s="253">
        <v>567938.80000000005</v>
      </c>
      <c r="T89" s="253">
        <v>567938.80000000005</v>
      </c>
      <c r="U89" s="253">
        <v>567938.80000000005</v>
      </c>
      <c r="V89" s="253"/>
      <c r="W89" s="506">
        <v>42978</v>
      </c>
      <c r="X89" s="156">
        <v>0.05</v>
      </c>
      <c r="Y89" s="679"/>
      <c r="Z89" s="680"/>
      <c r="AA89" s="504"/>
      <c r="AB89" s="504"/>
      <c r="AC89" s="122">
        <f t="shared" si="5"/>
        <v>567938.80000000005</v>
      </c>
      <c r="AD89" s="117" t="s">
        <v>3360</v>
      </c>
    </row>
    <row r="90" spans="1:31" ht="135" x14ac:dyDescent="0.2">
      <c r="A90" s="133">
        <f t="shared" ca="1" si="4"/>
        <v>85</v>
      </c>
      <c r="B90" s="681" t="s">
        <v>5640</v>
      </c>
      <c r="C90" s="133" t="s">
        <v>3687</v>
      </c>
      <c r="D90" s="133" t="s">
        <v>3688</v>
      </c>
      <c r="E90" s="133">
        <v>62783</v>
      </c>
      <c r="F90" s="117" t="str">
        <f t="shared" si="3"/>
        <v>6-WAC-16-62783</v>
      </c>
      <c r="G90" s="133" t="s">
        <v>3690</v>
      </c>
      <c r="H90" s="132" t="s">
        <v>3691</v>
      </c>
      <c r="I90" s="132" t="s">
        <v>3692</v>
      </c>
      <c r="J90" s="502" t="s">
        <v>4431</v>
      </c>
      <c r="K90" s="502" t="s">
        <v>4451</v>
      </c>
      <c r="L90" s="119" t="s">
        <v>4863</v>
      </c>
      <c r="M90" s="119" t="s">
        <v>4864</v>
      </c>
      <c r="N90" s="119" t="s">
        <v>5572</v>
      </c>
      <c r="O90" s="503"/>
      <c r="P90" s="503"/>
      <c r="Q90" s="253">
        <v>137846.79999999999</v>
      </c>
      <c r="R90" s="253">
        <v>137846.79999999999</v>
      </c>
      <c r="S90" s="253">
        <v>137846.79999999999</v>
      </c>
      <c r="T90" s="253">
        <v>137846.79999999999</v>
      </c>
      <c r="U90" s="253">
        <v>137846.79999999999</v>
      </c>
      <c r="V90" s="253"/>
      <c r="W90" s="506">
        <v>42978</v>
      </c>
      <c r="X90" s="156"/>
      <c r="Y90" s="679"/>
      <c r="Z90" s="680"/>
      <c r="AA90" s="504"/>
      <c r="AB90" s="504"/>
      <c r="AC90" s="122">
        <f t="shared" si="5"/>
        <v>137846.79999999999</v>
      </c>
      <c r="AD90" s="117" t="s">
        <v>4403</v>
      </c>
    </row>
    <row r="91" spans="1:31" ht="150" x14ac:dyDescent="0.2">
      <c r="A91" s="133">
        <f t="shared" ca="1" si="4"/>
        <v>86</v>
      </c>
      <c r="B91" s="681" t="s">
        <v>5641</v>
      </c>
      <c r="C91" s="133" t="s">
        <v>3575</v>
      </c>
      <c r="D91" s="133" t="s">
        <v>3576</v>
      </c>
      <c r="E91" s="133">
        <v>62784</v>
      </c>
      <c r="F91" s="117" t="str">
        <f t="shared" si="3"/>
        <v>3-EAG-16-62784</v>
      </c>
      <c r="G91" s="133" t="s">
        <v>3693</v>
      </c>
      <c r="H91" s="126" t="s">
        <v>3694</v>
      </c>
      <c r="I91" s="126" t="s">
        <v>3663</v>
      </c>
      <c r="J91" s="502" t="s">
        <v>4431</v>
      </c>
      <c r="K91" s="502" t="s">
        <v>4451</v>
      </c>
      <c r="L91" s="119" t="s">
        <v>4863</v>
      </c>
      <c r="M91" s="119" t="s">
        <v>4886</v>
      </c>
      <c r="N91" s="119"/>
      <c r="O91" s="503"/>
      <c r="P91" s="503"/>
      <c r="Q91" s="253">
        <v>186283.86</v>
      </c>
      <c r="R91" s="253">
        <v>186283.86</v>
      </c>
      <c r="S91" s="253">
        <v>186283.86</v>
      </c>
      <c r="T91" s="253">
        <v>186283.86</v>
      </c>
      <c r="U91" s="253">
        <v>186283.86</v>
      </c>
      <c r="V91" s="253"/>
      <c r="W91" s="506">
        <v>42978</v>
      </c>
      <c r="X91" s="156">
        <v>0.1</v>
      </c>
      <c r="Y91" s="679"/>
      <c r="Z91" s="680"/>
      <c r="AA91" s="504"/>
      <c r="AB91" s="504"/>
      <c r="AC91" s="122">
        <f t="shared" si="5"/>
        <v>186283.86</v>
      </c>
      <c r="AD91" s="117" t="s">
        <v>4403</v>
      </c>
    </row>
    <row r="92" spans="1:31" ht="150" x14ac:dyDescent="0.2">
      <c r="A92" s="133">
        <f t="shared" ca="1" si="4"/>
        <v>87</v>
      </c>
      <c r="B92" s="681" t="s">
        <v>5642</v>
      </c>
      <c r="C92" s="133" t="s">
        <v>3575</v>
      </c>
      <c r="D92" s="133" t="s">
        <v>3576</v>
      </c>
      <c r="E92" s="133">
        <v>62785</v>
      </c>
      <c r="F92" s="117" t="str">
        <f t="shared" si="3"/>
        <v>3-EAG-16-62785</v>
      </c>
      <c r="G92" s="133" t="s">
        <v>3695</v>
      </c>
      <c r="H92" s="126" t="s">
        <v>3696</v>
      </c>
      <c r="I92" s="126" t="s">
        <v>3697</v>
      </c>
      <c r="J92" s="502" t="s">
        <v>4431</v>
      </c>
      <c r="K92" s="502" t="s">
        <v>4451</v>
      </c>
      <c r="L92" s="119" t="s">
        <v>4863</v>
      </c>
      <c r="M92" s="119" t="s">
        <v>4886</v>
      </c>
      <c r="N92" s="119"/>
      <c r="O92" s="503"/>
      <c r="P92" s="503"/>
      <c r="Q92" s="253">
        <v>150000</v>
      </c>
      <c r="R92" s="253">
        <v>150000</v>
      </c>
      <c r="S92" s="253">
        <v>150000</v>
      </c>
      <c r="T92" s="253">
        <v>150000</v>
      </c>
      <c r="U92" s="253">
        <v>150000</v>
      </c>
      <c r="V92" s="253"/>
      <c r="W92" s="506">
        <v>42978</v>
      </c>
      <c r="X92" s="156">
        <v>0.1</v>
      </c>
      <c r="Y92" s="679"/>
      <c r="Z92" s="680"/>
      <c r="AA92" s="504"/>
      <c r="AB92" s="504"/>
      <c r="AC92" s="122">
        <f t="shared" si="5"/>
        <v>150000</v>
      </c>
      <c r="AD92" s="117" t="s">
        <v>4403</v>
      </c>
    </row>
    <row r="93" spans="1:31" ht="165" x14ac:dyDescent="0.2">
      <c r="A93" s="133">
        <f t="shared" ca="1" si="4"/>
        <v>88</v>
      </c>
      <c r="B93" s="681" t="s">
        <v>5643</v>
      </c>
      <c r="C93" s="133" t="s">
        <v>3575</v>
      </c>
      <c r="D93" s="133" t="s">
        <v>3576</v>
      </c>
      <c r="E93" s="133">
        <v>62786</v>
      </c>
      <c r="F93" s="117" t="str">
        <f t="shared" si="3"/>
        <v>3-EAG-16-62786</v>
      </c>
      <c r="G93" s="133" t="s">
        <v>3698</v>
      </c>
      <c r="H93" s="126" t="s">
        <v>3699</v>
      </c>
      <c r="I93" s="126" t="s">
        <v>3646</v>
      </c>
      <c r="J93" s="502" t="s">
        <v>4431</v>
      </c>
      <c r="K93" s="502" t="s">
        <v>4451</v>
      </c>
      <c r="L93" s="119" t="s">
        <v>4863</v>
      </c>
      <c r="M93" s="119" t="s">
        <v>4886</v>
      </c>
      <c r="N93" s="119"/>
      <c r="O93" s="503"/>
      <c r="P93" s="503"/>
      <c r="Q93" s="253">
        <v>125000</v>
      </c>
      <c r="R93" s="253">
        <v>125000</v>
      </c>
      <c r="S93" s="253">
        <v>125000</v>
      </c>
      <c r="T93" s="253">
        <v>125000</v>
      </c>
      <c r="U93" s="253">
        <v>125000</v>
      </c>
      <c r="V93" s="253"/>
      <c r="W93" s="506">
        <v>42978</v>
      </c>
      <c r="X93" s="156">
        <v>0.1</v>
      </c>
      <c r="Y93" s="679"/>
      <c r="Z93" s="680"/>
      <c r="AA93" s="504"/>
      <c r="AB93" s="504"/>
      <c r="AC93" s="122">
        <f t="shared" si="5"/>
        <v>125000</v>
      </c>
      <c r="AD93" s="117" t="s">
        <v>4403</v>
      </c>
      <c r="AE93" s="110"/>
    </row>
    <row r="94" spans="1:31" ht="150" x14ac:dyDescent="0.2">
      <c r="A94" s="133">
        <f t="shared" ca="1" si="4"/>
        <v>89</v>
      </c>
      <c r="B94" s="681" t="s">
        <v>5644</v>
      </c>
      <c r="C94" s="133" t="s">
        <v>3575</v>
      </c>
      <c r="D94" s="133" t="s">
        <v>3576</v>
      </c>
      <c r="E94" s="133">
        <v>62787</v>
      </c>
      <c r="F94" s="117" t="str">
        <f t="shared" si="3"/>
        <v>3-EAG-16-62787</v>
      </c>
      <c r="G94" s="133" t="s">
        <v>3700</v>
      </c>
      <c r="H94" s="126" t="s">
        <v>3701</v>
      </c>
      <c r="I94" s="126" t="s">
        <v>3657</v>
      </c>
      <c r="J94" s="502" t="s">
        <v>4431</v>
      </c>
      <c r="K94" s="502" t="s">
        <v>4451</v>
      </c>
      <c r="L94" s="119" t="s">
        <v>4863</v>
      </c>
      <c r="M94" s="119" t="s">
        <v>4886</v>
      </c>
      <c r="N94" s="119"/>
      <c r="O94" s="503"/>
      <c r="P94" s="503"/>
      <c r="Q94" s="253">
        <v>49622.559999999998</v>
      </c>
      <c r="R94" s="253">
        <v>49622.559999999998</v>
      </c>
      <c r="S94" s="253">
        <v>49622.559999999998</v>
      </c>
      <c r="T94" s="253">
        <v>49622.559999999998</v>
      </c>
      <c r="U94" s="253">
        <v>49622.559999999998</v>
      </c>
      <c r="V94" s="253"/>
      <c r="W94" s="506">
        <v>42978</v>
      </c>
      <c r="X94" s="156">
        <v>0.1</v>
      </c>
      <c r="Y94" s="679"/>
      <c r="Z94" s="680"/>
      <c r="AA94" s="504"/>
      <c r="AB94" s="504"/>
      <c r="AC94" s="122">
        <f t="shared" si="5"/>
        <v>49622.559999999998</v>
      </c>
      <c r="AD94" s="117" t="s">
        <v>4403</v>
      </c>
    </row>
    <row r="95" spans="1:31" ht="135" x14ac:dyDescent="0.2">
      <c r="A95" s="133">
        <f t="shared" ca="1" si="4"/>
        <v>90</v>
      </c>
      <c r="B95" s="681" t="s">
        <v>5645</v>
      </c>
      <c r="C95" s="133" t="s">
        <v>3575</v>
      </c>
      <c r="D95" s="133" t="s">
        <v>3576</v>
      </c>
      <c r="E95" s="133">
        <v>62788</v>
      </c>
      <c r="F95" s="117" t="str">
        <f t="shared" si="3"/>
        <v>3-EAG-16-62788</v>
      </c>
      <c r="G95" s="133" t="s">
        <v>3702</v>
      </c>
      <c r="H95" s="126" t="s">
        <v>3703</v>
      </c>
      <c r="I95" s="126" t="s">
        <v>3622</v>
      </c>
      <c r="J95" s="502" t="s">
        <v>4431</v>
      </c>
      <c r="K95" s="502" t="s">
        <v>4451</v>
      </c>
      <c r="L95" s="119" t="s">
        <v>4863</v>
      </c>
      <c r="M95" s="119" t="s">
        <v>4886</v>
      </c>
      <c r="N95" s="119"/>
      <c r="O95" s="503"/>
      <c r="P95" s="503"/>
      <c r="Q95" s="253">
        <v>9984</v>
      </c>
      <c r="R95" s="253">
        <v>9984</v>
      </c>
      <c r="S95" s="253">
        <v>9984</v>
      </c>
      <c r="T95" s="253">
        <v>9984</v>
      </c>
      <c r="U95" s="253">
        <v>9984</v>
      </c>
      <c r="V95" s="253"/>
      <c r="W95" s="506">
        <v>42978</v>
      </c>
      <c r="X95" s="156">
        <v>0.1</v>
      </c>
      <c r="Y95" s="679"/>
      <c r="Z95" s="680"/>
      <c r="AA95" s="504"/>
      <c r="AB95" s="504"/>
      <c r="AC95" s="122">
        <f t="shared" si="5"/>
        <v>9984</v>
      </c>
      <c r="AD95" s="117" t="s">
        <v>4403</v>
      </c>
      <c r="AE95" s="110"/>
    </row>
    <row r="96" spans="1:31" ht="135" x14ac:dyDescent="0.2">
      <c r="A96" s="133">
        <f t="shared" ca="1" si="4"/>
        <v>91</v>
      </c>
      <c r="B96" s="681" t="s">
        <v>5646</v>
      </c>
      <c r="C96" s="133" t="s">
        <v>3575</v>
      </c>
      <c r="D96" s="133" t="s">
        <v>3576</v>
      </c>
      <c r="E96" s="133">
        <v>62789</v>
      </c>
      <c r="F96" s="117" t="str">
        <f t="shared" si="3"/>
        <v>3-EAG-16-62789</v>
      </c>
      <c r="G96" s="133" t="s">
        <v>3704</v>
      </c>
      <c r="H96" s="126" t="s">
        <v>3705</v>
      </c>
      <c r="I96" s="126" t="s">
        <v>3625</v>
      </c>
      <c r="J96" s="502" t="s">
        <v>4431</v>
      </c>
      <c r="K96" s="502" t="s">
        <v>4451</v>
      </c>
      <c r="L96" s="119" t="s">
        <v>4863</v>
      </c>
      <c r="M96" s="119" t="s">
        <v>4886</v>
      </c>
      <c r="N96" s="119"/>
      <c r="O96" s="503"/>
      <c r="P96" s="503"/>
      <c r="Q96" s="253">
        <v>4285.84</v>
      </c>
      <c r="R96" s="253">
        <v>4285.84</v>
      </c>
      <c r="S96" s="253">
        <v>4285.84</v>
      </c>
      <c r="T96" s="253">
        <v>4285.84</v>
      </c>
      <c r="U96" s="253">
        <v>4285.84</v>
      </c>
      <c r="V96" s="253"/>
      <c r="W96" s="506">
        <v>42978</v>
      </c>
      <c r="X96" s="156">
        <v>0.1</v>
      </c>
      <c r="Y96" s="679"/>
      <c r="Z96" s="680"/>
      <c r="AA96" s="504"/>
      <c r="AB96" s="504"/>
      <c r="AC96" s="122">
        <f t="shared" si="5"/>
        <v>4285.84</v>
      </c>
      <c r="AD96" s="117" t="s">
        <v>4403</v>
      </c>
      <c r="AE96" s="110"/>
    </row>
    <row r="97" spans="1:31" ht="150" x14ac:dyDescent="0.2">
      <c r="A97" s="133">
        <f t="shared" ca="1" si="4"/>
        <v>92</v>
      </c>
      <c r="B97" s="681" t="s">
        <v>5647</v>
      </c>
      <c r="C97" s="133" t="s">
        <v>3575</v>
      </c>
      <c r="D97" s="133" t="s">
        <v>3576</v>
      </c>
      <c r="E97" s="133">
        <v>62790</v>
      </c>
      <c r="F97" s="117" t="str">
        <f t="shared" si="3"/>
        <v>3-EAG-16-62790</v>
      </c>
      <c r="G97" s="133" t="s">
        <v>3706</v>
      </c>
      <c r="H97" s="126" t="s">
        <v>3707</v>
      </c>
      <c r="I97" s="126" t="s">
        <v>3673</v>
      </c>
      <c r="J97" s="502" t="s">
        <v>4431</v>
      </c>
      <c r="K97" s="502" t="s">
        <v>4451</v>
      </c>
      <c r="L97" s="119" t="s">
        <v>4863</v>
      </c>
      <c r="M97" s="119" t="s">
        <v>4886</v>
      </c>
      <c r="N97" s="119"/>
      <c r="O97" s="503"/>
      <c r="P97" s="503"/>
      <c r="Q97" s="253">
        <v>20368.400000000001</v>
      </c>
      <c r="R97" s="253">
        <v>20368.400000000001</v>
      </c>
      <c r="S97" s="253">
        <v>20368.400000000001</v>
      </c>
      <c r="T97" s="253">
        <v>20368.400000000001</v>
      </c>
      <c r="U97" s="253">
        <v>20368.400000000001</v>
      </c>
      <c r="V97" s="253"/>
      <c r="W97" s="506">
        <v>42978</v>
      </c>
      <c r="X97" s="156">
        <v>0.1</v>
      </c>
      <c r="Y97" s="679"/>
      <c r="Z97" s="680"/>
      <c r="AA97" s="504"/>
      <c r="AB97" s="504"/>
      <c r="AC97" s="122">
        <f t="shared" si="5"/>
        <v>20368.400000000001</v>
      </c>
      <c r="AD97" s="117" t="s">
        <v>4403</v>
      </c>
      <c r="AE97" s="110"/>
    </row>
    <row r="98" spans="1:31" ht="135" x14ac:dyDescent="0.2">
      <c r="A98" s="133">
        <f t="shared" ca="1" si="4"/>
        <v>93</v>
      </c>
      <c r="B98" s="133" t="s">
        <v>5648</v>
      </c>
      <c r="C98" s="133" t="s">
        <v>3548</v>
      </c>
      <c r="D98" s="133" t="s">
        <v>3549</v>
      </c>
      <c r="E98" s="133">
        <v>62791</v>
      </c>
      <c r="F98" s="117" t="str">
        <f t="shared" si="3"/>
        <v>5-AMA-16-62791</v>
      </c>
      <c r="G98" s="133" t="s">
        <v>3708</v>
      </c>
      <c r="H98" s="132" t="s">
        <v>3709</v>
      </c>
      <c r="I98" s="132" t="s">
        <v>3710</v>
      </c>
      <c r="J98" s="502" t="s">
        <v>4431</v>
      </c>
      <c r="K98" s="502" t="s">
        <v>3356</v>
      </c>
      <c r="L98" s="119" t="s">
        <v>4401</v>
      </c>
      <c r="M98" s="119" t="s">
        <v>4884</v>
      </c>
      <c r="N98" s="119" t="s">
        <v>4920</v>
      </c>
      <c r="O98" s="503"/>
      <c r="P98" s="503"/>
      <c r="Q98" s="253">
        <v>260</v>
      </c>
      <c r="R98" s="253">
        <v>260</v>
      </c>
      <c r="S98" s="253">
        <v>260</v>
      </c>
      <c r="T98" s="253">
        <v>260</v>
      </c>
      <c r="U98" s="253">
        <v>260</v>
      </c>
      <c r="V98" s="253"/>
      <c r="W98" s="506">
        <v>42242</v>
      </c>
      <c r="X98" s="156"/>
      <c r="Y98" s="679"/>
      <c r="Z98" s="680"/>
      <c r="AA98" s="504">
        <v>0</v>
      </c>
      <c r="AB98" s="504">
        <v>0</v>
      </c>
      <c r="AC98" s="122">
        <f t="shared" si="5"/>
        <v>260</v>
      </c>
      <c r="AD98" s="117" t="s">
        <v>4403</v>
      </c>
      <c r="AE98" s="110"/>
    </row>
    <row r="99" spans="1:31" ht="120" x14ac:dyDescent="0.2">
      <c r="A99" s="133">
        <f t="shared" ca="1" si="4"/>
        <v>94</v>
      </c>
      <c r="B99" s="681" t="s">
        <v>5649</v>
      </c>
      <c r="C99" s="133" t="s">
        <v>3548</v>
      </c>
      <c r="D99" s="133" t="s">
        <v>3549</v>
      </c>
      <c r="E99" s="133">
        <v>62792</v>
      </c>
      <c r="F99" s="117" t="str">
        <f t="shared" si="3"/>
        <v>5-AMA-16-62792</v>
      </c>
      <c r="G99" s="133" t="s">
        <v>3711</v>
      </c>
      <c r="H99" s="132" t="s">
        <v>3712</v>
      </c>
      <c r="I99" s="126" t="s">
        <v>3622</v>
      </c>
      <c r="J99" s="502" t="s">
        <v>4431</v>
      </c>
      <c r="K99" s="502" t="s">
        <v>4451</v>
      </c>
      <c r="L99" s="119" t="s">
        <v>4863</v>
      </c>
      <c r="M99" s="119" t="s">
        <v>4884</v>
      </c>
      <c r="N99" s="119" t="s">
        <v>5580</v>
      </c>
      <c r="O99" s="503"/>
      <c r="P99" s="503"/>
      <c r="Q99" s="253">
        <v>25084.799999999999</v>
      </c>
      <c r="R99" s="253">
        <v>25084.799999999999</v>
      </c>
      <c r="S99" s="253">
        <v>25084.799999999999</v>
      </c>
      <c r="T99" s="253">
        <v>25084.799999999999</v>
      </c>
      <c r="U99" s="253">
        <v>25084.799999999999</v>
      </c>
      <c r="V99" s="253"/>
      <c r="W99" s="506">
        <v>42978</v>
      </c>
      <c r="X99" s="156"/>
      <c r="Y99" s="679"/>
      <c r="Z99" s="680"/>
      <c r="AA99" s="504"/>
      <c r="AB99" s="504"/>
      <c r="AC99" s="122">
        <f t="shared" si="5"/>
        <v>25084.799999999999</v>
      </c>
      <c r="AD99" s="117" t="s">
        <v>4403</v>
      </c>
    </row>
    <row r="100" spans="1:31" ht="135" x14ac:dyDescent="0.2">
      <c r="A100" s="133">
        <f t="shared" ca="1" si="4"/>
        <v>95</v>
      </c>
      <c r="B100" s="681" t="s">
        <v>5650</v>
      </c>
      <c r="C100" s="133" t="s">
        <v>3548</v>
      </c>
      <c r="D100" s="133" t="s">
        <v>3549</v>
      </c>
      <c r="E100" s="133">
        <v>62793</v>
      </c>
      <c r="F100" s="117" t="str">
        <f t="shared" si="3"/>
        <v>5-AMA-16-62793</v>
      </c>
      <c r="G100" s="133" t="s">
        <v>3713</v>
      </c>
      <c r="H100" s="132" t="s">
        <v>3714</v>
      </c>
      <c r="I100" s="132" t="s">
        <v>3715</v>
      </c>
      <c r="J100" s="502" t="s">
        <v>4431</v>
      </c>
      <c r="K100" s="502" t="s">
        <v>4451</v>
      </c>
      <c r="L100" s="119" t="s">
        <v>4863</v>
      </c>
      <c r="M100" s="119" t="s">
        <v>4884</v>
      </c>
      <c r="N100" s="119" t="s">
        <v>5572</v>
      </c>
      <c r="O100" s="503"/>
      <c r="P100" s="503"/>
      <c r="Q100" s="253">
        <v>46800</v>
      </c>
      <c r="R100" s="253">
        <v>46800</v>
      </c>
      <c r="S100" s="253">
        <v>46800</v>
      </c>
      <c r="T100" s="253">
        <v>46800</v>
      </c>
      <c r="U100" s="253">
        <v>46800</v>
      </c>
      <c r="V100" s="253"/>
      <c r="W100" s="506">
        <v>43159</v>
      </c>
      <c r="X100" s="156"/>
      <c r="Y100" s="679"/>
      <c r="Z100" s="680"/>
      <c r="AA100" s="504"/>
      <c r="AB100" s="504"/>
      <c r="AC100" s="122">
        <f t="shared" si="5"/>
        <v>46800</v>
      </c>
      <c r="AD100" s="117" t="s">
        <v>4403</v>
      </c>
    </row>
    <row r="101" spans="1:31" ht="135" x14ac:dyDescent="0.2">
      <c r="A101" s="133">
        <f t="shared" ca="1" si="4"/>
        <v>96</v>
      </c>
      <c r="B101" s="681" t="s">
        <v>5651</v>
      </c>
      <c r="C101" s="133" t="s">
        <v>3548</v>
      </c>
      <c r="D101" s="133" t="s">
        <v>3549</v>
      </c>
      <c r="E101" s="133">
        <v>62794</v>
      </c>
      <c r="F101" s="117" t="str">
        <f t="shared" si="3"/>
        <v>5-AMA-16-62794</v>
      </c>
      <c r="G101" s="133" t="s">
        <v>3716</v>
      </c>
      <c r="H101" s="132" t="s">
        <v>3717</v>
      </c>
      <c r="I101" s="126" t="s">
        <v>3718</v>
      </c>
      <c r="J101" s="502" t="s">
        <v>4431</v>
      </c>
      <c r="K101" s="502" t="s">
        <v>4451</v>
      </c>
      <c r="L101" s="119" t="s">
        <v>4863</v>
      </c>
      <c r="M101" s="119" t="s">
        <v>4884</v>
      </c>
      <c r="N101" s="119" t="s">
        <v>5580</v>
      </c>
      <c r="O101" s="503"/>
      <c r="P101" s="503"/>
      <c r="Q101" s="253">
        <v>291766.8</v>
      </c>
      <c r="R101" s="253">
        <v>291766.8</v>
      </c>
      <c r="S101" s="253">
        <v>291766.8</v>
      </c>
      <c r="T101" s="253">
        <v>291766.8</v>
      </c>
      <c r="U101" s="253">
        <v>291766.8</v>
      </c>
      <c r="V101" s="253"/>
      <c r="W101" s="506">
        <v>42978</v>
      </c>
      <c r="X101" s="156"/>
      <c r="Y101" s="679"/>
      <c r="Z101" s="680"/>
      <c r="AA101" s="504"/>
      <c r="AB101" s="504"/>
      <c r="AC101" s="122">
        <f t="shared" si="5"/>
        <v>291766.8</v>
      </c>
      <c r="AD101" s="117" t="s">
        <v>4403</v>
      </c>
    </row>
    <row r="102" spans="1:31" ht="135" x14ac:dyDescent="0.2">
      <c r="A102" s="133">
        <f t="shared" ca="1" si="4"/>
        <v>97</v>
      </c>
      <c r="B102" s="681" t="s">
        <v>5652</v>
      </c>
      <c r="C102" s="133" t="s">
        <v>3548</v>
      </c>
      <c r="D102" s="133" t="s">
        <v>3549</v>
      </c>
      <c r="E102" s="133">
        <v>62795</v>
      </c>
      <c r="F102" s="117" t="str">
        <f t="shared" si="3"/>
        <v>5-AMA-16-62795</v>
      </c>
      <c r="G102" s="133" t="s">
        <v>3719</v>
      </c>
      <c r="H102" s="132" t="s">
        <v>3720</v>
      </c>
      <c r="I102" s="132" t="s">
        <v>3673</v>
      </c>
      <c r="J102" s="502" t="s">
        <v>4431</v>
      </c>
      <c r="K102" s="502" t="s">
        <v>4451</v>
      </c>
      <c r="L102" s="119" t="s">
        <v>4863</v>
      </c>
      <c r="M102" s="119" t="s">
        <v>4884</v>
      </c>
      <c r="N102" s="119" t="s">
        <v>5572</v>
      </c>
      <c r="O102" s="503"/>
      <c r="P102" s="503"/>
      <c r="Q102" s="253">
        <v>65007.28</v>
      </c>
      <c r="R102" s="253">
        <v>65007.28</v>
      </c>
      <c r="S102" s="253">
        <v>65007.28</v>
      </c>
      <c r="T102" s="253">
        <v>65007.28</v>
      </c>
      <c r="U102" s="253">
        <v>65007.28</v>
      </c>
      <c r="V102" s="253"/>
      <c r="W102" s="506">
        <v>43159</v>
      </c>
      <c r="X102" s="156"/>
      <c r="Y102" s="679"/>
      <c r="Z102" s="680"/>
      <c r="AA102" s="504"/>
      <c r="AB102" s="504"/>
      <c r="AC102" s="122">
        <f t="shared" si="5"/>
        <v>65007.28</v>
      </c>
      <c r="AD102" s="117" t="s">
        <v>4403</v>
      </c>
    </row>
    <row r="103" spans="1:31" ht="120" x14ac:dyDescent="0.2">
      <c r="A103" s="133">
        <f t="shared" ca="1" si="4"/>
        <v>98</v>
      </c>
      <c r="B103" s="656" t="s">
        <v>5653</v>
      </c>
      <c r="C103" s="117" t="s">
        <v>3459</v>
      </c>
      <c r="D103" s="117" t="s">
        <v>3460</v>
      </c>
      <c r="E103" s="133">
        <v>62796</v>
      </c>
      <c r="F103" s="117" t="str">
        <f t="shared" si="3"/>
        <v>HQ-A-16-62796</v>
      </c>
      <c r="G103" s="117" t="s">
        <v>3721</v>
      </c>
      <c r="H103" s="132" t="s">
        <v>3722</v>
      </c>
      <c r="I103" s="132" t="s">
        <v>3723</v>
      </c>
      <c r="J103" s="502" t="s">
        <v>4431</v>
      </c>
      <c r="K103" s="502" t="s">
        <v>4451</v>
      </c>
      <c r="L103" s="119" t="s">
        <v>4863</v>
      </c>
      <c r="M103" s="119" t="s">
        <v>4894</v>
      </c>
      <c r="N103" s="119" t="s">
        <v>4899</v>
      </c>
      <c r="O103" s="503"/>
      <c r="P103" s="503"/>
      <c r="Q103" s="253">
        <v>520000</v>
      </c>
      <c r="R103" s="253">
        <v>520000</v>
      </c>
      <c r="S103" s="253">
        <v>520000</v>
      </c>
      <c r="T103" s="253">
        <v>520000</v>
      </c>
      <c r="U103" s="253">
        <v>520000</v>
      </c>
      <c r="V103" s="253"/>
      <c r="W103" s="506">
        <v>43100</v>
      </c>
      <c r="X103" s="156">
        <v>0.45</v>
      </c>
      <c r="Y103" s="679"/>
      <c r="Z103" s="680"/>
      <c r="AA103" s="504"/>
      <c r="AB103" s="504"/>
      <c r="AC103" s="122">
        <f t="shared" si="5"/>
        <v>520000</v>
      </c>
      <c r="AD103" s="117" t="s">
        <v>4403</v>
      </c>
    </row>
    <row r="104" spans="1:31" ht="105" x14ac:dyDescent="0.2">
      <c r="A104" s="133">
        <f t="shared" ca="1" si="4"/>
        <v>99</v>
      </c>
      <c r="B104" s="656" t="s">
        <v>5654</v>
      </c>
      <c r="C104" s="117" t="s">
        <v>3459</v>
      </c>
      <c r="D104" s="117" t="s">
        <v>3460</v>
      </c>
      <c r="E104" s="133">
        <v>62797</v>
      </c>
      <c r="F104" s="117" t="str">
        <f t="shared" si="3"/>
        <v>HQ-A-16-62797</v>
      </c>
      <c r="G104" s="117" t="s">
        <v>3724</v>
      </c>
      <c r="H104" s="132" t="s">
        <v>3725</v>
      </c>
      <c r="I104" s="132" t="s">
        <v>3726</v>
      </c>
      <c r="J104" s="502" t="s">
        <v>4431</v>
      </c>
      <c r="K104" s="502" t="s">
        <v>4451</v>
      </c>
      <c r="L104" s="119" t="s">
        <v>4863</v>
      </c>
      <c r="M104" s="119" t="s">
        <v>4894</v>
      </c>
      <c r="N104" s="119" t="s">
        <v>4899</v>
      </c>
      <c r="O104" s="503"/>
      <c r="P104" s="503"/>
      <c r="Q104" s="253">
        <v>62400</v>
      </c>
      <c r="R104" s="253">
        <v>62400</v>
      </c>
      <c r="S104" s="253">
        <v>62400</v>
      </c>
      <c r="T104" s="253">
        <v>62400</v>
      </c>
      <c r="U104" s="253">
        <v>62400</v>
      </c>
      <c r="V104" s="253"/>
      <c r="W104" s="506">
        <v>43100</v>
      </c>
      <c r="X104" s="156">
        <v>0.1</v>
      </c>
      <c r="Y104" s="679"/>
      <c r="Z104" s="680"/>
      <c r="AA104" s="504"/>
      <c r="AB104" s="504"/>
      <c r="AC104" s="122">
        <f t="shared" si="5"/>
        <v>62400</v>
      </c>
      <c r="AD104" s="117" t="s">
        <v>4403</v>
      </c>
    </row>
    <row r="105" spans="1:31" ht="150" x14ac:dyDescent="0.2">
      <c r="A105" s="133">
        <f t="shared" ca="1" si="4"/>
        <v>100</v>
      </c>
      <c r="B105" s="656" t="s">
        <v>5655</v>
      </c>
      <c r="C105" s="117" t="s">
        <v>4462</v>
      </c>
      <c r="D105" s="117" t="s">
        <v>4463</v>
      </c>
      <c r="E105" s="133">
        <v>62896</v>
      </c>
      <c r="F105" s="117" t="str">
        <f t="shared" si="3"/>
        <v>2-BRY-16-     62896</v>
      </c>
      <c r="G105" s="117" t="s">
        <v>4464</v>
      </c>
      <c r="H105" s="126" t="s">
        <v>4465</v>
      </c>
      <c r="I105" s="126" t="s">
        <v>4466</v>
      </c>
      <c r="J105" s="507" t="s">
        <v>4431</v>
      </c>
      <c r="K105" s="507" t="s">
        <v>4451</v>
      </c>
      <c r="L105" s="119" t="s">
        <v>4863</v>
      </c>
      <c r="M105" s="119" t="s">
        <v>4857</v>
      </c>
      <c r="N105" s="119" t="s">
        <v>4921</v>
      </c>
      <c r="O105" s="256"/>
      <c r="P105" s="256"/>
      <c r="Q105" s="253">
        <v>0</v>
      </c>
      <c r="R105" s="253">
        <v>0</v>
      </c>
      <c r="S105" s="253">
        <v>650000</v>
      </c>
      <c r="T105" s="253">
        <v>650000</v>
      </c>
      <c r="U105" s="253">
        <v>650000</v>
      </c>
      <c r="V105" s="253"/>
      <c r="W105" s="121" t="s">
        <v>4922</v>
      </c>
      <c r="X105" s="156">
        <v>1</v>
      </c>
      <c r="Y105" s="679">
        <v>0</v>
      </c>
      <c r="Z105" s="680"/>
      <c r="AA105" s="504"/>
      <c r="AB105" s="504"/>
      <c r="AC105" s="122">
        <f t="shared" si="5"/>
        <v>650000</v>
      </c>
      <c r="AD105" s="117" t="s">
        <v>4403</v>
      </c>
    </row>
    <row r="106" spans="1:31" ht="165" x14ac:dyDescent="0.2">
      <c r="A106" s="133">
        <f t="shared" ca="1" si="4"/>
        <v>101</v>
      </c>
      <c r="B106" s="656" t="s">
        <v>5656</v>
      </c>
      <c r="C106" s="117" t="s">
        <v>4467</v>
      </c>
      <c r="D106" s="117" t="s">
        <v>4468</v>
      </c>
      <c r="E106" s="133">
        <v>62897</v>
      </c>
      <c r="F106" s="117" t="str">
        <f t="shared" si="3"/>
        <v>6-WTR-16- 62897</v>
      </c>
      <c r="G106" s="117" t="s">
        <v>4469</v>
      </c>
      <c r="H106" s="126" t="s">
        <v>4470</v>
      </c>
      <c r="I106" s="119" t="s">
        <v>3392</v>
      </c>
      <c r="J106" s="507" t="s">
        <v>4431</v>
      </c>
      <c r="K106" s="507" t="s">
        <v>4451</v>
      </c>
      <c r="L106" s="119" t="s">
        <v>4863</v>
      </c>
      <c r="M106" s="119" t="s">
        <v>4894</v>
      </c>
      <c r="N106" s="119" t="s">
        <v>4899</v>
      </c>
      <c r="O106" s="256"/>
      <c r="P106" s="256"/>
      <c r="Q106" s="253">
        <v>0</v>
      </c>
      <c r="R106" s="253">
        <v>0</v>
      </c>
      <c r="S106" s="253">
        <v>350000</v>
      </c>
      <c r="T106" s="253">
        <v>350000</v>
      </c>
      <c r="U106" s="253">
        <v>350000</v>
      </c>
      <c r="V106" s="253"/>
      <c r="W106" s="506">
        <v>43100</v>
      </c>
      <c r="X106" s="156"/>
      <c r="Y106" s="679"/>
      <c r="Z106" s="680"/>
      <c r="AA106" s="504"/>
      <c r="AB106" s="504"/>
      <c r="AC106" s="122">
        <f t="shared" si="5"/>
        <v>350000</v>
      </c>
      <c r="AD106" s="117" t="s">
        <v>4403</v>
      </c>
    </row>
    <row r="107" spans="1:31" ht="105" x14ac:dyDescent="0.2">
      <c r="A107" s="133">
        <f t="shared" ca="1" si="4"/>
        <v>102</v>
      </c>
      <c r="B107" s="656" t="s">
        <v>5657</v>
      </c>
      <c r="C107" s="117" t="s">
        <v>4475</v>
      </c>
      <c r="D107" s="117" t="s">
        <v>4476</v>
      </c>
      <c r="E107" s="133">
        <v>62899</v>
      </c>
      <c r="F107" s="117" t="str">
        <f t="shared" si="3"/>
        <v>1-TER-16-     62899</v>
      </c>
      <c r="G107" s="117" t="s">
        <v>4477</v>
      </c>
      <c r="H107" s="126" t="s">
        <v>4478</v>
      </c>
      <c r="I107" s="126" t="s">
        <v>4479</v>
      </c>
      <c r="J107" s="507" t="s">
        <v>4431</v>
      </c>
      <c r="K107" s="507" t="s">
        <v>4451</v>
      </c>
      <c r="L107" s="119" t="s">
        <v>4863</v>
      </c>
      <c r="M107" s="119" t="s">
        <v>4923</v>
      </c>
      <c r="N107" s="119" t="s">
        <v>5580</v>
      </c>
      <c r="O107" s="256"/>
      <c r="P107" s="256"/>
      <c r="Q107" s="253">
        <v>0</v>
      </c>
      <c r="R107" s="253">
        <v>0</v>
      </c>
      <c r="S107" s="253">
        <v>100000</v>
      </c>
      <c r="T107" s="253">
        <v>100000</v>
      </c>
      <c r="U107" s="253">
        <v>100000</v>
      </c>
      <c r="V107" s="253"/>
      <c r="W107" s="506">
        <v>42978</v>
      </c>
      <c r="X107" s="156"/>
      <c r="Y107" s="679"/>
      <c r="Z107" s="680"/>
      <c r="AA107" s="504"/>
      <c r="AB107" s="504"/>
      <c r="AC107" s="122">
        <f t="shared" si="5"/>
        <v>100000</v>
      </c>
      <c r="AD107" s="117" t="s">
        <v>4403</v>
      </c>
    </row>
    <row r="108" spans="1:31" ht="165" x14ac:dyDescent="0.2">
      <c r="A108" s="133">
        <f t="shared" ca="1" si="4"/>
        <v>103</v>
      </c>
      <c r="B108" s="656" t="s">
        <v>5658</v>
      </c>
      <c r="C108" s="117" t="s">
        <v>3575</v>
      </c>
      <c r="D108" s="117" t="s">
        <v>4480</v>
      </c>
      <c r="E108" s="133">
        <v>62900</v>
      </c>
      <c r="F108" s="117" t="str">
        <f t="shared" si="3"/>
        <v>3-EAG-16-     62900</v>
      </c>
      <c r="G108" s="117" t="s">
        <v>4481</v>
      </c>
      <c r="H108" s="126" t="s">
        <v>4482</v>
      </c>
      <c r="I108" s="126" t="s">
        <v>4466</v>
      </c>
      <c r="J108" s="507" t="s">
        <v>4431</v>
      </c>
      <c r="K108" s="507" t="s">
        <v>4451</v>
      </c>
      <c r="L108" s="119" t="s">
        <v>4863</v>
      </c>
      <c r="M108" s="119" t="s">
        <v>4886</v>
      </c>
      <c r="N108" s="119" t="s">
        <v>4925</v>
      </c>
      <c r="O108" s="256" t="s">
        <v>4926</v>
      </c>
      <c r="P108" s="256" t="s">
        <v>4927</v>
      </c>
      <c r="Q108" s="253">
        <v>0</v>
      </c>
      <c r="R108" s="253">
        <v>0</v>
      </c>
      <c r="S108" s="253">
        <v>100000</v>
      </c>
      <c r="T108" s="253">
        <v>100000</v>
      </c>
      <c r="U108" s="253">
        <v>100000</v>
      </c>
      <c r="V108" s="253"/>
      <c r="W108" s="506">
        <v>42978</v>
      </c>
      <c r="X108" s="156">
        <v>0.1</v>
      </c>
      <c r="Y108" s="679"/>
      <c r="Z108" s="680"/>
      <c r="AA108" s="504">
        <v>4275</v>
      </c>
      <c r="AB108" s="504"/>
      <c r="AC108" s="122">
        <f t="shared" si="5"/>
        <v>95725</v>
      </c>
      <c r="AD108" s="117" t="s">
        <v>4403</v>
      </c>
    </row>
    <row r="109" spans="1:31" ht="150" x14ac:dyDescent="0.2">
      <c r="A109" s="133">
        <f t="shared" ca="1" si="4"/>
        <v>104</v>
      </c>
      <c r="B109" s="656" t="s">
        <v>5659</v>
      </c>
      <c r="C109" s="117" t="s">
        <v>3532</v>
      </c>
      <c r="D109" s="117" t="s">
        <v>4483</v>
      </c>
      <c r="E109" s="133">
        <v>62901</v>
      </c>
      <c r="F109" s="117" t="str">
        <f t="shared" si="3"/>
        <v>6-ANW-16-     62901</v>
      </c>
      <c r="G109" s="117" t="s">
        <v>4484</v>
      </c>
      <c r="H109" s="118" t="s">
        <v>4485</v>
      </c>
      <c r="I109" s="126" t="s">
        <v>3663</v>
      </c>
      <c r="J109" s="507" t="s">
        <v>4431</v>
      </c>
      <c r="K109" s="507" t="s">
        <v>4451</v>
      </c>
      <c r="L109" s="119" t="s">
        <v>4863</v>
      </c>
      <c r="M109" s="119" t="s">
        <v>4869</v>
      </c>
      <c r="N109" s="119" t="s">
        <v>4929</v>
      </c>
      <c r="O109" s="256" t="s">
        <v>5660</v>
      </c>
      <c r="P109" s="256"/>
      <c r="Q109" s="253">
        <v>0</v>
      </c>
      <c r="R109" s="253">
        <v>0</v>
      </c>
      <c r="S109" s="253">
        <v>50000</v>
      </c>
      <c r="T109" s="253">
        <v>50000</v>
      </c>
      <c r="U109" s="253">
        <v>50000</v>
      </c>
      <c r="V109" s="253"/>
      <c r="W109" s="506">
        <v>42978</v>
      </c>
      <c r="X109" s="156">
        <v>0.95</v>
      </c>
      <c r="Y109" s="679"/>
      <c r="Z109" s="680"/>
      <c r="AA109" s="504"/>
      <c r="AB109" s="504"/>
      <c r="AC109" s="122">
        <f t="shared" si="5"/>
        <v>50000</v>
      </c>
      <c r="AD109" s="117" t="s">
        <v>4403</v>
      </c>
    </row>
    <row r="110" spans="1:31" ht="120" x14ac:dyDescent="0.2">
      <c r="A110" s="133">
        <f t="shared" ca="1" si="4"/>
        <v>105</v>
      </c>
      <c r="B110" s="656" t="s">
        <v>5661</v>
      </c>
      <c r="C110" s="117" t="s">
        <v>3439</v>
      </c>
      <c r="D110" s="117" t="s">
        <v>4491</v>
      </c>
      <c r="E110" s="133">
        <v>62903</v>
      </c>
      <c r="F110" s="117" t="str">
        <f t="shared" si="3"/>
        <v>HQ-L-16-     62903</v>
      </c>
      <c r="G110" s="117" t="s">
        <v>4492</v>
      </c>
      <c r="H110" s="118" t="s">
        <v>4493</v>
      </c>
      <c r="I110" s="126" t="s">
        <v>4494</v>
      </c>
      <c r="J110" s="507" t="s">
        <v>4431</v>
      </c>
      <c r="K110" s="507" t="s">
        <v>4451</v>
      </c>
      <c r="L110" s="119" t="s">
        <v>4863</v>
      </c>
      <c r="M110" s="119" t="s">
        <v>4864</v>
      </c>
      <c r="N110" s="119"/>
      <c r="O110" s="256"/>
      <c r="P110" s="256"/>
      <c r="Q110" s="253">
        <v>0</v>
      </c>
      <c r="R110" s="253">
        <v>0</v>
      </c>
      <c r="S110" s="253">
        <v>100000</v>
      </c>
      <c r="T110" s="253">
        <v>100000</v>
      </c>
      <c r="U110" s="253">
        <v>100000</v>
      </c>
      <c r="V110" s="253"/>
      <c r="W110" s="506">
        <v>42978</v>
      </c>
      <c r="X110" s="156"/>
      <c r="Y110" s="679"/>
      <c r="Z110" s="680"/>
      <c r="AA110" s="504"/>
      <c r="AB110" s="504"/>
      <c r="AC110" s="122">
        <f t="shared" si="5"/>
        <v>100000</v>
      </c>
      <c r="AD110" s="117" t="s">
        <v>4403</v>
      </c>
    </row>
    <row r="111" spans="1:31" ht="105" x14ac:dyDescent="0.2">
      <c r="A111" s="133">
        <f t="shared" ca="1" si="4"/>
        <v>106</v>
      </c>
      <c r="B111" s="682" t="s">
        <v>3518</v>
      </c>
      <c r="C111" s="682" t="s">
        <v>3519</v>
      </c>
      <c r="D111" s="682" t="s">
        <v>3520</v>
      </c>
      <c r="E111" s="117">
        <v>62636</v>
      </c>
      <c r="F111" s="117" t="str">
        <f t="shared" si="3"/>
        <v>ST-CON-16-62636</v>
      </c>
      <c r="G111" s="682" t="s">
        <v>3518</v>
      </c>
      <c r="H111" s="126" t="s">
        <v>3521</v>
      </c>
      <c r="I111" s="126" t="s">
        <v>5662</v>
      </c>
      <c r="J111" s="507" t="s">
        <v>3356</v>
      </c>
      <c r="K111" s="507" t="s">
        <v>3356</v>
      </c>
      <c r="L111" s="119" t="s">
        <v>4401</v>
      </c>
      <c r="M111" s="119"/>
      <c r="N111" s="119"/>
      <c r="O111" s="256"/>
      <c r="P111" s="256"/>
      <c r="Q111" s="253">
        <f>1529759</f>
        <v>1529759</v>
      </c>
      <c r="R111" s="253">
        <f>1529759</f>
        <v>1529759</v>
      </c>
      <c r="S111" s="253">
        <f>1529759+280402-50000</f>
        <v>1760161</v>
      </c>
      <c r="T111" s="253">
        <f>(1529759+280402+120000-260)-SUM(T113:T129)</f>
        <v>1625113.19</v>
      </c>
      <c r="U111" s="253">
        <f>(1529759+280402+120000-260)-SUM(U113:U129)-SUM(U130:U132)</f>
        <v>1576113.19</v>
      </c>
      <c r="V111" s="253"/>
      <c r="W111" s="121" t="s">
        <v>4434</v>
      </c>
      <c r="X111" s="156"/>
      <c r="Y111" s="679"/>
      <c r="Z111" s="680"/>
      <c r="AA111" s="504"/>
      <c r="AB111" s="504"/>
      <c r="AC111" s="122">
        <f t="shared" si="5"/>
        <v>1576113.19</v>
      </c>
      <c r="AD111" s="117" t="s">
        <v>4403</v>
      </c>
      <c r="AE111" s="257"/>
    </row>
    <row r="112" spans="1:31" ht="135" x14ac:dyDescent="0.2">
      <c r="A112" s="133">
        <f t="shared" ca="1" si="4"/>
        <v>107</v>
      </c>
      <c r="B112" s="682" t="s">
        <v>5663</v>
      </c>
      <c r="C112" s="682" t="s">
        <v>5664</v>
      </c>
      <c r="D112" s="682" t="s">
        <v>5665</v>
      </c>
      <c r="E112" s="133">
        <v>62894</v>
      </c>
      <c r="F112" s="117" t="str">
        <f t="shared" si="3"/>
        <v>ST-CON-17-62894</v>
      </c>
      <c r="G112" s="682" t="s">
        <v>5666</v>
      </c>
      <c r="H112" s="126" t="s">
        <v>3521</v>
      </c>
      <c r="I112" s="126" t="s">
        <v>5667</v>
      </c>
      <c r="J112" s="507" t="s">
        <v>4431</v>
      </c>
      <c r="K112" s="507" t="s">
        <v>4451</v>
      </c>
      <c r="L112" s="119" t="s">
        <v>4863</v>
      </c>
      <c r="M112" s="119"/>
      <c r="N112" s="119"/>
      <c r="O112" s="256"/>
      <c r="P112" s="256"/>
      <c r="Q112" s="253">
        <v>0</v>
      </c>
      <c r="R112" s="253">
        <v>0</v>
      </c>
      <c r="S112" s="253">
        <v>1457366</v>
      </c>
      <c r="T112" s="253">
        <f>(10700000-282097+260)-SUM(T60:T110)</f>
        <v>1335528.6600000001</v>
      </c>
      <c r="U112" s="253">
        <f>(10700000-282097+260)-SUM(U60:U110)</f>
        <v>1335528.6600000001</v>
      </c>
      <c r="V112" s="253"/>
      <c r="W112" s="121" t="s">
        <v>4402</v>
      </c>
      <c r="X112" s="156"/>
      <c r="Y112" s="679"/>
      <c r="Z112" s="680"/>
      <c r="AA112" s="504"/>
      <c r="AB112" s="504"/>
      <c r="AC112" s="122">
        <f t="shared" si="5"/>
        <v>1335528.6600000001</v>
      </c>
      <c r="AD112" s="117" t="s">
        <v>4403</v>
      </c>
    </row>
    <row r="113" spans="1:31" ht="120" x14ac:dyDescent="0.2">
      <c r="A113" s="133">
        <f t="shared" ca="1" si="4"/>
        <v>108</v>
      </c>
      <c r="B113" s="682" t="s">
        <v>4931</v>
      </c>
      <c r="C113" s="682" t="s">
        <v>3519</v>
      </c>
      <c r="D113" s="682" t="s">
        <v>3520</v>
      </c>
      <c r="E113" s="117">
        <v>62461</v>
      </c>
      <c r="F113" s="117" t="str">
        <f t="shared" si="3"/>
        <v>ST-CON-16-62461</v>
      </c>
      <c r="G113" s="682" t="s">
        <v>4931</v>
      </c>
      <c r="H113" s="126" t="s">
        <v>5668</v>
      </c>
      <c r="I113" s="126" t="s">
        <v>5669</v>
      </c>
      <c r="J113" s="507" t="s">
        <v>3356</v>
      </c>
      <c r="K113" s="507" t="s">
        <v>3356</v>
      </c>
      <c r="L113" s="119" t="s">
        <v>4401</v>
      </c>
      <c r="M113" s="119" t="s">
        <v>4884</v>
      </c>
      <c r="N113" s="510" t="s">
        <v>4933</v>
      </c>
      <c r="O113" s="256" t="s">
        <v>4934</v>
      </c>
      <c r="P113" s="256"/>
      <c r="Q113" s="253">
        <v>0</v>
      </c>
      <c r="R113" s="253">
        <v>0</v>
      </c>
      <c r="S113" s="253">
        <v>50000</v>
      </c>
      <c r="T113" s="253">
        <v>50000</v>
      </c>
      <c r="U113" s="253">
        <v>50000</v>
      </c>
      <c r="V113" s="253"/>
      <c r="W113" s="506">
        <v>42613</v>
      </c>
      <c r="X113" s="156"/>
      <c r="Y113" s="679"/>
      <c r="Z113" s="680"/>
      <c r="AA113" s="504">
        <v>50000</v>
      </c>
      <c r="AB113" s="504"/>
      <c r="AC113" s="122">
        <f t="shared" si="5"/>
        <v>0</v>
      </c>
      <c r="AD113" s="117" t="s">
        <v>3360</v>
      </c>
      <c r="AE113" s="257"/>
    </row>
    <row r="114" spans="1:31" ht="135" x14ac:dyDescent="0.2">
      <c r="A114" s="133">
        <f t="shared" ca="1" si="4"/>
        <v>109</v>
      </c>
      <c r="B114" s="117" t="s">
        <v>4935</v>
      </c>
      <c r="C114" s="117" t="s">
        <v>4486</v>
      </c>
      <c r="D114" s="117" t="s">
        <v>4487</v>
      </c>
      <c r="E114" s="133">
        <v>62902</v>
      </c>
      <c r="F114" s="117" t="str">
        <f t="shared" si="3"/>
        <v>4-ALP-16-     62902</v>
      </c>
      <c r="G114" s="117" t="s">
        <v>4935</v>
      </c>
      <c r="H114" s="126" t="s">
        <v>4489</v>
      </c>
      <c r="I114" s="126" t="s">
        <v>5670</v>
      </c>
      <c r="J114" s="507" t="s">
        <v>4451</v>
      </c>
      <c r="K114" s="507" t="s">
        <v>3356</v>
      </c>
      <c r="L114" s="119" t="s">
        <v>4401</v>
      </c>
      <c r="M114" s="119" t="s">
        <v>4892</v>
      </c>
      <c r="N114" s="119" t="s">
        <v>4936</v>
      </c>
      <c r="O114" s="256" t="s">
        <v>4937</v>
      </c>
      <c r="P114" s="256"/>
      <c r="Q114" s="253">
        <v>0</v>
      </c>
      <c r="R114" s="253">
        <v>0</v>
      </c>
      <c r="S114" s="253">
        <v>60000</v>
      </c>
      <c r="T114" s="253">
        <v>60000</v>
      </c>
      <c r="U114" s="253">
        <v>60000</v>
      </c>
      <c r="V114" s="253"/>
      <c r="W114" s="506">
        <v>42794</v>
      </c>
      <c r="X114" s="156">
        <v>1</v>
      </c>
      <c r="Y114" s="679"/>
      <c r="Z114" s="680"/>
      <c r="AA114" s="504">
        <v>60000</v>
      </c>
      <c r="AB114" s="504"/>
      <c r="AC114" s="122">
        <f t="shared" si="5"/>
        <v>0</v>
      </c>
      <c r="AD114" s="117" t="s">
        <v>4403</v>
      </c>
    </row>
    <row r="115" spans="1:31" ht="120" x14ac:dyDescent="0.2">
      <c r="A115" s="133">
        <f t="shared" ca="1" si="4"/>
        <v>110</v>
      </c>
      <c r="B115" s="117" t="s">
        <v>4938</v>
      </c>
      <c r="C115" s="117" t="s">
        <v>4939</v>
      </c>
      <c r="D115" s="117" t="s">
        <v>4940</v>
      </c>
      <c r="E115" s="133">
        <v>62441</v>
      </c>
      <c r="F115" s="117" t="str">
        <f t="shared" si="3"/>
        <v>2-Gal-16-62441</v>
      </c>
      <c r="G115" s="117" t="s">
        <v>4938</v>
      </c>
      <c r="H115" s="126" t="s">
        <v>4941</v>
      </c>
      <c r="I115" s="126" t="s">
        <v>5671</v>
      </c>
      <c r="J115" s="507"/>
      <c r="K115" s="119" t="s">
        <v>3356</v>
      </c>
      <c r="L115" s="119" t="s">
        <v>4401</v>
      </c>
      <c r="M115" s="119" t="s">
        <v>4943</v>
      </c>
      <c r="N115" s="119" t="s">
        <v>4944</v>
      </c>
      <c r="O115" s="256" t="s">
        <v>4945</v>
      </c>
      <c r="P115" s="256" t="s">
        <v>4946</v>
      </c>
      <c r="Q115" s="253"/>
      <c r="R115" s="253"/>
      <c r="S115" s="253"/>
      <c r="T115" s="253">
        <f>15888+425</f>
        <v>16313</v>
      </c>
      <c r="U115" s="253">
        <f>15888+425</f>
        <v>16313</v>
      </c>
      <c r="V115" s="253"/>
      <c r="W115" s="506">
        <v>42464</v>
      </c>
      <c r="X115" s="156"/>
      <c r="Y115" s="679">
        <v>1</v>
      </c>
      <c r="Z115" s="680"/>
      <c r="AA115" s="511">
        <v>15240</v>
      </c>
      <c r="AB115" s="504">
        <v>1073</v>
      </c>
      <c r="AC115" s="122">
        <f t="shared" si="5"/>
        <v>0</v>
      </c>
      <c r="AD115" s="117" t="s">
        <v>4403</v>
      </c>
    </row>
    <row r="116" spans="1:31" ht="150" x14ac:dyDescent="0.2">
      <c r="A116" s="133">
        <f t="shared" ca="1" si="4"/>
        <v>111</v>
      </c>
      <c r="B116" s="117" t="s">
        <v>4947</v>
      </c>
      <c r="C116" s="117" t="s">
        <v>4948</v>
      </c>
      <c r="D116" s="117" t="s">
        <v>4949</v>
      </c>
      <c r="E116" s="133">
        <v>62441</v>
      </c>
      <c r="F116" s="117" t="str">
        <f t="shared" si="3"/>
        <v>4-EHQ-16-62441</v>
      </c>
      <c r="G116" s="117" t="s">
        <v>4947</v>
      </c>
      <c r="H116" s="126" t="s">
        <v>4950</v>
      </c>
      <c r="I116" s="126" t="s">
        <v>5672</v>
      </c>
      <c r="J116" s="507"/>
      <c r="K116" s="119" t="s">
        <v>3356</v>
      </c>
      <c r="L116" s="119" t="s">
        <v>4401</v>
      </c>
      <c r="M116" s="119" t="s">
        <v>4894</v>
      </c>
      <c r="N116" s="119" t="s">
        <v>4952</v>
      </c>
      <c r="O116" s="256" t="s">
        <v>4953</v>
      </c>
      <c r="P116" s="256" t="s">
        <v>4954</v>
      </c>
      <c r="Q116" s="253"/>
      <c r="R116" s="253"/>
      <c r="S116" s="253"/>
      <c r="T116" s="253">
        <v>6982.51</v>
      </c>
      <c r="U116" s="253">
        <v>6982.51</v>
      </c>
      <c r="V116" s="253"/>
      <c r="W116" s="512">
        <v>42705</v>
      </c>
      <c r="X116" s="156"/>
      <c r="Y116" s="679">
        <v>1</v>
      </c>
      <c r="Z116" s="680"/>
      <c r="AA116" s="511">
        <v>6982.51</v>
      </c>
      <c r="AB116" s="504">
        <v>0</v>
      </c>
      <c r="AC116" s="122">
        <f t="shared" si="5"/>
        <v>0</v>
      </c>
      <c r="AD116" s="117" t="s">
        <v>4403</v>
      </c>
    </row>
    <row r="117" spans="1:31" ht="135" x14ac:dyDescent="0.2">
      <c r="A117" s="133">
        <f t="shared" ca="1" si="4"/>
        <v>112</v>
      </c>
      <c r="B117" s="117" t="s">
        <v>4955</v>
      </c>
      <c r="C117" s="117" t="s">
        <v>4956</v>
      </c>
      <c r="D117" s="117" t="s">
        <v>4957</v>
      </c>
      <c r="E117" s="133">
        <v>62441</v>
      </c>
      <c r="F117" s="117" t="str">
        <f t="shared" si="3"/>
        <v>1-Min-16-62441</v>
      </c>
      <c r="G117" s="117" t="s">
        <v>4955</v>
      </c>
      <c r="H117" s="126" t="s">
        <v>4958</v>
      </c>
      <c r="I117" s="126" t="s">
        <v>5673</v>
      </c>
      <c r="J117" s="507"/>
      <c r="K117" s="119" t="s">
        <v>3356</v>
      </c>
      <c r="L117" s="119" t="s">
        <v>4401</v>
      </c>
      <c r="M117" s="119" t="s">
        <v>4894</v>
      </c>
      <c r="N117" s="119" t="s">
        <v>4960</v>
      </c>
      <c r="O117" s="256" t="s">
        <v>4961</v>
      </c>
      <c r="P117" s="256" t="s">
        <v>4962</v>
      </c>
      <c r="Q117" s="253"/>
      <c r="R117" s="253"/>
      <c r="S117" s="253"/>
      <c r="T117" s="253">
        <v>9100</v>
      </c>
      <c r="U117" s="253">
        <v>9100</v>
      </c>
      <c r="V117" s="253"/>
      <c r="W117" s="506">
        <v>42335</v>
      </c>
      <c r="X117" s="156"/>
      <c r="Y117" s="679">
        <v>1</v>
      </c>
      <c r="Z117" s="680"/>
      <c r="AA117" s="504">
        <v>0</v>
      </c>
      <c r="AB117" s="504">
        <v>9100</v>
      </c>
      <c r="AC117" s="122">
        <f t="shared" si="5"/>
        <v>0</v>
      </c>
      <c r="AD117" s="117" t="s">
        <v>4403</v>
      </c>
    </row>
    <row r="118" spans="1:31" ht="120" x14ac:dyDescent="0.2">
      <c r="A118" s="133">
        <f t="shared" ca="1" si="4"/>
        <v>113</v>
      </c>
      <c r="B118" s="117" t="s">
        <v>4963</v>
      </c>
      <c r="C118" s="117" t="s">
        <v>3495</v>
      </c>
      <c r="D118" s="117" t="s">
        <v>3496</v>
      </c>
      <c r="E118" s="133">
        <v>62441</v>
      </c>
      <c r="F118" s="117" t="str">
        <f t="shared" si="3"/>
        <v>2-BAY-16-62441</v>
      </c>
      <c r="G118" s="117" t="s">
        <v>4963</v>
      </c>
      <c r="H118" s="126" t="s">
        <v>4964</v>
      </c>
      <c r="I118" s="126" t="s">
        <v>5674</v>
      </c>
      <c r="J118" s="507"/>
      <c r="K118" s="119" t="s">
        <v>3356</v>
      </c>
      <c r="L118" s="119" t="s">
        <v>4401</v>
      </c>
      <c r="M118" s="119" t="s">
        <v>4894</v>
      </c>
      <c r="N118" s="119" t="s">
        <v>4966</v>
      </c>
      <c r="O118" s="256" t="s">
        <v>4967</v>
      </c>
      <c r="P118" s="256" t="s">
        <v>4968</v>
      </c>
      <c r="Q118" s="253"/>
      <c r="R118" s="253"/>
      <c r="S118" s="253"/>
      <c r="T118" s="253">
        <v>10534</v>
      </c>
      <c r="U118" s="253">
        <v>10534</v>
      </c>
      <c r="V118" s="253"/>
      <c r="W118" s="506">
        <v>42439</v>
      </c>
      <c r="X118" s="156"/>
      <c r="Y118" s="679">
        <v>1</v>
      </c>
      <c r="Z118" s="680"/>
      <c r="AA118" s="511">
        <v>0</v>
      </c>
      <c r="AB118" s="504">
        <v>10534</v>
      </c>
      <c r="AC118" s="122">
        <f t="shared" si="5"/>
        <v>0</v>
      </c>
      <c r="AD118" s="117" t="s">
        <v>4403</v>
      </c>
    </row>
    <row r="119" spans="1:31" ht="120" x14ac:dyDescent="0.2">
      <c r="A119" s="133">
        <f t="shared" ca="1" si="4"/>
        <v>114</v>
      </c>
      <c r="B119" s="117" t="s">
        <v>4969</v>
      </c>
      <c r="C119" s="117" t="s">
        <v>4970</v>
      </c>
      <c r="D119" s="117" t="s">
        <v>4971</v>
      </c>
      <c r="E119" s="133">
        <v>62441</v>
      </c>
      <c r="F119" s="117" t="str">
        <f t="shared" si="3"/>
        <v>HQ-TTC-16-62441</v>
      </c>
      <c r="G119" s="117" t="s">
        <v>4969</v>
      </c>
      <c r="H119" s="126" t="s">
        <v>4972</v>
      </c>
      <c r="I119" s="126" t="s">
        <v>5675</v>
      </c>
      <c r="J119" s="507"/>
      <c r="K119" s="119" t="s">
        <v>3356</v>
      </c>
      <c r="L119" s="119" t="s">
        <v>4401</v>
      </c>
      <c r="M119" s="119" t="s">
        <v>4894</v>
      </c>
      <c r="N119" s="119" t="s">
        <v>4974</v>
      </c>
      <c r="O119" s="256" t="s">
        <v>4975</v>
      </c>
      <c r="P119" s="256" t="s">
        <v>4976</v>
      </c>
      <c r="Q119" s="253"/>
      <c r="R119" s="253"/>
      <c r="S119" s="253"/>
      <c r="T119" s="253">
        <v>9850.5</v>
      </c>
      <c r="U119" s="253">
        <v>9850.5</v>
      </c>
      <c r="V119" s="253"/>
      <c r="W119" s="506">
        <v>42422</v>
      </c>
      <c r="X119" s="156"/>
      <c r="Y119" s="679">
        <v>1</v>
      </c>
      <c r="Z119" s="680"/>
      <c r="AA119" s="504">
        <v>0</v>
      </c>
      <c r="AB119" s="511">
        <v>9850.5</v>
      </c>
      <c r="AC119" s="122">
        <f t="shared" si="5"/>
        <v>0</v>
      </c>
      <c r="AD119" s="117" t="s">
        <v>4403</v>
      </c>
    </row>
    <row r="120" spans="1:31" ht="135" x14ac:dyDescent="0.2">
      <c r="A120" s="133">
        <f t="shared" ca="1" si="4"/>
        <v>115</v>
      </c>
      <c r="B120" s="133" t="s">
        <v>4977</v>
      </c>
      <c r="C120" s="133" t="s">
        <v>3731</v>
      </c>
      <c r="D120" s="133" t="s">
        <v>3732</v>
      </c>
      <c r="E120" s="133">
        <v>62431</v>
      </c>
      <c r="F120" s="117" t="str">
        <f t="shared" si="3"/>
        <v>3-DEL-16-62431</v>
      </c>
      <c r="G120" s="133" t="s">
        <v>4977</v>
      </c>
      <c r="H120" s="126" t="s">
        <v>4978</v>
      </c>
      <c r="I120" s="126" t="s">
        <v>5676</v>
      </c>
      <c r="J120" s="507"/>
      <c r="K120" s="119" t="s">
        <v>3356</v>
      </c>
      <c r="L120" s="119" t="s">
        <v>4401</v>
      </c>
      <c r="M120" s="119" t="s">
        <v>4894</v>
      </c>
      <c r="N120" s="119" t="s">
        <v>4980</v>
      </c>
      <c r="O120" s="256" t="s">
        <v>4981</v>
      </c>
      <c r="P120" s="256" t="s">
        <v>4982</v>
      </c>
      <c r="Q120" s="253"/>
      <c r="R120" s="253"/>
      <c r="S120" s="253"/>
      <c r="T120" s="253">
        <v>3310</v>
      </c>
      <c r="U120" s="253">
        <v>3310</v>
      </c>
      <c r="V120" s="253"/>
      <c r="W120" s="506">
        <v>42354</v>
      </c>
      <c r="X120" s="156"/>
      <c r="Y120" s="679">
        <v>1</v>
      </c>
      <c r="Z120" s="680"/>
      <c r="AA120" s="504">
        <v>0</v>
      </c>
      <c r="AB120" s="511">
        <v>0</v>
      </c>
      <c r="AC120" s="122">
        <f t="shared" si="5"/>
        <v>3310</v>
      </c>
      <c r="AD120" s="117" t="s">
        <v>4403</v>
      </c>
    </row>
    <row r="121" spans="1:31" ht="120" x14ac:dyDescent="0.2">
      <c r="A121" s="133">
        <f t="shared" ca="1" si="4"/>
        <v>116</v>
      </c>
      <c r="B121" s="133" t="s">
        <v>4983</v>
      </c>
      <c r="C121" s="133" t="s">
        <v>3439</v>
      </c>
      <c r="D121" s="133" t="s">
        <v>4984</v>
      </c>
      <c r="E121" s="133">
        <v>62441</v>
      </c>
      <c r="F121" s="117" t="str">
        <f t="shared" si="3"/>
        <v>HQ-L-1662441</v>
      </c>
      <c r="G121" s="133" t="s">
        <v>4983</v>
      </c>
      <c r="H121" s="118" t="s">
        <v>4985</v>
      </c>
      <c r="I121" s="126" t="s">
        <v>5677</v>
      </c>
      <c r="J121" s="507"/>
      <c r="K121" s="119" t="s">
        <v>3356</v>
      </c>
      <c r="L121" s="119" t="s">
        <v>4401</v>
      </c>
      <c r="M121" s="119" t="s">
        <v>4894</v>
      </c>
      <c r="N121" s="119" t="s">
        <v>4987</v>
      </c>
      <c r="O121" s="256" t="s">
        <v>4988</v>
      </c>
      <c r="P121" s="256" t="s">
        <v>4989</v>
      </c>
      <c r="Q121" s="253"/>
      <c r="R121" s="253"/>
      <c r="S121" s="253"/>
      <c r="T121" s="253">
        <v>3971</v>
      </c>
      <c r="U121" s="253">
        <v>3971</v>
      </c>
      <c r="V121" s="253"/>
      <c r="W121" s="506">
        <v>42346</v>
      </c>
      <c r="X121" s="156"/>
      <c r="Y121" s="679">
        <v>1</v>
      </c>
      <c r="Z121" s="680"/>
      <c r="AA121" s="504">
        <v>0</v>
      </c>
      <c r="AB121" s="511">
        <v>3971</v>
      </c>
      <c r="AC121" s="122">
        <f t="shared" si="5"/>
        <v>0</v>
      </c>
      <c r="AD121" s="117" t="s">
        <v>4403</v>
      </c>
    </row>
    <row r="122" spans="1:31" ht="135" x14ac:dyDescent="0.2">
      <c r="A122" s="133">
        <f t="shared" ca="1" si="4"/>
        <v>117</v>
      </c>
      <c r="B122" s="117" t="s">
        <v>4990</v>
      </c>
      <c r="C122" s="117" t="s">
        <v>4991</v>
      </c>
      <c r="D122" s="117" t="s">
        <v>4992</v>
      </c>
      <c r="E122" s="133">
        <v>62481</v>
      </c>
      <c r="F122" s="117" t="str">
        <f t="shared" si="3"/>
        <v>2-ROS-16-62481</v>
      </c>
      <c r="G122" s="117" t="s">
        <v>4990</v>
      </c>
      <c r="H122" s="126" t="s">
        <v>4993</v>
      </c>
      <c r="I122" s="126" t="s">
        <v>5678</v>
      </c>
      <c r="J122" s="507"/>
      <c r="K122" s="119" t="s">
        <v>3356</v>
      </c>
      <c r="L122" s="119" t="s">
        <v>4401</v>
      </c>
      <c r="M122" s="119" t="s">
        <v>4894</v>
      </c>
      <c r="N122" s="119" t="s">
        <v>4995</v>
      </c>
      <c r="O122" s="256" t="s">
        <v>4996</v>
      </c>
      <c r="P122" s="256" t="s">
        <v>4997</v>
      </c>
      <c r="Q122" s="253"/>
      <c r="R122" s="253"/>
      <c r="S122" s="253"/>
      <c r="T122" s="253">
        <v>20362</v>
      </c>
      <c r="U122" s="253">
        <v>20362</v>
      </c>
      <c r="V122" s="253"/>
      <c r="W122" s="506">
        <v>42375</v>
      </c>
      <c r="X122" s="156"/>
      <c r="Y122" s="679">
        <v>1</v>
      </c>
      <c r="Z122" s="680"/>
      <c r="AA122" s="504">
        <v>20362</v>
      </c>
      <c r="AB122" s="511">
        <v>0</v>
      </c>
      <c r="AC122" s="122">
        <f t="shared" si="5"/>
        <v>0</v>
      </c>
      <c r="AD122" s="117" t="s">
        <v>4403</v>
      </c>
    </row>
    <row r="123" spans="1:31" ht="135" x14ac:dyDescent="0.2">
      <c r="A123" s="133">
        <f t="shared" ca="1" si="4"/>
        <v>118</v>
      </c>
      <c r="B123" s="117" t="s">
        <v>4998</v>
      </c>
      <c r="C123" s="117" t="s">
        <v>4999</v>
      </c>
      <c r="D123" s="117" t="s">
        <v>5000</v>
      </c>
      <c r="E123" s="133">
        <v>62441</v>
      </c>
      <c r="F123" s="117" t="str">
        <f t="shared" si="3"/>
        <v>2-ANG-16-62441</v>
      </c>
      <c r="G123" s="117" t="s">
        <v>4998</v>
      </c>
      <c r="H123" s="126" t="s">
        <v>5001</v>
      </c>
      <c r="I123" s="126" t="s">
        <v>5673</v>
      </c>
      <c r="J123" s="507"/>
      <c r="K123" s="119" t="s">
        <v>3356</v>
      </c>
      <c r="L123" s="119" t="s">
        <v>4401</v>
      </c>
      <c r="M123" s="119" t="s">
        <v>4894</v>
      </c>
      <c r="N123" s="119" t="s">
        <v>5002</v>
      </c>
      <c r="O123" s="256" t="s">
        <v>5003</v>
      </c>
      <c r="P123" s="256" t="s">
        <v>5004</v>
      </c>
      <c r="Q123" s="253"/>
      <c r="R123" s="253"/>
      <c r="S123" s="253"/>
      <c r="T123" s="253">
        <v>14833</v>
      </c>
      <c r="U123" s="253">
        <v>14833</v>
      </c>
      <c r="V123" s="253"/>
      <c r="W123" s="506">
        <v>42412</v>
      </c>
      <c r="X123" s="156"/>
      <c r="Y123" s="679">
        <v>1</v>
      </c>
      <c r="Z123" s="680"/>
      <c r="AA123" s="511">
        <v>14833</v>
      </c>
      <c r="AB123" s="504"/>
      <c r="AC123" s="122">
        <f t="shared" si="5"/>
        <v>0</v>
      </c>
      <c r="AD123" s="117" t="s">
        <v>4403</v>
      </c>
    </row>
    <row r="124" spans="1:31" ht="120" x14ac:dyDescent="0.2">
      <c r="A124" s="133">
        <f t="shared" ca="1" si="4"/>
        <v>119</v>
      </c>
      <c r="B124" s="133" t="s">
        <v>5005</v>
      </c>
      <c r="C124" s="133" t="s">
        <v>5006</v>
      </c>
      <c r="D124" s="133" t="s">
        <v>5007</v>
      </c>
      <c r="E124" s="133">
        <v>62441</v>
      </c>
      <c r="F124" s="117" t="str">
        <f t="shared" si="3"/>
        <v>1-GCL-16-62441</v>
      </c>
      <c r="G124" s="133" t="s">
        <v>5005</v>
      </c>
      <c r="H124" s="132" t="s">
        <v>5008</v>
      </c>
      <c r="I124" s="126" t="s">
        <v>5679</v>
      </c>
      <c r="J124" s="507"/>
      <c r="K124" s="119" t="s">
        <v>3356</v>
      </c>
      <c r="L124" s="119" t="s">
        <v>4401</v>
      </c>
      <c r="M124" s="119" t="s">
        <v>4894</v>
      </c>
      <c r="N124" s="119" t="s">
        <v>5010</v>
      </c>
      <c r="O124" s="256" t="s">
        <v>5011</v>
      </c>
      <c r="P124" s="256" t="s">
        <v>5012</v>
      </c>
      <c r="Q124" s="253"/>
      <c r="R124" s="253"/>
      <c r="S124" s="253"/>
      <c r="T124" s="253">
        <v>22950</v>
      </c>
      <c r="U124" s="253">
        <v>22950</v>
      </c>
      <c r="V124" s="253"/>
      <c r="W124" s="506">
        <v>42447</v>
      </c>
      <c r="X124" s="156"/>
      <c r="Y124" s="679">
        <v>1</v>
      </c>
      <c r="Z124" s="680"/>
      <c r="AA124" s="511">
        <v>22950</v>
      </c>
      <c r="AB124" s="504"/>
      <c r="AC124" s="122">
        <f t="shared" si="5"/>
        <v>0</v>
      </c>
      <c r="AD124" s="117" t="s">
        <v>4403</v>
      </c>
    </row>
    <row r="125" spans="1:31" ht="165" x14ac:dyDescent="0.2">
      <c r="A125" s="133">
        <f t="shared" ca="1" si="4"/>
        <v>120</v>
      </c>
      <c r="B125" s="117" t="s">
        <v>5013</v>
      </c>
      <c r="C125" s="117" t="s">
        <v>5014</v>
      </c>
      <c r="D125" s="117" t="s">
        <v>5015</v>
      </c>
      <c r="E125" s="133">
        <v>62441</v>
      </c>
      <c r="F125" s="117" t="str">
        <f t="shared" si="3"/>
        <v>3-WES-16-62441</v>
      </c>
      <c r="G125" s="117" t="s">
        <v>5013</v>
      </c>
      <c r="H125" s="126" t="s">
        <v>5016</v>
      </c>
      <c r="I125" s="126" t="s">
        <v>5680</v>
      </c>
      <c r="J125" s="507"/>
      <c r="K125" s="119" t="s">
        <v>3356</v>
      </c>
      <c r="L125" s="119" t="s">
        <v>4401</v>
      </c>
      <c r="M125" s="119" t="s">
        <v>4894</v>
      </c>
      <c r="N125" s="119" t="s">
        <v>5018</v>
      </c>
      <c r="O125" s="256" t="s">
        <v>5019</v>
      </c>
      <c r="P125" s="256" t="s">
        <v>5020</v>
      </c>
      <c r="Q125" s="253"/>
      <c r="R125" s="253"/>
      <c r="S125" s="253"/>
      <c r="T125" s="253">
        <v>4550.8500000000004</v>
      </c>
      <c r="U125" s="253">
        <v>4550.8500000000004</v>
      </c>
      <c r="V125" s="253"/>
      <c r="W125" s="512">
        <v>42437</v>
      </c>
      <c r="X125" s="156"/>
      <c r="Y125" s="679">
        <v>0</v>
      </c>
      <c r="Z125" s="680"/>
      <c r="AA125" s="511">
        <v>4550.8500000000004</v>
      </c>
      <c r="AB125" s="504"/>
      <c r="AC125" s="122">
        <f t="shared" si="5"/>
        <v>0</v>
      </c>
      <c r="AD125" s="117" t="s">
        <v>4403</v>
      </c>
    </row>
    <row r="126" spans="1:31" ht="150" x14ac:dyDescent="0.2">
      <c r="A126" s="133">
        <f t="shared" ca="1" si="4"/>
        <v>121</v>
      </c>
      <c r="B126" s="117" t="s">
        <v>5021</v>
      </c>
      <c r="C126" s="117" t="s">
        <v>3367</v>
      </c>
      <c r="D126" s="117" t="s">
        <v>3368</v>
      </c>
      <c r="E126" s="117">
        <v>62441</v>
      </c>
      <c r="F126" s="117" t="str">
        <f t="shared" si="3"/>
        <v>2-LUF-16-62441</v>
      </c>
      <c r="G126" s="117" t="s">
        <v>5021</v>
      </c>
      <c r="H126" s="126" t="s">
        <v>5022</v>
      </c>
      <c r="I126" s="126" t="s">
        <v>5681</v>
      </c>
      <c r="J126" s="507"/>
      <c r="K126" s="119" t="s">
        <v>3356</v>
      </c>
      <c r="L126" s="119" t="s">
        <v>4401</v>
      </c>
      <c r="M126" s="119" t="s">
        <v>4894</v>
      </c>
      <c r="N126" s="119" t="s">
        <v>5024</v>
      </c>
      <c r="O126" s="256" t="s">
        <v>5025</v>
      </c>
      <c r="P126" s="256" t="s">
        <v>5026</v>
      </c>
      <c r="Q126" s="253"/>
      <c r="R126" s="253"/>
      <c r="S126" s="253"/>
      <c r="T126" s="253">
        <v>11676</v>
      </c>
      <c r="U126" s="253">
        <v>11676</v>
      </c>
      <c r="V126" s="253"/>
      <c r="W126" s="506">
        <v>42481</v>
      </c>
      <c r="X126" s="156"/>
      <c r="Y126" s="679">
        <v>1</v>
      </c>
      <c r="Z126" s="680"/>
      <c r="AA126" s="511">
        <v>11676</v>
      </c>
      <c r="AB126" s="504"/>
      <c r="AC126" s="122">
        <f t="shared" si="5"/>
        <v>0</v>
      </c>
      <c r="AD126" s="117" t="s">
        <v>4403</v>
      </c>
    </row>
    <row r="127" spans="1:31" ht="75" x14ac:dyDescent="0.2">
      <c r="A127" s="133">
        <f t="shared" ca="1" si="4"/>
        <v>122</v>
      </c>
      <c r="B127" s="117" t="s">
        <v>5027</v>
      </c>
      <c r="C127" s="117" t="s">
        <v>5028</v>
      </c>
      <c r="D127" s="117" t="s">
        <v>5029</v>
      </c>
      <c r="E127" s="133">
        <v>62431</v>
      </c>
      <c r="F127" s="117" t="str">
        <f t="shared" si="3"/>
        <v>2-BCA-16-62431</v>
      </c>
      <c r="G127" s="117" t="s">
        <v>5027</v>
      </c>
      <c r="H127" s="126" t="s">
        <v>5030</v>
      </c>
      <c r="I127" s="126" t="s">
        <v>5682</v>
      </c>
      <c r="J127" s="507"/>
      <c r="K127" s="119" t="s">
        <v>3356</v>
      </c>
      <c r="L127" s="119" t="s">
        <v>4401</v>
      </c>
      <c r="M127" s="119" t="s">
        <v>4894</v>
      </c>
      <c r="N127" s="119" t="s">
        <v>5032</v>
      </c>
      <c r="O127" s="256" t="s">
        <v>5033</v>
      </c>
      <c r="P127" s="683" t="s">
        <v>5034</v>
      </c>
      <c r="Q127" s="256"/>
      <c r="R127" s="253"/>
      <c r="S127" s="253"/>
      <c r="T127" s="253">
        <v>2104.9499999999998</v>
      </c>
      <c r="U127" s="253">
        <v>2104.9499999999998</v>
      </c>
      <c r="V127" s="253"/>
      <c r="W127" s="506">
        <v>42326</v>
      </c>
      <c r="X127" s="156"/>
      <c r="Y127" s="679">
        <v>1</v>
      </c>
      <c r="Z127" s="680"/>
      <c r="AA127" s="504"/>
      <c r="AB127" s="511">
        <v>0</v>
      </c>
      <c r="AC127" s="122">
        <f t="shared" si="5"/>
        <v>2104.9499999999998</v>
      </c>
      <c r="AD127" s="117" t="s">
        <v>4403</v>
      </c>
    </row>
    <row r="128" spans="1:31" ht="120" x14ac:dyDescent="0.2">
      <c r="A128" s="133">
        <f t="shared" ca="1" si="4"/>
        <v>123</v>
      </c>
      <c r="B128" s="117" t="s">
        <v>5035</v>
      </c>
      <c r="C128" s="117" t="s">
        <v>3454</v>
      </c>
      <c r="D128" s="117" t="s">
        <v>3455</v>
      </c>
      <c r="E128" s="133">
        <v>62431</v>
      </c>
      <c r="F128" s="117" t="str">
        <f t="shared" si="3"/>
        <v>HQ-C-16-62431</v>
      </c>
      <c r="G128" s="117" t="s">
        <v>5035</v>
      </c>
      <c r="H128" s="118" t="s">
        <v>5036</v>
      </c>
      <c r="I128" s="126" t="s">
        <v>5683</v>
      </c>
      <c r="J128" s="507"/>
      <c r="K128" s="119" t="s">
        <v>3356</v>
      </c>
      <c r="L128" s="119" t="s">
        <v>4401</v>
      </c>
      <c r="M128" s="119" t="s">
        <v>5038</v>
      </c>
      <c r="N128" s="119" t="s">
        <v>5039</v>
      </c>
      <c r="O128" s="256" t="s">
        <v>5040</v>
      </c>
      <c r="P128" s="256" t="s">
        <v>5041</v>
      </c>
      <c r="Q128" s="253"/>
      <c r="R128" s="253"/>
      <c r="S128" s="253"/>
      <c r="T128" s="253">
        <v>33750</v>
      </c>
      <c r="U128" s="253">
        <v>33750</v>
      </c>
      <c r="V128" s="253"/>
      <c r="W128" s="512">
        <v>42500</v>
      </c>
      <c r="X128" s="156"/>
      <c r="Y128" s="679">
        <v>1</v>
      </c>
      <c r="Z128" s="680"/>
      <c r="AA128" s="511">
        <v>33750</v>
      </c>
      <c r="AB128" s="504">
        <v>0</v>
      </c>
      <c r="AC128" s="122">
        <f t="shared" si="5"/>
        <v>0</v>
      </c>
      <c r="AD128" s="117" t="s">
        <v>4403</v>
      </c>
    </row>
    <row r="129" spans="1:31" ht="120" x14ac:dyDescent="0.2">
      <c r="A129" s="133">
        <f t="shared" ca="1" si="4"/>
        <v>124</v>
      </c>
      <c r="B129" s="133" t="s">
        <v>5042</v>
      </c>
      <c r="C129" s="133" t="s">
        <v>3943</v>
      </c>
      <c r="D129" s="133" t="s">
        <v>3944</v>
      </c>
      <c r="E129" s="133">
        <v>62431</v>
      </c>
      <c r="F129" s="117" t="str">
        <f t="shared" si="3"/>
        <v>6-VIC-16-62431</v>
      </c>
      <c r="G129" s="133" t="s">
        <v>5042</v>
      </c>
      <c r="H129" s="132" t="s">
        <v>5043</v>
      </c>
      <c r="I129" s="126" t="s">
        <v>5684</v>
      </c>
      <c r="J129" s="502"/>
      <c r="K129" s="119" t="s">
        <v>3356</v>
      </c>
      <c r="L129" s="119" t="s">
        <v>4401</v>
      </c>
      <c r="M129" s="119" t="s">
        <v>4894</v>
      </c>
      <c r="N129" s="119" t="s">
        <v>5045</v>
      </c>
      <c r="O129" s="503"/>
      <c r="P129" s="503"/>
      <c r="Q129" s="253"/>
      <c r="R129" s="253"/>
      <c r="S129" s="253"/>
      <c r="T129" s="253">
        <v>24500</v>
      </c>
      <c r="U129" s="253">
        <v>24500</v>
      </c>
      <c r="V129" s="253"/>
      <c r="W129" s="506">
        <v>42566</v>
      </c>
      <c r="X129" s="156"/>
      <c r="Y129" s="679"/>
      <c r="Z129" s="680"/>
      <c r="AA129" s="504">
        <v>24500</v>
      </c>
      <c r="AB129" s="514"/>
      <c r="AC129" s="122">
        <f t="shared" si="5"/>
        <v>0</v>
      </c>
      <c r="AD129" s="117" t="s">
        <v>4403</v>
      </c>
    </row>
    <row r="130" spans="1:31" ht="135" x14ac:dyDescent="0.2">
      <c r="A130" s="133">
        <f t="shared" ca="1" si="4"/>
        <v>125</v>
      </c>
      <c r="B130" s="682" t="s">
        <v>5685</v>
      </c>
      <c r="C130" s="682" t="s">
        <v>5686</v>
      </c>
      <c r="D130" s="682" t="s">
        <v>5687</v>
      </c>
      <c r="E130" s="133">
        <v>62451</v>
      </c>
      <c r="F130" s="117" t="str">
        <f t="shared" si="3"/>
        <v>HQ-CA-16-62451</v>
      </c>
      <c r="G130" s="682" t="s">
        <v>3964</v>
      </c>
      <c r="H130" s="118" t="s">
        <v>5688</v>
      </c>
      <c r="I130" s="126" t="s">
        <v>5689</v>
      </c>
      <c r="J130" s="507"/>
      <c r="K130" s="119" t="s">
        <v>3356</v>
      </c>
      <c r="L130" s="119" t="s">
        <v>4401</v>
      </c>
      <c r="M130" s="119" t="s">
        <v>4869</v>
      </c>
      <c r="N130" s="119" t="s">
        <v>5690</v>
      </c>
      <c r="O130" s="256" t="s">
        <v>5691</v>
      </c>
      <c r="P130" s="256" t="s">
        <v>5692</v>
      </c>
      <c r="Q130" s="253"/>
      <c r="R130" s="253"/>
      <c r="S130" s="253"/>
      <c r="T130" s="253"/>
      <c r="U130" s="253">
        <v>4500</v>
      </c>
      <c r="V130" s="253"/>
      <c r="W130" s="512">
        <v>42602</v>
      </c>
      <c r="X130" s="156"/>
      <c r="Y130" s="679"/>
      <c r="Z130" s="680"/>
      <c r="AA130" s="504"/>
      <c r="AB130" s="504"/>
      <c r="AC130" s="122">
        <f t="shared" si="5"/>
        <v>4500</v>
      </c>
      <c r="AD130" s="117" t="s">
        <v>4403</v>
      </c>
    </row>
    <row r="131" spans="1:31" ht="135" x14ac:dyDescent="0.2">
      <c r="A131" s="133">
        <f t="shared" ca="1" si="4"/>
        <v>126</v>
      </c>
      <c r="B131" s="682" t="s">
        <v>5685</v>
      </c>
      <c r="C131" s="682" t="s">
        <v>5686</v>
      </c>
      <c r="D131" s="682" t="s">
        <v>5687</v>
      </c>
      <c r="E131" s="133">
        <v>62451</v>
      </c>
      <c r="F131" s="117" t="str">
        <f t="shared" si="3"/>
        <v>HQ-CA-16-62451</v>
      </c>
      <c r="G131" s="682" t="s">
        <v>3964</v>
      </c>
      <c r="H131" s="118" t="s">
        <v>5693</v>
      </c>
      <c r="I131" s="126" t="s">
        <v>5694</v>
      </c>
      <c r="J131" s="507"/>
      <c r="K131" s="119" t="s">
        <v>3356</v>
      </c>
      <c r="L131" s="119" t="s">
        <v>4401</v>
      </c>
      <c r="M131" s="119" t="s">
        <v>4869</v>
      </c>
      <c r="N131" s="119" t="s">
        <v>5695</v>
      </c>
      <c r="O131" s="256" t="s">
        <v>5696</v>
      </c>
      <c r="P131" s="256" t="s">
        <v>5697</v>
      </c>
      <c r="Q131" s="253"/>
      <c r="R131" s="253"/>
      <c r="S131" s="253"/>
      <c r="T131" s="253"/>
      <c r="U131" s="253">
        <v>4500</v>
      </c>
      <c r="V131" s="253"/>
      <c r="W131" s="512">
        <v>42602</v>
      </c>
      <c r="X131" s="156"/>
      <c r="Y131" s="679"/>
      <c r="Z131" s="680"/>
      <c r="AA131" s="504"/>
      <c r="AB131" s="504"/>
      <c r="AC131" s="122">
        <f t="shared" si="5"/>
        <v>4500</v>
      </c>
      <c r="AD131" s="117" t="s">
        <v>4403</v>
      </c>
    </row>
    <row r="132" spans="1:31" ht="150" x14ac:dyDescent="0.2">
      <c r="A132" s="133">
        <f t="shared" ca="1" si="4"/>
        <v>127</v>
      </c>
      <c r="B132" s="117" t="s">
        <v>5698</v>
      </c>
      <c r="C132" s="117" t="s">
        <v>5699</v>
      </c>
      <c r="D132" s="117" t="s">
        <v>5700</v>
      </c>
      <c r="E132" s="133">
        <v>62441</v>
      </c>
      <c r="F132" s="117" t="str">
        <f t="shared" si="3"/>
        <v>6-SAN-1762441</v>
      </c>
      <c r="G132" s="117" t="s">
        <v>5698</v>
      </c>
      <c r="H132" s="126" t="s">
        <v>5701</v>
      </c>
      <c r="I132" s="126" t="s">
        <v>5702</v>
      </c>
      <c r="J132" s="507"/>
      <c r="K132" s="507" t="s">
        <v>3356</v>
      </c>
      <c r="L132" s="119" t="s">
        <v>4401</v>
      </c>
      <c r="M132" s="119" t="s">
        <v>4894</v>
      </c>
      <c r="N132" s="119"/>
      <c r="O132" s="256" t="s">
        <v>5703</v>
      </c>
      <c r="P132" s="256"/>
      <c r="Q132" s="253"/>
      <c r="R132" s="253"/>
      <c r="S132" s="253"/>
      <c r="T132" s="253"/>
      <c r="U132" s="253">
        <v>40000</v>
      </c>
      <c r="V132" s="253"/>
      <c r="W132" s="506">
        <v>42735</v>
      </c>
      <c r="X132" s="156"/>
      <c r="Y132" s="679"/>
      <c r="Z132" s="680"/>
      <c r="AA132" s="511">
        <v>40000</v>
      </c>
      <c r="AB132" s="504"/>
      <c r="AC132" s="122">
        <f t="shared" si="5"/>
        <v>0</v>
      </c>
      <c r="AD132" s="117" t="s">
        <v>4403</v>
      </c>
    </row>
    <row r="133" spans="1:31" ht="120" x14ac:dyDescent="0.2">
      <c r="A133" s="133">
        <f t="shared" ca="1" si="4"/>
        <v>128</v>
      </c>
      <c r="B133" s="682" t="s">
        <v>5704</v>
      </c>
      <c r="C133" s="682" t="s">
        <v>5664</v>
      </c>
      <c r="D133" s="682" t="s">
        <v>5705</v>
      </c>
      <c r="E133" s="133">
        <v>62908</v>
      </c>
      <c r="F133" s="117" t="str">
        <f>CONCATENATE(D133,E133)</f>
        <v>ST-CONB-17-62908</v>
      </c>
      <c r="G133" s="682" t="str">
        <f>B133</f>
        <v>HQ-CONB-17-62908</v>
      </c>
      <c r="H133" s="684" t="s">
        <v>5706</v>
      </c>
      <c r="I133" s="126" t="s">
        <v>5707</v>
      </c>
      <c r="J133" s="507" t="s">
        <v>4431</v>
      </c>
      <c r="K133" s="507" t="s">
        <v>4451</v>
      </c>
      <c r="L133" s="119" t="s">
        <v>4863</v>
      </c>
      <c r="M133" s="119" t="s">
        <v>4886</v>
      </c>
      <c r="N133" s="119" t="s">
        <v>5708</v>
      </c>
      <c r="O133" s="256"/>
      <c r="P133" s="256"/>
      <c r="Q133" s="253">
        <v>0</v>
      </c>
      <c r="R133" s="253">
        <v>0</v>
      </c>
      <c r="S133" s="253">
        <v>1457366</v>
      </c>
      <c r="T133" s="253">
        <f>(10700000-282097+260)-SUM(T80:T130)</f>
        <v>1612331.5600000024</v>
      </c>
      <c r="U133" s="253"/>
      <c r="V133" s="253">
        <v>100000</v>
      </c>
      <c r="W133" s="506">
        <v>42978</v>
      </c>
      <c r="X133" s="156"/>
      <c r="Y133" s="679"/>
      <c r="Z133" s="680">
        <v>100000</v>
      </c>
      <c r="AA133" s="504"/>
      <c r="AB133" s="504"/>
      <c r="AC133" s="122">
        <f t="shared" si="5"/>
        <v>0</v>
      </c>
      <c r="AD133" s="117" t="s">
        <v>3360</v>
      </c>
    </row>
    <row r="134" spans="1:31" ht="105" x14ac:dyDescent="0.2">
      <c r="A134" s="133">
        <f t="shared" ca="1" si="4"/>
        <v>129</v>
      </c>
      <c r="B134" s="682" t="s">
        <v>5709</v>
      </c>
      <c r="C134" s="682" t="s">
        <v>5664</v>
      </c>
      <c r="D134" s="682" t="s">
        <v>5705</v>
      </c>
      <c r="E134" s="133">
        <v>62907</v>
      </c>
      <c r="F134" s="117" t="str">
        <f t="shared" ref="F134:F135" si="6">CONCATENATE(D134,E134)</f>
        <v>ST-CONB-17-62907</v>
      </c>
      <c r="G134" s="682" t="str">
        <f>B134</f>
        <v>3-CONB-17-62907</v>
      </c>
      <c r="H134" s="126" t="s">
        <v>5710</v>
      </c>
      <c r="I134" s="126" t="s">
        <v>5711</v>
      </c>
      <c r="J134" s="507" t="s">
        <v>4431</v>
      </c>
      <c r="K134" s="507" t="s">
        <v>4451</v>
      </c>
      <c r="L134" s="119" t="s">
        <v>4863</v>
      </c>
      <c r="M134" s="119" t="s">
        <v>4886</v>
      </c>
      <c r="N134" s="119" t="s">
        <v>5708</v>
      </c>
      <c r="O134" s="256"/>
      <c r="P134" s="256"/>
      <c r="Q134" s="253">
        <v>0</v>
      </c>
      <c r="R134" s="253">
        <v>0</v>
      </c>
      <c r="S134" s="253">
        <v>1457366</v>
      </c>
      <c r="T134" s="253">
        <f>(10700000-282097+260)-SUM(T81:T131)</f>
        <v>2187382.9200000009</v>
      </c>
      <c r="U134" s="253"/>
      <c r="V134" s="253">
        <v>65400</v>
      </c>
      <c r="W134" s="506">
        <v>42978</v>
      </c>
      <c r="X134" s="156"/>
      <c r="Y134" s="679"/>
      <c r="Z134" s="680">
        <v>65400</v>
      </c>
      <c r="AA134" s="504"/>
      <c r="AB134" s="504"/>
      <c r="AC134" s="122">
        <f t="shared" si="5"/>
        <v>0</v>
      </c>
      <c r="AD134" s="117" t="s">
        <v>3360</v>
      </c>
    </row>
    <row r="135" spans="1:31" ht="120" x14ac:dyDescent="0.2">
      <c r="A135" s="133">
        <f t="shared" ref="A135" ca="1" si="7">OFFSET(A135,-1,0)+1</f>
        <v>130</v>
      </c>
      <c r="B135" s="117" t="s">
        <v>5712</v>
      </c>
      <c r="C135" s="117" t="s">
        <v>5046</v>
      </c>
      <c r="D135" s="117" t="s">
        <v>4491</v>
      </c>
      <c r="E135" s="133"/>
      <c r="F135" s="117" t="str">
        <f t="shared" si="6"/>
        <v xml:space="preserve">HQ-L-16-     </v>
      </c>
      <c r="G135" s="117" t="s">
        <v>4491</v>
      </c>
      <c r="H135" s="118" t="s">
        <v>5047</v>
      </c>
      <c r="I135" s="126" t="s">
        <v>5048</v>
      </c>
      <c r="J135" s="507" t="s">
        <v>4431</v>
      </c>
      <c r="K135" s="507" t="s">
        <v>4451</v>
      </c>
      <c r="L135" s="119" t="s">
        <v>5049</v>
      </c>
      <c r="M135" s="119" t="s">
        <v>4923</v>
      </c>
      <c r="N135" s="119"/>
      <c r="O135" s="256"/>
      <c r="P135" s="256"/>
      <c r="Q135" s="253">
        <v>0</v>
      </c>
      <c r="R135" s="253">
        <v>0</v>
      </c>
      <c r="S135" s="253"/>
      <c r="T135" s="253">
        <v>5100000</v>
      </c>
      <c r="U135" s="253">
        <v>5100000</v>
      </c>
      <c r="V135" s="253"/>
      <c r="W135" s="121" t="s">
        <v>5050</v>
      </c>
      <c r="X135" s="156"/>
      <c r="Y135" s="679"/>
      <c r="Z135" s="680"/>
      <c r="AA135" s="504"/>
      <c r="AB135" s="504"/>
      <c r="AC135" s="122">
        <f t="shared" ref="AC135" si="8">U135-AA135-AB135</f>
        <v>5100000</v>
      </c>
      <c r="AD135" s="117" t="s">
        <v>3360</v>
      </c>
    </row>
    <row r="136" spans="1:31" ht="30" x14ac:dyDescent="0.2">
      <c r="A136" s="118"/>
      <c r="B136" s="118" t="s">
        <v>5051</v>
      </c>
      <c r="C136" s="118"/>
      <c r="D136" s="118"/>
      <c r="E136" s="118"/>
      <c r="F136" s="118"/>
      <c r="G136" s="118"/>
      <c r="H136" s="118" t="s">
        <v>5052</v>
      </c>
      <c r="I136" s="118" t="s">
        <v>5713</v>
      </c>
      <c r="J136" s="515"/>
      <c r="K136" s="515"/>
      <c r="L136" s="118"/>
      <c r="M136" s="118"/>
      <c r="N136" s="118"/>
      <c r="O136" s="516"/>
      <c r="P136" s="516"/>
      <c r="Q136" s="505">
        <f>'[1]Proj Org listed - Not Funded'!Q109</f>
        <v>13605967.82</v>
      </c>
      <c r="R136" s="505">
        <f>'[1]Proj Org listed - Not Funded'!R109</f>
        <v>13605967.82</v>
      </c>
      <c r="S136" s="505">
        <f>'[1]Proj Org listed - Not Funded'!S109</f>
        <v>8549999.8100000024</v>
      </c>
      <c r="T136" s="505">
        <v>0</v>
      </c>
      <c r="U136" s="505"/>
      <c r="V136" s="505"/>
      <c r="W136" s="118"/>
      <c r="X136" s="252"/>
      <c r="Y136" s="685"/>
      <c r="Z136" s="686"/>
      <c r="AA136" s="505"/>
      <c r="AB136" s="505"/>
      <c r="AC136" s="118">
        <f>T136-AA136-AB136</f>
        <v>0</v>
      </c>
      <c r="AD136" s="118"/>
    </row>
    <row r="137" spans="1:31" ht="16.5" thickBot="1" x14ac:dyDescent="0.25">
      <c r="H137" s="139"/>
      <c r="I137" s="139"/>
      <c r="J137" s="494"/>
      <c r="K137" s="494"/>
      <c r="L137" s="513" t="s">
        <v>38</v>
      </c>
      <c r="O137" s="495"/>
      <c r="P137" s="495"/>
      <c r="Q137" s="142">
        <f>SUM(Q6:Q136)</f>
        <v>38778877</v>
      </c>
      <c r="R137" s="142">
        <f>SUM(R6:R136)</f>
        <v>38778877</v>
      </c>
      <c r="S137" s="142">
        <f>SUM(S6:S136)</f>
        <v>41693608.989999995</v>
      </c>
      <c r="T137" s="142">
        <f>SUM(T6:T136)</f>
        <v>42578591.32</v>
      </c>
      <c r="U137" s="142">
        <f>SUM(U6:U136)</f>
        <v>38778876.839999996</v>
      </c>
      <c r="V137" s="687"/>
      <c r="W137" s="513"/>
      <c r="X137" s="688"/>
      <c r="Y137" s="689"/>
      <c r="Z137" s="690"/>
      <c r="AA137" s="691">
        <f>SUM(AA6:AA136)</f>
        <v>2162778.3200000003</v>
      </c>
      <c r="AB137" s="691">
        <f>SUM(AB6:AB136)</f>
        <v>1793696.42</v>
      </c>
      <c r="AC137" s="142">
        <f>U137-AA137-AB137</f>
        <v>34822402.099999994</v>
      </c>
    </row>
    <row r="139" spans="1:31" x14ac:dyDescent="0.2">
      <c r="AA139" s="105"/>
      <c r="AB139" s="105"/>
    </row>
    <row r="140" spans="1:31" x14ac:dyDescent="0.2">
      <c r="AA140" s="105">
        <v>2162778.3199999998</v>
      </c>
      <c r="AB140" s="105">
        <v>1793696.42</v>
      </c>
      <c r="AC140" s="243">
        <v>34822402</v>
      </c>
      <c r="AE140" s="665"/>
    </row>
    <row r="141" spans="1:31" x14ac:dyDescent="0.2">
      <c r="AA141" s="105"/>
      <c r="AB141" s="105"/>
      <c r="AC141" s="518" t="s">
        <v>4400</v>
      </c>
      <c r="AE141" s="665"/>
    </row>
    <row r="142" spans="1:31" x14ac:dyDescent="0.2">
      <c r="AA142" s="105"/>
      <c r="AB142" s="105"/>
      <c r="AE142" s="665"/>
    </row>
    <row r="143" spans="1:31" x14ac:dyDescent="0.2">
      <c r="AA143" s="105"/>
      <c r="AB143" s="105"/>
      <c r="AE143" s="665"/>
    </row>
    <row r="144" spans="1:31" x14ac:dyDescent="0.2">
      <c r="AA144" s="105"/>
      <c r="AB144" s="105"/>
      <c r="AE144" s="665"/>
    </row>
    <row r="145" spans="17:31" s="105" customFormat="1" x14ac:dyDescent="0.2">
      <c r="Q145" s="243"/>
      <c r="R145" s="243"/>
      <c r="S145" s="243"/>
      <c r="T145" s="243"/>
      <c r="U145" s="243"/>
      <c r="V145" s="243"/>
      <c r="X145" s="247"/>
      <c r="Y145" s="667"/>
      <c r="Z145" s="668"/>
      <c r="AE145" s="665"/>
    </row>
    <row r="146" spans="17:31" s="105" customFormat="1" x14ac:dyDescent="0.2">
      <c r="Q146" s="243"/>
      <c r="R146" s="243"/>
      <c r="S146" s="243"/>
      <c r="T146" s="243"/>
      <c r="U146" s="243"/>
      <c r="V146" s="243"/>
      <c r="X146" s="247"/>
      <c r="Y146" s="667"/>
      <c r="Z146" s="668"/>
      <c r="AE146" s="665"/>
    </row>
    <row r="147" spans="17:31" s="105" customFormat="1" x14ac:dyDescent="0.2">
      <c r="Q147" s="243"/>
      <c r="R147" s="243"/>
      <c r="S147" s="243"/>
      <c r="T147" s="243"/>
      <c r="U147" s="243"/>
      <c r="V147" s="243"/>
      <c r="X147" s="247"/>
      <c r="Y147" s="667"/>
      <c r="Z147" s="668"/>
      <c r="AE147" s="665"/>
    </row>
    <row r="148" spans="17:31" s="105" customFormat="1" x14ac:dyDescent="0.2">
      <c r="Q148" s="243"/>
      <c r="R148" s="243"/>
      <c r="S148" s="243"/>
      <c r="T148" s="243"/>
      <c r="U148" s="243"/>
      <c r="V148" s="243"/>
      <c r="X148" s="247"/>
      <c r="Y148" s="667"/>
      <c r="Z148" s="668"/>
      <c r="AE148" s="665"/>
    </row>
    <row r="149" spans="17:31" s="105" customFormat="1" x14ac:dyDescent="0.2">
      <c r="Q149" s="243"/>
      <c r="R149" s="243"/>
      <c r="S149" s="243"/>
      <c r="T149" s="243"/>
      <c r="U149" s="243"/>
      <c r="V149" s="243"/>
      <c r="X149" s="247"/>
      <c r="Y149" s="667"/>
      <c r="Z149" s="668"/>
      <c r="AE149" s="665"/>
    </row>
    <row r="150" spans="17:31" s="105" customFormat="1" x14ac:dyDescent="0.2">
      <c r="Q150" s="243"/>
      <c r="R150" s="243"/>
      <c r="S150" s="243"/>
      <c r="T150" s="243"/>
      <c r="U150" s="243"/>
      <c r="V150" s="243"/>
      <c r="X150" s="247"/>
      <c r="Y150" s="667"/>
      <c r="Z150" s="668"/>
      <c r="AE150" s="665"/>
    </row>
    <row r="151" spans="17:31" s="105" customFormat="1" x14ac:dyDescent="0.2">
      <c r="Q151" s="243"/>
      <c r="R151" s="243"/>
      <c r="S151" s="243"/>
      <c r="T151" s="243"/>
      <c r="U151" s="243"/>
      <c r="V151" s="243"/>
      <c r="X151" s="247"/>
      <c r="Y151" s="667"/>
      <c r="Z151" s="668"/>
      <c r="AE151" s="665"/>
    </row>
    <row r="152" spans="17:31" s="105" customFormat="1" x14ac:dyDescent="0.2">
      <c r="Q152" s="243"/>
      <c r="R152" s="243"/>
      <c r="S152" s="243"/>
      <c r="T152" s="243"/>
      <c r="U152" s="243"/>
      <c r="V152" s="243"/>
      <c r="X152" s="247"/>
      <c r="Y152" s="667"/>
      <c r="Z152" s="668"/>
    </row>
    <row r="153" spans="17:31" s="105" customFormat="1" x14ac:dyDescent="0.2">
      <c r="Q153" s="243"/>
      <c r="R153" s="243"/>
      <c r="S153" s="243"/>
      <c r="T153" s="243"/>
      <c r="U153" s="243"/>
      <c r="V153" s="243"/>
      <c r="X153" s="247"/>
      <c r="Y153" s="667"/>
      <c r="Z153" s="668"/>
    </row>
    <row r="156" spans="17:31" s="105" customFormat="1" x14ac:dyDescent="0.2">
      <c r="Q156" s="1"/>
      <c r="R156" s="1"/>
      <c r="S156" s="243"/>
      <c r="T156" s="243"/>
      <c r="U156" s="243"/>
      <c r="V156" s="243"/>
      <c r="X156" s="247"/>
      <c r="Y156" s="667"/>
      <c r="Z156" s="668"/>
      <c r="AA156" s="243"/>
      <c r="AB156" s="243"/>
    </row>
  </sheetData>
  <mergeCells count="3">
    <mergeCell ref="H1:I1"/>
    <mergeCell ref="H2:I2"/>
    <mergeCell ref="H3:I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266"/>
  <sheetViews>
    <sheetView topLeftCell="F140" workbookViewId="0">
      <selection activeCell="N140" sqref="N140"/>
    </sheetView>
  </sheetViews>
  <sheetFormatPr defaultRowHeight="15" x14ac:dyDescent="0.2"/>
  <cols>
    <col min="1" max="1" width="8.6640625" style="284" customWidth="1"/>
    <col min="2" max="2" width="9.109375" style="284" customWidth="1"/>
    <col min="3" max="3" width="8.5546875" style="294" customWidth="1"/>
    <col min="4" max="4" width="15.21875" style="348" customWidth="1"/>
    <col min="5" max="5" width="34.77734375" style="284" customWidth="1"/>
    <col min="6" max="6" width="36.77734375" style="342" customWidth="1"/>
    <col min="7" max="7" width="20.21875" style="284" customWidth="1"/>
    <col min="8" max="8" width="17.88671875" style="349" customWidth="1"/>
    <col min="9" max="9" width="14.33203125" style="349" customWidth="1"/>
    <col min="10" max="10" width="18.77734375" style="349" customWidth="1"/>
    <col min="11" max="11" width="12.88671875" style="284" customWidth="1"/>
    <col min="12" max="12" width="13.33203125" style="284" customWidth="1"/>
    <col min="13" max="13" width="12.88671875" style="349" customWidth="1"/>
    <col min="14" max="15" width="13.21875" style="349" customWidth="1"/>
    <col min="16" max="16" width="45.88671875" style="294" customWidth="1"/>
    <col min="17" max="16384" width="8.88671875" style="284"/>
  </cols>
  <sheetData>
    <row r="1" spans="1:16" ht="57.75" customHeight="1" x14ac:dyDescent="0.25">
      <c r="A1" s="278"/>
      <c r="B1" s="278"/>
      <c r="C1" s="293"/>
      <c r="D1" s="68" t="s">
        <v>3</v>
      </c>
      <c r="E1" s="1005" t="s">
        <v>96</v>
      </c>
      <c r="F1" s="1006"/>
      <c r="G1" s="279"/>
      <c r="H1" s="1007" t="s">
        <v>5198</v>
      </c>
      <c r="I1" s="591" t="s">
        <v>4536</v>
      </c>
      <c r="J1" s="281"/>
      <c r="K1" s="282"/>
      <c r="L1" s="278"/>
      <c r="M1" s="281"/>
      <c r="N1" s="281"/>
      <c r="O1" s="281"/>
      <c r="P1" s="293"/>
    </row>
    <row r="2" spans="1:16" ht="30" customHeight="1" x14ac:dyDescent="0.25">
      <c r="A2" s="278"/>
      <c r="B2" s="278"/>
      <c r="C2" s="293"/>
      <c r="D2" s="68" t="s">
        <v>4</v>
      </c>
      <c r="E2" s="1008">
        <v>42521</v>
      </c>
      <c r="F2" s="1009"/>
      <c r="G2" s="285"/>
      <c r="H2" s="1007"/>
      <c r="I2" s="592" t="s">
        <v>4537</v>
      </c>
      <c r="J2" s="287"/>
      <c r="K2" s="75">
        <v>42536</v>
      </c>
      <c r="L2" s="288"/>
      <c r="M2" s="281"/>
      <c r="N2" s="281"/>
      <c r="O2" s="281"/>
      <c r="P2" s="293"/>
    </row>
    <row r="3" spans="1:16" ht="15.75" x14ac:dyDescent="0.25">
      <c r="A3" s="1010" t="s">
        <v>5199</v>
      </c>
      <c r="B3" s="1011"/>
      <c r="C3" s="1012"/>
      <c r="D3" s="68" t="s">
        <v>5</v>
      </c>
      <c r="E3" s="1013" t="s">
        <v>98</v>
      </c>
      <c r="F3" s="1014"/>
      <c r="G3" s="289"/>
      <c r="H3" s="1007"/>
      <c r="I3" s="593" t="s">
        <v>4538</v>
      </c>
      <c r="J3" s="291" t="s">
        <v>4539</v>
      </c>
      <c r="K3" s="278"/>
      <c r="L3" s="278"/>
      <c r="M3" s="281"/>
      <c r="N3" s="281"/>
      <c r="O3" s="281"/>
      <c r="P3" s="293"/>
    </row>
    <row r="4" spans="1:16" ht="15.75" x14ac:dyDescent="0.25">
      <c r="A4" s="278"/>
      <c r="B4" s="278"/>
      <c r="C4" s="293"/>
      <c r="D4" s="78"/>
      <c r="E4" s="292"/>
      <c r="F4" s="293"/>
      <c r="G4" s="293"/>
      <c r="H4" s="281"/>
      <c r="I4" s="281"/>
      <c r="J4" s="281"/>
      <c r="K4" s="278"/>
      <c r="L4" s="278"/>
      <c r="M4" s="281"/>
      <c r="N4" s="281"/>
      <c r="O4" s="281"/>
      <c r="P4" s="293"/>
    </row>
    <row r="5" spans="1:16" ht="15.75" x14ac:dyDescent="0.25">
      <c r="A5" s="482"/>
      <c r="B5" s="482"/>
      <c r="C5" s="482"/>
      <c r="D5" s="1003" t="s">
        <v>9</v>
      </c>
      <c r="E5" s="999" t="s">
        <v>16</v>
      </c>
      <c r="F5" s="1004" t="s">
        <v>2</v>
      </c>
      <c r="G5" s="999" t="s">
        <v>17</v>
      </c>
      <c r="H5" s="999" t="s">
        <v>99</v>
      </c>
      <c r="I5" s="998" t="s">
        <v>5200</v>
      </c>
      <c r="J5" s="983" t="s">
        <v>18</v>
      </c>
      <c r="K5" s="1000" t="s">
        <v>11</v>
      </c>
      <c r="L5" s="999" t="s">
        <v>12</v>
      </c>
      <c r="M5" s="983" t="s">
        <v>13</v>
      </c>
      <c r="N5" s="983" t="s">
        <v>1</v>
      </c>
      <c r="O5" s="983" t="s">
        <v>30</v>
      </c>
      <c r="P5" s="986" t="s">
        <v>5201</v>
      </c>
    </row>
    <row r="6" spans="1:16" ht="15.75" x14ac:dyDescent="0.25">
      <c r="A6" s="483"/>
      <c r="B6" s="483"/>
      <c r="C6" s="483"/>
      <c r="D6" s="1003"/>
      <c r="E6" s="999"/>
      <c r="F6" s="1004"/>
      <c r="G6" s="999"/>
      <c r="H6" s="999"/>
      <c r="I6" s="999"/>
      <c r="J6" s="984"/>
      <c r="K6" s="1001"/>
      <c r="L6" s="999"/>
      <c r="M6" s="984"/>
      <c r="N6" s="984"/>
      <c r="O6" s="984"/>
      <c r="P6" s="987"/>
    </row>
    <row r="7" spans="1:16" s="294" customFormat="1" ht="31.5" x14ac:dyDescent="0.25">
      <c r="A7" s="484" t="s">
        <v>5202</v>
      </c>
      <c r="B7" s="484" t="s">
        <v>5203</v>
      </c>
      <c r="C7" s="484" t="s">
        <v>5204</v>
      </c>
      <c r="D7" s="1003"/>
      <c r="E7" s="999"/>
      <c r="F7" s="1004"/>
      <c r="G7" s="999"/>
      <c r="H7" s="999"/>
      <c r="I7" s="999"/>
      <c r="J7" s="985"/>
      <c r="K7" s="1002"/>
      <c r="L7" s="999"/>
      <c r="M7" s="985"/>
      <c r="N7" s="985"/>
      <c r="O7" s="985"/>
      <c r="P7" s="988"/>
    </row>
    <row r="8" spans="1:16" x14ac:dyDescent="0.2">
      <c r="A8" s="594" t="e">
        <v>#N/A</v>
      </c>
      <c r="B8" s="594">
        <v>1</v>
      </c>
      <c r="C8" s="595">
        <v>1</v>
      </c>
      <c r="D8" s="596" t="s">
        <v>4544</v>
      </c>
      <c r="E8" s="597" t="s">
        <v>4545</v>
      </c>
      <c r="F8" s="598" t="s">
        <v>4546</v>
      </c>
      <c r="G8" s="599" t="s">
        <v>106</v>
      </c>
      <c r="H8" s="600">
        <v>0</v>
      </c>
      <c r="I8" s="601">
        <v>24120</v>
      </c>
      <c r="J8" s="602">
        <v>42355</v>
      </c>
      <c r="K8" s="603">
        <v>1</v>
      </c>
      <c r="L8" s="603">
        <v>1</v>
      </c>
      <c r="M8" s="600">
        <v>24120</v>
      </c>
      <c r="N8" s="600">
        <v>24120</v>
      </c>
      <c r="O8" s="600">
        <f>IF(M8&gt;0,M8-N8,I8-N8)</f>
        <v>0</v>
      </c>
      <c r="P8" s="604"/>
    </row>
    <row r="9" spans="1:16" x14ac:dyDescent="0.2">
      <c r="A9" s="594" t="s">
        <v>112</v>
      </c>
      <c r="B9" s="594">
        <v>2</v>
      </c>
      <c r="C9" s="595">
        <v>2</v>
      </c>
      <c r="D9" s="596" t="s">
        <v>113</v>
      </c>
      <c r="E9" s="597" t="s">
        <v>481</v>
      </c>
      <c r="F9" s="598" t="s">
        <v>115</v>
      </c>
      <c r="G9" s="599" t="s">
        <v>106</v>
      </c>
      <c r="H9" s="600">
        <v>0</v>
      </c>
      <c r="I9" s="601">
        <v>18000</v>
      </c>
      <c r="J9" s="602">
        <v>42377</v>
      </c>
      <c r="K9" s="603">
        <v>1</v>
      </c>
      <c r="L9" s="603">
        <v>1</v>
      </c>
      <c r="M9" s="600">
        <v>18000</v>
      </c>
      <c r="N9" s="600">
        <v>18000</v>
      </c>
      <c r="O9" s="600">
        <f t="shared" ref="O9:O72" si="0">IF(M9&gt;0,M9-N9,I9-N9)</f>
        <v>0</v>
      </c>
      <c r="P9" s="604"/>
    </row>
    <row r="10" spans="1:16" x14ac:dyDescent="0.2">
      <c r="A10" s="594" t="s">
        <v>116</v>
      </c>
      <c r="B10" s="594">
        <v>3</v>
      </c>
      <c r="C10" s="595">
        <v>3</v>
      </c>
      <c r="D10" s="596" t="s">
        <v>117</v>
      </c>
      <c r="E10" s="597" t="s">
        <v>118</v>
      </c>
      <c r="F10" s="598" t="s">
        <v>4549</v>
      </c>
      <c r="G10" s="599" t="s">
        <v>106</v>
      </c>
      <c r="H10" s="600">
        <v>0</v>
      </c>
      <c r="I10" s="601">
        <v>24105</v>
      </c>
      <c r="J10" s="602">
        <v>42418</v>
      </c>
      <c r="K10" s="603">
        <v>1</v>
      </c>
      <c r="L10" s="603">
        <v>1</v>
      </c>
      <c r="M10" s="600">
        <v>24105</v>
      </c>
      <c r="N10" s="600">
        <v>24105</v>
      </c>
      <c r="O10" s="600">
        <f t="shared" si="0"/>
        <v>0</v>
      </c>
      <c r="P10" s="604"/>
    </row>
    <row r="11" spans="1:16" ht="30" x14ac:dyDescent="0.2">
      <c r="A11" s="594" t="s">
        <v>102</v>
      </c>
      <c r="B11" s="594">
        <v>4</v>
      </c>
      <c r="C11" s="595">
        <v>4</v>
      </c>
      <c r="D11" s="596" t="s">
        <v>103</v>
      </c>
      <c r="E11" s="597" t="s">
        <v>104</v>
      </c>
      <c r="F11" s="598" t="s">
        <v>105</v>
      </c>
      <c r="G11" s="599" t="s">
        <v>106</v>
      </c>
      <c r="H11" s="600">
        <v>0</v>
      </c>
      <c r="I11" s="601">
        <v>17650</v>
      </c>
      <c r="J11" s="602">
        <v>42735</v>
      </c>
      <c r="K11" s="603">
        <v>1</v>
      </c>
      <c r="L11" s="603">
        <v>1</v>
      </c>
      <c r="M11" s="600">
        <v>17650</v>
      </c>
      <c r="N11" s="600">
        <v>17650</v>
      </c>
      <c r="O11" s="600">
        <f t="shared" si="0"/>
        <v>0</v>
      </c>
      <c r="P11" s="604"/>
    </row>
    <row r="12" spans="1:16" x14ac:dyDescent="0.2">
      <c r="A12" s="594">
        <v>11</v>
      </c>
      <c r="B12" s="594">
        <v>7</v>
      </c>
      <c r="C12" s="595">
        <v>5</v>
      </c>
      <c r="D12" s="596" t="s">
        <v>152</v>
      </c>
      <c r="E12" s="597" t="s">
        <v>153</v>
      </c>
      <c r="F12" s="598" t="s">
        <v>154</v>
      </c>
      <c r="G12" s="599" t="s">
        <v>106</v>
      </c>
      <c r="H12" s="600">
        <v>10000</v>
      </c>
      <c r="I12" s="601">
        <v>12935.51</v>
      </c>
      <c r="J12" s="602">
        <v>42521</v>
      </c>
      <c r="K12" s="603">
        <v>1</v>
      </c>
      <c r="L12" s="603">
        <v>1</v>
      </c>
      <c r="M12" s="600">
        <v>12935.51</v>
      </c>
      <c r="N12" s="600">
        <v>12935.51</v>
      </c>
      <c r="O12" s="600">
        <f t="shared" si="0"/>
        <v>0</v>
      </c>
      <c r="P12" s="604" t="s">
        <v>5205</v>
      </c>
    </row>
    <row r="13" spans="1:16" x14ac:dyDescent="0.2">
      <c r="A13" s="594">
        <v>20</v>
      </c>
      <c r="B13" s="594">
        <v>5</v>
      </c>
      <c r="C13" s="595">
        <v>6</v>
      </c>
      <c r="D13" s="596" t="s">
        <v>174</v>
      </c>
      <c r="E13" s="597" t="s">
        <v>175</v>
      </c>
      <c r="F13" s="598" t="s">
        <v>154</v>
      </c>
      <c r="G13" s="599" t="s">
        <v>106</v>
      </c>
      <c r="H13" s="600">
        <v>10000</v>
      </c>
      <c r="I13" s="601">
        <v>12935.51</v>
      </c>
      <c r="J13" s="602">
        <v>42521</v>
      </c>
      <c r="K13" s="603">
        <v>1</v>
      </c>
      <c r="L13" s="603">
        <v>1</v>
      </c>
      <c r="M13" s="600">
        <v>12935.51</v>
      </c>
      <c r="N13" s="600">
        <v>12935.51</v>
      </c>
      <c r="O13" s="600">
        <f t="shared" si="0"/>
        <v>0</v>
      </c>
      <c r="P13" s="604" t="s">
        <v>5205</v>
      </c>
    </row>
    <row r="14" spans="1:16" x14ac:dyDescent="0.2">
      <c r="A14" s="594">
        <v>22</v>
      </c>
      <c r="B14" s="594">
        <v>6</v>
      </c>
      <c r="C14" s="595">
        <v>7</v>
      </c>
      <c r="D14" s="596" t="s">
        <v>178</v>
      </c>
      <c r="E14" s="597" t="s">
        <v>179</v>
      </c>
      <c r="F14" s="598" t="s">
        <v>154</v>
      </c>
      <c r="G14" s="599" t="s">
        <v>106</v>
      </c>
      <c r="H14" s="600">
        <v>10000</v>
      </c>
      <c r="I14" s="601">
        <v>12935.52</v>
      </c>
      <c r="J14" s="602">
        <v>42521</v>
      </c>
      <c r="K14" s="603">
        <v>1</v>
      </c>
      <c r="L14" s="603">
        <v>1</v>
      </c>
      <c r="M14" s="600">
        <v>12935.52</v>
      </c>
      <c r="N14" s="600">
        <v>12935.52</v>
      </c>
      <c r="O14" s="600">
        <f t="shared" si="0"/>
        <v>0</v>
      </c>
      <c r="P14" s="604" t="s">
        <v>5205</v>
      </c>
    </row>
    <row r="15" spans="1:16" x14ac:dyDescent="0.2">
      <c r="A15" s="594">
        <v>23</v>
      </c>
      <c r="B15" s="594">
        <v>8</v>
      </c>
      <c r="C15" s="595">
        <v>8</v>
      </c>
      <c r="D15" s="596" t="s">
        <v>180</v>
      </c>
      <c r="E15" s="597" t="s">
        <v>181</v>
      </c>
      <c r="F15" s="598" t="s">
        <v>154</v>
      </c>
      <c r="G15" s="599" t="s">
        <v>106</v>
      </c>
      <c r="H15" s="600">
        <v>12000</v>
      </c>
      <c r="I15" s="601">
        <v>12935.51</v>
      </c>
      <c r="J15" s="602">
        <v>42521</v>
      </c>
      <c r="K15" s="603">
        <v>1</v>
      </c>
      <c r="L15" s="603">
        <v>1</v>
      </c>
      <c r="M15" s="600">
        <v>12935.51</v>
      </c>
      <c r="N15" s="600">
        <v>12935.51</v>
      </c>
      <c r="O15" s="600">
        <f t="shared" si="0"/>
        <v>0</v>
      </c>
      <c r="P15" s="604" t="s">
        <v>5205</v>
      </c>
    </row>
    <row r="16" spans="1:16" x14ac:dyDescent="0.2">
      <c r="A16" s="594">
        <v>10</v>
      </c>
      <c r="B16" s="594">
        <v>9</v>
      </c>
      <c r="C16" s="595">
        <v>9</v>
      </c>
      <c r="D16" s="596" t="s">
        <v>149</v>
      </c>
      <c r="E16" s="597" t="s">
        <v>150</v>
      </c>
      <c r="F16" s="598" t="s">
        <v>151</v>
      </c>
      <c r="G16" s="599" t="s">
        <v>106</v>
      </c>
      <c r="H16" s="600">
        <v>15000</v>
      </c>
      <c r="I16" s="601">
        <v>22782</v>
      </c>
      <c r="J16" s="602">
        <v>42443</v>
      </c>
      <c r="K16" s="603">
        <v>1</v>
      </c>
      <c r="L16" s="603">
        <v>1</v>
      </c>
      <c r="M16" s="600">
        <v>22782</v>
      </c>
      <c r="N16" s="600">
        <v>22782</v>
      </c>
      <c r="O16" s="600">
        <f t="shared" si="0"/>
        <v>0</v>
      </c>
      <c r="P16" s="604"/>
    </row>
    <row r="17" spans="1:16" ht="30" x14ac:dyDescent="0.2">
      <c r="A17" s="594">
        <v>38</v>
      </c>
      <c r="B17" s="594">
        <v>23</v>
      </c>
      <c r="C17" s="595">
        <v>10</v>
      </c>
      <c r="D17" s="596" t="s">
        <v>214</v>
      </c>
      <c r="E17" s="597" t="s">
        <v>215</v>
      </c>
      <c r="F17" s="598" t="s">
        <v>216</v>
      </c>
      <c r="G17" s="599" t="s">
        <v>106</v>
      </c>
      <c r="H17" s="600">
        <v>7500</v>
      </c>
      <c r="I17" s="601">
        <v>7580</v>
      </c>
      <c r="J17" s="602">
        <v>42394</v>
      </c>
      <c r="K17" s="603">
        <v>1</v>
      </c>
      <c r="L17" s="603">
        <v>1</v>
      </c>
      <c r="M17" s="600">
        <v>7580</v>
      </c>
      <c r="N17" s="600">
        <v>7580</v>
      </c>
      <c r="O17" s="600">
        <f t="shared" si="0"/>
        <v>0</v>
      </c>
      <c r="P17" s="604" t="s">
        <v>5206</v>
      </c>
    </row>
    <row r="18" spans="1:16" x14ac:dyDescent="0.2">
      <c r="A18" s="594">
        <v>40</v>
      </c>
      <c r="B18" s="594">
        <v>10</v>
      </c>
      <c r="C18" s="595">
        <v>11</v>
      </c>
      <c r="D18" s="596" t="s">
        <v>219</v>
      </c>
      <c r="E18" s="597" t="s">
        <v>220</v>
      </c>
      <c r="F18" s="598" t="s">
        <v>177</v>
      </c>
      <c r="G18" s="599" t="s">
        <v>106</v>
      </c>
      <c r="H18" s="600">
        <v>40000</v>
      </c>
      <c r="I18" s="601">
        <v>21177.75</v>
      </c>
      <c r="J18" s="602">
        <v>42445</v>
      </c>
      <c r="K18" s="603">
        <v>1</v>
      </c>
      <c r="L18" s="603">
        <v>1</v>
      </c>
      <c r="M18" s="600">
        <v>21177.75</v>
      </c>
      <c r="N18" s="600">
        <v>21177.75</v>
      </c>
      <c r="O18" s="600">
        <f t="shared" si="0"/>
        <v>0</v>
      </c>
      <c r="P18" s="604"/>
    </row>
    <row r="19" spans="1:16" ht="30" x14ac:dyDescent="0.2">
      <c r="A19" s="594" t="e">
        <v>#N/A</v>
      </c>
      <c r="B19" s="594">
        <v>12</v>
      </c>
      <c r="C19" s="595">
        <v>12</v>
      </c>
      <c r="D19" s="596" t="s">
        <v>4554</v>
      </c>
      <c r="E19" s="597" t="s">
        <v>156</v>
      </c>
      <c r="F19" s="598" t="s">
        <v>157</v>
      </c>
      <c r="G19" s="599" t="s">
        <v>106</v>
      </c>
      <c r="H19" s="600">
        <v>500000</v>
      </c>
      <c r="I19" s="601">
        <v>898100</v>
      </c>
      <c r="J19" s="605">
        <v>42657</v>
      </c>
      <c r="K19" s="603"/>
      <c r="L19" s="603">
        <v>0</v>
      </c>
      <c r="M19" s="600">
        <v>898100</v>
      </c>
      <c r="N19" s="600">
        <v>0</v>
      </c>
      <c r="O19" s="600">
        <f t="shared" si="0"/>
        <v>898100</v>
      </c>
      <c r="P19" s="604" t="s">
        <v>5207</v>
      </c>
    </row>
    <row r="20" spans="1:16" x14ac:dyDescent="0.2">
      <c r="A20" s="594">
        <v>21</v>
      </c>
      <c r="B20" s="594">
        <v>13</v>
      </c>
      <c r="C20" s="595">
        <v>13</v>
      </c>
      <c r="D20" s="596" t="s">
        <v>176</v>
      </c>
      <c r="E20" s="597" t="s">
        <v>175</v>
      </c>
      <c r="F20" s="598" t="s">
        <v>177</v>
      </c>
      <c r="G20" s="599" t="s">
        <v>106</v>
      </c>
      <c r="H20" s="600">
        <v>12500</v>
      </c>
      <c r="I20" s="601">
        <v>11483.33</v>
      </c>
      <c r="J20" s="602">
        <v>42475</v>
      </c>
      <c r="K20" s="603">
        <v>1</v>
      </c>
      <c r="L20" s="603">
        <v>1</v>
      </c>
      <c r="M20" s="600">
        <v>11483.33</v>
      </c>
      <c r="N20" s="600">
        <v>11483</v>
      </c>
      <c r="O20" s="600">
        <f t="shared" si="0"/>
        <v>0.32999999999992724</v>
      </c>
      <c r="P20" s="604" t="s">
        <v>5205</v>
      </c>
    </row>
    <row r="21" spans="1:16" x14ac:dyDescent="0.2">
      <c r="A21" s="594">
        <v>24</v>
      </c>
      <c r="B21" s="594">
        <v>14</v>
      </c>
      <c r="C21" s="595">
        <v>14</v>
      </c>
      <c r="D21" s="596" t="s">
        <v>182</v>
      </c>
      <c r="E21" s="597" t="s">
        <v>181</v>
      </c>
      <c r="F21" s="598" t="s">
        <v>177</v>
      </c>
      <c r="G21" s="599" t="s">
        <v>106</v>
      </c>
      <c r="H21" s="600">
        <v>12500</v>
      </c>
      <c r="I21" s="601">
        <v>11483.33</v>
      </c>
      <c r="J21" s="602">
        <v>42475</v>
      </c>
      <c r="K21" s="603">
        <v>1</v>
      </c>
      <c r="L21" s="603">
        <v>1</v>
      </c>
      <c r="M21" s="600">
        <v>11483.33</v>
      </c>
      <c r="N21" s="600">
        <v>11483</v>
      </c>
      <c r="O21" s="600">
        <f t="shared" si="0"/>
        <v>0.32999999999992724</v>
      </c>
      <c r="P21" s="604" t="s">
        <v>5205</v>
      </c>
    </row>
    <row r="22" spans="1:16" x14ac:dyDescent="0.2">
      <c r="A22" s="594">
        <v>37</v>
      </c>
      <c r="B22" s="594">
        <v>15</v>
      </c>
      <c r="C22" s="595">
        <v>15</v>
      </c>
      <c r="D22" s="596" t="s">
        <v>212</v>
      </c>
      <c r="E22" s="597" t="s">
        <v>213</v>
      </c>
      <c r="F22" s="598" t="s">
        <v>177</v>
      </c>
      <c r="G22" s="599" t="s">
        <v>106</v>
      </c>
      <c r="H22" s="600">
        <v>12500</v>
      </c>
      <c r="I22" s="601">
        <v>11483.34</v>
      </c>
      <c r="J22" s="602">
        <v>42475</v>
      </c>
      <c r="K22" s="603">
        <v>1</v>
      </c>
      <c r="L22" s="603">
        <v>1</v>
      </c>
      <c r="M22" s="600">
        <v>11483.34</v>
      </c>
      <c r="N22" s="600">
        <v>11483</v>
      </c>
      <c r="O22" s="600">
        <f t="shared" si="0"/>
        <v>0.34000000000014552</v>
      </c>
      <c r="P22" s="604" t="s">
        <v>5205</v>
      </c>
    </row>
    <row r="23" spans="1:16" x14ac:dyDescent="0.2">
      <c r="A23" s="594" t="e">
        <v>#N/A</v>
      </c>
      <c r="B23" s="594">
        <v>16</v>
      </c>
      <c r="C23" s="595">
        <v>16</v>
      </c>
      <c r="D23" s="596" t="s">
        <v>4557</v>
      </c>
      <c r="E23" s="597" t="s">
        <v>243</v>
      </c>
      <c r="F23" s="598" t="s">
        <v>4558</v>
      </c>
      <c r="G23" s="599" t="s">
        <v>106</v>
      </c>
      <c r="H23" s="600">
        <v>0</v>
      </c>
      <c r="I23" s="601">
        <v>31340</v>
      </c>
      <c r="J23" s="602">
        <v>42403</v>
      </c>
      <c r="K23" s="603">
        <v>1</v>
      </c>
      <c r="L23" s="603">
        <v>1</v>
      </c>
      <c r="M23" s="600">
        <v>31340</v>
      </c>
      <c r="N23" s="600">
        <v>31340</v>
      </c>
      <c r="O23" s="600">
        <f t="shared" si="0"/>
        <v>0</v>
      </c>
      <c r="P23" s="604"/>
    </row>
    <row r="24" spans="1:16" x14ac:dyDescent="0.2">
      <c r="A24" s="594">
        <v>19</v>
      </c>
      <c r="B24" s="594">
        <v>47</v>
      </c>
      <c r="C24" s="595">
        <v>17</v>
      </c>
      <c r="D24" s="596" t="s">
        <v>172</v>
      </c>
      <c r="E24" s="597" t="s">
        <v>140</v>
      </c>
      <c r="F24" s="598" t="s">
        <v>173</v>
      </c>
      <c r="G24" s="599" t="s">
        <v>106</v>
      </c>
      <c r="H24" s="600">
        <v>30000</v>
      </c>
      <c r="I24" s="601">
        <v>28310</v>
      </c>
      <c r="J24" s="605">
        <v>42682</v>
      </c>
      <c r="K24" s="603">
        <v>0</v>
      </c>
      <c r="L24" s="603">
        <v>0</v>
      </c>
      <c r="M24" s="600">
        <v>28310</v>
      </c>
      <c r="N24" s="600">
        <v>0</v>
      </c>
      <c r="O24" s="600">
        <f t="shared" si="0"/>
        <v>28310</v>
      </c>
      <c r="P24" s="604" t="s">
        <v>4400</v>
      </c>
    </row>
    <row r="25" spans="1:16" x14ac:dyDescent="0.2">
      <c r="A25" s="594" t="e">
        <v>#N/A</v>
      </c>
      <c r="B25" s="594">
        <v>44</v>
      </c>
      <c r="C25" s="595">
        <v>18</v>
      </c>
      <c r="D25" s="596" t="s">
        <v>4585</v>
      </c>
      <c r="E25" s="597" t="s">
        <v>140</v>
      </c>
      <c r="F25" s="598" t="s">
        <v>4586</v>
      </c>
      <c r="G25" s="599" t="s">
        <v>106</v>
      </c>
      <c r="H25" s="600">
        <v>0</v>
      </c>
      <c r="I25" s="606">
        <v>795000</v>
      </c>
      <c r="J25" s="605">
        <v>42818</v>
      </c>
      <c r="K25" s="603">
        <v>1</v>
      </c>
      <c r="L25" s="603">
        <v>1</v>
      </c>
      <c r="M25" s="600">
        <v>0</v>
      </c>
      <c r="N25" s="600">
        <v>0</v>
      </c>
      <c r="O25" s="600">
        <f t="shared" si="0"/>
        <v>795000</v>
      </c>
      <c r="P25" s="604" t="s">
        <v>5208</v>
      </c>
    </row>
    <row r="26" spans="1:16" ht="45" x14ac:dyDescent="0.2">
      <c r="A26" s="594" t="e">
        <v>#N/A</v>
      </c>
      <c r="B26" s="594">
        <v>17</v>
      </c>
      <c r="C26" s="595">
        <v>19</v>
      </c>
      <c r="D26" s="596" t="s">
        <v>4560</v>
      </c>
      <c r="E26" s="597" t="s">
        <v>5209</v>
      </c>
      <c r="F26" s="598" t="s">
        <v>4561</v>
      </c>
      <c r="G26" s="599" t="s">
        <v>106</v>
      </c>
      <c r="H26" s="600">
        <v>0</v>
      </c>
      <c r="I26" s="601">
        <v>96624</v>
      </c>
      <c r="J26" s="605">
        <v>42502</v>
      </c>
      <c r="K26" s="603">
        <v>0</v>
      </c>
      <c r="L26" s="603">
        <v>0</v>
      </c>
      <c r="M26" s="600">
        <v>96624</v>
      </c>
      <c r="N26" s="600">
        <v>0</v>
      </c>
      <c r="O26" s="600">
        <f t="shared" si="0"/>
        <v>96624</v>
      </c>
      <c r="P26" s="607" t="s">
        <v>5210</v>
      </c>
    </row>
    <row r="27" spans="1:16" ht="30" x14ac:dyDescent="0.2">
      <c r="A27" s="594">
        <v>446</v>
      </c>
      <c r="B27" s="594">
        <v>18</v>
      </c>
      <c r="C27" s="595">
        <v>20</v>
      </c>
      <c r="D27" s="596" t="s">
        <v>1208</v>
      </c>
      <c r="E27" s="597" t="s">
        <v>428</v>
      </c>
      <c r="F27" s="598" t="s">
        <v>1209</v>
      </c>
      <c r="G27" s="599" t="s">
        <v>106</v>
      </c>
      <c r="H27" s="600">
        <v>15000</v>
      </c>
      <c r="I27" s="601">
        <v>17000</v>
      </c>
      <c r="J27" s="605">
        <v>42479</v>
      </c>
      <c r="K27" s="603">
        <v>0</v>
      </c>
      <c r="L27" s="603">
        <v>0</v>
      </c>
      <c r="M27" s="600">
        <v>17000</v>
      </c>
      <c r="N27" s="600">
        <v>0</v>
      </c>
      <c r="O27" s="600">
        <f t="shared" si="0"/>
        <v>17000</v>
      </c>
      <c r="P27" s="604"/>
    </row>
    <row r="28" spans="1:16" x14ac:dyDescent="0.2">
      <c r="A28" s="594">
        <v>450</v>
      </c>
      <c r="B28" s="594">
        <v>19</v>
      </c>
      <c r="C28" s="595">
        <v>21</v>
      </c>
      <c r="D28" s="596" t="s">
        <v>1219</v>
      </c>
      <c r="E28" s="597" t="s">
        <v>288</v>
      </c>
      <c r="F28" s="598" t="s">
        <v>1209</v>
      </c>
      <c r="G28" s="599" t="s">
        <v>106</v>
      </c>
      <c r="H28" s="600">
        <v>15000</v>
      </c>
      <c r="I28" s="601">
        <v>17000</v>
      </c>
      <c r="J28" s="605">
        <v>42479</v>
      </c>
      <c r="K28" s="603">
        <v>0</v>
      </c>
      <c r="L28" s="603">
        <v>0</v>
      </c>
      <c r="M28" s="600">
        <v>17000</v>
      </c>
      <c r="N28" s="600">
        <v>0</v>
      </c>
      <c r="O28" s="600">
        <f t="shared" si="0"/>
        <v>17000</v>
      </c>
      <c r="P28" s="604"/>
    </row>
    <row r="29" spans="1:16" ht="45" x14ac:dyDescent="0.2">
      <c r="A29" s="594">
        <v>230</v>
      </c>
      <c r="B29" s="594">
        <v>20</v>
      </c>
      <c r="C29" s="595">
        <v>22</v>
      </c>
      <c r="D29" s="596" t="s">
        <v>591</v>
      </c>
      <c r="E29" s="597" t="s">
        <v>5209</v>
      </c>
      <c r="F29" s="598" t="s">
        <v>4564</v>
      </c>
      <c r="G29" s="599" t="s">
        <v>106</v>
      </c>
      <c r="H29" s="600">
        <v>1120000</v>
      </c>
      <c r="I29" s="601">
        <v>60444</v>
      </c>
      <c r="J29" s="605">
        <v>42618</v>
      </c>
      <c r="K29" s="603">
        <v>0</v>
      </c>
      <c r="L29" s="603">
        <v>0</v>
      </c>
      <c r="M29" s="600">
        <v>60444</v>
      </c>
      <c r="N29" s="600">
        <v>0</v>
      </c>
      <c r="O29" s="600">
        <f t="shared" si="0"/>
        <v>60444</v>
      </c>
      <c r="P29" s="604" t="s">
        <v>5211</v>
      </c>
    </row>
    <row r="30" spans="1:16" ht="30" x14ac:dyDescent="0.2">
      <c r="A30" s="594">
        <v>34</v>
      </c>
      <c r="B30" s="594">
        <v>22</v>
      </c>
      <c r="C30" s="595">
        <v>23</v>
      </c>
      <c r="D30" s="596" t="s">
        <v>205</v>
      </c>
      <c r="E30" s="597" t="s">
        <v>206</v>
      </c>
      <c r="F30" s="598" t="s">
        <v>204</v>
      </c>
      <c r="G30" s="599" t="s">
        <v>106</v>
      </c>
      <c r="H30" s="600">
        <v>150000</v>
      </c>
      <c r="I30" s="601">
        <v>47998</v>
      </c>
      <c r="J30" s="605">
        <v>42486</v>
      </c>
      <c r="K30" s="603">
        <v>0</v>
      </c>
      <c r="L30" s="603">
        <v>0</v>
      </c>
      <c r="M30" s="600">
        <v>47998</v>
      </c>
      <c r="N30" s="600">
        <v>0</v>
      </c>
      <c r="O30" s="600">
        <f t="shared" si="0"/>
        <v>47998</v>
      </c>
      <c r="P30" s="604" t="s">
        <v>5205</v>
      </c>
    </row>
    <row r="31" spans="1:16" ht="30" x14ac:dyDescent="0.2">
      <c r="A31" s="594">
        <v>33</v>
      </c>
      <c r="B31" s="594">
        <v>21</v>
      </c>
      <c r="C31" s="595">
        <v>24</v>
      </c>
      <c r="D31" s="596" t="s">
        <v>202</v>
      </c>
      <c r="E31" s="597" t="s">
        <v>203</v>
      </c>
      <c r="F31" s="598" t="s">
        <v>204</v>
      </c>
      <c r="G31" s="599" t="s">
        <v>106</v>
      </c>
      <c r="H31" s="600">
        <v>125000</v>
      </c>
      <c r="I31" s="601">
        <v>54899</v>
      </c>
      <c r="J31" s="605">
        <v>42545</v>
      </c>
      <c r="K31" s="603">
        <v>0</v>
      </c>
      <c r="L31" s="603">
        <v>0</v>
      </c>
      <c r="M31" s="600">
        <v>54899</v>
      </c>
      <c r="N31" s="600">
        <v>0</v>
      </c>
      <c r="O31" s="600">
        <f t="shared" si="0"/>
        <v>54899</v>
      </c>
      <c r="P31" s="604" t="s">
        <v>5205</v>
      </c>
    </row>
    <row r="32" spans="1:16" x14ac:dyDescent="0.2">
      <c r="A32" s="594">
        <v>31</v>
      </c>
      <c r="B32" s="594">
        <v>25</v>
      </c>
      <c r="C32" s="595">
        <v>25</v>
      </c>
      <c r="D32" s="596" t="s">
        <v>196</v>
      </c>
      <c r="E32" s="597" t="s">
        <v>197</v>
      </c>
      <c r="F32" s="598" t="s">
        <v>198</v>
      </c>
      <c r="G32" s="599" t="s">
        <v>106</v>
      </c>
      <c r="H32" s="600">
        <v>40000</v>
      </c>
      <c r="I32" s="601">
        <v>47600</v>
      </c>
      <c r="J32" s="605">
        <v>42565</v>
      </c>
      <c r="K32" s="603">
        <v>0</v>
      </c>
      <c r="L32" s="603">
        <v>0</v>
      </c>
      <c r="M32" s="600">
        <v>47600</v>
      </c>
      <c r="N32" s="600">
        <v>0</v>
      </c>
      <c r="O32" s="600">
        <f t="shared" si="0"/>
        <v>47600</v>
      </c>
      <c r="P32" s="604" t="s">
        <v>5205</v>
      </c>
    </row>
    <row r="33" spans="1:16" x14ac:dyDescent="0.2">
      <c r="A33" s="594">
        <v>32</v>
      </c>
      <c r="B33" s="594">
        <v>26</v>
      </c>
      <c r="C33" s="595">
        <v>26</v>
      </c>
      <c r="D33" s="596" t="s">
        <v>199</v>
      </c>
      <c r="E33" s="597" t="s">
        <v>200</v>
      </c>
      <c r="F33" s="598" t="s">
        <v>201</v>
      </c>
      <c r="G33" s="599" t="s">
        <v>106</v>
      </c>
      <c r="H33" s="600">
        <v>40000</v>
      </c>
      <c r="I33" s="601">
        <v>64800</v>
      </c>
      <c r="J33" s="605">
        <v>42565</v>
      </c>
      <c r="K33" s="603">
        <v>0</v>
      </c>
      <c r="L33" s="603">
        <v>0</v>
      </c>
      <c r="M33" s="600">
        <v>64800</v>
      </c>
      <c r="N33" s="600">
        <v>0</v>
      </c>
      <c r="O33" s="600">
        <f t="shared" si="0"/>
        <v>64800</v>
      </c>
      <c r="P33" s="604" t="s">
        <v>5205</v>
      </c>
    </row>
    <row r="34" spans="1:16" x14ac:dyDescent="0.2">
      <c r="A34" s="594">
        <v>185</v>
      </c>
      <c r="B34" s="594">
        <v>27</v>
      </c>
      <c r="C34" s="595">
        <v>27</v>
      </c>
      <c r="D34" s="596" t="s">
        <v>499</v>
      </c>
      <c r="E34" s="597" t="s">
        <v>500</v>
      </c>
      <c r="F34" s="598" t="s">
        <v>501</v>
      </c>
      <c r="G34" s="599" t="s">
        <v>106</v>
      </c>
      <c r="H34" s="600">
        <v>120000</v>
      </c>
      <c r="I34" s="608">
        <v>74000</v>
      </c>
      <c r="J34" s="605">
        <v>42559</v>
      </c>
      <c r="K34" s="603">
        <v>1</v>
      </c>
      <c r="L34" s="603">
        <v>0</v>
      </c>
      <c r="M34" s="600">
        <v>0</v>
      </c>
      <c r="N34" s="600">
        <v>0</v>
      </c>
      <c r="O34" s="600">
        <f t="shared" si="0"/>
        <v>74000</v>
      </c>
      <c r="P34" s="604" t="s">
        <v>5205</v>
      </c>
    </row>
    <row r="35" spans="1:16" x14ac:dyDescent="0.2">
      <c r="A35" s="594" t="s">
        <v>108</v>
      </c>
      <c r="B35" s="594">
        <v>24</v>
      </c>
      <c r="C35" s="595">
        <v>28</v>
      </c>
      <c r="D35" s="596" t="s">
        <v>109</v>
      </c>
      <c r="E35" s="597" t="s">
        <v>110</v>
      </c>
      <c r="F35" s="598" t="s">
        <v>111</v>
      </c>
      <c r="G35" s="599" t="s">
        <v>106</v>
      </c>
      <c r="H35" s="600">
        <v>0</v>
      </c>
      <c r="I35" s="608">
        <v>70000</v>
      </c>
      <c r="J35" s="605">
        <v>42613</v>
      </c>
      <c r="K35" s="603">
        <v>1</v>
      </c>
      <c r="L35" s="603">
        <v>0</v>
      </c>
      <c r="M35" s="600">
        <v>0</v>
      </c>
      <c r="N35" s="600">
        <v>0</v>
      </c>
      <c r="O35" s="600">
        <f t="shared" si="0"/>
        <v>70000</v>
      </c>
      <c r="P35" s="604"/>
    </row>
    <row r="36" spans="1:16" x14ac:dyDescent="0.2">
      <c r="A36" s="594">
        <v>52</v>
      </c>
      <c r="B36" s="594">
        <v>28</v>
      </c>
      <c r="C36" s="595">
        <v>29</v>
      </c>
      <c r="D36" s="596" t="s">
        <v>247</v>
      </c>
      <c r="E36" s="597" t="s">
        <v>248</v>
      </c>
      <c r="F36" s="598" t="s">
        <v>135</v>
      </c>
      <c r="G36" s="599" t="s">
        <v>106</v>
      </c>
      <c r="H36" s="600">
        <v>350000</v>
      </c>
      <c r="I36" s="608">
        <v>440000</v>
      </c>
      <c r="J36" s="605">
        <v>42667</v>
      </c>
      <c r="K36" s="603">
        <v>1</v>
      </c>
      <c r="L36" s="603">
        <v>0</v>
      </c>
      <c r="M36" s="600">
        <v>0</v>
      </c>
      <c r="N36" s="600">
        <v>0</v>
      </c>
      <c r="O36" s="600">
        <f t="shared" si="0"/>
        <v>440000</v>
      </c>
      <c r="P36" s="604" t="s">
        <v>5205</v>
      </c>
    </row>
    <row r="37" spans="1:16" x14ac:dyDescent="0.2">
      <c r="A37" s="594">
        <v>51</v>
      </c>
      <c r="B37" s="594">
        <v>29</v>
      </c>
      <c r="C37" s="595">
        <v>30</v>
      </c>
      <c r="D37" s="596" t="s">
        <v>246</v>
      </c>
      <c r="E37" s="597" t="s">
        <v>245</v>
      </c>
      <c r="F37" s="598" t="s">
        <v>135</v>
      </c>
      <c r="G37" s="599" t="s">
        <v>106</v>
      </c>
      <c r="H37" s="600">
        <v>350000</v>
      </c>
      <c r="I37" s="601">
        <v>163331</v>
      </c>
      <c r="J37" s="605">
        <v>42598</v>
      </c>
      <c r="K37" s="603">
        <v>0</v>
      </c>
      <c r="L37" s="603">
        <v>0</v>
      </c>
      <c r="M37" s="600">
        <v>163331</v>
      </c>
      <c r="N37" s="600">
        <v>0</v>
      </c>
      <c r="O37" s="600">
        <f t="shared" si="0"/>
        <v>163331</v>
      </c>
      <c r="P37" s="604" t="s">
        <v>5205</v>
      </c>
    </row>
    <row r="38" spans="1:16" x14ac:dyDescent="0.2">
      <c r="A38" s="594">
        <v>193</v>
      </c>
      <c r="B38" s="594">
        <v>30</v>
      </c>
      <c r="C38" s="595">
        <v>31</v>
      </c>
      <c r="D38" s="596" t="s">
        <v>515</v>
      </c>
      <c r="E38" s="597" t="s">
        <v>275</v>
      </c>
      <c r="F38" s="598" t="s">
        <v>135</v>
      </c>
      <c r="G38" s="599" t="s">
        <v>106</v>
      </c>
      <c r="H38" s="600">
        <v>350000</v>
      </c>
      <c r="I38" s="601">
        <v>89400</v>
      </c>
      <c r="J38" s="605">
        <v>42573</v>
      </c>
      <c r="K38" s="603">
        <v>0</v>
      </c>
      <c r="L38" s="603">
        <v>0</v>
      </c>
      <c r="M38" s="600">
        <v>89400</v>
      </c>
      <c r="N38" s="600">
        <v>0</v>
      </c>
      <c r="O38" s="600">
        <f t="shared" si="0"/>
        <v>89400</v>
      </c>
      <c r="P38" s="604" t="s">
        <v>5205</v>
      </c>
    </row>
    <row r="39" spans="1:16" ht="30" x14ac:dyDescent="0.2">
      <c r="A39" s="594" t="e">
        <v>#N/A</v>
      </c>
      <c r="B39" s="594">
        <v>31</v>
      </c>
      <c r="C39" s="595">
        <v>32</v>
      </c>
      <c r="D39" s="596" t="s">
        <v>4572</v>
      </c>
      <c r="E39" s="597" t="s">
        <v>225</v>
      </c>
      <c r="F39" s="598" t="s">
        <v>4573</v>
      </c>
      <c r="G39" s="599" t="s">
        <v>106</v>
      </c>
      <c r="H39" s="600">
        <v>0</v>
      </c>
      <c r="I39" s="601">
        <v>247496</v>
      </c>
      <c r="J39" s="605">
        <v>42451</v>
      </c>
      <c r="K39" s="603">
        <v>0</v>
      </c>
      <c r="L39" s="603">
        <v>0</v>
      </c>
      <c r="M39" s="600">
        <v>247496</v>
      </c>
      <c r="N39" s="600">
        <v>0</v>
      </c>
      <c r="O39" s="600">
        <f t="shared" si="0"/>
        <v>247496</v>
      </c>
      <c r="P39" s="604"/>
    </row>
    <row r="40" spans="1:16" x14ac:dyDescent="0.2">
      <c r="A40" s="594">
        <v>14</v>
      </c>
      <c r="B40" s="594">
        <v>32</v>
      </c>
      <c r="C40" s="595">
        <v>33</v>
      </c>
      <c r="D40" s="596" t="s">
        <v>161</v>
      </c>
      <c r="E40" s="597" t="s">
        <v>162</v>
      </c>
      <c r="F40" s="598" t="s">
        <v>163</v>
      </c>
      <c r="G40" s="599" t="s">
        <v>106</v>
      </c>
      <c r="H40" s="600">
        <v>7500</v>
      </c>
      <c r="I40" s="601">
        <v>9701</v>
      </c>
      <c r="J40" s="602">
        <v>42452</v>
      </c>
      <c r="K40" s="603">
        <v>1</v>
      </c>
      <c r="L40" s="603">
        <v>1</v>
      </c>
      <c r="M40" s="600">
        <v>9701</v>
      </c>
      <c r="N40" s="600">
        <v>9701</v>
      </c>
      <c r="O40" s="600">
        <f t="shared" si="0"/>
        <v>0</v>
      </c>
      <c r="P40" s="604"/>
    </row>
    <row r="41" spans="1:16" ht="30" x14ac:dyDescent="0.2">
      <c r="A41" s="594">
        <v>180</v>
      </c>
      <c r="B41" s="594">
        <v>33</v>
      </c>
      <c r="C41" s="595">
        <v>34</v>
      </c>
      <c r="D41" s="596" t="s">
        <v>488</v>
      </c>
      <c r="E41" s="597" t="s">
        <v>489</v>
      </c>
      <c r="F41" s="598" t="s">
        <v>490</v>
      </c>
      <c r="G41" s="599" t="s">
        <v>106</v>
      </c>
      <c r="H41" s="600">
        <v>10000</v>
      </c>
      <c r="I41" s="601">
        <v>17240.7</v>
      </c>
      <c r="J41" s="602">
        <v>42473</v>
      </c>
      <c r="K41" s="603">
        <v>1</v>
      </c>
      <c r="L41" s="603">
        <v>1</v>
      </c>
      <c r="M41" s="600">
        <v>17240.7</v>
      </c>
      <c r="N41" s="600">
        <v>17240.7</v>
      </c>
      <c r="O41" s="600">
        <f t="shared" si="0"/>
        <v>0</v>
      </c>
      <c r="P41" s="604"/>
    </row>
    <row r="42" spans="1:16" x14ac:dyDescent="0.2">
      <c r="A42" s="594">
        <v>188</v>
      </c>
      <c r="B42" s="594">
        <v>34</v>
      </c>
      <c r="C42" s="595">
        <v>35</v>
      </c>
      <c r="D42" s="596" t="s">
        <v>506</v>
      </c>
      <c r="E42" s="597" t="s">
        <v>500</v>
      </c>
      <c r="F42" s="598" t="s">
        <v>507</v>
      </c>
      <c r="G42" s="599" t="s">
        <v>106</v>
      </c>
      <c r="H42" s="600">
        <v>15000</v>
      </c>
      <c r="I42" s="601">
        <v>19795.400000000001</v>
      </c>
      <c r="J42" s="602">
        <v>42473</v>
      </c>
      <c r="K42" s="603">
        <v>1</v>
      </c>
      <c r="L42" s="603">
        <v>1</v>
      </c>
      <c r="M42" s="600">
        <v>19795.400000000001</v>
      </c>
      <c r="N42" s="600">
        <v>19795.400000000001</v>
      </c>
      <c r="O42" s="600">
        <f t="shared" si="0"/>
        <v>0</v>
      </c>
      <c r="P42" s="604"/>
    </row>
    <row r="43" spans="1:16" ht="75" x14ac:dyDescent="0.2">
      <c r="A43" s="594" t="e">
        <v>#N/A</v>
      </c>
      <c r="B43" s="594">
        <v>35</v>
      </c>
      <c r="C43" s="595">
        <v>36</v>
      </c>
      <c r="D43" s="596" t="s">
        <v>4577</v>
      </c>
      <c r="E43" s="597" t="s">
        <v>5212</v>
      </c>
      <c r="F43" s="598" t="s">
        <v>5213</v>
      </c>
      <c r="G43" s="599" t="s">
        <v>106</v>
      </c>
      <c r="H43" s="600">
        <v>0</v>
      </c>
      <c r="I43" s="608">
        <v>795000</v>
      </c>
      <c r="J43" s="605">
        <v>42723</v>
      </c>
      <c r="K43" s="603">
        <v>1</v>
      </c>
      <c r="L43" s="603">
        <v>0</v>
      </c>
      <c r="M43" s="600">
        <v>0</v>
      </c>
      <c r="N43" s="600">
        <v>0</v>
      </c>
      <c r="O43" s="600">
        <f t="shared" si="0"/>
        <v>795000</v>
      </c>
      <c r="P43" s="604" t="s">
        <v>5205</v>
      </c>
    </row>
    <row r="44" spans="1:16" ht="30" x14ac:dyDescent="0.2">
      <c r="A44" s="594">
        <v>118</v>
      </c>
      <c r="B44" s="594">
        <v>36</v>
      </c>
      <c r="C44" s="595">
        <v>37</v>
      </c>
      <c r="D44" s="596" t="s">
        <v>376</v>
      </c>
      <c r="E44" s="597" t="s">
        <v>377</v>
      </c>
      <c r="F44" s="598" t="s">
        <v>378</v>
      </c>
      <c r="G44" s="599" t="s">
        <v>106</v>
      </c>
      <c r="H44" s="600">
        <v>16200</v>
      </c>
      <c r="I44" s="601">
        <v>44134</v>
      </c>
      <c r="J44" s="605">
        <v>42570</v>
      </c>
      <c r="K44" s="603">
        <v>0</v>
      </c>
      <c r="L44" s="603">
        <v>0</v>
      </c>
      <c r="M44" s="600">
        <v>44134</v>
      </c>
      <c r="N44" s="600">
        <v>0</v>
      </c>
      <c r="O44" s="600">
        <f t="shared" si="0"/>
        <v>44134</v>
      </c>
      <c r="P44" s="604" t="s">
        <v>4400</v>
      </c>
    </row>
    <row r="45" spans="1:16" x14ac:dyDescent="0.2">
      <c r="A45" s="594">
        <v>142</v>
      </c>
      <c r="B45" s="594">
        <v>39</v>
      </c>
      <c r="C45" s="595">
        <v>38</v>
      </c>
      <c r="D45" s="596" t="s">
        <v>420</v>
      </c>
      <c r="E45" s="597" t="s">
        <v>421</v>
      </c>
      <c r="F45" s="598" t="s">
        <v>154</v>
      </c>
      <c r="G45" s="599" t="s">
        <v>106</v>
      </c>
      <c r="H45" s="600">
        <v>10000</v>
      </c>
      <c r="I45" s="601">
        <v>12867</v>
      </c>
      <c r="J45" s="605">
        <v>42514</v>
      </c>
      <c r="K45" s="603">
        <v>0</v>
      </c>
      <c r="L45" s="603">
        <v>0</v>
      </c>
      <c r="M45" s="600">
        <v>12867</v>
      </c>
      <c r="N45" s="600">
        <v>0</v>
      </c>
      <c r="O45" s="600">
        <f t="shared" si="0"/>
        <v>12867</v>
      </c>
      <c r="P45" s="604" t="s">
        <v>5205</v>
      </c>
    </row>
    <row r="46" spans="1:16" x14ac:dyDescent="0.2">
      <c r="A46" s="594">
        <v>144</v>
      </c>
      <c r="B46" s="594">
        <v>40</v>
      </c>
      <c r="C46" s="595">
        <v>39</v>
      </c>
      <c r="D46" s="596" t="s">
        <v>424</v>
      </c>
      <c r="E46" s="597" t="s">
        <v>425</v>
      </c>
      <c r="F46" s="598" t="s">
        <v>154</v>
      </c>
      <c r="G46" s="599" t="s">
        <v>106</v>
      </c>
      <c r="H46" s="600">
        <v>10000</v>
      </c>
      <c r="I46" s="601">
        <v>12867</v>
      </c>
      <c r="J46" s="605">
        <v>42514</v>
      </c>
      <c r="K46" s="603">
        <v>0</v>
      </c>
      <c r="L46" s="603">
        <v>0</v>
      </c>
      <c r="M46" s="600">
        <v>12867</v>
      </c>
      <c r="N46" s="600">
        <v>0</v>
      </c>
      <c r="O46" s="600">
        <f t="shared" si="0"/>
        <v>12867</v>
      </c>
      <c r="P46" s="604" t="s">
        <v>5205</v>
      </c>
    </row>
    <row r="47" spans="1:16" x14ac:dyDescent="0.2">
      <c r="A47" s="594">
        <v>61</v>
      </c>
      <c r="B47" s="594">
        <v>51</v>
      </c>
      <c r="C47" s="595">
        <v>40</v>
      </c>
      <c r="D47" s="596" t="s">
        <v>265</v>
      </c>
      <c r="E47" s="597" t="s">
        <v>266</v>
      </c>
      <c r="F47" s="598" t="s">
        <v>177</v>
      </c>
      <c r="G47" s="599" t="s">
        <v>106</v>
      </c>
      <c r="H47" s="600">
        <v>12500</v>
      </c>
      <c r="I47" s="601">
        <v>10950</v>
      </c>
      <c r="J47" s="605">
        <v>42538</v>
      </c>
      <c r="K47" s="603">
        <v>0</v>
      </c>
      <c r="L47" s="603">
        <v>0</v>
      </c>
      <c r="M47" s="600">
        <v>10950</v>
      </c>
      <c r="N47" s="600">
        <v>0</v>
      </c>
      <c r="O47" s="600">
        <f t="shared" si="0"/>
        <v>10950</v>
      </c>
      <c r="P47" s="604" t="s">
        <v>5205</v>
      </c>
    </row>
    <row r="48" spans="1:16" x14ac:dyDescent="0.2">
      <c r="A48" s="594">
        <v>72</v>
      </c>
      <c r="B48" s="594">
        <v>37</v>
      </c>
      <c r="C48" s="595">
        <v>41</v>
      </c>
      <c r="D48" s="596" t="s">
        <v>287</v>
      </c>
      <c r="E48" s="597" t="s">
        <v>288</v>
      </c>
      <c r="F48" s="598" t="s">
        <v>154</v>
      </c>
      <c r="G48" s="599" t="s">
        <v>106</v>
      </c>
      <c r="H48" s="600">
        <v>15000</v>
      </c>
      <c r="I48" s="601">
        <v>12867</v>
      </c>
      <c r="J48" s="605">
        <v>42514</v>
      </c>
      <c r="K48" s="603">
        <v>0</v>
      </c>
      <c r="L48" s="603">
        <v>0</v>
      </c>
      <c r="M48" s="600">
        <v>12867</v>
      </c>
      <c r="N48" s="600">
        <v>0</v>
      </c>
      <c r="O48" s="600">
        <f t="shared" si="0"/>
        <v>12867</v>
      </c>
      <c r="P48" s="604" t="s">
        <v>5205</v>
      </c>
    </row>
    <row r="49" spans="1:16" x14ac:dyDescent="0.2">
      <c r="A49" s="594">
        <v>73</v>
      </c>
      <c r="B49" s="594">
        <v>49</v>
      </c>
      <c r="C49" s="595">
        <v>42</v>
      </c>
      <c r="D49" s="596" t="s">
        <v>289</v>
      </c>
      <c r="E49" s="597" t="s">
        <v>288</v>
      </c>
      <c r="F49" s="598" t="s">
        <v>177</v>
      </c>
      <c r="G49" s="599" t="s">
        <v>106</v>
      </c>
      <c r="H49" s="600">
        <v>12500</v>
      </c>
      <c r="I49" s="601">
        <v>10950</v>
      </c>
      <c r="J49" s="605">
        <v>42538</v>
      </c>
      <c r="K49" s="603">
        <v>0</v>
      </c>
      <c r="L49" s="603">
        <v>0</v>
      </c>
      <c r="M49" s="600">
        <v>10950</v>
      </c>
      <c r="N49" s="600">
        <v>0</v>
      </c>
      <c r="O49" s="600">
        <f t="shared" si="0"/>
        <v>10950</v>
      </c>
      <c r="P49" s="604" t="s">
        <v>5205</v>
      </c>
    </row>
    <row r="50" spans="1:16" x14ac:dyDescent="0.2">
      <c r="A50" s="594">
        <v>84</v>
      </c>
      <c r="B50" s="594">
        <v>53</v>
      </c>
      <c r="C50" s="595">
        <v>43</v>
      </c>
      <c r="D50" s="596" t="s">
        <v>311</v>
      </c>
      <c r="E50" s="597" t="s">
        <v>309</v>
      </c>
      <c r="F50" s="598" t="s">
        <v>177</v>
      </c>
      <c r="G50" s="599" t="s">
        <v>106</v>
      </c>
      <c r="H50" s="600">
        <v>12500</v>
      </c>
      <c r="I50" s="601">
        <v>10950</v>
      </c>
      <c r="J50" s="605">
        <v>42538</v>
      </c>
      <c r="K50" s="603">
        <v>0</v>
      </c>
      <c r="L50" s="603">
        <v>0</v>
      </c>
      <c r="M50" s="600">
        <v>10950</v>
      </c>
      <c r="N50" s="600">
        <v>0</v>
      </c>
      <c r="O50" s="600">
        <f t="shared" si="0"/>
        <v>10950</v>
      </c>
      <c r="P50" s="604" t="s">
        <v>5205</v>
      </c>
    </row>
    <row r="51" spans="1:16" x14ac:dyDescent="0.2">
      <c r="A51" s="594">
        <v>93</v>
      </c>
      <c r="B51" s="594">
        <v>38</v>
      </c>
      <c r="C51" s="595">
        <v>44</v>
      </c>
      <c r="D51" s="596" t="s">
        <v>331</v>
      </c>
      <c r="E51" s="597" t="s">
        <v>332</v>
      </c>
      <c r="F51" s="598" t="s">
        <v>154</v>
      </c>
      <c r="G51" s="599" t="s">
        <v>106</v>
      </c>
      <c r="H51" s="600">
        <v>10000</v>
      </c>
      <c r="I51" s="601">
        <v>12865</v>
      </c>
      <c r="J51" s="605">
        <v>42514</v>
      </c>
      <c r="K51" s="603">
        <v>0</v>
      </c>
      <c r="L51" s="603">
        <v>0</v>
      </c>
      <c r="M51" s="600">
        <v>12865</v>
      </c>
      <c r="N51" s="600">
        <v>0</v>
      </c>
      <c r="O51" s="600">
        <f t="shared" si="0"/>
        <v>12865</v>
      </c>
      <c r="P51" s="604" t="s">
        <v>5205</v>
      </c>
    </row>
    <row r="52" spans="1:16" x14ac:dyDescent="0.2">
      <c r="A52" s="594">
        <v>145</v>
      </c>
      <c r="B52" s="594">
        <v>126</v>
      </c>
      <c r="C52" s="595">
        <v>45</v>
      </c>
      <c r="D52" s="596" t="s">
        <v>426</v>
      </c>
      <c r="E52" s="597" t="s">
        <v>425</v>
      </c>
      <c r="F52" s="598" t="s">
        <v>177</v>
      </c>
      <c r="G52" s="599" t="s">
        <v>106</v>
      </c>
      <c r="H52" s="600">
        <v>12500</v>
      </c>
      <c r="I52" s="601">
        <v>10950</v>
      </c>
      <c r="J52" s="605">
        <v>42538</v>
      </c>
      <c r="K52" s="603">
        <v>0</v>
      </c>
      <c r="L52" s="603">
        <v>0</v>
      </c>
      <c r="M52" s="600">
        <v>10950</v>
      </c>
      <c r="N52" s="600">
        <v>0</v>
      </c>
      <c r="O52" s="600">
        <f t="shared" si="0"/>
        <v>10950</v>
      </c>
      <c r="P52" s="604" t="s">
        <v>5205</v>
      </c>
    </row>
    <row r="53" spans="1:16" ht="30" x14ac:dyDescent="0.2">
      <c r="A53" s="594">
        <v>146</v>
      </c>
      <c r="B53" s="594">
        <v>42</v>
      </c>
      <c r="C53" s="595">
        <v>46</v>
      </c>
      <c r="D53" s="596" t="s">
        <v>427</v>
      </c>
      <c r="E53" s="597" t="s">
        <v>428</v>
      </c>
      <c r="F53" s="598" t="s">
        <v>154</v>
      </c>
      <c r="G53" s="599" t="s">
        <v>106</v>
      </c>
      <c r="H53" s="600">
        <v>10000</v>
      </c>
      <c r="I53" s="601">
        <v>12867</v>
      </c>
      <c r="J53" s="605">
        <v>42514</v>
      </c>
      <c r="K53" s="603">
        <v>0</v>
      </c>
      <c r="L53" s="603">
        <v>0</v>
      </c>
      <c r="M53" s="600">
        <v>12867</v>
      </c>
      <c r="N53" s="600">
        <v>0</v>
      </c>
      <c r="O53" s="600">
        <f t="shared" si="0"/>
        <v>12867</v>
      </c>
      <c r="P53" s="604" t="s">
        <v>5205</v>
      </c>
    </row>
    <row r="54" spans="1:16" ht="30" x14ac:dyDescent="0.2">
      <c r="A54" s="594">
        <v>147</v>
      </c>
      <c r="B54" s="594">
        <v>127</v>
      </c>
      <c r="C54" s="595">
        <v>47</v>
      </c>
      <c r="D54" s="596" t="s">
        <v>429</v>
      </c>
      <c r="E54" s="597" t="s">
        <v>428</v>
      </c>
      <c r="F54" s="598" t="s">
        <v>177</v>
      </c>
      <c r="G54" s="599" t="s">
        <v>106</v>
      </c>
      <c r="H54" s="600">
        <v>12500</v>
      </c>
      <c r="I54" s="601">
        <v>10950</v>
      </c>
      <c r="J54" s="605">
        <v>42538</v>
      </c>
      <c r="K54" s="603">
        <v>0</v>
      </c>
      <c r="L54" s="603">
        <v>0</v>
      </c>
      <c r="M54" s="600">
        <v>10950</v>
      </c>
      <c r="N54" s="600">
        <v>0</v>
      </c>
      <c r="O54" s="600">
        <f t="shared" si="0"/>
        <v>10950</v>
      </c>
      <c r="P54" s="604" t="s">
        <v>5205</v>
      </c>
    </row>
    <row r="55" spans="1:16" x14ac:dyDescent="0.2">
      <c r="A55" s="594">
        <v>195</v>
      </c>
      <c r="B55" s="594">
        <v>131</v>
      </c>
      <c r="C55" s="595">
        <v>48</v>
      </c>
      <c r="D55" s="596" t="s">
        <v>519</v>
      </c>
      <c r="E55" s="597" t="s">
        <v>520</v>
      </c>
      <c r="F55" s="598" t="s">
        <v>177</v>
      </c>
      <c r="G55" s="599" t="s">
        <v>106</v>
      </c>
      <c r="H55" s="600">
        <v>12500</v>
      </c>
      <c r="I55" s="601">
        <v>10950</v>
      </c>
      <c r="J55" s="605">
        <v>42541</v>
      </c>
      <c r="K55" s="603">
        <v>0</v>
      </c>
      <c r="L55" s="603">
        <v>0</v>
      </c>
      <c r="M55" s="600">
        <v>10950</v>
      </c>
      <c r="N55" s="600">
        <v>0</v>
      </c>
      <c r="O55" s="600">
        <f t="shared" si="0"/>
        <v>10950</v>
      </c>
      <c r="P55" s="604" t="s">
        <v>5205</v>
      </c>
    </row>
    <row r="56" spans="1:16" ht="30" x14ac:dyDescent="0.2">
      <c r="A56" s="594">
        <v>196</v>
      </c>
      <c r="B56" s="594">
        <v>41</v>
      </c>
      <c r="C56" s="595">
        <v>49</v>
      </c>
      <c r="D56" s="596" t="s">
        <v>521</v>
      </c>
      <c r="E56" s="597" t="s">
        <v>4583</v>
      </c>
      <c r="F56" s="598" t="s">
        <v>154</v>
      </c>
      <c r="G56" s="599" t="s">
        <v>106</v>
      </c>
      <c r="H56" s="600">
        <v>10000</v>
      </c>
      <c r="I56" s="601">
        <v>12867</v>
      </c>
      <c r="J56" s="605">
        <v>42514</v>
      </c>
      <c r="K56" s="603">
        <v>0</v>
      </c>
      <c r="L56" s="603">
        <v>0</v>
      </c>
      <c r="M56" s="600">
        <v>12867</v>
      </c>
      <c r="N56" s="600">
        <v>0</v>
      </c>
      <c r="O56" s="600">
        <f t="shared" si="0"/>
        <v>12867</v>
      </c>
      <c r="P56" s="604" t="s">
        <v>5205</v>
      </c>
    </row>
    <row r="57" spans="1:16" x14ac:dyDescent="0.2">
      <c r="A57" s="594" t="e">
        <v>#N/A</v>
      </c>
      <c r="B57" s="594">
        <v>202</v>
      </c>
      <c r="C57" s="595">
        <v>50</v>
      </c>
      <c r="D57" s="596" t="s">
        <v>4650</v>
      </c>
      <c r="E57" s="597" t="s">
        <v>4651</v>
      </c>
      <c r="F57" s="598" t="s">
        <v>4652</v>
      </c>
      <c r="G57" s="599" t="s">
        <v>106</v>
      </c>
      <c r="H57" s="600">
        <v>0</v>
      </c>
      <c r="I57" s="608">
        <v>133479.85</v>
      </c>
      <c r="J57" s="605">
        <v>42646</v>
      </c>
      <c r="K57" s="603">
        <v>1</v>
      </c>
      <c r="L57" s="603">
        <v>0</v>
      </c>
      <c r="M57" s="600">
        <v>0</v>
      </c>
      <c r="N57" s="600">
        <v>0</v>
      </c>
      <c r="O57" s="600">
        <f t="shared" si="0"/>
        <v>133479.85</v>
      </c>
      <c r="P57" s="604" t="s">
        <v>5205</v>
      </c>
    </row>
    <row r="58" spans="1:16" ht="30" x14ac:dyDescent="0.2">
      <c r="A58" s="594">
        <v>717</v>
      </c>
      <c r="B58" s="594">
        <v>212</v>
      </c>
      <c r="C58" s="595">
        <v>51</v>
      </c>
      <c r="D58" s="596" t="s">
        <v>2026</v>
      </c>
      <c r="E58" s="597" t="s">
        <v>417</v>
      </c>
      <c r="F58" s="598" t="s">
        <v>1530</v>
      </c>
      <c r="G58" s="599" t="s">
        <v>106</v>
      </c>
      <c r="H58" s="600">
        <v>0</v>
      </c>
      <c r="I58" s="601">
        <v>24300</v>
      </c>
      <c r="J58" s="602">
        <v>42468</v>
      </c>
      <c r="K58" s="603">
        <v>1</v>
      </c>
      <c r="L58" s="603">
        <v>1</v>
      </c>
      <c r="M58" s="600">
        <v>24300</v>
      </c>
      <c r="N58" s="600">
        <v>24300</v>
      </c>
      <c r="O58" s="600">
        <f t="shared" si="0"/>
        <v>0</v>
      </c>
      <c r="P58" s="604"/>
    </row>
    <row r="59" spans="1:16" ht="30" x14ac:dyDescent="0.2">
      <c r="A59" s="594">
        <v>17</v>
      </c>
      <c r="B59" s="594">
        <v>43</v>
      </c>
      <c r="C59" s="595">
        <v>52</v>
      </c>
      <c r="D59" s="596" t="s">
        <v>168</v>
      </c>
      <c r="E59" s="597" t="s">
        <v>140</v>
      </c>
      <c r="F59" s="598" t="s">
        <v>169</v>
      </c>
      <c r="G59" s="599" t="s">
        <v>106</v>
      </c>
      <c r="H59" s="600">
        <v>45000</v>
      </c>
      <c r="I59" s="601">
        <v>66250</v>
      </c>
      <c r="J59" s="605">
        <v>42551</v>
      </c>
      <c r="K59" s="603">
        <v>0</v>
      </c>
      <c r="L59" s="603">
        <v>0</v>
      </c>
      <c r="M59" s="600">
        <v>66250</v>
      </c>
      <c r="N59" s="600">
        <v>0</v>
      </c>
      <c r="O59" s="600">
        <f t="shared" si="0"/>
        <v>66250</v>
      </c>
      <c r="P59" s="604" t="s">
        <v>4400</v>
      </c>
    </row>
    <row r="60" spans="1:16" ht="30" x14ac:dyDescent="0.2">
      <c r="A60" s="594">
        <v>45</v>
      </c>
      <c r="B60" s="594">
        <v>82</v>
      </c>
      <c r="C60" s="595">
        <v>53</v>
      </c>
      <c r="D60" s="596" t="s">
        <v>231</v>
      </c>
      <c r="E60" s="597" t="s">
        <v>232</v>
      </c>
      <c r="F60" s="598" t="s">
        <v>233</v>
      </c>
      <c r="G60" s="599" t="s">
        <v>106</v>
      </c>
      <c r="H60" s="600">
        <v>8000</v>
      </c>
      <c r="I60" s="601">
        <v>13045.73</v>
      </c>
      <c r="J60" s="602">
        <v>42447</v>
      </c>
      <c r="K60" s="603">
        <v>1</v>
      </c>
      <c r="L60" s="603">
        <v>1</v>
      </c>
      <c r="M60" s="600">
        <v>13045.73</v>
      </c>
      <c r="N60" s="600">
        <v>13045.73</v>
      </c>
      <c r="O60" s="600">
        <f t="shared" si="0"/>
        <v>0</v>
      </c>
      <c r="P60" s="604" t="s">
        <v>5205</v>
      </c>
    </row>
    <row r="61" spans="1:16" ht="30" x14ac:dyDescent="0.2">
      <c r="A61" s="594">
        <v>64</v>
      </c>
      <c r="B61" s="594">
        <v>75</v>
      </c>
      <c r="C61" s="595">
        <v>54</v>
      </c>
      <c r="D61" s="596" t="s">
        <v>271</v>
      </c>
      <c r="E61" s="597" t="s">
        <v>270</v>
      </c>
      <c r="F61" s="598" t="s">
        <v>144</v>
      </c>
      <c r="G61" s="599" t="s">
        <v>106</v>
      </c>
      <c r="H61" s="600">
        <v>20000</v>
      </c>
      <c r="I61" s="601">
        <v>22500</v>
      </c>
      <c r="J61" s="602">
        <v>42468</v>
      </c>
      <c r="K61" s="603">
        <v>1</v>
      </c>
      <c r="L61" s="603">
        <v>1</v>
      </c>
      <c r="M61" s="600">
        <v>22500</v>
      </c>
      <c r="N61" s="600">
        <v>22500</v>
      </c>
      <c r="O61" s="600">
        <f t="shared" si="0"/>
        <v>0</v>
      </c>
      <c r="P61" s="604" t="s">
        <v>4400</v>
      </c>
    </row>
    <row r="62" spans="1:16" ht="30" x14ac:dyDescent="0.2">
      <c r="A62" s="594">
        <v>176</v>
      </c>
      <c r="B62" s="594">
        <v>71</v>
      </c>
      <c r="C62" s="595">
        <v>55</v>
      </c>
      <c r="D62" s="596" t="s">
        <v>482</v>
      </c>
      <c r="E62" s="597" t="s">
        <v>483</v>
      </c>
      <c r="F62" s="598" t="s">
        <v>216</v>
      </c>
      <c r="G62" s="599" t="s">
        <v>106</v>
      </c>
      <c r="H62" s="600">
        <v>8000</v>
      </c>
      <c r="I62" s="601">
        <v>10752</v>
      </c>
      <c r="J62" s="605">
        <v>42566</v>
      </c>
      <c r="K62" s="603">
        <v>0</v>
      </c>
      <c r="L62" s="603">
        <v>0</v>
      </c>
      <c r="M62" s="600">
        <v>10752</v>
      </c>
      <c r="N62" s="600">
        <v>0</v>
      </c>
      <c r="O62" s="600">
        <f t="shared" si="0"/>
        <v>10752</v>
      </c>
      <c r="P62" s="604"/>
    </row>
    <row r="63" spans="1:16" ht="30" x14ac:dyDescent="0.2">
      <c r="A63" s="594">
        <v>177</v>
      </c>
      <c r="B63" s="594">
        <v>72</v>
      </c>
      <c r="C63" s="595">
        <v>56</v>
      </c>
      <c r="D63" s="596" t="s">
        <v>484</v>
      </c>
      <c r="E63" s="597" t="s">
        <v>483</v>
      </c>
      <c r="F63" s="598" t="s">
        <v>216</v>
      </c>
      <c r="G63" s="599" t="s">
        <v>106</v>
      </c>
      <c r="H63" s="600">
        <v>18000</v>
      </c>
      <c r="I63" s="601">
        <v>16500</v>
      </c>
      <c r="J63" s="602">
        <v>42460</v>
      </c>
      <c r="K63" s="603">
        <v>1</v>
      </c>
      <c r="L63" s="603">
        <v>1</v>
      </c>
      <c r="M63" s="600">
        <v>16500</v>
      </c>
      <c r="N63" s="600">
        <v>16500</v>
      </c>
      <c r="O63" s="600">
        <f t="shared" si="0"/>
        <v>0</v>
      </c>
      <c r="P63" s="604"/>
    </row>
    <row r="64" spans="1:16" x14ac:dyDescent="0.2">
      <c r="A64" s="594">
        <v>62</v>
      </c>
      <c r="B64" s="594">
        <v>55</v>
      </c>
      <c r="C64" s="595">
        <v>57</v>
      </c>
      <c r="D64" s="596" t="s">
        <v>267</v>
      </c>
      <c r="E64" s="597" t="s">
        <v>268</v>
      </c>
      <c r="F64" s="598" t="s">
        <v>177</v>
      </c>
      <c r="G64" s="599" t="s">
        <v>106</v>
      </c>
      <c r="H64" s="600">
        <v>40000</v>
      </c>
      <c r="I64" s="601">
        <v>42458</v>
      </c>
      <c r="J64" s="605">
        <v>42601</v>
      </c>
      <c r="K64" s="603">
        <v>0</v>
      </c>
      <c r="L64" s="603">
        <v>0</v>
      </c>
      <c r="M64" s="600">
        <v>42458</v>
      </c>
      <c r="N64" s="600">
        <v>0</v>
      </c>
      <c r="O64" s="600">
        <f t="shared" si="0"/>
        <v>42458</v>
      </c>
      <c r="P64" s="604"/>
    </row>
    <row r="65" spans="1:16" x14ac:dyDescent="0.2">
      <c r="A65" s="594">
        <v>150</v>
      </c>
      <c r="B65" s="594">
        <v>89</v>
      </c>
      <c r="C65" s="595">
        <v>58</v>
      </c>
      <c r="D65" s="596" t="s">
        <v>434</v>
      </c>
      <c r="E65" s="597" t="s">
        <v>104</v>
      </c>
      <c r="F65" s="598" t="s">
        <v>216</v>
      </c>
      <c r="G65" s="599" t="s">
        <v>106</v>
      </c>
      <c r="H65" s="600">
        <v>85000</v>
      </c>
      <c r="I65" s="601">
        <v>81928</v>
      </c>
      <c r="J65" s="605">
        <v>42605</v>
      </c>
      <c r="K65" s="603">
        <v>0</v>
      </c>
      <c r="L65" s="603">
        <v>0</v>
      </c>
      <c r="M65" s="600">
        <v>81928</v>
      </c>
      <c r="N65" s="600">
        <v>0</v>
      </c>
      <c r="O65" s="600">
        <f t="shared" si="0"/>
        <v>81928</v>
      </c>
      <c r="P65" s="604"/>
    </row>
    <row r="66" spans="1:16" ht="30" x14ac:dyDescent="0.2">
      <c r="A66" s="594">
        <v>149</v>
      </c>
      <c r="B66" s="594">
        <v>56</v>
      </c>
      <c r="C66" s="595">
        <v>59</v>
      </c>
      <c r="D66" s="596" t="s">
        <v>431</v>
      </c>
      <c r="E66" s="597" t="s">
        <v>432</v>
      </c>
      <c r="F66" s="598" t="s">
        <v>433</v>
      </c>
      <c r="G66" s="599" t="s">
        <v>106</v>
      </c>
      <c r="H66" s="600">
        <v>16000</v>
      </c>
      <c r="I66" s="601">
        <v>24999</v>
      </c>
      <c r="J66" s="605">
        <v>42494</v>
      </c>
      <c r="K66" s="603">
        <v>0</v>
      </c>
      <c r="L66" s="603">
        <v>0</v>
      </c>
      <c r="M66" s="600">
        <v>24999</v>
      </c>
      <c r="N66" s="600">
        <v>0</v>
      </c>
      <c r="O66" s="600">
        <f t="shared" si="0"/>
        <v>24999</v>
      </c>
      <c r="P66" s="604" t="s">
        <v>5205</v>
      </c>
    </row>
    <row r="67" spans="1:16" ht="30" x14ac:dyDescent="0.2">
      <c r="A67" s="594">
        <v>137</v>
      </c>
      <c r="B67" s="594">
        <v>145</v>
      </c>
      <c r="C67" s="595">
        <v>60</v>
      </c>
      <c r="D67" s="596" t="s">
        <v>409</v>
      </c>
      <c r="E67" s="597" t="s">
        <v>4627</v>
      </c>
      <c r="F67" s="598" t="s">
        <v>411</v>
      </c>
      <c r="G67" s="599" t="s">
        <v>106</v>
      </c>
      <c r="H67" s="600">
        <v>425000</v>
      </c>
      <c r="I67" s="601">
        <v>184921</v>
      </c>
      <c r="J67" s="605">
        <v>42717</v>
      </c>
      <c r="K67" s="603">
        <v>0</v>
      </c>
      <c r="L67" s="603">
        <v>0</v>
      </c>
      <c r="M67" s="600">
        <v>184921</v>
      </c>
      <c r="N67" s="600">
        <v>0</v>
      </c>
      <c r="O67" s="600">
        <f t="shared" si="0"/>
        <v>184921</v>
      </c>
      <c r="P67" s="607" t="s">
        <v>5214</v>
      </c>
    </row>
    <row r="68" spans="1:16" ht="45" x14ac:dyDescent="0.2">
      <c r="A68" s="594">
        <v>1095</v>
      </c>
      <c r="B68" s="594">
        <v>1103</v>
      </c>
      <c r="C68" s="595">
        <v>61</v>
      </c>
      <c r="D68" s="596" t="s">
        <v>3071</v>
      </c>
      <c r="E68" s="597" t="s">
        <v>3072</v>
      </c>
      <c r="F68" s="598" t="s">
        <v>3073</v>
      </c>
      <c r="G68" s="599" t="s">
        <v>106</v>
      </c>
      <c r="H68" s="600">
        <v>10000</v>
      </c>
      <c r="I68" s="601">
        <v>7830.7</v>
      </c>
      <c r="J68" s="605">
        <v>42594</v>
      </c>
      <c r="K68" s="603">
        <v>0</v>
      </c>
      <c r="L68" s="603">
        <v>0</v>
      </c>
      <c r="M68" s="600">
        <v>7830.7</v>
      </c>
      <c r="N68" s="600">
        <v>0</v>
      </c>
      <c r="O68" s="600">
        <f t="shared" si="0"/>
        <v>7830.7</v>
      </c>
      <c r="P68" s="604" t="s">
        <v>4400</v>
      </c>
    </row>
    <row r="69" spans="1:16" ht="45" x14ac:dyDescent="0.2">
      <c r="A69" s="594" t="e">
        <v>#N/A</v>
      </c>
      <c r="B69" s="594" t="e">
        <v>#N/A</v>
      </c>
      <c r="C69" s="595">
        <v>62</v>
      </c>
      <c r="D69" s="596" t="s">
        <v>5215</v>
      </c>
      <c r="E69" s="597" t="s">
        <v>407</v>
      </c>
      <c r="F69" s="598" t="s">
        <v>5216</v>
      </c>
      <c r="G69" s="599" t="s">
        <v>106</v>
      </c>
      <c r="H69" s="600">
        <v>0</v>
      </c>
      <c r="I69" s="601">
        <v>7000</v>
      </c>
      <c r="J69" s="602">
        <v>42461</v>
      </c>
      <c r="K69" s="603">
        <v>1</v>
      </c>
      <c r="L69" s="603">
        <v>1</v>
      </c>
      <c r="M69" s="600">
        <v>7000</v>
      </c>
      <c r="N69" s="600">
        <v>7000</v>
      </c>
      <c r="O69" s="600">
        <f t="shared" si="0"/>
        <v>0</v>
      </c>
      <c r="P69" s="604" t="s">
        <v>5205</v>
      </c>
    </row>
    <row r="70" spans="1:16" x14ac:dyDescent="0.2">
      <c r="A70" s="594">
        <v>817</v>
      </c>
      <c r="B70" s="594">
        <v>825</v>
      </c>
      <c r="C70" s="595">
        <v>63</v>
      </c>
      <c r="D70" s="596" t="s">
        <v>2309</v>
      </c>
      <c r="E70" s="597" t="s">
        <v>481</v>
      </c>
      <c r="F70" s="598" t="s">
        <v>2310</v>
      </c>
      <c r="G70" s="599" t="s">
        <v>106</v>
      </c>
      <c r="H70" s="600">
        <v>40000</v>
      </c>
      <c r="I70" s="608">
        <v>26400</v>
      </c>
      <c r="J70" s="605">
        <v>42632</v>
      </c>
      <c r="K70" s="603">
        <v>1</v>
      </c>
      <c r="L70" s="603">
        <v>0</v>
      </c>
      <c r="M70" s="600">
        <v>0</v>
      </c>
      <c r="N70" s="600">
        <v>0</v>
      </c>
      <c r="O70" s="600">
        <f t="shared" si="0"/>
        <v>26400</v>
      </c>
      <c r="P70" s="604"/>
    </row>
    <row r="71" spans="1:16" ht="30" x14ac:dyDescent="0.2">
      <c r="A71" s="594" t="e">
        <v>#N/A</v>
      </c>
      <c r="B71" s="594">
        <v>50</v>
      </c>
      <c r="C71" s="595">
        <v>64</v>
      </c>
      <c r="D71" s="596" t="s">
        <v>4591</v>
      </c>
      <c r="E71" s="597" t="s">
        <v>1260</v>
      </c>
      <c r="F71" s="598" t="s">
        <v>4592</v>
      </c>
      <c r="G71" s="599" t="s">
        <v>106</v>
      </c>
      <c r="H71" s="600">
        <v>0</v>
      </c>
      <c r="I71" s="601">
        <v>23700</v>
      </c>
      <c r="J71" s="602">
        <v>42476</v>
      </c>
      <c r="K71" s="603">
        <v>1</v>
      </c>
      <c r="L71" s="603">
        <v>1</v>
      </c>
      <c r="M71" s="600">
        <v>23700</v>
      </c>
      <c r="N71" s="600">
        <v>23700</v>
      </c>
      <c r="O71" s="600">
        <f t="shared" si="0"/>
        <v>0</v>
      </c>
      <c r="P71" s="604" t="s">
        <v>5205</v>
      </c>
    </row>
    <row r="72" spans="1:16" x14ac:dyDescent="0.2">
      <c r="A72" s="594">
        <v>55</v>
      </c>
      <c r="B72" s="594">
        <v>93</v>
      </c>
      <c r="C72" s="595">
        <v>65</v>
      </c>
      <c r="D72" s="596" t="s">
        <v>253</v>
      </c>
      <c r="E72" s="597" t="s">
        <v>252</v>
      </c>
      <c r="F72" s="598" t="s">
        <v>135</v>
      </c>
      <c r="G72" s="599" t="s">
        <v>106</v>
      </c>
      <c r="H72" s="600">
        <v>350000</v>
      </c>
      <c r="I72" s="601">
        <v>350222</v>
      </c>
      <c r="J72" s="605">
        <v>42660</v>
      </c>
      <c r="K72" s="603">
        <v>0</v>
      </c>
      <c r="L72" s="603">
        <v>0</v>
      </c>
      <c r="M72" s="600">
        <v>350222</v>
      </c>
      <c r="N72" s="600">
        <v>0</v>
      </c>
      <c r="O72" s="600">
        <f t="shared" si="0"/>
        <v>350222</v>
      </c>
      <c r="P72" s="604" t="s">
        <v>5205</v>
      </c>
    </row>
    <row r="73" spans="1:16" x14ac:dyDescent="0.2">
      <c r="A73" s="594">
        <v>100</v>
      </c>
      <c r="B73" s="594">
        <v>79</v>
      </c>
      <c r="C73" s="595">
        <v>66</v>
      </c>
      <c r="D73" s="596" t="s">
        <v>345</v>
      </c>
      <c r="E73" s="597" t="s">
        <v>346</v>
      </c>
      <c r="F73" s="598" t="s">
        <v>347</v>
      </c>
      <c r="G73" s="599" t="s">
        <v>106</v>
      </c>
      <c r="H73" s="600">
        <v>5000</v>
      </c>
      <c r="I73" s="601">
        <v>334068</v>
      </c>
      <c r="J73" s="605">
        <v>42685</v>
      </c>
      <c r="K73" s="603">
        <v>0</v>
      </c>
      <c r="L73" s="603">
        <v>0</v>
      </c>
      <c r="M73" s="600">
        <v>334068</v>
      </c>
      <c r="N73" s="600">
        <v>0</v>
      </c>
      <c r="O73" s="600">
        <f t="shared" ref="O73:O136" si="1">IF(M73&gt;0,M73-N73,I73-N73)</f>
        <v>334068</v>
      </c>
      <c r="P73" s="604"/>
    </row>
    <row r="74" spans="1:16" x14ac:dyDescent="0.2">
      <c r="A74" s="594">
        <v>111</v>
      </c>
      <c r="B74" s="594">
        <v>66</v>
      </c>
      <c r="C74" s="595">
        <v>67</v>
      </c>
      <c r="D74" s="596" t="s">
        <v>364</v>
      </c>
      <c r="E74" s="597" t="s">
        <v>365</v>
      </c>
      <c r="F74" s="598" t="s">
        <v>330</v>
      </c>
      <c r="G74" s="599" t="s">
        <v>106</v>
      </c>
      <c r="H74" s="600">
        <v>10000</v>
      </c>
      <c r="I74" s="601">
        <v>13074</v>
      </c>
      <c r="J74" s="605">
        <v>42520</v>
      </c>
      <c r="K74" s="603">
        <v>0</v>
      </c>
      <c r="L74" s="603">
        <v>0</v>
      </c>
      <c r="M74" s="600">
        <v>13074</v>
      </c>
      <c r="N74" s="600">
        <v>0</v>
      </c>
      <c r="O74" s="600">
        <f t="shared" si="1"/>
        <v>13074</v>
      </c>
      <c r="P74" s="604"/>
    </row>
    <row r="75" spans="1:16" ht="30" x14ac:dyDescent="0.2">
      <c r="A75" s="594">
        <v>178</v>
      </c>
      <c r="B75" s="594">
        <v>58</v>
      </c>
      <c r="C75" s="595">
        <v>68</v>
      </c>
      <c r="D75" s="596" t="s">
        <v>485</v>
      </c>
      <c r="E75" s="597" t="s">
        <v>483</v>
      </c>
      <c r="F75" s="598" t="s">
        <v>177</v>
      </c>
      <c r="G75" s="599" t="s">
        <v>106</v>
      </c>
      <c r="H75" s="600">
        <v>80000</v>
      </c>
      <c r="I75" s="601">
        <v>47082</v>
      </c>
      <c r="J75" s="605">
        <v>42591</v>
      </c>
      <c r="K75" s="603">
        <v>0</v>
      </c>
      <c r="L75" s="603">
        <v>0</v>
      </c>
      <c r="M75" s="600">
        <v>47082</v>
      </c>
      <c r="N75" s="600">
        <v>0</v>
      </c>
      <c r="O75" s="600">
        <f t="shared" si="1"/>
        <v>47082</v>
      </c>
      <c r="P75" s="604"/>
    </row>
    <row r="76" spans="1:16" x14ac:dyDescent="0.2">
      <c r="A76" s="594">
        <v>7</v>
      </c>
      <c r="B76" s="594">
        <v>61</v>
      </c>
      <c r="C76" s="595">
        <v>69</v>
      </c>
      <c r="D76" s="596" t="s">
        <v>142</v>
      </c>
      <c r="E76" s="597" t="s">
        <v>143</v>
      </c>
      <c r="F76" s="598" t="s">
        <v>144</v>
      </c>
      <c r="G76" s="599" t="s">
        <v>106</v>
      </c>
      <c r="H76" s="600">
        <v>15000</v>
      </c>
      <c r="I76" s="601">
        <v>78593</v>
      </c>
      <c r="J76" s="605">
        <v>42572</v>
      </c>
      <c r="K76" s="603">
        <v>0</v>
      </c>
      <c r="L76" s="603">
        <v>0</v>
      </c>
      <c r="M76" s="600">
        <v>78593</v>
      </c>
      <c r="N76" s="600">
        <v>0</v>
      </c>
      <c r="O76" s="600">
        <f t="shared" si="1"/>
        <v>78593</v>
      </c>
      <c r="P76" s="604" t="s">
        <v>5205</v>
      </c>
    </row>
    <row r="77" spans="1:16" x14ac:dyDescent="0.2">
      <c r="A77" s="594">
        <v>66</v>
      </c>
      <c r="B77" s="594">
        <v>159</v>
      </c>
      <c r="C77" s="595">
        <v>70</v>
      </c>
      <c r="D77" s="596" t="s">
        <v>274</v>
      </c>
      <c r="E77" s="597" t="s">
        <v>275</v>
      </c>
      <c r="F77" s="598" t="s">
        <v>187</v>
      </c>
      <c r="G77" s="599" t="s">
        <v>106</v>
      </c>
      <c r="H77" s="600">
        <v>220000</v>
      </c>
      <c r="I77" s="601">
        <v>196428</v>
      </c>
      <c r="J77" s="605">
        <v>42611</v>
      </c>
      <c r="K77" s="603">
        <v>0</v>
      </c>
      <c r="L77" s="603">
        <v>0</v>
      </c>
      <c r="M77" s="600">
        <v>196428</v>
      </c>
      <c r="N77" s="600">
        <v>0</v>
      </c>
      <c r="O77" s="600">
        <f t="shared" si="1"/>
        <v>196428</v>
      </c>
      <c r="P77" s="604"/>
    </row>
    <row r="78" spans="1:16" x14ac:dyDescent="0.2">
      <c r="A78" s="594">
        <v>114</v>
      </c>
      <c r="B78" s="594">
        <v>107</v>
      </c>
      <c r="C78" s="595">
        <v>71</v>
      </c>
      <c r="D78" s="596" t="s">
        <v>368</v>
      </c>
      <c r="E78" s="597" t="s">
        <v>243</v>
      </c>
      <c r="F78" s="598" t="s">
        <v>369</v>
      </c>
      <c r="G78" s="599" t="s">
        <v>106</v>
      </c>
      <c r="H78" s="600">
        <v>200000</v>
      </c>
      <c r="I78" s="601">
        <v>49296</v>
      </c>
      <c r="J78" s="605">
        <v>42571</v>
      </c>
      <c r="K78" s="603">
        <v>0</v>
      </c>
      <c r="L78" s="603">
        <v>0</v>
      </c>
      <c r="M78" s="600">
        <v>49296</v>
      </c>
      <c r="N78" s="600">
        <v>0</v>
      </c>
      <c r="O78" s="600">
        <f t="shared" si="1"/>
        <v>49296</v>
      </c>
      <c r="P78" s="604"/>
    </row>
    <row r="79" spans="1:16" x14ac:dyDescent="0.2">
      <c r="A79" s="594" t="e">
        <v>#N/A</v>
      </c>
      <c r="B79" s="594" t="e">
        <v>#N/A</v>
      </c>
      <c r="C79" s="595">
        <v>72</v>
      </c>
      <c r="D79" s="596" t="s">
        <v>5217</v>
      </c>
      <c r="E79" s="597" t="s">
        <v>5218</v>
      </c>
      <c r="F79" s="598" t="s">
        <v>5219</v>
      </c>
      <c r="G79" s="599" t="s">
        <v>106</v>
      </c>
      <c r="H79" s="600">
        <v>0</v>
      </c>
      <c r="I79" s="601">
        <v>16896</v>
      </c>
      <c r="J79" s="605">
        <v>42587</v>
      </c>
      <c r="K79" s="603">
        <v>0</v>
      </c>
      <c r="L79" s="603">
        <v>0</v>
      </c>
      <c r="M79" s="600">
        <v>16896</v>
      </c>
      <c r="N79" s="600">
        <v>0</v>
      </c>
      <c r="O79" s="600">
        <f t="shared" si="1"/>
        <v>16896</v>
      </c>
      <c r="P79" s="604" t="s">
        <v>5205</v>
      </c>
    </row>
    <row r="80" spans="1:16" x14ac:dyDescent="0.2">
      <c r="A80" s="594" t="e">
        <v>#N/A</v>
      </c>
      <c r="B80" s="594">
        <v>208</v>
      </c>
      <c r="C80" s="595">
        <v>73</v>
      </c>
      <c r="D80" s="596" t="s">
        <v>4670</v>
      </c>
      <c r="E80" s="597" t="s">
        <v>4671</v>
      </c>
      <c r="F80" s="598" t="s">
        <v>5220</v>
      </c>
      <c r="G80" s="599" t="s">
        <v>106</v>
      </c>
      <c r="H80" s="600">
        <v>0</v>
      </c>
      <c r="I80" s="601">
        <v>24999</v>
      </c>
      <c r="J80" s="605">
        <v>42492</v>
      </c>
      <c r="K80" s="603">
        <v>0</v>
      </c>
      <c r="L80" s="603">
        <v>0</v>
      </c>
      <c r="M80" s="600">
        <v>24999</v>
      </c>
      <c r="N80" s="600">
        <v>0</v>
      </c>
      <c r="O80" s="600">
        <f t="shared" si="1"/>
        <v>24999</v>
      </c>
      <c r="P80" s="604" t="s">
        <v>5205</v>
      </c>
    </row>
    <row r="81" spans="1:16" ht="30" x14ac:dyDescent="0.2">
      <c r="A81" s="594">
        <v>57</v>
      </c>
      <c r="B81" s="594">
        <v>45</v>
      </c>
      <c r="C81" s="595">
        <v>74</v>
      </c>
      <c r="D81" s="596" t="s">
        <v>257</v>
      </c>
      <c r="E81" s="597" t="s">
        <v>258</v>
      </c>
      <c r="F81" s="598" t="s">
        <v>259</v>
      </c>
      <c r="G81" s="599" t="s">
        <v>106</v>
      </c>
      <c r="H81" s="600">
        <v>300000</v>
      </c>
      <c r="I81" s="608">
        <v>572000</v>
      </c>
      <c r="J81" s="605">
        <v>42753</v>
      </c>
      <c r="K81" s="603">
        <v>1</v>
      </c>
      <c r="L81" s="603">
        <v>0</v>
      </c>
      <c r="M81" s="600">
        <v>0</v>
      </c>
      <c r="N81" s="600">
        <v>0</v>
      </c>
      <c r="O81" s="600">
        <f t="shared" si="1"/>
        <v>572000</v>
      </c>
      <c r="P81" s="604"/>
    </row>
    <row r="82" spans="1:16" ht="60" x14ac:dyDescent="0.2">
      <c r="A82" s="594">
        <v>99</v>
      </c>
      <c r="B82" s="594">
        <v>46</v>
      </c>
      <c r="C82" s="595">
        <v>75</v>
      </c>
      <c r="D82" s="596" t="s">
        <v>342</v>
      </c>
      <c r="E82" s="597" t="s">
        <v>343</v>
      </c>
      <c r="F82" s="598" t="s">
        <v>344</v>
      </c>
      <c r="G82" s="599" t="s">
        <v>106</v>
      </c>
      <c r="H82" s="600">
        <v>300000</v>
      </c>
      <c r="I82" s="608">
        <v>231900</v>
      </c>
      <c r="J82" s="605">
        <v>42811</v>
      </c>
      <c r="K82" s="603">
        <v>1</v>
      </c>
      <c r="L82" s="603">
        <v>0</v>
      </c>
      <c r="M82" s="600">
        <v>0</v>
      </c>
      <c r="N82" s="600">
        <v>0</v>
      </c>
      <c r="O82" s="600">
        <f t="shared" si="1"/>
        <v>231900</v>
      </c>
      <c r="P82" s="604" t="s">
        <v>4400</v>
      </c>
    </row>
    <row r="83" spans="1:16" ht="30" x14ac:dyDescent="0.2">
      <c r="A83" s="594">
        <v>292</v>
      </c>
      <c r="B83" s="594">
        <v>304</v>
      </c>
      <c r="C83" s="595">
        <v>76</v>
      </c>
      <c r="D83" s="596" t="s">
        <v>762</v>
      </c>
      <c r="E83" s="597" t="s">
        <v>481</v>
      </c>
      <c r="F83" s="598" t="s">
        <v>763</v>
      </c>
      <c r="G83" s="599" t="s">
        <v>106</v>
      </c>
      <c r="H83" s="600">
        <v>18000</v>
      </c>
      <c r="I83" s="601">
        <v>21639</v>
      </c>
      <c r="J83" s="602">
        <v>42509</v>
      </c>
      <c r="K83" s="603">
        <v>1</v>
      </c>
      <c r="L83" s="603">
        <v>1</v>
      </c>
      <c r="M83" s="600">
        <v>21639</v>
      </c>
      <c r="N83" s="600">
        <v>21639</v>
      </c>
      <c r="O83" s="600">
        <f t="shared" si="1"/>
        <v>0</v>
      </c>
      <c r="P83" s="604"/>
    </row>
    <row r="84" spans="1:16" x14ac:dyDescent="0.2">
      <c r="A84" s="594">
        <v>309</v>
      </c>
      <c r="B84" s="594">
        <v>321</v>
      </c>
      <c r="C84" s="595">
        <v>77</v>
      </c>
      <c r="D84" s="596" t="s">
        <v>815</v>
      </c>
      <c r="E84" s="597" t="s">
        <v>1374</v>
      </c>
      <c r="F84" s="598" t="s">
        <v>5221</v>
      </c>
      <c r="G84" s="599" t="s">
        <v>106</v>
      </c>
      <c r="H84" s="600">
        <v>15000</v>
      </c>
      <c r="I84" s="601">
        <v>19886</v>
      </c>
      <c r="J84" s="602">
        <v>42487</v>
      </c>
      <c r="K84" s="603">
        <v>1</v>
      </c>
      <c r="L84" s="603">
        <v>1</v>
      </c>
      <c r="M84" s="600">
        <v>19886</v>
      </c>
      <c r="N84" s="600">
        <v>19886</v>
      </c>
      <c r="O84" s="600">
        <f t="shared" si="1"/>
        <v>0</v>
      </c>
      <c r="P84" s="604" t="s">
        <v>5205</v>
      </c>
    </row>
    <row r="85" spans="1:16" x14ac:dyDescent="0.2">
      <c r="A85" s="594">
        <v>71</v>
      </c>
      <c r="B85" s="594">
        <v>76</v>
      </c>
      <c r="C85" s="595">
        <v>78</v>
      </c>
      <c r="D85" s="596" t="s">
        <v>284</v>
      </c>
      <c r="E85" s="597" t="s">
        <v>285</v>
      </c>
      <c r="F85" s="598" t="s">
        <v>286</v>
      </c>
      <c r="G85" s="599" t="s">
        <v>106</v>
      </c>
      <c r="H85" s="600">
        <v>7500</v>
      </c>
      <c r="I85" s="601">
        <v>8338</v>
      </c>
      <c r="J85" s="605">
        <v>42516</v>
      </c>
      <c r="K85" s="603">
        <v>0</v>
      </c>
      <c r="L85" s="603">
        <v>0</v>
      </c>
      <c r="M85" s="600">
        <v>8338</v>
      </c>
      <c r="N85" s="600">
        <v>0</v>
      </c>
      <c r="O85" s="600">
        <f t="shared" si="1"/>
        <v>8338</v>
      </c>
      <c r="P85" s="604"/>
    </row>
    <row r="86" spans="1:16" x14ac:dyDescent="0.2">
      <c r="A86" s="594">
        <v>92</v>
      </c>
      <c r="B86" s="594">
        <v>95</v>
      </c>
      <c r="C86" s="595">
        <v>79</v>
      </c>
      <c r="D86" s="596" t="s">
        <v>328</v>
      </c>
      <c r="E86" s="597" t="s">
        <v>329</v>
      </c>
      <c r="F86" s="598" t="s">
        <v>330</v>
      </c>
      <c r="G86" s="599" t="s">
        <v>106</v>
      </c>
      <c r="H86" s="600">
        <v>7500</v>
      </c>
      <c r="I86" s="601">
        <v>9306</v>
      </c>
      <c r="J86" s="605">
        <v>42514</v>
      </c>
      <c r="K86" s="603">
        <v>0</v>
      </c>
      <c r="L86" s="603">
        <v>0</v>
      </c>
      <c r="M86" s="600">
        <v>9306</v>
      </c>
      <c r="N86" s="600">
        <v>0</v>
      </c>
      <c r="O86" s="600">
        <f t="shared" si="1"/>
        <v>9306</v>
      </c>
      <c r="P86" s="604"/>
    </row>
    <row r="87" spans="1:16" ht="30" x14ac:dyDescent="0.2">
      <c r="A87" s="594">
        <v>257</v>
      </c>
      <c r="B87" s="594">
        <v>269</v>
      </c>
      <c r="C87" s="595">
        <v>80</v>
      </c>
      <c r="D87" s="596" t="s">
        <v>656</v>
      </c>
      <c r="E87" s="597" t="s">
        <v>5222</v>
      </c>
      <c r="F87" s="598" t="s">
        <v>154</v>
      </c>
      <c r="G87" s="599" t="s">
        <v>106</v>
      </c>
      <c r="H87" s="600">
        <v>10000</v>
      </c>
      <c r="I87" s="601">
        <v>13200</v>
      </c>
      <c r="J87" s="605">
        <v>42538</v>
      </c>
      <c r="K87" s="603">
        <v>0</v>
      </c>
      <c r="L87" s="603">
        <v>0</v>
      </c>
      <c r="M87" s="600">
        <v>13200</v>
      </c>
      <c r="N87" s="600">
        <v>0</v>
      </c>
      <c r="O87" s="600">
        <f t="shared" si="1"/>
        <v>13200</v>
      </c>
      <c r="P87" s="604"/>
    </row>
    <row r="88" spans="1:16" ht="30" x14ac:dyDescent="0.2">
      <c r="A88" s="594">
        <v>955</v>
      </c>
      <c r="B88" s="594">
        <v>963</v>
      </c>
      <c r="C88" s="595">
        <v>81</v>
      </c>
      <c r="D88" s="596" t="s">
        <v>2682</v>
      </c>
      <c r="E88" s="597" t="s">
        <v>317</v>
      </c>
      <c r="F88" s="598" t="s">
        <v>2683</v>
      </c>
      <c r="G88" s="599" t="s">
        <v>106</v>
      </c>
      <c r="H88" s="600">
        <v>15000</v>
      </c>
      <c r="I88" s="601">
        <v>22253.67</v>
      </c>
      <c r="J88" s="605">
        <v>42545</v>
      </c>
      <c r="K88" s="603">
        <v>0</v>
      </c>
      <c r="L88" s="603">
        <v>0</v>
      </c>
      <c r="M88" s="600">
        <v>22253.67</v>
      </c>
      <c r="N88" s="600">
        <v>0</v>
      </c>
      <c r="O88" s="600">
        <f t="shared" si="1"/>
        <v>22253.67</v>
      </c>
      <c r="P88" s="604"/>
    </row>
    <row r="89" spans="1:16" x14ac:dyDescent="0.2">
      <c r="A89" s="594">
        <v>115</v>
      </c>
      <c r="B89" s="594">
        <v>88</v>
      </c>
      <c r="C89" s="595">
        <v>82</v>
      </c>
      <c r="D89" s="596" t="s">
        <v>370</v>
      </c>
      <c r="E89" s="597" t="s">
        <v>243</v>
      </c>
      <c r="F89" s="598" t="s">
        <v>371</v>
      </c>
      <c r="G89" s="599" t="s">
        <v>106</v>
      </c>
      <c r="H89" s="600">
        <v>30000</v>
      </c>
      <c r="I89" s="601">
        <v>28424</v>
      </c>
      <c r="J89" s="605">
        <v>42580</v>
      </c>
      <c r="K89" s="603">
        <v>0</v>
      </c>
      <c r="L89" s="603">
        <v>0</v>
      </c>
      <c r="M89" s="600">
        <v>28424</v>
      </c>
      <c r="N89" s="600">
        <v>0</v>
      </c>
      <c r="O89" s="600">
        <f t="shared" si="1"/>
        <v>28424</v>
      </c>
      <c r="P89" s="604"/>
    </row>
    <row r="90" spans="1:16" x14ac:dyDescent="0.2">
      <c r="A90" s="594">
        <v>170</v>
      </c>
      <c r="B90" s="594">
        <v>98</v>
      </c>
      <c r="C90" s="595">
        <v>83</v>
      </c>
      <c r="D90" s="596" t="s">
        <v>470</v>
      </c>
      <c r="E90" s="597" t="s">
        <v>471</v>
      </c>
      <c r="F90" s="598" t="s">
        <v>472</v>
      </c>
      <c r="G90" s="599" t="s">
        <v>106</v>
      </c>
      <c r="H90" s="600">
        <v>25000</v>
      </c>
      <c r="I90" s="601">
        <v>8400</v>
      </c>
      <c r="J90" s="605">
        <v>42573</v>
      </c>
      <c r="K90" s="603">
        <v>0</v>
      </c>
      <c r="L90" s="603">
        <v>0</v>
      </c>
      <c r="M90" s="600">
        <v>8400</v>
      </c>
      <c r="N90" s="600">
        <v>0</v>
      </c>
      <c r="O90" s="600">
        <f t="shared" si="1"/>
        <v>8400</v>
      </c>
      <c r="P90" s="604" t="s">
        <v>4400</v>
      </c>
    </row>
    <row r="91" spans="1:16" ht="45" x14ac:dyDescent="0.2">
      <c r="A91" s="594">
        <v>394</v>
      </c>
      <c r="B91" s="594">
        <v>406</v>
      </c>
      <c r="C91" s="595">
        <v>84</v>
      </c>
      <c r="D91" s="596" t="s">
        <v>1071</v>
      </c>
      <c r="E91" s="597" t="s">
        <v>1068</v>
      </c>
      <c r="F91" s="598" t="s">
        <v>1072</v>
      </c>
      <c r="G91" s="599" t="s">
        <v>106</v>
      </c>
      <c r="H91" s="600">
        <v>12000</v>
      </c>
      <c r="I91" s="601">
        <v>10311</v>
      </c>
      <c r="J91" s="605" t="e">
        <v>#N/A</v>
      </c>
      <c r="K91" s="603">
        <v>0</v>
      </c>
      <c r="L91" s="603">
        <v>0</v>
      </c>
      <c r="M91" s="600">
        <v>10311</v>
      </c>
      <c r="N91" s="600">
        <v>0</v>
      </c>
      <c r="O91" s="600">
        <f t="shared" si="1"/>
        <v>10311</v>
      </c>
      <c r="P91" s="604" t="s">
        <v>5223</v>
      </c>
    </row>
    <row r="92" spans="1:16" ht="30" x14ac:dyDescent="0.2">
      <c r="A92" s="594">
        <v>597</v>
      </c>
      <c r="B92" s="594">
        <v>607</v>
      </c>
      <c r="C92" s="595">
        <v>85</v>
      </c>
      <c r="D92" s="596" t="s">
        <v>1666</v>
      </c>
      <c r="E92" s="597" t="s">
        <v>1663</v>
      </c>
      <c r="F92" s="598" t="s">
        <v>1072</v>
      </c>
      <c r="G92" s="599" t="s">
        <v>106</v>
      </c>
      <c r="H92" s="600">
        <v>12000</v>
      </c>
      <c r="I92" s="601">
        <v>10646</v>
      </c>
      <c r="J92" s="605">
        <v>42545</v>
      </c>
      <c r="K92" s="603">
        <v>0</v>
      </c>
      <c r="L92" s="603">
        <v>0</v>
      </c>
      <c r="M92" s="600">
        <v>10646</v>
      </c>
      <c r="N92" s="600">
        <v>0</v>
      </c>
      <c r="O92" s="600">
        <f t="shared" si="1"/>
        <v>10646</v>
      </c>
      <c r="P92" s="604" t="s">
        <v>5205</v>
      </c>
    </row>
    <row r="93" spans="1:16" ht="30" x14ac:dyDescent="0.2">
      <c r="A93" s="594">
        <v>905</v>
      </c>
      <c r="B93" s="594">
        <v>913</v>
      </c>
      <c r="C93" s="595">
        <v>86</v>
      </c>
      <c r="D93" s="596" t="s">
        <v>2545</v>
      </c>
      <c r="E93" s="597" t="s">
        <v>626</v>
      </c>
      <c r="F93" s="598" t="s">
        <v>1072</v>
      </c>
      <c r="G93" s="599" t="s">
        <v>106</v>
      </c>
      <c r="H93" s="600">
        <v>12000</v>
      </c>
      <c r="I93" s="601">
        <v>10321</v>
      </c>
      <c r="J93" s="605">
        <v>42545</v>
      </c>
      <c r="K93" s="603">
        <v>0</v>
      </c>
      <c r="L93" s="603">
        <v>0</v>
      </c>
      <c r="M93" s="600">
        <v>10321</v>
      </c>
      <c r="N93" s="600">
        <v>0</v>
      </c>
      <c r="O93" s="600">
        <f t="shared" si="1"/>
        <v>10321</v>
      </c>
      <c r="P93" s="604" t="s">
        <v>4400</v>
      </c>
    </row>
    <row r="94" spans="1:16" x14ac:dyDescent="0.2">
      <c r="A94" s="594">
        <v>13</v>
      </c>
      <c r="B94" s="594">
        <v>86</v>
      </c>
      <c r="C94" s="595">
        <v>87</v>
      </c>
      <c r="D94" s="596" t="s">
        <v>158</v>
      </c>
      <c r="E94" s="597" t="s">
        <v>159</v>
      </c>
      <c r="F94" s="598" t="s">
        <v>160</v>
      </c>
      <c r="G94" s="599" t="s">
        <v>106</v>
      </c>
      <c r="H94" s="600">
        <v>50000</v>
      </c>
      <c r="I94" s="601">
        <v>39750</v>
      </c>
      <c r="J94" s="605">
        <v>42548</v>
      </c>
      <c r="K94" s="603">
        <v>0</v>
      </c>
      <c r="L94" s="603">
        <v>0</v>
      </c>
      <c r="M94" s="600">
        <v>39750</v>
      </c>
      <c r="N94" s="600">
        <v>0</v>
      </c>
      <c r="O94" s="600">
        <f t="shared" si="1"/>
        <v>39750</v>
      </c>
      <c r="P94" s="604"/>
    </row>
    <row r="95" spans="1:16" x14ac:dyDescent="0.2">
      <c r="A95" s="594">
        <v>83</v>
      </c>
      <c r="B95" s="594">
        <v>77</v>
      </c>
      <c r="C95" s="595">
        <v>88</v>
      </c>
      <c r="D95" s="596" t="s">
        <v>308</v>
      </c>
      <c r="E95" s="597" t="s">
        <v>309</v>
      </c>
      <c r="F95" s="598" t="s">
        <v>310</v>
      </c>
      <c r="G95" s="599" t="s">
        <v>106</v>
      </c>
      <c r="H95" s="600">
        <v>8000</v>
      </c>
      <c r="I95" s="608">
        <v>5350</v>
      </c>
      <c r="J95" s="605">
        <v>42549</v>
      </c>
      <c r="K95" s="603">
        <v>1</v>
      </c>
      <c r="L95" s="603">
        <v>0</v>
      </c>
      <c r="M95" s="600">
        <v>0</v>
      </c>
      <c r="N95" s="600">
        <v>0</v>
      </c>
      <c r="O95" s="600">
        <f t="shared" si="1"/>
        <v>5350</v>
      </c>
      <c r="P95" s="604" t="s">
        <v>5205</v>
      </c>
    </row>
    <row r="96" spans="1:16" x14ac:dyDescent="0.2">
      <c r="A96" s="594">
        <v>186</v>
      </c>
      <c r="B96" s="594">
        <v>92</v>
      </c>
      <c r="C96" s="595">
        <v>89</v>
      </c>
      <c r="D96" s="596" t="s">
        <v>502</v>
      </c>
      <c r="E96" s="597" t="s">
        <v>500</v>
      </c>
      <c r="F96" s="598" t="s">
        <v>503</v>
      </c>
      <c r="G96" s="599" t="s">
        <v>106</v>
      </c>
      <c r="H96" s="600">
        <v>25000</v>
      </c>
      <c r="I96" s="601">
        <v>90934</v>
      </c>
      <c r="J96" s="605">
        <v>42538</v>
      </c>
      <c r="K96" s="603">
        <v>0</v>
      </c>
      <c r="L96" s="603">
        <v>0</v>
      </c>
      <c r="M96" s="600">
        <v>90934</v>
      </c>
      <c r="N96" s="600">
        <v>0</v>
      </c>
      <c r="O96" s="600">
        <f t="shared" si="1"/>
        <v>90934</v>
      </c>
      <c r="P96" s="604"/>
    </row>
    <row r="97" spans="1:16" x14ac:dyDescent="0.2">
      <c r="A97" s="594">
        <v>1011</v>
      </c>
      <c r="B97" s="594">
        <v>1019</v>
      </c>
      <c r="C97" s="595">
        <v>90</v>
      </c>
      <c r="D97" s="596" t="s">
        <v>2827</v>
      </c>
      <c r="E97" s="597" t="s">
        <v>667</v>
      </c>
      <c r="F97" s="598" t="s">
        <v>2828</v>
      </c>
      <c r="G97" s="599" t="s">
        <v>106</v>
      </c>
      <c r="H97" s="600">
        <v>5000</v>
      </c>
      <c r="I97" s="601">
        <v>23553.39</v>
      </c>
      <c r="J97" s="605">
        <v>42552</v>
      </c>
      <c r="K97" s="603">
        <v>0</v>
      </c>
      <c r="L97" s="603">
        <v>0</v>
      </c>
      <c r="M97" s="600">
        <v>23553.39</v>
      </c>
      <c r="N97" s="600">
        <v>0</v>
      </c>
      <c r="O97" s="600">
        <f t="shared" si="1"/>
        <v>23553.39</v>
      </c>
      <c r="P97" s="604" t="s">
        <v>5205</v>
      </c>
    </row>
    <row r="98" spans="1:16" ht="30" x14ac:dyDescent="0.2">
      <c r="A98" s="594">
        <v>694</v>
      </c>
      <c r="B98" s="594">
        <v>704</v>
      </c>
      <c r="C98" s="595">
        <v>91</v>
      </c>
      <c r="D98" s="596" t="s">
        <v>1961</v>
      </c>
      <c r="E98" s="597" t="s">
        <v>481</v>
      </c>
      <c r="F98" s="598" t="s">
        <v>1962</v>
      </c>
      <c r="G98" s="599" t="s">
        <v>106</v>
      </c>
      <c r="H98" s="600">
        <v>20000</v>
      </c>
      <c r="I98" s="601">
        <v>70396</v>
      </c>
      <c r="J98" s="605">
        <v>42641</v>
      </c>
      <c r="K98" s="603">
        <v>0</v>
      </c>
      <c r="L98" s="603">
        <v>0</v>
      </c>
      <c r="M98" s="600">
        <v>70396</v>
      </c>
      <c r="N98" s="600">
        <v>0</v>
      </c>
      <c r="O98" s="600">
        <f t="shared" si="1"/>
        <v>70396</v>
      </c>
      <c r="P98" s="604" t="s">
        <v>4400</v>
      </c>
    </row>
    <row r="99" spans="1:16" ht="30" x14ac:dyDescent="0.2">
      <c r="A99" s="594">
        <v>308</v>
      </c>
      <c r="B99" s="594">
        <v>320</v>
      </c>
      <c r="C99" s="595">
        <v>92</v>
      </c>
      <c r="D99" s="596" t="s">
        <v>811</v>
      </c>
      <c r="E99" s="597" t="s">
        <v>812</v>
      </c>
      <c r="F99" s="598" t="s">
        <v>813</v>
      </c>
      <c r="G99" s="599" t="s">
        <v>106</v>
      </c>
      <c r="H99" s="600">
        <v>17000</v>
      </c>
      <c r="I99" s="601">
        <v>10993.93</v>
      </c>
      <c r="J99" s="605">
        <v>42515</v>
      </c>
      <c r="K99" s="603">
        <v>0</v>
      </c>
      <c r="L99" s="603">
        <v>0</v>
      </c>
      <c r="M99" s="600">
        <v>10993.93</v>
      </c>
      <c r="N99" s="600">
        <v>0</v>
      </c>
      <c r="O99" s="600">
        <f t="shared" si="1"/>
        <v>10993.93</v>
      </c>
      <c r="P99" s="604"/>
    </row>
    <row r="100" spans="1:16" ht="54" customHeight="1" x14ac:dyDescent="0.2">
      <c r="A100" s="594" t="e">
        <v>#N/A</v>
      </c>
      <c r="B100" s="594">
        <v>100</v>
      </c>
      <c r="C100" s="595">
        <v>93</v>
      </c>
      <c r="D100" s="596" t="s">
        <v>4609</v>
      </c>
      <c r="E100" s="597" t="s">
        <v>481</v>
      </c>
      <c r="F100" s="598" t="s">
        <v>4610</v>
      </c>
      <c r="G100" s="599" t="s">
        <v>106</v>
      </c>
      <c r="H100" s="600">
        <v>0</v>
      </c>
      <c r="I100" s="601">
        <v>2605.8000000000002</v>
      </c>
      <c r="J100" s="605">
        <v>42558</v>
      </c>
      <c r="K100" s="603">
        <v>0</v>
      </c>
      <c r="L100" s="603">
        <v>0</v>
      </c>
      <c r="M100" s="600">
        <v>2605.8000000000002</v>
      </c>
      <c r="N100" s="600">
        <v>0</v>
      </c>
      <c r="O100" s="600">
        <f t="shared" si="1"/>
        <v>2605.8000000000002</v>
      </c>
      <c r="P100" s="609" t="s">
        <v>5224</v>
      </c>
    </row>
    <row r="101" spans="1:16" x14ac:dyDescent="0.2">
      <c r="A101" s="594">
        <v>830</v>
      </c>
      <c r="B101" s="594">
        <v>838</v>
      </c>
      <c r="C101" s="595">
        <v>94</v>
      </c>
      <c r="D101" s="596" t="s">
        <v>2340</v>
      </c>
      <c r="E101" s="597" t="s">
        <v>500</v>
      </c>
      <c r="F101" s="598" t="s">
        <v>2341</v>
      </c>
      <c r="G101" s="599" t="s">
        <v>106</v>
      </c>
      <c r="H101" s="600">
        <v>10000</v>
      </c>
      <c r="I101" s="601">
        <v>4776.84</v>
      </c>
      <c r="J101" s="605">
        <v>42515</v>
      </c>
      <c r="K101" s="603">
        <v>0</v>
      </c>
      <c r="L101" s="603">
        <v>0</v>
      </c>
      <c r="M101" s="600">
        <v>4776.84</v>
      </c>
      <c r="N101" s="600">
        <v>0</v>
      </c>
      <c r="O101" s="600">
        <f t="shared" si="1"/>
        <v>4776.84</v>
      </c>
      <c r="P101" s="604" t="s">
        <v>5205</v>
      </c>
    </row>
    <row r="102" spans="1:16" x14ac:dyDescent="0.2">
      <c r="A102" s="594" t="e">
        <v>#N/A</v>
      </c>
      <c r="B102" s="594" t="e">
        <v>#N/A</v>
      </c>
      <c r="C102" s="595">
        <v>95</v>
      </c>
      <c r="D102" s="596" t="s">
        <v>5225</v>
      </c>
      <c r="E102" s="597" t="s">
        <v>5226</v>
      </c>
      <c r="F102" s="598" t="s">
        <v>5227</v>
      </c>
      <c r="G102" s="599" t="s">
        <v>106</v>
      </c>
      <c r="H102" s="600">
        <v>0</v>
      </c>
      <c r="I102" s="601">
        <v>12953</v>
      </c>
      <c r="J102" s="602">
        <v>42471</v>
      </c>
      <c r="K102" s="603">
        <v>1</v>
      </c>
      <c r="L102" s="603">
        <v>1</v>
      </c>
      <c r="M102" s="600">
        <v>12953</v>
      </c>
      <c r="N102" s="600">
        <v>12953</v>
      </c>
      <c r="O102" s="600">
        <f t="shared" si="1"/>
        <v>0</v>
      </c>
      <c r="P102" s="604"/>
    </row>
    <row r="103" spans="1:16" x14ac:dyDescent="0.2">
      <c r="A103" s="594">
        <v>260</v>
      </c>
      <c r="B103" s="594">
        <v>272</v>
      </c>
      <c r="C103" s="595">
        <v>96</v>
      </c>
      <c r="D103" s="596" t="s">
        <v>666</v>
      </c>
      <c r="E103" s="597" t="s">
        <v>667</v>
      </c>
      <c r="F103" s="598" t="s">
        <v>668</v>
      </c>
      <c r="G103" s="599" t="s">
        <v>106</v>
      </c>
      <c r="H103" s="600">
        <v>15000</v>
      </c>
      <c r="I103" s="601">
        <v>24894</v>
      </c>
      <c r="J103" s="605">
        <v>42642</v>
      </c>
      <c r="K103" s="603">
        <v>0</v>
      </c>
      <c r="L103" s="603">
        <v>0</v>
      </c>
      <c r="M103" s="600">
        <v>24894</v>
      </c>
      <c r="N103" s="600">
        <v>0</v>
      </c>
      <c r="O103" s="600">
        <f t="shared" si="1"/>
        <v>24894</v>
      </c>
      <c r="P103" s="604"/>
    </row>
    <row r="104" spans="1:16" ht="30" x14ac:dyDescent="0.2">
      <c r="A104" s="594">
        <v>640</v>
      </c>
      <c r="B104" s="594">
        <v>650</v>
      </c>
      <c r="C104" s="595">
        <v>97</v>
      </c>
      <c r="D104" s="596" t="s">
        <v>1798</v>
      </c>
      <c r="E104" s="597" t="s">
        <v>1799</v>
      </c>
      <c r="F104" s="598" t="s">
        <v>1800</v>
      </c>
      <c r="G104" s="599" t="s">
        <v>106</v>
      </c>
      <c r="H104" s="600">
        <v>10000</v>
      </c>
      <c r="I104" s="608">
        <v>10000</v>
      </c>
      <c r="J104" s="605">
        <v>42557</v>
      </c>
      <c r="K104" s="603">
        <v>1</v>
      </c>
      <c r="L104" s="603">
        <v>0</v>
      </c>
      <c r="M104" s="600">
        <v>0</v>
      </c>
      <c r="N104" s="600">
        <v>0</v>
      </c>
      <c r="O104" s="600">
        <f t="shared" si="1"/>
        <v>10000</v>
      </c>
      <c r="P104" s="604" t="s">
        <v>5205</v>
      </c>
    </row>
    <row r="105" spans="1:16" x14ac:dyDescent="0.2">
      <c r="A105" s="594">
        <v>839</v>
      </c>
      <c r="B105" s="594">
        <v>847</v>
      </c>
      <c r="C105" s="595">
        <v>98</v>
      </c>
      <c r="D105" s="596" t="s">
        <v>2364</v>
      </c>
      <c r="E105" s="597" t="s">
        <v>512</v>
      </c>
      <c r="F105" s="598" t="s">
        <v>2365</v>
      </c>
      <c r="G105" s="599" t="s">
        <v>106</v>
      </c>
      <c r="H105" s="600">
        <v>40000</v>
      </c>
      <c r="I105" s="608">
        <v>24000</v>
      </c>
      <c r="J105" s="605">
        <v>42528</v>
      </c>
      <c r="K105" s="603">
        <v>1</v>
      </c>
      <c r="L105" s="603">
        <v>0</v>
      </c>
      <c r="M105" s="600">
        <v>0</v>
      </c>
      <c r="N105" s="600">
        <v>0</v>
      </c>
      <c r="O105" s="600">
        <f t="shared" si="1"/>
        <v>24000</v>
      </c>
      <c r="P105" s="604" t="s">
        <v>5205</v>
      </c>
    </row>
    <row r="106" spans="1:16" x14ac:dyDescent="0.2">
      <c r="A106" s="594" t="e">
        <v>#N/A</v>
      </c>
      <c r="B106" s="594" t="e">
        <v>#N/A</v>
      </c>
      <c r="C106" s="595">
        <v>99</v>
      </c>
      <c r="D106" s="596" t="s">
        <v>5228</v>
      </c>
      <c r="E106" s="597" t="s">
        <v>481</v>
      </c>
      <c r="F106" s="598" t="s">
        <v>5229</v>
      </c>
      <c r="G106" s="599" t="s">
        <v>106</v>
      </c>
      <c r="H106" s="600">
        <v>0</v>
      </c>
      <c r="I106" s="601">
        <v>8242</v>
      </c>
      <c r="J106" s="605">
        <v>42515</v>
      </c>
      <c r="K106" s="603">
        <v>0</v>
      </c>
      <c r="L106" s="603">
        <v>0</v>
      </c>
      <c r="M106" s="600">
        <v>8242</v>
      </c>
      <c r="N106" s="600">
        <v>0</v>
      </c>
      <c r="O106" s="600">
        <f t="shared" si="1"/>
        <v>8242</v>
      </c>
      <c r="P106" s="604"/>
    </row>
    <row r="107" spans="1:16" x14ac:dyDescent="0.2">
      <c r="A107" s="594">
        <v>655</v>
      </c>
      <c r="B107" s="594">
        <v>665</v>
      </c>
      <c r="C107" s="595">
        <v>100</v>
      </c>
      <c r="D107" s="596" t="s">
        <v>1842</v>
      </c>
      <c r="E107" s="597" t="s">
        <v>481</v>
      </c>
      <c r="F107" s="598" t="s">
        <v>1843</v>
      </c>
      <c r="G107" s="599" t="s">
        <v>106</v>
      </c>
      <c r="H107" s="600">
        <v>20000</v>
      </c>
      <c r="I107" s="601">
        <v>19883.400000000001</v>
      </c>
      <c r="J107" s="605">
        <v>42580</v>
      </c>
      <c r="K107" s="603">
        <v>0</v>
      </c>
      <c r="L107" s="603">
        <v>0</v>
      </c>
      <c r="M107" s="600">
        <v>19883.400000000001</v>
      </c>
      <c r="N107" s="600">
        <v>0</v>
      </c>
      <c r="O107" s="600">
        <f t="shared" si="1"/>
        <v>19883.400000000001</v>
      </c>
      <c r="P107" s="604" t="s">
        <v>4400</v>
      </c>
    </row>
    <row r="108" spans="1:16" ht="30" x14ac:dyDescent="0.2">
      <c r="A108" s="594">
        <v>652</v>
      </c>
      <c r="B108" s="594">
        <v>662</v>
      </c>
      <c r="C108" s="595">
        <v>101</v>
      </c>
      <c r="D108" s="596" t="s">
        <v>1833</v>
      </c>
      <c r="E108" s="597" t="s">
        <v>481</v>
      </c>
      <c r="F108" s="598" t="s">
        <v>1834</v>
      </c>
      <c r="G108" s="599" t="s">
        <v>106</v>
      </c>
      <c r="H108" s="600">
        <v>15000</v>
      </c>
      <c r="I108" s="601">
        <v>8785</v>
      </c>
      <c r="J108" s="605">
        <v>42538</v>
      </c>
      <c r="K108" s="603">
        <v>0</v>
      </c>
      <c r="L108" s="603">
        <v>0</v>
      </c>
      <c r="M108" s="600">
        <v>8785</v>
      </c>
      <c r="N108" s="600">
        <v>0</v>
      </c>
      <c r="O108" s="600">
        <f t="shared" si="1"/>
        <v>8785</v>
      </c>
      <c r="P108" s="604" t="s">
        <v>5205</v>
      </c>
    </row>
    <row r="109" spans="1:16" x14ac:dyDescent="0.2">
      <c r="A109" s="594">
        <v>828</v>
      </c>
      <c r="B109" s="594">
        <v>836</v>
      </c>
      <c r="C109" s="595">
        <v>102</v>
      </c>
      <c r="D109" s="596" t="s">
        <v>2336</v>
      </c>
      <c r="E109" s="597" t="s">
        <v>500</v>
      </c>
      <c r="F109" s="598" t="s">
        <v>1419</v>
      </c>
      <c r="G109" s="599" t="s">
        <v>106</v>
      </c>
      <c r="H109" s="600">
        <v>10000</v>
      </c>
      <c r="I109" s="601">
        <v>24690</v>
      </c>
      <c r="J109" s="605">
        <v>42559</v>
      </c>
      <c r="K109" s="603">
        <v>0</v>
      </c>
      <c r="L109" s="603">
        <v>0</v>
      </c>
      <c r="M109" s="600">
        <v>24690</v>
      </c>
      <c r="N109" s="600">
        <v>0</v>
      </c>
      <c r="O109" s="600">
        <f t="shared" si="1"/>
        <v>24690</v>
      </c>
      <c r="P109" s="604" t="s">
        <v>5205</v>
      </c>
    </row>
    <row r="110" spans="1:16" x14ac:dyDescent="0.2">
      <c r="A110" s="594">
        <v>25</v>
      </c>
      <c r="B110" s="594">
        <v>96</v>
      </c>
      <c r="C110" s="595">
        <v>103</v>
      </c>
      <c r="D110" s="596" t="s">
        <v>183</v>
      </c>
      <c r="E110" s="597" t="s">
        <v>184</v>
      </c>
      <c r="F110" s="598" t="s">
        <v>185</v>
      </c>
      <c r="G110" s="599" t="s">
        <v>106</v>
      </c>
      <c r="H110" s="600">
        <v>110000</v>
      </c>
      <c r="I110" s="608">
        <v>28501</v>
      </c>
      <c r="J110" s="605">
        <v>42613</v>
      </c>
      <c r="K110" s="603">
        <v>1</v>
      </c>
      <c r="L110" s="603">
        <v>0</v>
      </c>
      <c r="M110" s="600">
        <v>0</v>
      </c>
      <c r="N110" s="600">
        <v>0</v>
      </c>
      <c r="O110" s="600">
        <f t="shared" si="1"/>
        <v>28501</v>
      </c>
      <c r="P110" s="604"/>
    </row>
    <row r="111" spans="1:16" ht="30" x14ac:dyDescent="0.2">
      <c r="A111" s="594">
        <v>1063</v>
      </c>
      <c r="B111" s="594">
        <v>1071</v>
      </c>
      <c r="C111" s="595">
        <v>104</v>
      </c>
      <c r="D111" s="596" t="s">
        <v>2974</v>
      </c>
      <c r="E111" s="597" t="s">
        <v>481</v>
      </c>
      <c r="F111" s="598" t="s">
        <v>2975</v>
      </c>
      <c r="G111" s="599" t="s">
        <v>106</v>
      </c>
      <c r="H111" s="600">
        <v>5000</v>
      </c>
      <c r="I111" s="601">
        <v>2360</v>
      </c>
      <c r="J111" s="602">
        <v>42513</v>
      </c>
      <c r="K111" s="603">
        <v>1</v>
      </c>
      <c r="L111" s="603">
        <v>1</v>
      </c>
      <c r="M111" s="600">
        <v>2360</v>
      </c>
      <c r="N111" s="600">
        <v>2360</v>
      </c>
      <c r="O111" s="600">
        <f t="shared" si="1"/>
        <v>0</v>
      </c>
      <c r="P111" s="604" t="s">
        <v>5205</v>
      </c>
    </row>
    <row r="112" spans="1:16" ht="30" x14ac:dyDescent="0.2">
      <c r="A112" s="594">
        <v>943</v>
      </c>
      <c r="B112" s="594">
        <v>951</v>
      </c>
      <c r="C112" s="595">
        <v>105</v>
      </c>
      <c r="D112" s="596" t="s">
        <v>2645</v>
      </c>
      <c r="E112" s="597" t="s">
        <v>2571</v>
      </c>
      <c r="F112" s="598" t="s">
        <v>2646</v>
      </c>
      <c r="G112" s="599" t="s">
        <v>106</v>
      </c>
      <c r="H112" s="600">
        <v>10000</v>
      </c>
      <c r="I112" s="608">
        <v>8500</v>
      </c>
      <c r="J112" s="605">
        <v>42634</v>
      </c>
      <c r="K112" s="603">
        <v>1</v>
      </c>
      <c r="L112" s="603">
        <v>0</v>
      </c>
      <c r="M112" s="600">
        <v>0</v>
      </c>
      <c r="N112" s="600">
        <v>0</v>
      </c>
      <c r="O112" s="600">
        <f t="shared" si="1"/>
        <v>8500</v>
      </c>
      <c r="P112" s="604"/>
    </row>
    <row r="113" spans="1:16" ht="30" x14ac:dyDescent="0.2">
      <c r="A113" s="594">
        <v>1064</v>
      </c>
      <c r="B113" s="594">
        <v>1072</v>
      </c>
      <c r="C113" s="595">
        <v>106</v>
      </c>
      <c r="D113" s="596" t="s">
        <v>2977</v>
      </c>
      <c r="E113" s="597" t="s">
        <v>1799</v>
      </c>
      <c r="F113" s="598" t="s">
        <v>2978</v>
      </c>
      <c r="G113" s="599" t="s">
        <v>106</v>
      </c>
      <c r="H113" s="600">
        <v>8000</v>
      </c>
      <c r="I113" s="601">
        <v>4138.5</v>
      </c>
      <c r="J113" s="602">
        <v>42516</v>
      </c>
      <c r="K113" s="603">
        <v>1</v>
      </c>
      <c r="L113" s="603">
        <v>1</v>
      </c>
      <c r="M113" s="600">
        <v>4138.5</v>
      </c>
      <c r="N113" s="600">
        <v>4138.5</v>
      </c>
      <c r="O113" s="600">
        <f t="shared" si="1"/>
        <v>0</v>
      </c>
      <c r="P113" s="604"/>
    </row>
    <row r="114" spans="1:16" x14ac:dyDescent="0.2">
      <c r="A114" s="594" t="e">
        <v>#N/A</v>
      </c>
      <c r="B114" s="594" t="e">
        <v>#N/A</v>
      </c>
      <c r="C114" s="595">
        <v>107</v>
      </c>
      <c r="D114" s="596" t="s">
        <v>5230</v>
      </c>
      <c r="E114" s="597" t="s">
        <v>250</v>
      </c>
      <c r="F114" s="598" t="s">
        <v>5231</v>
      </c>
      <c r="G114" s="599" t="s">
        <v>106</v>
      </c>
      <c r="H114" s="600">
        <v>0</v>
      </c>
      <c r="I114" s="601">
        <v>18708</v>
      </c>
      <c r="J114" s="605">
        <v>42536</v>
      </c>
      <c r="K114" s="603">
        <v>0</v>
      </c>
      <c r="L114" s="603">
        <v>0</v>
      </c>
      <c r="M114" s="600">
        <v>18708</v>
      </c>
      <c r="N114" s="600">
        <v>0</v>
      </c>
      <c r="O114" s="600">
        <f t="shared" si="1"/>
        <v>18708</v>
      </c>
      <c r="P114" s="604" t="s">
        <v>5205</v>
      </c>
    </row>
    <row r="115" spans="1:16" ht="30" x14ac:dyDescent="0.2">
      <c r="A115" s="594" t="e">
        <v>#N/A</v>
      </c>
      <c r="B115" s="594">
        <v>200</v>
      </c>
      <c r="C115" s="595">
        <v>108</v>
      </c>
      <c r="D115" s="596" t="s">
        <v>4642</v>
      </c>
      <c r="E115" s="597" t="s">
        <v>4643</v>
      </c>
      <c r="F115" s="598" t="s">
        <v>4644</v>
      </c>
      <c r="G115" s="599" t="s">
        <v>106</v>
      </c>
      <c r="H115" s="600">
        <v>0</v>
      </c>
      <c r="I115" s="601">
        <v>189301</v>
      </c>
      <c r="J115" s="605">
        <v>42612</v>
      </c>
      <c r="K115" s="603">
        <v>0</v>
      </c>
      <c r="L115" s="603">
        <v>0</v>
      </c>
      <c r="M115" s="600">
        <v>189301</v>
      </c>
      <c r="N115" s="600">
        <v>0</v>
      </c>
      <c r="O115" s="600">
        <f t="shared" si="1"/>
        <v>189301</v>
      </c>
      <c r="P115" s="604"/>
    </row>
    <row r="116" spans="1:16" ht="30" x14ac:dyDescent="0.2">
      <c r="A116" s="594">
        <v>288</v>
      </c>
      <c r="B116" s="594">
        <v>300</v>
      </c>
      <c r="C116" s="595">
        <v>109</v>
      </c>
      <c r="D116" s="596" t="s">
        <v>753</v>
      </c>
      <c r="E116" s="597" t="s">
        <v>754</v>
      </c>
      <c r="F116" s="598" t="s">
        <v>144</v>
      </c>
      <c r="G116" s="599" t="s">
        <v>106</v>
      </c>
      <c r="H116" s="600">
        <v>12000</v>
      </c>
      <c r="I116" s="601">
        <v>8587.65</v>
      </c>
      <c r="J116" s="602">
        <v>42508</v>
      </c>
      <c r="K116" s="603">
        <v>1</v>
      </c>
      <c r="L116" s="603">
        <v>1</v>
      </c>
      <c r="M116" s="600">
        <v>8587.65</v>
      </c>
      <c r="N116" s="600">
        <v>8587.65</v>
      </c>
      <c r="O116" s="600">
        <f t="shared" si="1"/>
        <v>0</v>
      </c>
      <c r="P116" s="604" t="s">
        <v>4400</v>
      </c>
    </row>
    <row r="117" spans="1:16" ht="30" x14ac:dyDescent="0.2">
      <c r="A117" s="594">
        <v>306</v>
      </c>
      <c r="B117" s="594">
        <v>318</v>
      </c>
      <c r="C117" s="595">
        <v>110</v>
      </c>
      <c r="D117" s="596" t="s">
        <v>804</v>
      </c>
      <c r="E117" s="597" t="s">
        <v>805</v>
      </c>
      <c r="F117" s="598" t="s">
        <v>806</v>
      </c>
      <c r="G117" s="599" t="s">
        <v>106</v>
      </c>
      <c r="H117" s="600">
        <v>15000</v>
      </c>
      <c r="I117" s="601">
        <v>6550</v>
      </c>
      <c r="J117" s="605">
        <v>42548</v>
      </c>
      <c r="K117" s="603">
        <v>0</v>
      </c>
      <c r="L117" s="603">
        <v>0</v>
      </c>
      <c r="M117" s="600">
        <v>6550</v>
      </c>
      <c r="N117" s="600">
        <v>0</v>
      </c>
      <c r="O117" s="600">
        <f t="shared" si="1"/>
        <v>6550</v>
      </c>
      <c r="P117" s="604" t="s">
        <v>5205</v>
      </c>
    </row>
    <row r="118" spans="1:16" x14ac:dyDescent="0.2">
      <c r="A118" s="594">
        <v>91</v>
      </c>
      <c r="B118" s="594">
        <v>138</v>
      </c>
      <c r="C118" s="595">
        <v>111</v>
      </c>
      <c r="D118" s="596" t="s">
        <v>325</v>
      </c>
      <c r="E118" s="597" t="s">
        <v>326</v>
      </c>
      <c r="F118" s="598" t="s">
        <v>327</v>
      </c>
      <c r="G118" s="599" t="s">
        <v>106</v>
      </c>
      <c r="H118" s="600">
        <v>16000</v>
      </c>
      <c r="I118" s="608">
        <v>19890</v>
      </c>
      <c r="J118" s="605">
        <v>42542</v>
      </c>
      <c r="K118" s="603">
        <v>1</v>
      </c>
      <c r="L118" s="603">
        <v>0</v>
      </c>
      <c r="M118" s="600">
        <v>0</v>
      </c>
      <c r="N118" s="600">
        <v>0</v>
      </c>
      <c r="O118" s="600">
        <f t="shared" si="1"/>
        <v>19890</v>
      </c>
      <c r="P118" s="604" t="s">
        <v>4400</v>
      </c>
    </row>
    <row r="119" spans="1:16" x14ac:dyDescent="0.2">
      <c r="A119" s="594" t="e">
        <v>#N/A</v>
      </c>
      <c r="B119" s="594" t="e">
        <v>#N/A</v>
      </c>
      <c r="C119" s="595">
        <v>112</v>
      </c>
      <c r="D119" s="596" t="s">
        <v>5232</v>
      </c>
      <c r="E119" s="597" t="s">
        <v>5233</v>
      </c>
      <c r="F119" s="598" t="s">
        <v>327</v>
      </c>
      <c r="G119" s="599" t="s">
        <v>106</v>
      </c>
      <c r="H119" s="600">
        <v>0</v>
      </c>
      <c r="I119" s="610">
        <v>6450</v>
      </c>
      <c r="J119" s="605">
        <v>42559</v>
      </c>
      <c r="K119" s="603">
        <v>0</v>
      </c>
      <c r="L119" s="603">
        <v>0</v>
      </c>
      <c r="M119" s="600">
        <v>0</v>
      </c>
      <c r="N119" s="600">
        <v>0</v>
      </c>
      <c r="O119" s="600">
        <f t="shared" si="1"/>
        <v>6450</v>
      </c>
      <c r="P119" s="604" t="s">
        <v>5205</v>
      </c>
    </row>
    <row r="120" spans="1:16" x14ac:dyDescent="0.2">
      <c r="A120" s="594">
        <v>101</v>
      </c>
      <c r="B120" s="594">
        <v>133</v>
      </c>
      <c r="C120" s="595">
        <v>113</v>
      </c>
      <c r="D120" s="596" t="s">
        <v>349</v>
      </c>
      <c r="E120" s="597" t="s">
        <v>235</v>
      </c>
      <c r="F120" s="598" t="s">
        <v>135</v>
      </c>
      <c r="G120" s="599" t="s">
        <v>106</v>
      </c>
      <c r="H120" s="600">
        <v>350000</v>
      </c>
      <c r="I120" s="601">
        <v>191717.47</v>
      </c>
      <c r="J120" s="605">
        <v>42643</v>
      </c>
      <c r="K120" s="603">
        <v>0</v>
      </c>
      <c r="L120" s="603">
        <v>0</v>
      </c>
      <c r="M120" s="600">
        <v>191717.47</v>
      </c>
      <c r="N120" s="600">
        <v>0</v>
      </c>
      <c r="O120" s="600">
        <f t="shared" si="1"/>
        <v>191717.47</v>
      </c>
      <c r="P120" s="604" t="s">
        <v>5205</v>
      </c>
    </row>
    <row r="121" spans="1:16" ht="30" x14ac:dyDescent="0.2">
      <c r="A121" s="594">
        <v>41</v>
      </c>
      <c r="B121" s="594">
        <v>73</v>
      </c>
      <c r="C121" s="595">
        <v>114</v>
      </c>
      <c r="D121" s="596" t="s">
        <v>221</v>
      </c>
      <c r="E121" s="597" t="s">
        <v>222</v>
      </c>
      <c r="F121" s="598" t="s">
        <v>223</v>
      </c>
      <c r="G121" s="599" t="s">
        <v>106</v>
      </c>
      <c r="H121" s="600">
        <v>35000</v>
      </c>
      <c r="I121" s="610">
        <v>35000</v>
      </c>
      <c r="J121" s="605">
        <v>42614</v>
      </c>
      <c r="K121" s="603">
        <v>0</v>
      </c>
      <c r="L121" s="603">
        <v>0</v>
      </c>
      <c r="M121" s="600">
        <v>0</v>
      </c>
      <c r="N121" s="600">
        <v>0</v>
      </c>
      <c r="O121" s="600">
        <f t="shared" si="1"/>
        <v>35000</v>
      </c>
      <c r="P121" s="604"/>
    </row>
    <row r="122" spans="1:16" x14ac:dyDescent="0.2">
      <c r="A122" s="594">
        <v>313</v>
      </c>
      <c r="B122" s="594">
        <v>325</v>
      </c>
      <c r="C122" s="595">
        <v>115</v>
      </c>
      <c r="D122" s="596" t="s">
        <v>827</v>
      </c>
      <c r="E122" s="597" t="s">
        <v>828</v>
      </c>
      <c r="F122" s="598" t="s">
        <v>829</v>
      </c>
      <c r="G122" s="599" t="s">
        <v>106</v>
      </c>
      <c r="H122" s="600">
        <v>15000</v>
      </c>
      <c r="I122" s="601">
        <v>12858</v>
      </c>
      <c r="J122" s="605">
        <v>42536</v>
      </c>
      <c r="K122" s="603">
        <v>0</v>
      </c>
      <c r="L122" s="603">
        <v>0</v>
      </c>
      <c r="M122" s="600">
        <v>12858</v>
      </c>
      <c r="N122" s="600">
        <v>0</v>
      </c>
      <c r="O122" s="600">
        <f t="shared" si="1"/>
        <v>12858</v>
      </c>
      <c r="P122" s="604" t="s">
        <v>5205</v>
      </c>
    </row>
    <row r="123" spans="1:16" x14ac:dyDescent="0.2">
      <c r="A123" s="594">
        <v>152</v>
      </c>
      <c r="B123" s="594">
        <v>78</v>
      </c>
      <c r="C123" s="595">
        <v>116</v>
      </c>
      <c r="D123" s="596" t="s">
        <v>437</v>
      </c>
      <c r="E123" s="597" t="s">
        <v>104</v>
      </c>
      <c r="F123" s="598" t="s">
        <v>438</v>
      </c>
      <c r="G123" s="599" t="s">
        <v>106</v>
      </c>
      <c r="H123" s="600">
        <v>24000</v>
      </c>
      <c r="I123" s="601">
        <v>21848</v>
      </c>
      <c r="J123" s="605">
        <v>42559</v>
      </c>
      <c r="K123" s="603">
        <v>0</v>
      </c>
      <c r="L123" s="603">
        <v>0</v>
      </c>
      <c r="M123" s="600">
        <v>21848</v>
      </c>
      <c r="N123" s="600">
        <v>0</v>
      </c>
      <c r="O123" s="600">
        <f t="shared" si="1"/>
        <v>21848</v>
      </c>
      <c r="P123" s="604"/>
    </row>
    <row r="124" spans="1:16" x14ac:dyDescent="0.2">
      <c r="A124" s="594">
        <v>539</v>
      </c>
      <c r="B124" s="594">
        <v>549</v>
      </c>
      <c r="C124" s="595">
        <v>117</v>
      </c>
      <c r="D124" s="596" t="s">
        <v>1490</v>
      </c>
      <c r="E124" s="597" t="s">
        <v>481</v>
      </c>
      <c r="F124" s="598" t="s">
        <v>1491</v>
      </c>
      <c r="G124" s="599" t="s">
        <v>106</v>
      </c>
      <c r="H124" s="600">
        <v>15000</v>
      </c>
      <c r="I124" s="601">
        <v>23250</v>
      </c>
      <c r="J124" s="605">
        <v>42523</v>
      </c>
      <c r="K124" s="603">
        <v>0</v>
      </c>
      <c r="L124" s="603">
        <v>0</v>
      </c>
      <c r="M124" s="600">
        <v>23250</v>
      </c>
      <c r="N124" s="600">
        <v>0</v>
      </c>
      <c r="O124" s="600">
        <f t="shared" si="1"/>
        <v>23250</v>
      </c>
      <c r="P124" s="604" t="s">
        <v>5205</v>
      </c>
    </row>
    <row r="125" spans="1:16" ht="30" x14ac:dyDescent="0.2">
      <c r="A125" s="594">
        <v>768</v>
      </c>
      <c r="B125" s="594">
        <v>776</v>
      </c>
      <c r="C125" s="595">
        <v>118</v>
      </c>
      <c r="D125" s="596" t="s">
        <v>2170</v>
      </c>
      <c r="E125" s="597" t="s">
        <v>1587</v>
      </c>
      <c r="F125" s="598" t="s">
        <v>2171</v>
      </c>
      <c r="G125" s="599" t="s">
        <v>106</v>
      </c>
      <c r="H125" s="600">
        <v>10000</v>
      </c>
      <c r="I125" s="601">
        <v>4987.78</v>
      </c>
      <c r="J125" s="605">
        <v>42618</v>
      </c>
      <c r="K125" s="603">
        <v>0</v>
      </c>
      <c r="L125" s="603">
        <v>0</v>
      </c>
      <c r="M125" s="600">
        <v>4987.78</v>
      </c>
      <c r="N125" s="600">
        <v>0</v>
      </c>
      <c r="O125" s="600">
        <f t="shared" si="1"/>
        <v>4987.78</v>
      </c>
      <c r="P125" s="604"/>
    </row>
    <row r="126" spans="1:16" x14ac:dyDescent="0.2">
      <c r="A126" s="594">
        <v>136</v>
      </c>
      <c r="B126" s="594">
        <v>60</v>
      </c>
      <c r="C126" s="595">
        <v>119</v>
      </c>
      <c r="D126" s="596" t="s">
        <v>408</v>
      </c>
      <c r="E126" s="597" t="s">
        <v>407</v>
      </c>
      <c r="F126" s="598" t="s">
        <v>135</v>
      </c>
      <c r="G126" s="599" t="s">
        <v>106</v>
      </c>
      <c r="H126" s="600">
        <v>350000</v>
      </c>
      <c r="I126" s="608">
        <v>365000</v>
      </c>
      <c r="J126" s="605">
        <v>42808</v>
      </c>
      <c r="K126" s="603">
        <v>1</v>
      </c>
      <c r="L126" s="603">
        <v>0</v>
      </c>
      <c r="M126" s="600">
        <v>0</v>
      </c>
      <c r="N126" s="600">
        <v>0</v>
      </c>
      <c r="O126" s="600">
        <f t="shared" si="1"/>
        <v>365000</v>
      </c>
      <c r="P126" s="604" t="s">
        <v>5205</v>
      </c>
    </row>
    <row r="127" spans="1:16" x14ac:dyDescent="0.2">
      <c r="A127" s="594" t="e">
        <v>#N/A</v>
      </c>
      <c r="B127" s="594">
        <v>102</v>
      </c>
      <c r="C127" s="595">
        <v>120</v>
      </c>
      <c r="D127" s="596" t="s">
        <v>4614</v>
      </c>
      <c r="E127" s="597" t="s">
        <v>235</v>
      </c>
      <c r="F127" s="598" t="s">
        <v>4615</v>
      </c>
      <c r="G127" s="599" t="s">
        <v>106</v>
      </c>
      <c r="H127" s="600">
        <v>0</v>
      </c>
      <c r="I127" s="601">
        <v>2596.38</v>
      </c>
      <c r="J127" s="605">
        <v>42684</v>
      </c>
      <c r="K127" s="603">
        <v>0</v>
      </c>
      <c r="L127" s="603">
        <v>0</v>
      </c>
      <c r="M127" s="600">
        <v>2596.38</v>
      </c>
      <c r="N127" s="600">
        <v>0</v>
      </c>
      <c r="O127" s="600">
        <f t="shared" si="1"/>
        <v>2596.38</v>
      </c>
      <c r="P127" s="604" t="s">
        <v>4400</v>
      </c>
    </row>
    <row r="128" spans="1:16" x14ac:dyDescent="0.2">
      <c r="A128" s="594">
        <v>413</v>
      </c>
      <c r="B128" s="594">
        <v>425</v>
      </c>
      <c r="C128" s="595">
        <v>121</v>
      </c>
      <c r="D128" s="596" t="s">
        <v>1122</v>
      </c>
      <c r="E128" s="597" t="s">
        <v>481</v>
      </c>
      <c r="F128" s="598" t="s">
        <v>975</v>
      </c>
      <c r="G128" s="599" t="s">
        <v>106</v>
      </c>
      <c r="H128" s="600">
        <v>15000</v>
      </c>
      <c r="I128" s="601">
        <v>14703</v>
      </c>
      <c r="J128" s="605">
        <v>42544</v>
      </c>
      <c r="K128" s="603">
        <v>0</v>
      </c>
      <c r="L128" s="603">
        <v>0</v>
      </c>
      <c r="M128" s="600">
        <v>14703</v>
      </c>
      <c r="N128" s="600">
        <v>0</v>
      </c>
      <c r="O128" s="600">
        <f t="shared" si="1"/>
        <v>14703</v>
      </c>
      <c r="P128" s="604" t="s">
        <v>4400</v>
      </c>
    </row>
    <row r="129" spans="1:16" ht="30" x14ac:dyDescent="0.2">
      <c r="A129" s="594">
        <v>386</v>
      </c>
      <c r="B129" s="594">
        <v>398</v>
      </c>
      <c r="C129" s="595">
        <v>122</v>
      </c>
      <c r="D129" s="596" t="s">
        <v>1047</v>
      </c>
      <c r="E129" s="597" t="s">
        <v>481</v>
      </c>
      <c r="F129" s="598" t="s">
        <v>1048</v>
      </c>
      <c r="G129" s="599" t="s">
        <v>106</v>
      </c>
      <c r="H129" s="600">
        <v>7500</v>
      </c>
      <c r="I129" s="601">
        <v>4950</v>
      </c>
      <c r="J129" s="602">
        <v>42499</v>
      </c>
      <c r="K129" s="603">
        <v>1</v>
      </c>
      <c r="L129" s="603">
        <v>1</v>
      </c>
      <c r="M129" s="600">
        <v>4950</v>
      </c>
      <c r="N129" s="600">
        <v>4950</v>
      </c>
      <c r="O129" s="600">
        <f t="shared" si="1"/>
        <v>0</v>
      </c>
      <c r="P129" s="604"/>
    </row>
    <row r="130" spans="1:16" x14ac:dyDescent="0.2">
      <c r="A130" s="594">
        <v>619</v>
      </c>
      <c r="B130" s="594">
        <v>629</v>
      </c>
      <c r="C130" s="595">
        <v>123</v>
      </c>
      <c r="D130" s="596" t="s">
        <v>1734</v>
      </c>
      <c r="E130" s="597" t="s">
        <v>213</v>
      </c>
      <c r="F130" s="598" t="s">
        <v>1735</v>
      </c>
      <c r="G130" s="599" t="s">
        <v>106</v>
      </c>
      <c r="H130" s="600">
        <v>15000</v>
      </c>
      <c r="I130" s="608">
        <v>9460</v>
      </c>
      <c r="J130" s="605">
        <v>42552</v>
      </c>
      <c r="K130" s="603">
        <v>1</v>
      </c>
      <c r="L130" s="603">
        <v>0</v>
      </c>
      <c r="M130" s="600">
        <v>0</v>
      </c>
      <c r="N130" s="600">
        <v>0</v>
      </c>
      <c r="O130" s="600">
        <f t="shared" si="1"/>
        <v>9460</v>
      </c>
      <c r="P130" s="604" t="s">
        <v>5205</v>
      </c>
    </row>
    <row r="131" spans="1:16" x14ac:dyDescent="0.2">
      <c r="A131" s="594">
        <v>620</v>
      </c>
      <c r="B131" s="594">
        <v>630</v>
      </c>
      <c r="C131" s="595">
        <v>124</v>
      </c>
      <c r="D131" s="596" t="s">
        <v>1737</v>
      </c>
      <c r="E131" s="597" t="s">
        <v>1738</v>
      </c>
      <c r="F131" s="598" t="s">
        <v>1739</v>
      </c>
      <c r="G131" s="599" t="s">
        <v>106</v>
      </c>
      <c r="H131" s="600">
        <v>25000</v>
      </c>
      <c r="I131" s="601">
        <v>8400</v>
      </c>
      <c r="J131" s="605">
        <v>42552</v>
      </c>
      <c r="K131" s="603">
        <v>1</v>
      </c>
      <c r="L131" s="603">
        <v>0</v>
      </c>
      <c r="M131" s="600">
        <v>8400</v>
      </c>
      <c r="N131" s="600">
        <v>0</v>
      </c>
      <c r="O131" s="600">
        <f t="shared" si="1"/>
        <v>8400</v>
      </c>
      <c r="P131" s="604" t="s">
        <v>5205</v>
      </c>
    </row>
    <row r="132" spans="1:16" x14ac:dyDescent="0.2">
      <c r="A132" s="594">
        <v>1083</v>
      </c>
      <c r="B132" s="594">
        <v>1091</v>
      </c>
      <c r="C132" s="595">
        <v>125</v>
      </c>
      <c r="D132" s="596" t="s">
        <v>3038</v>
      </c>
      <c r="E132" s="597" t="s">
        <v>3036</v>
      </c>
      <c r="F132" s="598" t="s">
        <v>1843</v>
      </c>
      <c r="G132" s="599" t="s">
        <v>106</v>
      </c>
      <c r="H132" s="600">
        <v>10000</v>
      </c>
      <c r="I132" s="601">
        <v>8890.1</v>
      </c>
      <c r="J132" s="605">
        <v>42601</v>
      </c>
      <c r="K132" s="603">
        <v>1</v>
      </c>
      <c r="L132" s="603">
        <v>0</v>
      </c>
      <c r="M132" s="600">
        <v>8890.1</v>
      </c>
      <c r="N132" s="600">
        <v>0</v>
      </c>
      <c r="O132" s="600">
        <f t="shared" si="1"/>
        <v>8890.1</v>
      </c>
      <c r="P132" s="604" t="s">
        <v>5205</v>
      </c>
    </row>
    <row r="133" spans="1:16" ht="30" x14ac:dyDescent="0.2">
      <c r="A133" s="594">
        <v>1153</v>
      </c>
      <c r="B133" s="594">
        <v>1161</v>
      </c>
      <c r="C133" s="595">
        <v>126</v>
      </c>
      <c r="D133" s="596" t="s">
        <v>3238</v>
      </c>
      <c r="E133" s="597" t="s">
        <v>1587</v>
      </c>
      <c r="F133" s="598" t="s">
        <v>3239</v>
      </c>
      <c r="G133" s="599" t="s">
        <v>106</v>
      </c>
      <c r="H133" s="600">
        <v>12500</v>
      </c>
      <c r="I133" s="601">
        <v>3345</v>
      </c>
      <c r="J133" s="605">
        <v>42629</v>
      </c>
      <c r="K133" s="603">
        <v>1</v>
      </c>
      <c r="L133" s="603">
        <v>0</v>
      </c>
      <c r="M133" s="600">
        <v>3345</v>
      </c>
      <c r="N133" s="600">
        <v>0</v>
      </c>
      <c r="O133" s="600">
        <f t="shared" si="1"/>
        <v>3345</v>
      </c>
      <c r="P133" s="604"/>
    </row>
    <row r="134" spans="1:16" ht="87.75" customHeight="1" x14ac:dyDescent="0.2">
      <c r="A134" s="594" t="e">
        <v>#N/A</v>
      </c>
      <c r="B134" s="594" t="s">
        <v>5234</v>
      </c>
      <c r="C134" s="595">
        <v>127</v>
      </c>
      <c r="D134" s="596" t="s">
        <v>5235</v>
      </c>
      <c r="E134" s="597" t="s">
        <v>5236</v>
      </c>
      <c r="F134" s="598" t="s">
        <v>5237</v>
      </c>
      <c r="G134" s="599" t="s">
        <v>106</v>
      </c>
      <c r="H134" s="600">
        <v>0</v>
      </c>
      <c r="I134" s="601">
        <v>24142.5</v>
      </c>
      <c r="J134" s="605">
        <v>42621</v>
      </c>
      <c r="K134" s="603">
        <v>1</v>
      </c>
      <c r="L134" s="603">
        <v>0</v>
      </c>
      <c r="M134" s="600">
        <v>24142.5</v>
      </c>
      <c r="N134" s="600">
        <v>0</v>
      </c>
      <c r="O134" s="600">
        <f t="shared" si="1"/>
        <v>24142.5</v>
      </c>
      <c r="P134" s="604" t="s">
        <v>5238</v>
      </c>
    </row>
    <row r="135" spans="1:16" x14ac:dyDescent="0.2">
      <c r="A135" s="594">
        <v>30</v>
      </c>
      <c r="B135" s="594">
        <v>52</v>
      </c>
      <c r="C135" s="595">
        <v>128</v>
      </c>
      <c r="D135" s="596" t="s">
        <v>194</v>
      </c>
      <c r="E135" s="597" t="s">
        <v>125</v>
      </c>
      <c r="F135" s="598" t="s">
        <v>195</v>
      </c>
      <c r="G135" s="599" t="s">
        <v>106</v>
      </c>
      <c r="H135" s="600">
        <v>10000</v>
      </c>
      <c r="I135" s="601">
        <v>20362.5</v>
      </c>
      <c r="J135" s="605">
        <v>42545</v>
      </c>
      <c r="K135" s="603">
        <v>1</v>
      </c>
      <c r="L135" s="603">
        <v>0</v>
      </c>
      <c r="M135" s="600">
        <v>20362.5</v>
      </c>
      <c r="N135" s="600">
        <v>0</v>
      </c>
      <c r="O135" s="600">
        <f t="shared" si="1"/>
        <v>20362.5</v>
      </c>
      <c r="P135" s="604" t="s">
        <v>4400</v>
      </c>
    </row>
    <row r="136" spans="1:16" x14ac:dyDescent="0.2">
      <c r="A136" s="594">
        <v>102</v>
      </c>
      <c r="B136" s="594">
        <v>68</v>
      </c>
      <c r="C136" s="595">
        <v>129</v>
      </c>
      <c r="D136" s="596" t="s">
        <v>350</v>
      </c>
      <c r="E136" s="597" t="s">
        <v>125</v>
      </c>
      <c r="F136" s="598" t="s">
        <v>351</v>
      </c>
      <c r="G136" s="599" t="s">
        <v>106</v>
      </c>
      <c r="H136" s="600">
        <v>20000</v>
      </c>
      <c r="I136" s="601">
        <v>20362.5</v>
      </c>
      <c r="J136" s="605">
        <v>42545</v>
      </c>
      <c r="K136" s="603">
        <v>1</v>
      </c>
      <c r="L136" s="603">
        <v>0</v>
      </c>
      <c r="M136" s="600">
        <v>20362.5</v>
      </c>
      <c r="N136" s="600">
        <v>0</v>
      </c>
      <c r="O136" s="600">
        <f t="shared" si="1"/>
        <v>20362.5</v>
      </c>
      <c r="P136" s="604" t="s">
        <v>4400</v>
      </c>
    </row>
    <row r="137" spans="1:16" x14ac:dyDescent="0.2">
      <c r="A137" s="594">
        <v>163</v>
      </c>
      <c r="B137" s="594">
        <v>67</v>
      </c>
      <c r="C137" s="595">
        <v>130</v>
      </c>
      <c r="D137" s="596" t="s">
        <v>457</v>
      </c>
      <c r="E137" s="597" t="s">
        <v>125</v>
      </c>
      <c r="F137" s="598" t="s">
        <v>458</v>
      </c>
      <c r="G137" s="599" t="s">
        <v>106</v>
      </c>
      <c r="H137" s="600">
        <v>10000</v>
      </c>
      <c r="I137" s="601">
        <v>20362.5</v>
      </c>
      <c r="J137" s="605">
        <v>42566</v>
      </c>
      <c r="K137" s="603">
        <v>1</v>
      </c>
      <c r="L137" s="603">
        <v>0</v>
      </c>
      <c r="M137" s="600">
        <v>20362.5</v>
      </c>
      <c r="N137" s="600">
        <v>0</v>
      </c>
      <c r="O137" s="600">
        <f t="shared" ref="O137:O200" si="2">IF(M137&gt;0,M137-N137,I137-N137)</f>
        <v>20362.5</v>
      </c>
      <c r="P137" s="604" t="s">
        <v>4400</v>
      </c>
    </row>
    <row r="138" spans="1:16" x14ac:dyDescent="0.2">
      <c r="A138" s="594">
        <v>161</v>
      </c>
      <c r="B138" s="594">
        <v>90</v>
      </c>
      <c r="C138" s="595">
        <v>131</v>
      </c>
      <c r="D138" s="596" t="s">
        <v>454</v>
      </c>
      <c r="E138" s="597" t="s">
        <v>125</v>
      </c>
      <c r="F138" s="598" t="s">
        <v>455</v>
      </c>
      <c r="G138" s="599" t="s">
        <v>106</v>
      </c>
      <c r="H138" s="600">
        <v>30000</v>
      </c>
      <c r="I138" s="601">
        <v>20362.5</v>
      </c>
      <c r="J138" s="605">
        <v>42549</v>
      </c>
      <c r="K138" s="603">
        <v>1</v>
      </c>
      <c r="L138" s="603">
        <v>0</v>
      </c>
      <c r="M138" s="600">
        <v>20362.5</v>
      </c>
      <c r="N138" s="600">
        <v>0</v>
      </c>
      <c r="O138" s="600">
        <f t="shared" si="2"/>
        <v>20362.5</v>
      </c>
      <c r="P138" s="604"/>
    </row>
    <row r="139" spans="1:16" ht="30" x14ac:dyDescent="0.2">
      <c r="A139" s="594">
        <v>130</v>
      </c>
      <c r="B139" s="594">
        <v>110</v>
      </c>
      <c r="C139" s="595">
        <v>132</v>
      </c>
      <c r="D139" s="596" t="s">
        <v>397</v>
      </c>
      <c r="E139" s="597" t="s">
        <v>248</v>
      </c>
      <c r="F139" s="598" t="s">
        <v>398</v>
      </c>
      <c r="G139" s="599" t="s">
        <v>106</v>
      </c>
      <c r="H139" s="600">
        <v>15000</v>
      </c>
      <c r="I139" s="601">
        <v>10983</v>
      </c>
      <c r="J139" s="605">
        <v>42688</v>
      </c>
      <c r="K139" s="603">
        <v>1</v>
      </c>
      <c r="L139" s="603">
        <v>0</v>
      </c>
      <c r="M139" s="600">
        <v>10983</v>
      </c>
      <c r="N139" s="600">
        <v>0</v>
      </c>
      <c r="O139" s="600">
        <f t="shared" si="2"/>
        <v>10983</v>
      </c>
      <c r="P139" s="604"/>
    </row>
    <row r="140" spans="1:16" x14ac:dyDescent="0.2">
      <c r="A140" s="594">
        <v>80</v>
      </c>
      <c r="B140" s="594">
        <v>112</v>
      </c>
      <c r="C140" s="595">
        <v>133</v>
      </c>
      <c r="D140" s="596" t="s">
        <v>300</v>
      </c>
      <c r="E140" s="597" t="s">
        <v>301</v>
      </c>
      <c r="F140" s="598" t="s">
        <v>302</v>
      </c>
      <c r="G140" s="599" t="s">
        <v>106</v>
      </c>
      <c r="H140" s="600">
        <v>16000</v>
      </c>
      <c r="I140" s="608">
        <v>9795</v>
      </c>
      <c r="J140" s="605">
        <v>42545</v>
      </c>
      <c r="K140" s="603">
        <v>1</v>
      </c>
      <c r="L140" s="603">
        <v>0</v>
      </c>
      <c r="M140" s="600">
        <v>0</v>
      </c>
      <c r="N140" s="600">
        <v>0</v>
      </c>
      <c r="O140" s="600">
        <f t="shared" si="2"/>
        <v>9795</v>
      </c>
      <c r="P140" s="604"/>
    </row>
    <row r="141" spans="1:16" ht="30" x14ac:dyDescent="0.2">
      <c r="A141" s="594">
        <v>184</v>
      </c>
      <c r="B141" s="594">
        <v>111</v>
      </c>
      <c r="C141" s="595">
        <v>134</v>
      </c>
      <c r="D141" s="596" t="s">
        <v>497</v>
      </c>
      <c r="E141" s="597" t="s">
        <v>498</v>
      </c>
      <c r="F141" s="598" t="s">
        <v>195</v>
      </c>
      <c r="G141" s="599" t="s">
        <v>106</v>
      </c>
      <c r="H141" s="600">
        <v>10000</v>
      </c>
      <c r="I141" s="608">
        <v>11455</v>
      </c>
      <c r="J141" s="605">
        <v>42545</v>
      </c>
      <c r="K141" s="603">
        <v>1</v>
      </c>
      <c r="L141" s="603">
        <v>0</v>
      </c>
      <c r="M141" s="600">
        <v>0</v>
      </c>
      <c r="N141" s="600">
        <v>0</v>
      </c>
      <c r="O141" s="600">
        <f t="shared" si="2"/>
        <v>11455</v>
      </c>
      <c r="P141" s="604"/>
    </row>
    <row r="142" spans="1:16" x14ac:dyDescent="0.2">
      <c r="A142" s="594">
        <v>626</v>
      </c>
      <c r="B142" s="594">
        <v>636</v>
      </c>
      <c r="C142" s="595">
        <v>135</v>
      </c>
      <c r="D142" s="596" t="s">
        <v>1756</v>
      </c>
      <c r="E142" s="597" t="s">
        <v>1757</v>
      </c>
      <c r="F142" s="598" t="s">
        <v>1758</v>
      </c>
      <c r="G142" s="599" t="s">
        <v>106</v>
      </c>
      <c r="H142" s="600">
        <v>7500</v>
      </c>
      <c r="I142" s="601">
        <v>4500</v>
      </c>
      <c r="J142" s="605">
        <v>42601</v>
      </c>
      <c r="K142" s="603">
        <v>1</v>
      </c>
      <c r="L142" s="603">
        <v>0</v>
      </c>
      <c r="M142" s="600">
        <v>4500</v>
      </c>
      <c r="N142" s="600">
        <v>0</v>
      </c>
      <c r="O142" s="600">
        <f t="shared" si="2"/>
        <v>4500</v>
      </c>
      <c r="P142" s="604"/>
    </row>
    <row r="143" spans="1:16" x14ac:dyDescent="0.2">
      <c r="A143" s="594">
        <v>538</v>
      </c>
      <c r="B143" s="594">
        <v>548</v>
      </c>
      <c r="C143" s="595">
        <v>136</v>
      </c>
      <c r="D143" s="596" t="s">
        <v>1487</v>
      </c>
      <c r="E143" s="597" t="s">
        <v>481</v>
      </c>
      <c r="F143" s="598" t="s">
        <v>1488</v>
      </c>
      <c r="G143" s="599" t="s">
        <v>106</v>
      </c>
      <c r="H143" s="600">
        <v>10000</v>
      </c>
      <c r="I143" s="608">
        <v>24500</v>
      </c>
      <c r="J143" s="605">
        <v>42555</v>
      </c>
      <c r="K143" s="603">
        <v>1</v>
      </c>
      <c r="L143" s="603">
        <v>0</v>
      </c>
      <c r="M143" s="600">
        <v>0</v>
      </c>
      <c r="N143" s="600">
        <v>0</v>
      </c>
      <c r="O143" s="600">
        <f t="shared" si="2"/>
        <v>24500</v>
      </c>
      <c r="P143" s="604"/>
    </row>
    <row r="144" spans="1:16" ht="30" x14ac:dyDescent="0.2">
      <c r="A144" s="594">
        <v>989</v>
      </c>
      <c r="B144" s="594">
        <v>997</v>
      </c>
      <c r="C144" s="595">
        <v>137</v>
      </c>
      <c r="D144" s="596" t="s">
        <v>2772</v>
      </c>
      <c r="E144" s="597" t="s">
        <v>2761</v>
      </c>
      <c r="F144" s="598" t="s">
        <v>1491</v>
      </c>
      <c r="G144" s="599" t="s">
        <v>106</v>
      </c>
      <c r="H144" s="600">
        <v>15000</v>
      </c>
      <c r="I144" s="608">
        <v>22000</v>
      </c>
      <c r="J144" s="605">
        <v>42555</v>
      </c>
      <c r="K144" s="603">
        <v>1</v>
      </c>
      <c r="L144" s="603">
        <v>0</v>
      </c>
      <c r="M144" s="600">
        <v>0</v>
      </c>
      <c r="N144" s="600">
        <v>0</v>
      </c>
      <c r="O144" s="600">
        <f t="shared" si="2"/>
        <v>22000</v>
      </c>
      <c r="P144" s="604"/>
    </row>
    <row r="145" spans="1:16" ht="30" x14ac:dyDescent="0.2">
      <c r="A145" s="594">
        <v>706</v>
      </c>
      <c r="B145" s="594">
        <v>716</v>
      </c>
      <c r="C145" s="595">
        <v>138</v>
      </c>
      <c r="D145" s="596" t="s">
        <v>1996</v>
      </c>
      <c r="E145" s="597" t="s">
        <v>481</v>
      </c>
      <c r="F145" s="598" t="s">
        <v>1997</v>
      </c>
      <c r="G145" s="599" t="s">
        <v>106</v>
      </c>
      <c r="H145" s="600">
        <v>16700</v>
      </c>
      <c r="I145" s="608">
        <v>5124.1000000000004</v>
      </c>
      <c r="J145" s="605">
        <v>42562</v>
      </c>
      <c r="K145" s="603">
        <v>1</v>
      </c>
      <c r="L145" s="603">
        <v>0</v>
      </c>
      <c r="M145" s="600">
        <v>0</v>
      </c>
      <c r="N145" s="600">
        <v>0</v>
      </c>
      <c r="O145" s="600">
        <f t="shared" si="2"/>
        <v>5124.1000000000004</v>
      </c>
      <c r="P145" s="604"/>
    </row>
    <row r="146" spans="1:16" x14ac:dyDescent="0.2">
      <c r="A146" s="594" t="e">
        <v>#N/A</v>
      </c>
      <c r="B146" s="594" t="e">
        <v>#N/A</v>
      </c>
      <c r="C146" s="595">
        <v>139</v>
      </c>
      <c r="D146" s="596" t="s">
        <v>5239</v>
      </c>
      <c r="E146" s="597" t="s">
        <v>5240</v>
      </c>
      <c r="F146" s="598" t="s">
        <v>310</v>
      </c>
      <c r="G146" s="599" t="s">
        <v>106</v>
      </c>
      <c r="H146" s="600">
        <v>0</v>
      </c>
      <c r="I146" s="601">
        <v>4850</v>
      </c>
      <c r="J146" s="605">
        <v>42559</v>
      </c>
      <c r="K146" s="603">
        <v>1</v>
      </c>
      <c r="L146" s="603">
        <v>0</v>
      </c>
      <c r="M146" s="600">
        <v>4850</v>
      </c>
      <c r="N146" s="600">
        <v>0</v>
      </c>
      <c r="O146" s="600">
        <f t="shared" si="2"/>
        <v>4850</v>
      </c>
      <c r="P146" s="604"/>
    </row>
    <row r="147" spans="1:16" ht="30" x14ac:dyDescent="0.2">
      <c r="A147" s="594" t="e">
        <v>#N/A</v>
      </c>
      <c r="B147" s="594" t="e">
        <v>#N/A</v>
      </c>
      <c r="C147" s="595">
        <v>140</v>
      </c>
      <c r="D147" s="596" t="s">
        <v>5241</v>
      </c>
      <c r="E147" s="597" t="s">
        <v>1407</v>
      </c>
      <c r="F147" s="598" t="s">
        <v>310</v>
      </c>
      <c r="G147" s="599" t="s">
        <v>106</v>
      </c>
      <c r="H147" s="600">
        <v>0</v>
      </c>
      <c r="I147" s="610">
        <v>6450</v>
      </c>
      <c r="J147" s="605">
        <v>42559</v>
      </c>
      <c r="K147" s="603">
        <v>0</v>
      </c>
      <c r="L147" s="603">
        <v>0</v>
      </c>
      <c r="M147" s="600">
        <v>0</v>
      </c>
      <c r="N147" s="600">
        <v>0</v>
      </c>
      <c r="O147" s="600">
        <f t="shared" si="2"/>
        <v>6450</v>
      </c>
      <c r="P147" s="604" t="s">
        <v>5205</v>
      </c>
    </row>
    <row r="148" spans="1:16" ht="30" x14ac:dyDescent="0.2">
      <c r="A148" s="594" t="e">
        <v>#N/A</v>
      </c>
      <c r="B148" s="594" t="e">
        <v>#N/A</v>
      </c>
      <c r="C148" s="595">
        <v>141</v>
      </c>
      <c r="D148" s="596" t="s">
        <v>5242</v>
      </c>
      <c r="E148" s="597" t="s">
        <v>5243</v>
      </c>
      <c r="F148" s="598" t="s">
        <v>310</v>
      </c>
      <c r="G148" s="599" t="s">
        <v>106</v>
      </c>
      <c r="H148" s="600">
        <v>0</v>
      </c>
      <c r="I148" s="601">
        <v>24693</v>
      </c>
      <c r="J148" s="605">
        <v>42598</v>
      </c>
      <c r="K148" s="603">
        <v>1</v>
      </c>
      <c r="L148" s="603">
        <v>0</v>
      </c>
      <c r="M148" s="600">
        <v>24693</v>
      </c>
      <c r="N148" s="600">
        <v>0</v>
      </c>
      <c r="O148" s="600">
        <f t="shared" si="2"/>
        <v>24693</v>
      </c>
      <c r="P148" s="604" t="s">
        <v>5205</v>
      </c>
    </row>
    <row r="149" spans="1:16" x14ac:dyDescent="0.2">
      <c r="A149" s="594">
        <v>153</v>
      </c>
      <c r="B149" s="594">
        <v>108</v>
      </c>
      <c r="C149" s="595">
        <v>142</v>
      </c>
      <c r="D149" s="596" t="s">
        <v>439</v>
      </c>
      <c r="E149" s="597" t="s">
        <v>104</v>
      </c>
      <c r="F149" s="598" t="s">
        <v>261</v>
      </c>
      <c r="G149" s="599" t="s">
        <v>106</v>
      </c>
      <c r="H149" s="600">
        <v>60000</v>
      </c>
      <c r="I149" s="608">
        <v>45000</v>
      </c>
      <c r="J149" s="605">
        <v>42627</v>
      </c>
      <c r="K149" s="603">
        <v>1</v>
      </c>
      <c r="L149" s="603">
        <v>0</v>
      </c>
      <c r="M149" s="600">
        <v>0</v>
      </c>
      <c r="N149" s="600">
        <v>0</v>
      </c>
      <c r="O149" s="600">
        <f t="shared" si="2"/>
        <v>45000</v>
      </c>
      <c r="P149" s="604"/>
    </row>
    <row r="150" spans="1:16" x14ac:dyDescent="0.2">
      <c r="A150" s="594" t="e">
        <v>#N/A</v>
      </c>
      <c r="B150" s="594" t="e">
        <v>#N/A</v>
      </c>
      <c r="C150" s="595">
        <v>143</v>
      </c>
      <c r="D150" s="596" t="s">
        <v>5244</v>
      </c>
      <c r="E150" s="597" t="s">
        <v>2275</v>
      </c>
      <c r="F150" s="598" t="s">
        <v>5245</v>
      </c>
      <c r="G150" s="599" t="s">
        <v>106</v>
      </c>
      <c r="H150" s="600">
        <v>0</v>
      </c>
      <c r="I150" s="608">
        <v>28000</v>
      </c>
      <c r="J150" s="605">
        <v>42671</v>
      </c>
      <c r="K150" s="603">
        <v>1</v>
      </c>
      <c r="L150" s="603">
        <v>0</v>
      </c>
      <c r="M150" s="600">
        <v>0</v>
      </c>
      <c r="N150" s="600">
        <v>0</v>
      </c>
      <c r="O150" s="600">
        <f t="shared" si="2"/>
        <v>28000</v>
      </c>
      <c r="P150" s="604" t="s">
        <v>5205</v>
      </c>
    </row>
    <row r="151" spans="1:16" x14ac:dyDescent="0.2">
      <c r="A151" s="594">
        <v>658</v>
      </c>
      <c r="B151" s="594">
        <v>668</v>
      </c>
      <c r="C151" s="595">
        <v>144</v>
      </c>
      <c r="D151" s="596" t="s">
        <v>1850</v>
      </c>
      <c r="E151" s="597" t="s">
        <v>481</v>
      </c>
      <c r="F151" s="598" t="s">
        <v>1851</v>
      </c>
      <c r="G151" s="599" t="s">
        <v>106</v>
      </c>
      <c r="H151" s="600">
        <v>7000</v>
      </c>
      <c r="I151" s="608">
        <v>12100</v>
      </c>
      <c r="J151" s="605">
        <v>42607</v>
      </c>
      <c r="K151" s="603">
        <v>1</v>
      </c>
      <c r="L151" s="603">
        <v>0</v>
      </c>
      <c r="M151" s="600">
        <v>0</v>
      </c>
      <c r="N151" s="600">
        <v>0</v>
      </c>
      <c r="O151" s="600">
        <f t="shared" si="2"/>
        <v>12100</v>
      </c>
      <c r="P151" s="604" t="s">
        <v>5205</v>
      </c>
    </row>
    <row r="152" spans="1:16" x14ac:dyDescent="0.2">
      <c r="A152" s="594">
        <v>303</v>
      </c>
      <c r="B152" s="594">
        <v>315</v>
      </c>
      <c r="C152" s="595">
        <v>145</v>
      </c>
      <c r="D152" s="596" t="s">
        <v>796</v>
      </c>
      <c r="E152" s="597" t="s">
        <v>481</v>
      </c>
      <c r="F152" s="598" t="s">
        <v>797</v>
      </c>
      <c r="G152" s="599" t="s">
        <v>106</v>
      </c>
      <c r="H152" s="600">
        <v>270000</v>
      </c>
      <c r="I152" s="608">
        <v>270000</v>
      </c>
      <c r="J152" s="605">
        <v>42675</v>
      </c>
      <c r="K152" s="603">
        <v>1</v>
      </c>
      <c r="L152" s="603">
        <v>0</v>
      </c>
      <c r="M152" s="600">
        <v>0</v>
      </c>
      <c r="N152" s="600">
        <v>0</v>
      </c>
      <c r="O152" s="600">
        <f t="shared" si="2"/>
        <v>270000</v>
      </c>
      <c r="P152" s="604"/>
    </row>
    <row r="153" spans="1:16" x14ac:dyDescent="0.2">
      <c r="A153" s="594">
        <v>67</v>
      </c>
      <c r="B153" s="594">
        <v>160</v>
      </c>
      <c r="C153" s="595">
        <v>146</v>
      </c>
      <c r="D153" s="596" t="s">
        <v>276</v>
      </c>
      <c r="E153" s="597" t="s">
        <v>275</v>
      </c>
      <c r="F153" s="598" t="s">
        <v>277</v>
      </c>
      <c r="G153" s="599" t="s">
        <v>106</v>
      </c>
      <c r="H153" s="600">
        <v>300000</v>
      </c>
      <c r="I153" s="608">
        <v>150000</v>
      </c>
      <c r="J153" s="605">
        <v>42647</v>
      </c>
      <c r="K153" s="603">
        <v>1</v>
      </c>
      <c r="L153" s="603">
        <v>0</v>
      </c>
      <c r="M153" s="600">
        <v>0</v>
      </c>
      <c r="N153" s="600">
        <v>0</v>
      </c>
      <c r="O153" s="600">
        <f t="shared" si="2"/>
        <v>150000</v>
      </c>
      <c r="P153" s="604"/>
    </row>
    <row r="154" spans="1:16" x14ac:dyDescent="0.2">
      <c r="A154" s="594">
        <v>70</v>
      </c>
      <c r="B154" s="594">
        <v>121</v>
      </c>
      <c r="C154" s="595">
        <v>147</v>
      </c>
      <c r="D154" s="596" t="s">
        <v>281</v>
      </c>
      <c r="E154" s="597" t="s">
        <v>282</v>
      </c>
      <c r="F154" s="598" t="s">
        <v>283</v>
      </c>
      <c r="G154" s="599" t="s">
        <v>106</v>
      </c>
      <c r="H154" s="600">
        <v>10000</v>
      </c>
      <c r="I154" s="608">
        <v>29000</v>
      </c>
      <c r="J154" s="605">
        <v>42669</v>
      </c>
      <c r="K154" s="603">
        <v>1</v>
      </c>
      <c r="L154" s="603">
        <v>0</v>
      </c>
      <c r="M154" s="600">
        <v>0</v>
      </c>
      <c r="N154" s="600">
        <v>0</v>
      </c>
      <c r="O154" s="600">
        <f t="shared" si="2"/>
        <v>29000</v>
      </c>
      <c r="P154" s="604" t="s">
        <v>5205</v>
      </c>
    </row>
    <row r="155" spans="1:16" ht="42" customHeight="1" x14ac:dyDescent="0.2">
      <c r="A155" s="594" t="e">
        <v>#N/A</v>
      </c>
      <c r="B155" s="594" t="s">
        <v>4688</v>
      </c>
      <c r="C155" s="595">
        <v>148</v>
      </c>
      <c r="D155" s="596" t="s">
        <v>4689</v>
      </c>
      <c r="E155" s="597" t="s">
        <v>156</v>
      </c>
      <c r="F155" s="598" t="s">
        <v>5245</v>
      </c>
      <c r="G155" s="599" t="s">
        <v>106</v>
      </c>
      <c r="H155" s="600">
        <v>180000</v>
      </c>
      <c r="I155" s="608">
        <v>91250</v>
      </c>
      <c r="J155" s="605">
        <v>42755</v>
      </c>
      <c r="K155" s="603">
        <v>1</v>
      </c>
      <c r="L155" s="603">
        <v>0</v>
      </c>
      <c r="M155" s="600">
        <v>0</v>
      </c>
      <c r="N155" s="600">
        <v>0</v>
      </c>
      <c r="O155" s="600">
        <f t="shared" si="2"/>
        <v>91250</v>
      </c>
      <c r="P155" s="604" t="s">
        <v>5246</v>
      </c>
    </row>
    <row r="156" spans="1:16" ht="30" x14ac:dyDescent="0.2">
      <c r="A156" s="594">
        <v>105</v>
      </c>
      <c r="B156" s="594">
        <v>185</v>
      </c>
      <c r="C156" s="595">
        <v>149</v>
      </c>
      <c r="D156" s="596" t="s">
        <v>355</v>
      </c>
      <c r="E156" s="597" t="s">
        <v>156</v>
      </c>
      <c r="F156" s="598" t="s">
        <v>187</v>
      </c>
      <c r="G156" s="599" t="s">
        <v>106</v>
      </c>
      <c r="H156" s="600">
        <v>180000</v>
      </c>
      <c r="I156" s="608">
        <v>91250</v>
      </c>
      <c r="J156" s="605">
        <v>42752</v>
      </c>
      <c r="K156" s="603">
        <v>1</v>
      </c>
      <c r="L156" s="603">
        <v>0</v>
      </c>
      <c r="M156" s="600">
        <v>0</v>
      </c>
      <c r="N156" s="600">
        <v>0</v>
      </c>
      <c r="O156" s="600">
        <f t="shared" si="2"/>
        <v>91250</v>
      </c>
      <c r="P156" s="604" t="s">
        <v>5247</v>
      </c>
    </row>
    <row r="157" spans="1:16" ht="30" x14ac:dyDescent="0.2">
      <c r="A157" s="594">
        <v>106</v>
      </c>
      <c r="B157" s="594">
        <v>186</v>
      </c>
      <c r="C157" s="595">
        <v>150</v>
      </c>
      <c r="D157" s="596" t="s">
        <v>356</v>
      </c>
      <c r="E157" s="597" t="s">
        <v>156</v>
      </c>
      <c r="F157" s="598" t="s">
        <v>187</v>
      </c>
      <c r="G157" s="599" t="s">
        <v>106</v>
      </c>
      <c r="H157" s="600">
        <v>300000</v>
      </c>
      <c r="I157" s="608">
        <v>91250</v>
      </c>
      <c r="J157" s="605">
        <v>42754</v>
      </c>
      <c r="K157" s="603">
        <v>1</v>
      </c>
      <c r="L157" s="603">
        <v>0</v>
      </c>
      <c r="M157" s="600">
        <v>0</v>
      </c>
      <c r="N157" s="600">
        <v>0</v>
      </c>
      <c r="O157" s="600">
        <f t="shared" si="2"/>
        <v>91250</v>
      </c>
      <c r="P157" s="604" t="s">
        <v>5248</v>
      </c>
    </row>
    <row r="158" spans="1:16" ht="30" x14ac:dyDescent="0.2">
      <c r="A158" s="594">
        <v>107</v>
      </c>
      <c r="B158" s="594">
        <v>187</v>
      </c>
      <c r="C158" s="595">
        <v>151</v>
      </c>
      <c r="D158" s="596" t="s">
        <v>357</v>
      </c>
      <c r="E158" s="597" t="s">
        <v>156</v>
      </c>
      <c r="F158" s="598" t="s">
        <v>358</v>
      </c>
      <c r="G158" s="599" t="s">
        <v>106</v>
      </c>
      <c r="H158" s="600">
        <v>85000</v>
      </c>
      <c r="I158" s="608">
        <v>91250</v>
      </c>
      <c r="J158" s="605">
        <v>42752</v>
      </c>
      <c r="K158" s="603">
        <v>1</v>
      </c>
      <c r="L158" s="603">
        <v>0</v>
      </c>
      <c r="M158" s="600">
        <v>0</v>
      </c>
      <c r="N158" s="600">
        <v>0</v>
      </c>
      <c r="O158" s="600">
        <f t="shared" si="2"/>
        <v>91250</v>
      </c>
      <c r="P158" s="604" t="s">
        <v>5249</v>
      </c>
    </row>
    <row r="159" spans="1:16" x14ac:dyDescent="0.2">
      <c r="A159" s="594">
        <v>162</v>
      </c>
      <c r="B159" s="594">
        <v>74</v>
      </c>
      <c r="C159" s="595">
        <v>152</v>
      </c>
      <c r="D159" s="596" t="s">
        <v>456</v>
      </c>
      <c r="E159" s="597" t="s">
        <v>125</v>
      </c>
      <c r="F159" s="598" t="s">
        <v>177</v>
      </c>
      <c r="G159" s="599" t="s">
        <v>106</v>
      </c>
      <c r="H159" s="600">
        <v>250000</v>
      </c>
      <c r="I159" s="608">
        <v>389500</v>
      </c>
      <c r="J159" s="605">
        <v>42782</v>
      </c>
      <c r="K159" s="603">
        <v>1</v>
      </c>
      <c r="L159" s="603">
        <v>0</v>
      </c>
      <c r="M159" s="600">
        <v>0</v>
      </c>
      <c r="N159" s="600">
        <v>0</v>
      </c>
      <c r="O159" s="600">
        <f t="shared" si="2"/>
        <v>389500</v>
      </c>
      <c r="P159" s="604"/>
    </row>
    <row r="160" spans="1:16" x14ac:dyDescent="0.2">
      <c r="A160" s="594">
        <v>43</v>
      </c>
      <c r="B160" s="594">
        <v>11</v>
      </c>
      <c r="C160" s="595">
        <v>153</v>
      </c>
      <c r="D160" s="596" t="s">
        <v>227</v>
      </c>
      <c r="E160" s="597" t="s">
        <v>225</v>
      </c>
      <c r="F160" s="598" t="s">
        <v>135</v>
      </c>
      <c r="G160" s="599" t="s">
        <v>106</v>
      </c>
      <c r="H160" s="600">
        <v>350000</v>
      </c>
      <c r="I160" s="608">
        <v>160000</v>
      </c>
      <c r="J160" s="605">
        <v>42655</v>
      </c>
      <c r="K160" s="603">
        <v>1</v>
      </c>
      <c r="L160" s="603">
        <v>0</v>
      </c>
      <c r="M160" s="600">
        <v>0</v>
      </c>
      <c r="N160" s="600">
        <v>0</v>
      </c>
      <c r="O160" s="600">
        <f t="shared" si="2"/>
        <v>160000</v>
      </c>
      <c r="P160" s="604" t="s">
        <v>5205</v>
      </c>
    </row>
    <row r="161" spans="1:16" x14ac:dyDescent="0.2">
      <c r="A161" s="594">
        <v>4</v>
      </c>
      <c r="B161" s="594">
        <v>48</v>
      </c>
      <c r="C161" s="595">
        <v>154</v>
      </c>
      <c r="D161" s="596" t="s">
        <v>134</v>
      </c>
      <c r="E161" s="597" t="s">
        <v>110</v>
      </c>
      <c r="F161" s="598" t="s">
        <v>135</v>
      </c>
      <c r="G161" s="599" t="s">
        <v>106</v>
      </c>
      <c r="H161" s="600">
        <v>350000</v>
      </c>
      <c r="I161" s="608">
        <v>170000</v>
      </c>
      <c r="J161" s="605">
        <v>42696</v>
      </c>
      <c r="K161" s="603">
        <v>1</v>
      </c>
      <c r="L161" s="603">
        <v>0</v>
      </c>
      <c r="M161" s="600">
        <v>0</v>
      </c>
      <c r="N161" s="600">
        <v>0</v>
      </c>
      <c r="O161" s="600">
        <f t="shared" si="2"/>
        <v>170000</v>
      </c>
      <c r="P161" s="604" t="s">
        <v>5205</v>
      </c>
    </row>
    <row r="162" spans="1:16" x14ac:dyDescent="0.2">
      <c r="A162" s="594">
        <v>36</v>
      </c>
      <c r="B162" s="594">
        <v>117</v>
      </c>
      <c r="C162" s="595">
        <v>155</v>
      </c>
      <c r="D162" s="596" t="s">
        <v>210</v>
      </c>
      <c r="E162" s="597" t="s">
        <v>208</v>
      </c>
      <c r="F162" s="598" t="s">
        <v>211</v>
      </c>
      <c r="G162" s="599" t="s">
        <v>106</v>
      </c>
      <c r="H162" s="600">
        <v>39800</v>
      </c>
      <c r="I162" s="608">
        <v>62000</v>
      </c>
      <c r="J162" s="605">
        <v>42618</v>
      </c>
      <c r="K162" s="603">
        <v>1</v>
      </c>
      <c r="L162" s="603">
        <v>0</v>
      </c>
      <c r="M162" s="600">
        <v>0</v>
      </c>
      <c r="N162" s="600">
        <v>0</v>
      </c>
      <c r="O162" s="600">
        <f t="shared" si="2"/>
        <v>62000</v>
      </c>
      <c r="P162" s="604" t="s">
        <v>5205</v>
      </c>
    </row>
    <row r="163" spans="1:16" x14ac:dyDescent="0.2">
      <c r="A163" s="594" t="e">
        <v>#N/A</v>
      </c>
      <c r="B163" s="594" t="e">
        <v>#N/A</v>
      </c>
      <c r="C163" s="595">
        <v>156</v>
      </c>
      <c r="D163" s="596" t="s">
        <v>5250</v>
      </c>
      <c r="E163" s="597" t="s">
        <v>5251</v>
      </c>
      <c r="F163" s="598" t="s">
        <v>5252</v>
      </c>
      <c r="G163" s="599" t="s">
        <v>106</v>
      </c>
      <c r="H163" s="600">
        <v>0</v>
      </c>
      <c r="I163" s="608">
        <v>65000</v>
      </c>
      <c r="J163" s="605">
        <v>42590</v>
      </c>
      <c r="K163" s="603">
        <v>1</v>
      </c>
      <c r="L163" s="603">
        <v>0</v>
      </c>
      <c r="M163" s="600">
        <v>0</v>
      </c>
      <c r="N163" s="600">
        <v>0</v>
      </c>
      <c r="O163" s="600">
        <f t="shared" si="2"/>
        <v>65000</v>
      </c>
      <c r="P163" s="604" t="s">
        <v>5205</v>
      </c>
    </row>
    <row r="164" spans="1:16" x14ac:dyDescent="0.2">
      <c r="A164" s="594" t="e">
        <v>#N/A</v>
      </c>
      <c r="B164" s="594" t="e">
        <v>#N/A</v>
      </c>
      <c r="C164" s="595">
        <v>157</v>
      </c>
      <c r="D164" s="596" t="s">
        <v>5253</v>
      </c>
      <c r="E164" s="597" t="s">
        <v>1694</v>
      </c>
      <c r="F164" s="598" t="s">
        <v>5254</v>
      </c>
      <c r="G164" s="599" t="s">
        <v>106</v>
      </c>
      <c r="H164" s="600">
        <v>0</v>
      </c>
      <c r="I164" s="610">
        <v>15000</v>
      </c>
      <c r="J164" s="605">
        <v>42647</v>
      </c>
      <c r="K164" s="603">
        <v>0</v>
      </c>
      <c r="L164" s="603">
        <v>0</v>
      </c>
      <c r="M164" s="600">
        <v>0</v>
      </c>
      <c r="N164" s="600">
        <v>0</v>
      </c>
      <c r="O164" s="600">
        <f t="shared" si="2"/>
        <v>15000</v>
      </c>
      <c r="P164" s="604" t="s">
        <v>5255</v>
      </c>
    </row>
    <row r="165" spans="1:16" ht="30" x14ac:dyDescent="0.2">
      <c r="A165" s="594">
        <v>194</v>
      </c>
      <c r="B165" s="594">
        <v>154</v>
      </c>
      <c r="C165" s="595">
        <v>158</v>
      </c>
      <c r="D165" s="596" t="s">
        <v>516</v>
      </c>
      <c r="E165" s="597" t="s">
        <v>517</v>
      </c>
      <c r="F165" s="598" t="s">
        <v>518</v>
      </c>
      <c r="G165" s="599" t="s">
        <v>106</v>
      </c>
      <c r="H165" s="600">
        <v>45000</v>
      </c>
      <c r="I165" s="610">
        <v>45000</v>
      </c>
      <c r="J165" s="605">
        <v>42607</v>
      </c>
      <c r="K165" s="603">
        <v>0</v>
      </c>
      <c r="L165" s="603">
        <v>0</v>
      </c>
      <c r="M165" s="600">
        <v>0</v>
      </c>
      <c r="N165" s="600">
        <v>0</v>
      </c>
      <c r="O165" s="600">
        <f t="shared" si="2"/>
        <v>45000</v>
      </c>
      <c r="P165" s="604" t="s">
        <v>5205</v>
      </c>
    </row>
    <row r="166" spans="1:16" x14ac:dyDescent="0.2">
      <c r="A166" s="594">
        <v>821</v>
      </c>
      <c r="B166" s="594">
        <v>829</v>
      </c>
      <c r="C166" s="595">
        <v>159</v>
      </c>
      <c r="D166" s="596" t="s">
        <v>2320</v>
      </c>
      <c r="E166" s="597" t="s">
        <v>481</v>
      </c>
      <c r="F166" s="598" t="s">
        <v>975</v>
      </c>
      <c r="G166" s="599" t="s">
        <v>106</v>
      </c>
      <c r="H166" s="600">
        <v>15000</v>
      </c>
      <c r="I166" s="610">
        <v>15000</v>
      </c>
      <c r="J166" s="605">
        <v>42600</v>
      </c>
      <c r="K166" s="603">
        <v>0</v>
      </c>
      <c r="L166" s="603">
        <v>0</v>
      </c>
      <c r="M166" s="600">
        <v>0</v>
      </c>
      <c r="N166" s="600">
        <v>0</v>
      </c>
      <c r="O166" s="600">
        <f t="shared" si="2"/>
        <v>15000</v>
      </c>
      <c r="P166" s="604" t="s">
        <v>5205</v>
      </c>
    </row>
    <row r="167" spans="1:16" x14ac:dyDescent="0.2">
      <c r="A167" s="594">
        <v>426</v>
      </c>
      <c r="B167" s="594">
        <v>438</v>
      </c>
      <c r="C167" s="595">
        <v>160</v>
      </c>
      <c r="D167" s="596" t="s">
        <v>1157</v>
      </c>
      <c r="E167" s="597" t="s">
        <v>475</v>
      </c>
      <c r="F167" s="598" t="s">
        <v>1158</v>
      </c>
      <c r="G167" s="599" t="s">
        <v>106</v>
      </c>
      <c r="H167" s="600">
        <v>15000</v>
      </c>
      <c r="I167" s="610">
        <v>15000</v>
      </c>
      <c r="J167" s="605">
        <v>42642</v>
      </c>
      <c r="K167" s="603">
        <v>0</v>
      </c>
      <c r="L167" s="603">
        <v>0</v>
      </c>
      <c r="M167" s="600">
        <v>0</v>
      </c>
      <c r="N167" s="600">
        <v>0</v>
      </c>
      <c r="O167" s="600">
        <f t="shared" si="2"/>
        <v>15000</v>
      </c>
      <c r="P167" s="604" t="s">
        <v>5205</v>
      </c>
    </row>
    <row r="168" spans="1:16" x14ac:dyDescent="0.2">
      <c r="A168" s="594">
        <v>76</v>
      </c>
      <c r="B168" s="594">
        <v>123</v>
      </c>
      <c r="C168" s="595">
        <v>161</v>
      </c>
      <c r="D168" s="596" t="s">
        <v>293</v>
      </c>
      <c r="E168" s="597" t="s">
        <v>292</v>
      </c>
      <c r="F168" s="598" t="s">
        <v>294</v>
      </c>
      <c r="G168" s="599" t="s">
        <v>106</v>
      </c>
      <c r="H168" s="600">
        <v>39000</v>
      </c>
      <c r="I168" s="608">
        <v>80000</v>
      </c>
      <c r="J168" s="605">
        <v>42636</v>
      </c>
      <c r="K168" s="603">
        <v>1</v>
      </c>
      <c r="L168" s="603">
        <v>0</v>
      </c>
      <c r="M168" s="600">
        <v>0</v>
      </c>
      <c r="N168" s="600">
        <v>0</v>
      </c>
      <c r="O168" s="600">
        <f t="shared" si="2"/>
        <v>80000</v>
      </c>
      <c r="P168" s="604"/>
    </row>
    <row r="169" spans="1:16" x14ac:dyDescent="0.2">
      <c r="A169" s="594" t="e">
        <v>#N/A</v>
      </c>
      <c r="B169" s="594" t="e">
        <v>#N/A</v>
      </c>
      <c r="C169" s="595">
        <v>162</v>
      </c>
      <c r="D169" s="596" t="s">
        <v>5256</v>
      </c>
      <c r="E169" s="597" t="s">
        <v>5257</v>
      </c>
      <c r="F169" s="598" t="s">
        <v>5258</v>
      </c>
      <c r="G169" s="599" t="s">
        <v>106</v>
      </c>
      <c r="H169" s="600">
        <v>0</v>
      </c>
      <c r="I169" s="610">
        <v>16000</v>
      </c>
      <c r="J169" s="605" t="s">
        <v>91</v>
      </c>
      <c r="K169" s="603">
        <v>0</v>
      </c>
      <c r="L169" s="603">
        <v>0</v>
      </c>
      <c r="M169" s="600">
        <v>0</v>
      </c>
      <c r="N169" s="600">
        <v>0</v>
      </c>
      <c r="O169" s="600">
        <f t="shared" si="2"/>
        <v>16000</v>
      </c>
      <c r="P169" s="604"/>
    </row>
    <row r="170" spans="1:16" x14ac:dyDescent="0.2">
      <c r="A170" s="594">
        <v>95</v>
      </c>
      <c r="B170" s="594">
        <v>139</v>
      </c>
      <c r="C170" s="595">
        <v>163</v>
      </c>
      <c r="D170" s="596" t="s">
        <v>335</v>
      </c>
      <c r="E170" s="597" t="s">
        <v>336</v>
      </c>
      <c r="F170" s="598" t="s">
        <v>337</v>
      </c>
      <c r="G170" s="599" t="s">
        <v>106</v>
      </c>
      <c r="H170" s="600">
        <v>8500</v>
      </c>
      <c r="I170" s="610">
        <v>8500</v>
      </c>
      <c r="J170" s="605">
        <v>42585</v>
      </c>
      <c r="K170" s="603">
        <v>0</v>
      </c>
      <c r="L170" s="603">
        <v>0</v>
      </c>
      <c r="M170" s="600">
        <v>0</v>
      </c>
      <c r="N170" s="600">
        <v>0</v>
      </c>
      <c r="O170" s="600">
        <f t="shared" si="2"/>
        <v>8500</v>
      </c>
      <c r="P170" s="604"/>
    </row>
    <row r="171" spans="1:16" x14ac:dyDescent="0.2">
      <c r="A171" s="594">
        <v>68</v>
      </c>
      <c r="B171" s="594">
        <v>113</v>
      </c>
      <c r="C171" s="595">
        <v>164</v>
      </c>
      <c r="D171" s="596" t="s">
        <v>278</v>
      </c>
      <c r="E171" s="597" t="s">
        <v>275</v>
      </c>
      <c r="F171" s="598" t="s">
        <v>148</v>
      </c>
      <c r="G171" s="599" t="s">
        <v>106</v>
      </c>
      <c r="H171" s="600">
        <v>250000</v>
      </c>
      <c r="I171" s="608">
        <v>395076.5</v>
      </c>
      <c r="J171" s="605">
        <v>42730</v>
      </c>
      <c r="K171" s="603">
        <v>1</v>
      </c>
      <c r="L171" s="603">
        <v>0</v>
      </c>
      <c r="M171" s="600">
        <v>0</v>
      </c>
      <c r="N171" s="600">
        <v>0</v>
      </c>
      <c r="O171" s="600">
        <f t="shared" si="2"/>
        <v>395076.5</v>
      </c>
      <c r="P171" s="604"/>
    </row>
    <row r="172" spans="1:16" x14ac:dyDescent="0.2">
      <c r="A172" s="594">
        <v>192</v>
      </c>
      <c r="B172" s="594">
        <v>115</v>
      </c>
      <c r="C172" s="595">
        <v>165</v>
      </c>
      <c r="D172" s="596" t="s">
        <v>514</v>
      </c>
      <c r="E172" s="597" t="s">
        <v>275</v>
      </c>
      <c r="F172" s="598" t="s">
        <v>148</v>
      </c>
      <c r="G172" s="599" t="s">
        <v>106</v>
      </c>
      <c r="H172" s="600">
        <v>125000</v>
      </c>
      <c r="I172" s="608">
        <v>395076.5</v>
      </c>
      <c r="J172" s="605">
        <v>42730</v>
      </c>
      <c r="K172" s="603">
        <v>1</v>
      </c>
      <c r="L172" s="603">
        <v>0</v>
      </c>
      <c r="M172" s="600">
        <v>0</v>
      </c>
      <c r="N172" s="600">
        <v>0</v>
      </c>
      <c r="O172" s="600">
        <f t="shared" si="2"/>
        <v>395076.5</v>
      </c>
      <c r="P172" s="604"/>
    </row>
    <row r="173" spans="1:16" x14ac:dyDescent="0.2">
      <c r="A173" s="594">
        <v>266</v>
      </c>
      <c r="B173" s="594">
        <v>278</v>
      </c>
      <c r="C173" s="595">
        <v>166</v>
      </c>
      <c r="D173" s="596" t="s">
        <v>687</v>
      </c>
      <c r="E173" s="597" t="s">
        <v>688</v>
      </c>
      <c r="F173" s="598" t="s">
        <v>476</v>
      </c>
      <c r="G173" s="599" t="s">
        <v>106</v>
      </c>
      <c r="H173" s="600">
        <v>20000</v>
      </c>
      <c r="I173" s="608">
        <v>31000</v>
      </c>
      <c r="J173" s="605">
        <v>42576</v>
      </c>
      <c r="K173" s="603">
        <v>1</v>
      </c>
      <c r="L173" s="603">
        <v>0</v>
      </c>
      <c r="M173" s="600">
        <v>0</v>
      </c>
      <c r="N173" s="600">
        <v>0</v>
      </c>
      <c r="O173" s="600">
        <f t="shared" si="2"/>
        <v>31000</v>
      </c>
      <c r="P173" s="604"/>
    </row>
    <row r="174" spans="1:16" ht="30" x14ac:dyDescent="0.2">
      <c r="A174" s="594">
        <v>1117</v>
      </c>
      <c r="B174" s="594">
        <v>1125</v>
      </c>
      <c r="C174" s="595">
        <v>167</v>
      </c>
      <c r="D174" s="596" t="s">
        <v>3133</v>
      </c>
      <c r="E174" s="597" t="s">
        <v>805</v>
      </c>
      <c r="F174" s="598" t="s">
        <v>3134</v>
      </c>
      <c r="G174" s="599" t="s">
        <v>106</v>
      </c>
      <c r="H174" s="600">
        <v>5000</v>
      </c>
      <c r="I174" s="610">
        <v>5000</v>
      </c>
      <c r="J174" s="605">
        <v>42590</v>
      </c>
      <c r="K174" s="603">
        <v>0</v>
      </c>
      <c r="L174" s="603">
        <v>0</v>
      </c>
      <c r="M174" s="600">
        <v>0</v>
      </c>
      <c r="N174" s="600">
        <v>0</v>
      </c>
      <c r="O174" s="600">
        <f t="shared" si="2"/>
        <v>5000</v>
      </c>
      <c r="P174" s="604"/>
    </row>
    <row r="175" spans="1:16" ht="30" x14ac:dyDescent="0.2">
      <c r="A175" s="594">
        <v>259</v>
      </c>
      <c r="B175" s="594">
        <v>271</v>
      </c>
      <c r="C175" s="595">
        <v>168</v>
      </c>
      <c r="D175" s="596" t="s">
        <v>662</v>
      </c>
      <c r="E175" s="597" t="s">
        <v>663</v>
      </c>
      <c r="F175" s="598" t="s">
        <v>664</v>
      </c>
      <c r="G175" s="599" t="s">
        <v>106</v>
      </c>
      <c r="H175" s="600">
        <v>30000</v>
      </c>
      <c r="I175" s="610">
        <v>30000</v>
      </c>
      <c r="J175" s="605">
        <v>42545</v>
      </c>
      <c r="K175" s="603">
        <v>0</v>
      </c>
      <c r="L175" s="603">
        <v>0</v>
      </c>
      <c r="M175" s="600">
        <v>0</v>
      </c>
      <c r="N175" s="600">
        <v>0</v>
      </c>
      <c r="O175" s="600">
        <f t="shared" si="2"/>
        <v>30000</v>
      </c>
      <c r="P175" s="604"/>
    </row>
    <row r="176" spans="1:16" x14ac:dyDescent="0.2">
      <c r="A176" s="594">
        <v>556</v>
      </c>
      <c r="B176" s="594">
        <v>566</v>
      </c>
      <c r="C176" s="595">
        <v>169</v>
      </c>
      <c r="D176" s="596" t="s">
        <v>1540</v>
      </c>
      <c r="E176" s="597" t="s">
        <v>220</v>
      </c>
      <c r="F176" s="598" t="s">
        <v>1541</v>
      </c>
      <c r="G176" s="599" t="s">
        <v>106</v>
      </c>
      <c r="H176" s="600">
        <v>2500</v>
      </c>
      <c r="I176" s="610">
        <v>2500</v>
      </c>
      <c r="J176" s="605">
        <v>42613</v>
      </c>
      <c r="K176" s="603">
        <v>0</v>
      </c>
      <c r="L176" s="603">
        <v>0</v>
      </c>
      <c r="M176" s="600">
        <v>0</v>
      </c>
      <c r="N176" s="600">
        <v>0</v>
      </c>
      <c r="O176" s="600">
        <f t="shared" si="2"/>
        <v>2500</v>
      </c>
      <c r="P176" s="604"/>
    </row>
    <row r="177" spans="1:16" ht="30" x14ac:dyDescent="0.2">
      <c r="A177" s="594">
        <v>1032</v>
      </c>
      <c r="B177" s="594">
        <v>1040</v>
      </c>
      <c r="C177" s="595">
        <v>170</v>
      </c>
      <c r="D177" s="596" t="s">
        <v>2881</v>
      </c>
      <c r="E177" s="597" t="s">
        <v>1319</v>
      </c>
      <c r="F177" s="598" t="s">
        <v>1745</v>
      </c>
      <c r="G177" s="599" t="s">
        <v>106</v>
      </c>
      <c r="H177" s="600">
        <v>20000</v>
      </c>
      <c r="I177" s="610">
        <v>20000</v>
      </c>
      <c r="J177" s="605">
        <v>42613</v>
      </c>
      <c r="K177" s="603">
        <v>0</v>
      </c>
      <c r="L177" s="603">
        <v>0</v>
      </c>
      <c r="M177" s="600">
        <v>0</v>
      </c>
      <c r="N177" s="600">
        <v>0</v>
      </c>
      <c r="O177" s="600">
        <f t="shared" si="2"/>
        <v>20000</v>
      </c>
      <c r="P177" s="604"/>
    </row>
    <row r="178" spans="1:16" ht="30" x14ac:dyDescent="0.2">
      <c r="A178" s="594">
        <v>1102</v>
      </c>
      <c r="B178" s="594">
        <v>1110</v>
      </c>
      <c r="C178" s="595">
        <v>171</v>
      </c>
      <c r="D178" s="596" t="s">
        <v>3090</v>
      </c>
      <c r="E178" s="597" t="s">
        <v>270</v>
      </c>
      <c r="F178" s="598" t="s">
        <v>3091</v>
      </c>
      <c r="G178" s="599" t="s">
        <v>106</v>
      </c>
      <c r="H178" s="600">
        <v>5000</v>
      </c>
      <c r="I178" s="610">
        <v>5000</v>
      </c>
      <c r="J178" s="605">
        <v>42613</v>
      </c>
      <c r="K178" s="603">
        <v>0</v>
      </c>
      <c r="L178" s="603">
        <v>0</v>
      </c>
      <c r="M178" s="600">
        <v>0</v>
      </c>
      <c r="N178" s="600">
        <v>0</v>
      </c>
      <c r="O178" s="600">
        <f t="shared" si="2"/>
        <v>5000</v>
      </c>
      <c r="P178" s="604"/>
    </row>
    <row r="179" spans="1:16" x14ac:dyDescent="0.2">
      <c r="A179" s="594">
        <v>28</v>
      </c>
      <c r="B179" s="594">
        <v>136</v>
      </c>
      <c r="C179" s="595">
        <v>172</v>
      </c>
      <c r="D179" s="596" t="s">
        <v>189</v>
      </c>
      <c r="E179" s="597" t="s">
        <v>190</v>
      </c>
      <c r="F179" s="598" t="s">
        <v>191</v>
      </c>
      <c r="G179" s="599" t="s">
        <v>106</v>
      </c>
      <c r="H179" s="600">
        <v>15000</v>
      </c>
      <c r="I179" s="608">
        <v>23942</v>
      </c>
      <c r="J179" s="605">
        <v>42655</v>
      </c>
      <c r="K179" s="603">
        <v>1</v>
      </c>
      <c r="L179" s="603">
        <v>0</v>
      </c>
      <c r="M179" s="600">
        <v>0</v>
      </c>
      <c r="N179" s="600">
        <v>0</v>
      </c>
      <c r="O179" s="600">
        <f t="shared" si="2"/>
        <v>23942</v>
      </c>
      <c r="P179" s="604"/>
    </row>
    <row r="180" spans="1:16" ht="45" x14ac:dyDescent="0.2">
      <c r="A180" s="594">
        <v>947</v>
      </c>
      <c r="B180" s="594">
        <v>955</v>
      </c>
      <c r="C180" s="595">
        <v>173</v>
      </c>
      <c r="D180" s="596" t="s">
        <v>2658</v>
      </c>
      <c r="E180" s="597" t="s">
        <v>2652</v>
      </c>
      <c r="F180" s="598" t="s">
        <v>2659</v>
      </c>
      <c r="G180" s="599" t="s">
        <v>106</v>
      </c>
      <c r="H180" s="600">
        <v>12000</v>
      </c>
      <c r="I180" s="608">
        <v>10000</v>
      </c>
      <c r="J180" s="605">
        <v>42599</v>
      </c>
      <c r="K180" s="603">
        <v>1</v>
      </c>
      <c r="L180" s="603">
        <v>0</v>
      </c>
      <c r="M180" s="600">
        <v>0</v>
      </c>
      <c r="N180" s="600">
        <v>0</v>
      </c>
      <c r="O180" s="600">
        <f t="shared" si="2"/>
        <v>10000</v>
      </c>
      <c r="P180" s="604"/>
    </row>
    <row r="181" spans="1:16" ht="30" x14ac:dyDescent="0.2">
      <c r="A181" s="594">
        <v>808</v>
      </c>
      <c r="B181" s="594">
        <v>816</v>
      </c>
      <c r="C181" s="595">
        <v>174</v>
      </c>
      <c r="D181" s="596" t="s">
        <v>2283</v>
      </c>
      <c r="E181" s="597" t="s">
        <v>483</v>
      </c>
      <c r="F181" s="598" t="s">
        <v>2284</v>
      </c>
      <c r="G181" s="599" t="s">
        <v>106</v>
      </c>
      <c r="H181" s="600">
        <v>6000</v>
      </c>
      <c r="I181" s="610">
        <v>6000</v>
      </c>
      <c r="J181" s="605">
        <v>42664</v>
      </c>
      <c r="K181" s="603">
        <v>0</v>
      </c>
      <c r="L181" s="603">
        <v>0</v>
      </c>
      <c r="M181" s="600">
        <v>0</v>
      </c>
      <c r="N181" s="600">
        <v>0</v>
      </c>
      <c r="O181" s="600">
        <f t="shared" si="2"/>
        <v>6000</v>
      </c>
      <c r="P181" s="604"/>
    </row>
    <row r="182" spans="1:16" ht="30" x14ac:dyDescent="0.2">
      <c r="A182" s="594">
        <v>63</v>
      </c>
      <c r="B182" s="594">
        <v>119</v>
      </c>
      <c r="C182" s="595">
        <v>175</v>
      </c>
      <c r="D182" s="596" t="s">
        <v>269</v>
      </c>
      <c r="E182" s="597" t="s">
        <v>270</v>
      </c>
      <c r="F182" s="598" t="s">
        <v>177</v>
      </c>
      <c r="G182" s="599" t="s">
        <v>106</v>
      </c>
      <c r="H182" s="600">
        <v>120000</v>
      </c>
      <c r="I182" s="608">
        <v>65000</v>
      </c>
      <c r="J182" s="605">
        <v>42670</v>
      </c>
      <c r="K182" s="603">
        <v>1</v>
      </c>
      <c r="L182" s="603">
        <v>0</v>
      </c>
      <c r="M182" s="600">
        <v>0</v>
      </c>
      <c r="N182" s="600">
        <v>0</v>
      </c>
      <c r="O182" s="600">
        <f t="shared" si="2"/>
        <v>65000</v>
      </c>
      <c r="P182" s="604"/>
    </row>
    <row r="183" spans="1:16" x14ac:dyDescent="0.2">
      <c r="A183" s="594" t="e">
        <v>#N/A</v>
      </c>
      <c r="B183" s="594" t="e">
        <v>#N/A</v>
      </c>
      <c r="C183" s="595">
        <v>176</v>
      </c>
      <c r="D183" s="596" t="s">
        <v>5259</v>
      </c>
      <c r="E183" s="597" t="s">
        <v>5260</v>
      </c>
      <c r="F183" s="598" t="s">
        <v>5261</v>
      </c>
      <c r="G183" s="599" t="s">
        <v>106</v>
      </c>
      <c r="H183" s="600">
        <v>0</v>
      </c>
      <c r="I183" s="608">
        <v>18956</v>
      </c>
      <c r="J183" s="605">
        <v>42580</v>
      </c>
      <c r="K183" s="603">
        <v>1</v>
      </c>
      <c r="L183" s="603">
        <v>0</v>
      </c>
      <c r="M183" s="600">
        <v>0</v>
      </c>
      <c r="N183" s="600">
        <v>0</v>
      </c>
      <c r="O183" s="600">
        <f t="shared" si="2"/>
        <v>18956</v>
      </c>
      <c r="P183" s="604"/>
    </row>
    <row r="184" spans="1:16" x14ac:dyDescent="0.2">
      <c r="A184" s="594">
        <v>441</v>
      </c>
      <c r="B184" s="594">
        <v>453</v>
      </c>
      <c r="C184" s="595">
        <v>177</v>
      </c>
      <c r="D184" s="596" t="s">
        <v>1196</v>
      </c>
      <c r="E184" s="597" t="s">
        <v>500</v>
      </c>
      <c r="F184" s="598" t="s">
        <v>963</v>
      </c>
      <c r="G184" s="599" t="s">
        <v>106</v>
      </c>
      <c r="H184" s="600">
        <v>20000</v>
      </c>
      <c r="I184" s="610">
        <v>20000</v>
      </c>
      <c r="J184" s="605">
        <v>42615</v>
      </c>
      <c r="K184" s="603">
        <v>0</v>
      </c>
      <c r="L184" s="603">
        <v>0</v>
      </c>
      <c r="M184" s="600">
        <v>0</v>
      </c>
      <c r="N184" s="600">
        <v>0</v>
      </c>
      <c r="O184" s="600">
        <f t="shared" si="2"/>
        <v>20000</v>
      </c>
      <c r="P184" s="604"/>
    </row>
    <row r="185" spans="1:16" x14ac:dyDescent="0.2">
      <c r="A185" s="594">
        <v>442</v>
      </c>
      <c r="B185" s="594">
        <v>454</v>
      </c>
      <c r="C185" s="595">
        <v>178</v>
      </c>
      <c r="D185" s="596" t="s">
        <v>1198</v>
      </c>
      <c r="E185" s="597" t="s">
        <v>500</v>
      </c>
      <c r="F185" s="598" t="s">
        <v>966</v>
      </c>
      <c r="G185" s="599" t="s">
        <v>106</v>
      </c>
      <c r="H185" s="600">
        <v>5000</v>
      </c>
      <c r="I185" s="610">
        <v>5000</v>
      </c>
      <c r="J185" s="605">
        <v>42615</v>
      </c>
      <c r="K185" s="603">
        <v>0</v>
      </c>
      <c r="L185" s="603">
        <v>0</v>
      </c>
      <c r="M185" s="600">
        <v>0</v>
      </c>
      <c r="N185" s="600">
        <v>0</v>
      </c>
      <c r="O185" s="600">
        <f t="shared" si="2"/>
        <v>5000</v>
      </c>
      <c r="P185" s="604"/>
    </row>
    <row r="186" spans="1:16" x14ac:dyDescent="0.2">
      <c r="A186" s="594" t="e">
        <v>#N/A</v>
      </c>
      <c r="B186" s="594">
        <v>207</v>
      </c>
      <c r="C186" s="595">
        <v>179</v>
      </c>
      <c r="D186" s="596" t="s">
        <v>4667</v>
      </c>
      <c r="E186" s="597" t="s">
        <v>4668</v>
      </c>
      <c r="F186" s="598" t="s">
        <v>678</v>
      </c>
      <c r="G186" s="599" t="s">
        <v>106</v>
      </c>
      <c r="H186" s="600">
        <v>0</v>
      </c>
      <c r="I186" s="601">
        <v>111800</v>
      </c>
      <c r="J186" s="605">
        <v>42543</v>
      </c>
      <c r="K186" s="603">
        <v>1</v>
      </c>
      <c r="L186" s="603">
        <v>0</v>
      </c>
      <c r="M186" s="600">
        <v>0</v>
      </c>
      <c r="N186" s="600">
        <v>0</v>
      </c>
      <c r="O186" s="600">
        <f t="shared" si="2"/>
        <v>111800</v>
      </c>
      <c r="P186" s="604"/>
    </row>
    <row r="187" spans="1:16" x14ac:dyDescent="0.2">
      <c r="A187" s="594">
        <v>29</v>
      </c>
      <c r="B187" s="594">
        <v>59</v>
      </c>
      <c r="C187" s="595">
        <v>180</v>
      </c>
      <c r="D187" s="596" t="s">
        <v>192</v>
      </c>
      <c r="E187" s="597" t="s">
        <v>193</v>
      </c>
      <c r="F187" s="598" t="s">
        <v>135</v>
      </c>
      <c r="G187" s="599" t="s">
        <v>106</v>
      </c>
      <c r="H187" s="600">
        <v>336000</v>
      </c>
      <c r="I187" s="610">
        <v>336000</v>
      </c>
      <c r="J187" s="605" t="s">
        <v>91</v>
      </c>
      <c r="K187" s="603">
        <v>0</v>
      </c>
      <c r="L187" s="603">
        <v>0</v>
      </c>
      <c r="M187" s="600">
        <v>0</v>
      </c>
      <c r="N187" s="600">
        <v>0</v>
      </c>
      <c r="O187" s="600">
        <f t="shared" si="2"/>
        <v>336000</v>
      </c>
      <c r="P187" s="604"/>
    </row>
    <row r="188" spans="1:16" x14ac:dyDescent="0.2">
      <c r="A188" s="594">
        <v>173</v>
      </c>
      <c r="B188" s="594">
        <v>57</v>
      </c>
      <c r="C188" s="595">
        <v>181</v>
      </c>
      <c r="D188" s="596" t="s">
        <v>477</v>
      </c>
      <c r="E188" s="597" t="s">
        <v>143</v>
      </c>
      <c r="F188" s="598" t="s">
        <v>478</v>
      </c>
      <c r="G188" s="599" t="s">
        <v>106</v>
      </c>
      <c r="H188" s="600">
        <v>30000</v>
      </c>
      <c r="I188" s="610">
        <v>30000</v>
      </c>
      <c r="J188" s="605" t="s">
        <v>91</v>
      </c>
      <c r="K188" s="603">
        <v>0</v>
      </c>
      <c r="L188" s="603">
        <v>0</v>
      </c>
      <c r="M188" s="600">
        <v>0</v>
      </c>
      <c r="N188" s="600">
        <v>0</v>
      </c>
      <c r="O188" s="600">
        <f t="shared" si="2"/>
        <v>30000</v>
      </c>
      <c r="P188" s="604"/>
    </row>
    <row r="189" spans="1:16" ht="30" x14ac:dyDescent="0.2">
      <c r="A189" s="594">
        <v>772</v>
      </c>
      <c r="B189" s="594">
        <v>780</v>
      </c>
      <c r="C189" s="595">
        <v>182</v>
      </c>
      <c r="D189" s="596" t="s">
        <v>2182</v>
      </c>
      <c r="E189" s="597" t="s">
        <v>481</v>
      </c>
      <c r="F189" s="598" t="s">
        <v>2183</v>
      </c>
      <c r="G189" s="599" t="s">
        <v>106</v>
      </c>
      <c r="H189" s="600">
        <v>24000</v>
      </c>
      <c r="I189" s="610">
        <v>24000</v>
      </c>
      <c r="J189" s="605" t="s">
        <v>91</v>
      </c>
      <c r="K189" s="603">
        <v>0</v>
      </c>
      <c r="L189" s="603">
        <v>0</v>
      </c>
      <c r="M189" s="600">
        <v>0</v>
      </c>
      <c r="N189" s="600">
        <v>0</v>
      </c>
      <c r="O189" s="600">
        <f t="shared" si="2"/>
        <v>24000</v>
      </c>
      <c r="P189" s="604"/>
    </row>
    <row r="190" spans="1:16" x14ac:dyDescent="0.2">
      <c r="A190" s="594">
        <v>182</v>
      </c>
      <c r="B190" s="594">
        <v>163</v>
      </c>
      <c r="C190" s="595">
        <v>183</v>
      </c>
      <c r="D190" s="596" t="s">
        <v>493</v>
      </c>
      <c r="E190" s="597" t="s">
        <v>143</v>
      </c>
      <c r="F190" s="598" t="s">
        <v>494</v>
      </c>
      <c r="G190" s="599" t="s">
        <v>106</v>
      </c>
      <c r="H190" s="600">
        <v>45000</v>
      </c>
      <c r="I190" s="610">
        <v>45000</v>
      </c>
      <c r="J190" s="605">
        <v>42614</v>
      </c>
      <c r="K190" s="603">
        <v>0</v>
      </c>
      <c r="L190" s="603">
        <v>0</v>
      </c>
      <c r="M190" s="600">
        <v>0</v>
      </c>
      <c r="N190" s="600">
        <v>0</v>
      </c>
      <c r="O190" s="600">
        <f t="shared" si="2"/>
        <v>45000</v>
      </c>
      <c r="P190" s="604" t="s">
        <v>5205</v>
      </c>
    </row>
    <row r="191" spans="1:16" x14ac:dyDescent="0.2">
      <c r="A191" s="594">
        <v>181</v>
      </c>
      <c r="B191" s="594">
        <v>91</v>
      </c>
      <c r="C191" s="595">
        <v>184</v>
      </c>
      <c r="D191" s="596" t="s">
        <v>491</v>
      </c>
      <c r="E191" s="597" t="s">
        <v>137</v>
      </c>
      <c r="F191" s="598" t="s">
        <v>492</v>
      </c>
      <c r="G191" s="599" t="s">
        <v>106</v>
      </c>
      <c r="H191" s="600">
        <v>30000</v>
      </c>
      <c r="I191" s="610">
        <v>30000</v>
      </c>
      <c r="J191" s="605">
        <v>42542</v>
      </c>
      <c r="K191" s="603">
        <v>0</v>
      </c>
      <c r="L191" s="603">
        <v>0</v>
      </c>
      <c r="M191" s="600">
        <v>0</v>
      </c>
      <c r="N191" s="600">
        <v>0</v>
      </c>
      <c r="O191" s="600">
        <f t="shared" si="2"/>
        <v>30000</v>
      </c>
      <c r="P191" s="604"/>
    </row>
    <row r="192" spans="1:16" x14ac:dyDescent="0.2">
      <c r="A192" s="594">
        <v>171</v>
      </c>
      <c r="B192" s="594">
        <v>99</v>
      </c>
      <c r="C192" s="595">
        <v>185</v>
      </c>
      <c r="D192" s="596" t="s">
        <v>473</v>
      </c>
      <c r="E192" s="597" t="s">
        <v>471</v>
      </c>
      <c r="F192" s="598" t="s">
        <v>236</v>
      </c>
      <c r="G192" s="599" t="s">
        <v>106</v>
      </c>
      <c r="H192" s="600">
        <v>50000</v>
      </c>
      <c r="I192" s="610">
        <v>50000</v>
      </c>
      <c r="J192" s="605">
        <v>42627</v>
      </c>
      <c r="K192" s="603">
        <v>0</v>
      </c>
      <c r="L192" s="603">
        <v>0</v>
      </c>
      <c r="M192" s="600">
        <v>0</v>
      </c>
      <c r="N192" s="600">
        <v>0</v>
      </c>
      <c r="O192" s="600">
        <f t="shared" si="2"/>
        <v>50000</v>
      </c>
      <c r="P192" s="604"/>
    </row>
    <row r="193" spans="1:16" x14ac:dyDescent="0.2">
      <c r="A193" s="594">
        <v>871</v>
      </c>
      <c r="B193" s="594">
        <v>879</v>
      </c>
      <c r="C193" s="595">
        <v>186</v>
      </c>
      <c r="D193" s="596" t="s">
        <v>2449</v>
      </c>
      <c r="E193" s="597" t="s">
        <v>520</v>
      </c>
      <c r="F193" s="598" t="s">
        <v>1601</v>
      </c>
      <c r="G193" s="599" t="s">
        <v>106</v>
      </c>
      <c r="H193" s="600">
        <v>25000</v>
      </c>
      <c r="I193" s="610">
        <v>25000</v>
      </c>
      <c r="J193" s="605">
        <v>42552</v>
      </c>
      <c r="K193" s="603">
        <v>0</v>
      </c>
      <c r="L193" s="603">
        <v>0</v>
      </c>
      <c r="M193" s="600">
        <v>0</v>
      </c>
      <c r="N193" s="600">
        <v>0</v>
      </c>
      <c r="O193" s="600">
        <f t="shared" si="2"/>
        <v>25000</v>
      </c>
      <c r="P193" s="604"/>
    </row>
    <row r="194" spans="1:16" x14ac:dyDescent="0.2">
      <c r="A194" s="594">
        <v>277</v>
      </c>
      <c r="B194" s="594">
        <v>289</v>
      </c>
      <c r="C194" s="595">
        <v>187</v>
      </c>
      <c r="D194" s="596" t="s">
        <v>718</v>
      </c>
      <c r="E194" s="597" t="s">
        <v>719</v>
      </c>
      <c r="F194" s="598" t="s">
        <v>720</v>
      </c>
      <c r="G194" s="599" t="s">
        <v>106</v>
      </c>
      <c r="H194" s="600">
        <v>80000</v>
      </c>
      <c r="I194" s="610">
        <v>80000</v>
      </c>
      <c r="J194" s="605">
        <v>42646</v>
      </c>
      <c r="K194" s="603">
        <v>0</v>
      </c>
      <c r="L194" s="603">
        <v>0</v>
      </c>
      <c r="M194" s="600">
        <v>0</v>
      </c>
      <c r="N194" s="600">
        <v>0</v>
      </c>
      <c r="O194" s="600">
        <f t="shared" si="2"/>
        <v>80000</v>
      </c>
      <c r="P194" s="604"/>
    </row>
    <row r="195" spans="1:16" x14ac:dyDescent="0.2">
      <c r="A195" s="594">
        <v>331</v>
      </c>
      <c r="B195" s="594">
        <v>343</v>
      </c>
      <c r="C195" s="595">
        <v>188</v>
      </c>
      <c r="D195" s="596" t="s">
        <v>882</v>
      </c>
      <c r="E195" s="597" t="s">
        <v>304</v>
      </c>
      <c r="F195" s="598" t="s">
        <v>173</v>
      </c>
      <c r="G195" s="599" t="s">
        <v>106</v>
      </c>
      <c r="H195" s="600">
        <v>30000</v>
      </c>
      <c r="I195" s="610">
        <v>30000</v>
      </c>
      <c r="J195" s="605">
        <v>42632</v>
      </c>
      <c r="K195" s="603">
        <v>0</v>
      </c>
      <c r="L195" s="603">
        <v>0</v>
      </c>
      <c r="M195" s="600">
        <v>0</v>
      </c>
      <c r="N195" s="600">
        <v>0</v>
      </c>
      <c r="O195" s="600">
        <f t="shared" si="2"/>
        <v>30000</v>
      </c>
      <c r="P195" s="604"/>
    </row>
    <row r="196" spans="1:16" ht="30" x14ac:dyDescent="0.2">
      <c r="A196" s="594">
        <v>424</v>
      </c>
      <c r="B196" s="594">
        <v>436</v>
      </c>
      <c r="C196" s="595">
        <v>189</v>
      </c>
      <c r="D196" s="596" t="s">
        <v>1151</v>
      </c>
      <c r="E196" s="597" t="s">
        <v>481</v>
      </c>
      <c r="F196" s="598" t="s">
        <v>1152</v>
      </c>
      <c r="G196" s="599" t="s">
        <v>106</v>
      </c>
      <c r="H196" s="600">
        <v>20000</v>
      </c>
      <c r="I196" s="610">
        <v>20000</v>
      </c>
      <c r="J196" s="605">
        <v>42632</v>
      </c>
      <c r="K196" s="603">
        <v>0</v>
      </c>
      <c r="L196" s="603">
        <v>0</v>
      </c>
      <c r="M196" s="600">
        <v>0</v>
      </c>
      <c r="N196" s="600">
        <v>0</v>
      </c>
      <c r="O196" s="600">
        <f t="shared" si="2"/>
        <v>20000</v>
      </c>
      <c r="P196" s="604"/>
    </row>
    <row r="197" spans="1:16" ht="30" x14ac:dyDescent="0.2">
      <c r="A197" s="594">
        <v>523</v>
      </c>
      <c r="B197" s="594">
        <v>533</v>
      </c>
      <c r="C197" s="595">
        <v>190</v>
      </c>
      <c r="D197" s="596" t="s">
        <v>1440</v>
      </c>
      <c r="E197" s="597" t="s">
        <v>1441</v>
      </c>
      <c r="F197" s="598" t="s">
        <v>1442</v>
      </c>
      <c r="G197" s="599" t="s">
        <v>106</v>
      </c>
      <c r="H197" s="600">
        <v>12000</v>
      </c>
      <c r="I197" s="610">
        <v>12000</v>
      </c>
      <c r="J197" s="605">
        <v>42632</v>
      </c>
      <c r="K197" s="603">
        <v>0</v>
      </c>
      <c r="L197" s="603">
        <v>0</v>
      </c>
      <c r="M197" s="600">
        <v>0</v>
      </c>
      <c r="N197" s="600">
        <v>0</v>
      </c>
      <c r="O197" s="600">
        <f t="shared" si="2"/>
        <v>12000</v>
      </c>
      <c r="P197" s="604"/>
    </row>
    <row r="198" spans="1:16" ht="30" x14ac:dyDescent="0.2">
      <c r="A198" s="594">
        <v>963</v>
      </c>
      <c r="B198" s="594">
        <v>971</v>
      </c>
      <c r="C198" s="595">
        <v>191</v>
      </c>
      <c r="D198" s="596" t="s">
        <v>2704</v>
      </c>
      <c r="E198" s="597" t="s">
        <v>206</v>
      </c>
      <c r="F198" s="598" t="s">
        <v>2705</v>
      </c>
      <c r="G198" s="599" t="s">
        <v>106</v>
      </c>
      <c r="H198" s="600">
        <v>15000</v>
      </c>
      <c r="I198" s="610">
        <v>15000</v>
      </c>
      <c r="J198" s="605">
        <v>42632</v>
      </c>
      <c r="K198" s="603">
        <v>0</v>
      </c>
      <c r="L198" s="603">
        <v>0</v>
      </c>
      <c r="M198" s="600">
        <v>0</v>
      </c>
      <c r="N198" s="600">
        <v>0</v>
      </c>
      <c r="O198" s="600">
        <f t="shared" si="2"/>
        <v>15000</v>
      </c>
      <c r="P198" s="604"/>
    </row>
    <row r="199" spans="1:16" x14ac:dyDescent="0.2">
      <c r="A199" s="594">
        <v>709</v>
      </c>
      <c r="B199" s="594">
        <v>719</v>
      </c>
      <c r="C199" s="595">
        <v>192</v>
      </c>
      <c r="D199" s="596" t="s">
        <v>2006</v>
      </c>
      <c r="E199" s="597" t="s">
        <v>481</v>
      </c>
      <c r="F199" s="598" t="s">
        <v>2007</v>
      </c>
      <c r="G199" s="599" t="s">
        <v>106</v>
      </c>
      <c r="H199" s="600">
        <v>21500</v>
      </c>
      <c r="I199" s="610">
        <v>21500</v>
      </c>
      <c r="J199" s="605">
        <v>42619</v>
      </c>
      <c r="K199" s="603">
        <v>0</v>
      </c>
      <c r="L199" s="603">
        <v>0</v>
      </c>
      <c r="M199" s="600">
        <v>0</v>
      </c>
      <c r="N199" s="600">
        <v>0</v>
      </c>
      <c r="O199" s="600">
        <f t="shared" si="2"/>
        <v>21500</v>
      </c>
      <c r="P199" s="604"/>
    </row>
    <row r="200" spans="1:16" ht="30" x14ac:dyDescent="0.2">
      <c r="A200" s="594">
        <v>923</v>
      </c>
      <c r="B200" s="594">
        <v>931</v>
      </c>
      <c r="C200" s="595">
        <v>193</v>
      </c>
      <c r="D200" s="596" t="s">
        <v>2591</v>
      </c>
      <c r="E200" s="597" t="s">
        <v>635</v>
      </c>
      <c r="F200" s="598" t="s">
        <v>2592</v>
      </c>
      <c r="G200" s="599" t="s">
        <v>106</v>
      </c>
      <c r="H200" s="600">
        <v>5000</v>
      </c>
      <c r="I200" s="610">
        <v>5000</v>
      </c>
      <c r="J200" s="605">
        <v>42622</v>
      </c>
      <c r="K200" s="603">
        <v>0</v>
      </c>
      <c r="L200" s="603">
        <v>0</v>
      </c>
      <c r="M200" s="600">
        <v>0</v>
      </c>
      <c r="N200" s="600">
        <v>0</v>
      </c>
      <c r="O200" s="600">
        <f t="shared" si="2"/>
        <v>5000</v>
      </c>
      <c r="P200" s="604"/>
    </row>
    <row r="201" spans="1:16" x14ac:dyDescent="0.2">
      <c r="A201" s="594">
        <v>924</v>
      </c>
      <c r="B201" s="594">
        <v>932</v>
      </c>
      <c r="C201" s="595">
        <v>194</v>
      </c>
      <c r="D201" s="596" t="s">
        <v>2594</v>
      </c>
      <c r="E201" s="597" t="s">
        <v>635</v>
      </c>
      <c r="F201" s="598" t="s">
        <v>2595</v>
      </c>
      <c r="G201" s="599" t="s">
        <v>106</v>
      </c>
      <c r="H201" s="600">
        <v>10000</v>
      </c>
      <c r="I201" s="610">
        <v>10000</v>
      </c>
      <c r="J201" s="605">
        <v>42622</v>
      </c>
      <c r="K201" s="603">
        <v>0</v>
      </c>
      <c r="L201" s="603">
        <v>0</v>
      </c>
      <c r="M201" s="600">
        <v>0</v>
      </c>
      <c r="N201" s="600">
        <v>0</v>
      </c>
      <c r="O201" s="600">
        <f t="shared" ref="O201:O264" si="3">IF(M201&gt;0,M201-N201,I201-N201)</f>
        <v>10000</v>
      </c>
      <c r="P201" s="604"/>
    </row>
    <row r="202" spans="1:16" x14ac:dyDescent="0.2">
      <c r="A202" s="594" t="e">
        <v>#N/A</v>
      </c>
      <c r="B202" s="594">
        <v>144</v>
      </c>
      <c r="C202" s="595">
        <v>195</v>
      </c>
      <c r="D202" s="596" t="s">
        <v>4623</v>
      </c>
      <c r="E202" s="597" t="s">
        <v>4624</v>
      </c>
      <c r="F202" s="598" t="s">
        <v>4625</v>
      </c>
      <c r="G202" s="599" t="s">
        <v>106</v>
      </c>
      <c r="H202" s="600">
        <v>0</v>
      </c>
      <c r="I202" s="610">
        <v>0</v>
      </c>
      <c r="J202" s="605">
        <v>42723</v>
      </c>
      <c r="K202" s="603">
        <v>0</v>
      </c>
      <c r="L202" s="603">
        <v>0</v>
      </c>
      <c r="M202" s="600">
        <v>0</v>
      </c>
      <c r="N202" s="600">
        <v>0</v>
      </c>
      <c r="O202" s="600">
        <f t="shared" si="3"/>
        <v>0</v>
      </c>
      <c r="P202" s="604"/>
    </row>
    <row r="203" spans="1:16" x14ac:dyDescent="0.2">
      <c r="A203" s="594">
        <v>264</v>
      </c>
      <c r="B203" s="594">
        <v>276</v>
      </c>
      <c r="C203" s="595">
        <v>196</v>
      </c>
      <c r="D203" s="596" t="s">
        <v>680</v>
      </c>
      <c r="E203" s="597" t="s">
        <v>677</v>
      </c>
      <c r="F203" s="598" t="s">
        <v>681</v>
      </c>
      <c r="G203" s="599" t="s">
        <v>106</v>
      </c>
      <c r="H203" s="600">
        <v>25000</v>
      </c>
      <c r="I203" s="610">
        <v>25000</v>
      </c>
      <c r="J203" s="605">
        <v>42633</v>
      </c>
      <c r="K203" s="603">
        <v>0</v>
      </c>
      <c r="L203" s="603">
        <v>0</v>
      </c>
      <c r="M203" s="600">
        <v>0</v>
      </c>
      <c r="N203" s="600">
        <v>0</v>
      </c>
      <c r="O203" s="600">
        <f t="shared" si="3"/>
        <v>25000</v>
      </c>
      <c r="P203" s="604"/>
    </row>
    <row r="204" spans="1:16" ht="45" x14ac:dyDescent="0.2">
      <c r="A204" s="594">
        <v>996</v>
      </c>
      <c r="B204" s="594">
        <v>1004</v>
      </c>
      <c r="C204" s="595">
        <v>197</v>
      </c>
      <c r="D204" s="596" t="s">
        <v>2787</v>
      </c>
      <c r="E204" s="597" t="s">
        <v>1663</v>
      </c>
      <c r="F204" s="598" t="s">
        <v>2543</v>
      </c>
      <c r="G204" s="599" t="s">
        <v>106</v>
      </c>
      <c r="H204" s="600">
        <v>20000</v>
      </c>
      <c r="I204" s="610">
        <v>20000</v>
      </c>
      <c r="J204" s="605">
        <v>42612</v>
      </c>
      <c r="K204" s="603">
        <v>0</v>
      </c>
      <c r="L204" s="603">
        <v>0</v>
      </c>
      <c r="M204" s="600">
        <v>0</v>
      </c>
      <c r="N204" s="600">
        <v>0</v>
      </c>
      <c r="O204" s="600">
        <f t="shared" si="3"/>
        <v>20000</v>
      </c>
      <c r="P204" s="604"/>
    </row>
    <row r="205" spans="1:16" ht="30" x14ac:dyDescent="0.2">
      <c r="A205" s="594">
        <v>883</v>
      </c>
      <c r="B205" s="594">
        <v>891</v>
      </c>
      <c r="C205" s="595">
        <v>198</v>
      </c>
      <c r="D205" s="596" t="s">
        <v>2484</v>
      </c>
      <c r="E205" s="597" t="s">
        <v>273</v>
      </c>
      <c r="F205" s="598" t="s">
        <v>2485</v>
      </c>
      <c r="G205" s="599" t="s">
        <v>106</v>
      </c>
      <c r="H205" s="600">
        <v>18000</v>
      </c>
      <c r="I205" s="610">
        <v>18000</v>
      </c>
      <c r="J205" s="605">
        <v>42657</v>
      </c>
      <c r="K205" s="603">
        <v>0</v>
      </c>
      <c r="L205" s="603">
        <v>0</v>
      </c>
      <c r="M205" s="600">
        <v>0</v>
      </c>
      <c r="N205" s="600">
        <v>0</v>
      </c>
      <c r="O205" s="600">
        <f t="shared" si="3"/>
        <v>18000</v>
      </c>
      <c r="P205" s="604" t="s">
        <v>5205</v>
      </c>
    </row>
    <row r="206" spans="1:16" x14ac:dyDescent="0.2">
      <c r="A206" s="594">
        <v>54</v>
      </c>
      <c r="B206" s="594">
        <v>118</v>
      </c>
      <c r="C206" s="595">
        <v>199</v>
      </c>
      <c r="D206" s="596" t="s">
        <v>251</v>
      </c>
      <c r="E206" s="597" t="s">
        <v>252</v>
      </c>
      <c r="F206" s="598" t="s">
        <v>148</v>
      </c>
      <c r="G206" s="599" t="s">
        <v>106</v>
      </c>
      <c r="H206" s="600">
        <v>225000</v>
      </c>
      <c r="I206" s="610">
        <v>225000</v>
      </c>
      <c r="J206" s="605">
        <v>42702</v>
      </c>
      <c r="K206" s="603">
        <v>0</v>
      </c>
      <c r="L206" s="603">
        <v>0</v>
      </c>
      <c r="M206" s="600">
        <v>0</v>
      </c>
      <c r="N206" s="600">
        <v>0</v>
      </c>
      <c r="O206" s="600">
        <f t="shared" si="3"/>
        <v>225000</v>
      </c>
      <c r="P206" s="604"/>
    </row>
    <row r="207" spans="1:16" ht="30" x14ac:dyDescent="0.2">
      <c r="A207" s="594">
        <v>166</v>
      </c>
      <c r="B207" s="594">
        <v>129</v>
      </c>
      <c r="C207" s="595">
        <v>200</v>
      </c>
      <c r="D207" s="596" t="s">
        <v>462</v>
      </c>
      <c r="E207" s="597" t="s">
        <v>252</v>
      </c>
      <c r="F207" s="598" t="s">
        <v>463</v>
      </c>
      <c r="G207" s="599" t="s">
        <v>106</v>
      </c>
      <c r="H207" s="600">
        <v>300000</v>
      </c>
      <c r="I207" s="610">
        <v>300000</v>
      </c>
      <c r="J207" s="605">
        <v>42702</v>
      </c>
      <c r="K207" s="603">
        <v>0</v>
      </c>
      <c r="L207" s="603">
        <v>0</v>
      </c>
      <c r="M207" s="600">
        <v>0</v>
      </c>
      <c r="N207" s="600">
        <v>0</v>
      </c>
      <c r="O207" s="600">
        <f t="shared" si="3"/>
        <v>300000</v>
      </c>
      <c r="P207" s="604"/>
    </row>
    <row r="208" spans="1:16" x14ac:dyDescent="0.2">
      <c r="A208" s="594">
        <v>167</v>
      </c>
      <c r="B208" s="594">
        <v>130</v>
      </c>
      <c r="C208" s="595">
        <v>201</v>
      </c>
      <c r="D208" s="596" t="s">
        <v>464</v>
      </c>
      <c r="E208" s="597" t="s">
        <v>252</v>
      </c>
      <c r="F208" s="598" t="s">
        <v>465</v>
      </c>
      <c r="G208" s="599" t="s">
        <v>106</v>
      </c>
      <c r="H208" s="600">
        <v>35000</v>
      </c>
      <c r="I208" s="610">
        <v>35000</v>
      </c>
      <c r="J208" s="605">
        <v>42702</v>
      </c>
      <c r="K208" s="603">
        <v>0</v>
      </c>
      <c r="L208" s="603">
        <v>0</v>
      </c>
      <c r="M208" s="600">
        <v>0</v>
      </c>
      <c r="N208" s="600">
        <v>0</v>
      </c>
      <c r="O208" s="600">
        <f t="shared" si="3"/>
        <v>35000</v>
      </c>
      <c r="P208" s="604"/>
    </row>
    <row r="209" spans="1:16" ht="30" x14ac:dyDescent="0.2">
      <c r="A209" s="594">
        <v>168</v>
      </c>
      <c r="B209" s="594">
        <v>135</v>
      </c>
      <c r="C209" s="595">
        <v>202</v>
      </c>
      <c r="D209" s="596" t="s">
        <v>466</v>
      </c>
      <c r="E209" s="597" t="s">
        <v>252</v>
      </c>
      <c r="F209" s="598" t="s">
        <v>467</v>
      </c>
      <c r="G209" s="599" t="s">
        <v>106</v>
      </c>
      <c r="H209" s="600">
        <v>350000</v>
      </c>
      <c r="I209" s="610">
        <v>350000</v>
      </c>
      <c r="J209" s="605">
        <v>42769</v>
      </c>
      <c r="K209" s="603">
        <v>0</v>
      </c>
      <c r="L209" s="603">
        <v>0</v>
      </c>
      <c r="M209" s="600">
        <v>0</v>
      </c>
      <c r="N209" s="600">
        <v>0</v>
      </c>
      <c r="O209" s="600">
        <f t="shared" si="3"/>
        <v>350000</v>
      </c>
      <c r="P209" s="604"/>
    </row>
    <row r="210" spans="1:16" x14ac:dyDescent="0.2">
      <c r="A210" s="594" t="e">
        <v>#N/A</v>
      </c>
      <c r="B210" s="594" t="e">
        <v>#N/A</v>
      </c>
      <c r="C210" s="595">
        <v>203</v>
      </c>
      <c r="D210" s="596" t="s">
        <v>5262</v>
      </c>
      <c r="E210" s="597" t="s">
        <v>4651</v>
      </c>
      <c r="F210" s="598" t="s">
        <v>5263</v>
      </c>
      <c r="G210" s="599" t="s">
        <v>106</v>
      </c>
      <c r="H210" s="600">
        <v>0</v>
      </c>
      <c r="I210" s="610">
        <v>505000</v>
      </c>
      <c r="J210" s="605" t="s">
        <v>91</v>
      </c>
      <c r="K210" s="603">
        <v>0</v>
      </c>
      <c r="L210" s="603">
        <v>0</v>
      </c>
      <c r="M210" s="600">
        <v>0</v>
      </c>
      <c r="N210" s="600">
        <v>0</v>
      </c>
      <c r="O210" s="600">
        <f t="shared" si="3"/>
        <v>505000</v>
      </c>
      <c r="P210" s="604"/>
    </row>
    <row r="211" spans="1:16" x14ac:dyDescent="0.2">
      <c r="A211" s="594">
        <v>628</v>
      </c>
      <c r="B211" s="594">
        <v>638</v>
      </c>
      <c r="C211" s="595">
        <v>204</v>
      </c>
      <c r="D211" s="596" t="s">
        <v>1763</v>
      </c>
      <c r="E211" s="597" t="s">
        <v>1757</v>
      </c>
      <c r="F211" s="598" t="s">
        <v>1764</v>
      </c>
      <c r="G211" s="599" t="s">
        <v>106</v>
      </c>
      <c r="H211" s="600">
        <v>20000</v>
      </c>
      <c r="I211" s="610">
        <v>20000</v>
      </c>
      <c r="J211" s="605">
        <v>42632</v>
      </c>
      <c r="K211" s="603">
        <v>0</v>
      </c>
      <c r="L211" s="603">
        <v>0</v>
      </c>
      <c r="M211" s="600">
        <v>0</v>
      </c>
      <c r="N211" s="600">
        <v>0</v>
      </c>
      <c r="O211" s="600">
        <f t="shared" si="3"/>
        <v>20000</v>
      </c>
      <c r="P211" s="604"/>
    </row>
    <row r="212" spans="1:16" x14ac:dyDescent="0.2">
      <c r="A212" s="594">
        <v>9</v>
      </c>
      <c r="B212" s="594">
        <v>141</v>
      </c>
      <c r="C212" s="595">
        <v>205</v>
      </c>
      <c r="D212" s="596" t="s">
        <v>146</v>
      </c>
      <c r="E212" s="597" t="s">
        <v>147</v>
      </c>
      <c r="F212" s="598" t="s">
        <v>148</v>
      </c>
      <c r="G212" s="599" t="s">
        <v>106</v>
      </c>
      <c r="H212" s="600">
        <v>300000</v>
      </c>
      <c r="I212" s="610">
        <v>300000</v>
      </c>
      <c r="J212" s="605">
        <v>42737</v>
      </c>
      <c r="K212" s="603">
        <v>0</v>
      </c>
      <c r="L212" s="603">
        <v>0</v>
      </c>
      <c r="M212" s="600">
        <v>0</v>
      </c>
      <c r="N212" s="600">
        <v>0</v>
      </c>
      <c r="O212" s="600">
        <f t="shared" si="3"/>
        <v>300000</v>
      </c>
      <c r="P212" s="604"/>
    </row>
    <row r="213" spans="1:16" x14ac:dyDescent="0.2">
      <c r="A213" s="594">
        <v>18</v>
      </c>
      <c r="B213" s="594">
        <v>149</v>
      </c>
      <c r="C213" s="595">
        <v>206</v>
      </c>
      <c r="D213" s="596" t="s">
        <v>170</v>
      </c>
      <c r="E213" s="597" t="s">
        <v>140</v>
      </c>
      <c r="F213" s="598" t="s">
        <v>171</v>
      </c>
      <c r="G213" s="599" t="s">
        <v>106</v>
      </c>
      <c r="H213" s="600">
        <v>285000</v>
      </c>
      <c r="I213" s="610">
        <v>285000</v>
      </c>
      <c r="J213" s="605">
        <v>42604</v>
      </c>
      <c r="K213" s="603">
        <v>0</v>
      </c>
      <c r="L213" s="603">
        <v>0</v>
      </c>
      <c r="M213" s="600">
        <v>0</v>
      </c>
      <c r="N213" s="600">
        <v>0</v>
      </c>
      <c r="O213" s="600">
        <f t="shared" si="3"/>
        <v>285000</v>
      </c>
      <c r="P213" s="604"/>
    </row>
    <row r="214" spans="1:16" x14ac:dyDescent="0.2">
      <c r="A214" s="594">
        <v>90</v>
      </c>
      <c r="B214" s="594">
        <v>142</v>
      </c>
      <c r="C214" s="595">
        <v>207</v>
      </c>
      <c r="D214" s="596" t="s">
        <v>323</v>
      </c>
      <c r="E214" s="597" t="s">
        <v>203</v>
      </c>
      <c r="F214" s="598" t="s">
        <v>324</v>
      </c>
      <c r="G214" s="599" t="s">
        <v>106</v>
      </c>
      <c r="H214" s="600">
        <v>250000</v>
      </c>
      <c r="I214" s="610">
        <v>250000</v>
      </c>
      <c r="J214" s="605">
        <v>42681</v>
      </c>
      <c r="K214" s="603">
        <v>0</v>
      </c>
      <c r="L214" s="603">
        <v>0</v>
      </c>
      <c r="M214" s="600">
        <v>0</v>
      </c>
      <c r="N214" s="600">
        <v>0</v>
      </c>
      <c r="O214" s="600">
        <f t="shared" si="3"/>
        <v>250000</v>
      </c>
      <c r="P214" s="604"/>
    </row>
    <row r="215" spans="1:16" ht="30" x14ac:dyDescent="0.2">
      <c r="A215" s="594">
        <v>183</v>
      </c>
      <c r="B215" s="594">
        <v>152</v>
      </c>
      <c r="C215" s="595">
        <v>208</v>
      </c>
      <c r="D215" s="596" t="s">
        <v>495</v>
      </c>
      <c r="E215" s="597" t="s">
        <v>250</v>
      </c>
      <c r="F215" s="598" t="s">
        <v>496</v>
      </c>
      <c r="G215" s="599" t="s">
        <v>106</v>
      </c>
      <c r="H215" s="600">
        <v>50000</v>
      </c>
      <c r="I215" s="610">
        <v>50000</v>
      </c>
      <c r="J215" s="605">
        <v>42730</v>
      </c>
      <c r="K215" s="603">
        <v>0</v>
      </c>
      <c r="L215" s="603">
        <v>0</v>
      </c>
      <c r="M215" s="600">
        <v>0</v>
      </c>
      <c r="N215" s="600">
        <v>0</v>
      </c>
      <c r="O215" s="600">
        <f t="shared" si="3"/>
        <v>50000</v>
      </c>
      <c r="P215" s="604"/>
    </row>
    <row r="216" spans="1:16" ht="30" x14ac:dyDescent="0.2">
      <c r="A216" s="594">
        <v>919</v>
      </c>
      <c r="B216" s="594">
        <v>927</v>
      </c>
      <c r="C216" s="595">
        <v>209</v>
      </c>
      <c r="D216" s="596" t="s">
        <v>2581</v>
      </c>
      <c r="E216" s="597" t="s">
        <v>1587</v>
      </c>
      <c r="F216" s="598" t="s">
        <v>2582</v>
      </c>
      <c r="G216" s="599" t="s">
        <v>106</v>
      </c>
      <c r="H216" s="600">
        <v>15000</v>
      </c>
      <c r="I216" s="610">
        <v>15000</v>
      </c>
      <c r="J216" s="605">
        <v>42650</v>
      </c>
      <c r="K216" s="603">
        <v>0</v>
      </c>
      <c r="L216" s="603">
        <v>0</v>
      </c>
      <c r="M216" s="600">
        <v>0</v>
      </c>
      <c r="N216" s="600">
        <v>0</v>
      </c>
      <c r="O216" s="600">
        <f t="shared" si="3"/>
        <v>15000</v>
      </c>
      <c r="P216" s="604"/>
    </row>
    <row r="217" spans="1:16" ht="30" x14ac:dyDescent="0.2">
      <c r="A217" s="594">
        <v>895</v>
      </c>
      <c r="B217" s="594">
        <v>903</v>
      </c>
      <c r="C217" s="595">
        <v>210</v>
      </c>
      <c r="D217" s="596" t="s">
        <v>2517</v>
      </c>
      <c r="E217" s="597" t="s">
        <v>2515</v>
      </c>
      <c r="F217" s="598" t="s">
        <v>2171</v>
      </c>
      <c r="G217" s="599" t="s">
        <v>106</v>
      </c>
      <c r="H217" s="600">
        <v>20000</v>
      </c>
      <c r="I217" s="610">
        <v>20000</v>
      </c>
      <c r="J217" s="605">
        <v>42654</v>
      </c>
      <c r="K217" s="603">
        <v>0</v>
      </c>
      <c r="L217" s="603">
        <v>0</v>
      </c>
      <c r="M217" s="600">
        <v>0</v>
      </c>
      <c r="N217" s="600">
        <v>0</v>
      </c>
      <c r="O217" s="600">
        <f t="shared" si="3"/>
        <v>20000</v>
      </c>
      <c r="P217" s="604"/>
    </row>
    <row r="218" spans="1:16" ht="30" x14ac:dyDescent="0.2">
      <c r="A218" s="594" t="e">
        <v>#N/A</v>
      </c>
      <c r="B218" s="594">
        <v>199</v>
      </c>
      <c r="C218" s="595">
        <v>211</v>
      </c>
      <c r="D218" s="596" t="s">
        <v>4638</v>
      </c>
      <c r="E218" s="597" t="s">
        <v>4639</v>
      </c>
      <c r="F218" s="598" t="s">
        <v>4640</v>
      </c>
      <c r="G218" s="599" t="s">
        <v>106</v>
      </c>
      <c r="H218" s="600">
        <v>0</v>
      </c>
      <c r="I218" s="610">
        <v>75000</v>
      </c>
      <c r="J218" s="605">
        <v>42640</v>
      </c>
      <c r="K218" s="603">
        <v>0</v>
      </c>
      <c r="L218" s="603">
        <v>0</v>
      </c>
      <c r="M218" s="600">
        <v>0</v>
      </c>
      <c r="N218" s="600">
        <v>0</v>
      </c>
      <c r="O218" s="600">
        <f t="shared" si="3"/>
        <v>75000</v>
      </c>
      <c r="P218" s="609" t="s">
        <v>5264</v>
      </c>
    </row>
    <row r="219" spans="1:16" ht="30" x14ac:dyDescent="0.2">
      <c r="A219" s="594">
        <v>657</v>
      </c>
      <c r="B219" s="594">
        <v>667</v>
      </c>
      <c r="C219" s="595">
        <v>212</v>
      </c>
      <c r="D219" s="596" t="s">
        <v>1847</v>
      </c>
      <c r="E219" s="597" t="s">
        <v>481</v>
      </c>
      <c r="F219" s="598" t="s">
        <v>1848</v>
      </c>
      <c r="G219" s="599" t="s">
        <v>106</v>
      </c>
      <c r="H219" s="600">
        <v>5000</v>
      </c>
      <c r="I219" s="610">
        <v>5000</v>
      </c>
      <c r="J219" s="605">
        <v>42655</v>
      </c>
      <c r="K219" s="603">
        <v>0</v>
      </c>
      <c r="L219" s="603">
        <v>0</v>
      </c>
      <c r="M219" s="600">
        <v>0</v>
      </c>
      <c r="N219" s="600">
        <v>0</v>
      </c>
      <c r="O219" s="600">
        <f t="shared" si="3"/>
        <v>5000</v>
      </c>
      <c r="P219" s="604" t="s">
        <v>5205</v>
      </c>
    </row>
    <row r="220" spans="1:16" x14ac:dyDescent="0.2">
      <c r="A220" s="594">
        <v>889</v>
      </c>
      <c r="B220" s="594">
        <v>897</v>
      </c>
      <c r="C220" s="595">
        <v>213</v>
      </c>
      <c r="D220" s="596" t="s">
        <v>2500</v>
      </c>
      <c r="E220" s="597" t="s">
        <v>285</v>
      </c>
      <c r="F220" s="598" t="s">
        <v>1843</v>
      </c>
      <c r="G220" s="599" t="s">
        <v>106</v>
      </c>
      <c r="H220" s="600">
        <v>20000</v>
      </c>
      <c r="I220" s="610">
        <v>20000</v>
      </c>
      <c r="J220" s="605">
        <v>42620</v>
      </c>
      <c r="K220" s="603">
        <v>0</v>
      </c>
      <c r="L220" s="603">
        <v>0</v>
      </c>
      <c r="M220" s="600">
        <v>0</v>
      </c>
      <c r="N220" s="600">
        <v>0</v>
      </c>
      <c r="O220" s="600">
        <f t="shared" si="3"/>
        <v>20000</v>
      </c>
      <c r="P220" s="604" t="s">
        <v>4400</v>
      </c>
    </row>
    <row r="221" spans="1:16" s="611" customFormat="1" x14ac:dyDescent="0.2">
      <c r="A221" s="594" t="e">
        <v>#N/A</v>
      </c>
      <c r="B221" s="594" t="e">
        <v>#N/A</v>
      </c>
      <c r="C221" s="595">
        <v>214</v>
      </c>
      <c r="D221" s="596" t="s">
        <v>5265</v>
      </c>
      <c r="E221" s="597" t="s">
        <v>5266</v>
      </c>
      <c r="F221" s="598" t="s">
        <v>5267</v>
      </c>
      <c r="G221" s="599" t="s">
        <v>106</v>
      </c>
      <c r="H221" s="600">
        <v>0</v>
      </c>
      <c r="I221" s="610">
        <v>0</v>
      </c>
      <c r="J221" s="605">
        <v>42599</v>
      </c>
      <c r="K221" s="603">
        <v>0</v>
      </c>
      <c r="L221" s="603">
        <v>0</v>
      </c>
      <c r="M221" s="600">
        <v>0</v>
      </c>
      <c r="N221" s="600">
        <v>0</v>
      </c>
      <c r="O221" s="600">
        <f t="shared" si="3"/>
        <v>0</v>
      </c>
      <c r="P221" s="604" t="s">
        <v>5268</v>
      </c>
    </row>
    <row r="222" spans="1:16" s="611" customFormat="1" ht="30" x14ac:dyDescent="0.2">
      <c r="A222" s="594">
        <v>1129</v>
      </c>
      <c r="B222" s="594">
        <v>1137</v>
      </c>
      <c r="C222" s="595">
        <v>215</v>
      </c>
      <c r="D222" s="596" t="s">
        <v>3169</v>
      </c>
      <c r="E222" s="597" t="s">
        <v>1587</v>
      </c>
      <c r="F222" s="598" t="s">
        <v>3170</v>
      </c>
      <c r="G222" s="599" t="s">
        <v>106</v>
      </c>
      <c r="H222" s="600">
        <v>10000</v>
      </c>
      <c r="I222" s="610">
        <v>10000</v>
      </c>
      <c r="J222" s="605">
        <v>42646</v>
      </c>
      <c r="K222" s="603">
        <v>0</v>
      </c>
      <c r="L222" s="603">
        <v>0</v>
      </c>
      <c r="M222" s="600">
        <v>0</v>
      </c>
      <c r="N222" s="600">
        <v>0</v>
      </c>
      <c r="O222" s="600">
        <f t="shared" si="3"/>
        <v>10000</v>
      </c>
      <c r="P222" s="604"/>
    </row>
    <row r="223" spans="1:16" s="611" customFormat="1" x14ac:dyDescent="0.2">
      <c r="A223" s="594">
        <v>6</v>
      </c>
      <c r="B223" s="594">
        <v>64</v>
      </c>
      <c r="C223" s="595">
        <v>216</v>
      </c>
      <c r="D223" s="596" t="s">
        <v>139</v>
      </c>
      <c r="E223" s="597" t="s">
        <v>140</v>
      </c>
      <c r="F223" s="598" t="s">
        <v>141</v>
      </c>
      <c r="G223" s="599" t="s">
        <v>106</v>
      </c>
      <c r="H223" s="600">
        <v>75000</v>
      </c>
      <c r="I223" s="610">
        <v>75000</v>
      </c>
      <c r="J223" s="605">
        <v>42711</v>
      </c>
      <c r="K223" s="603">
        <v>0</v>
      </c>
      <c r="L223" s="603">
        <v>0</v>
      </c>
      <c r="M223" s="600">
        <v>0</v>
      </c>
      <c r="N223" s="600">
        <v>0</v>
      </c>
      <c r="O223" s="600">
        <f t="shared" si="3"/>
        <v>75000</v>
      </c>
      <c r="P223" s="604"/>
    </row>
    <row r="224" spans="1:16" s="611" customFormat="1" x14ac:dyDescent="0.2">
      <c r="A224" s="594">
        <v>1178</v>
      </c>
      <c r="B224" s="594">
        <v>1186</v>
      </c>
      <c r="C224" s="595">
        <v>217</v>
      </c>
      <c r="D224" s="596" t="s">
        <v>3307</v>
      </c>
      <c r="E224" s="597" t="s">
        <v>481</v>
      </c>
      <c r="F224" s="598" t="s">
        <v>3308</v>
      </c>
      <c r="G224" s="599" t="s">
        <v>106</v>
      </c>
      <c r="H224" s="600">
        <v>12500</v>
      </c>
      <c r="I224" s="610">
        <v>12500</v>
      </c>
      <c r="J224" s="605">
        <v>42655</v>
      </c>
      <c r="K224" s="603">
        <v>0</v>
      </c>
      <c r="L224" s="603">
        <v>0</v>
      </c>
      <c r="M224" s="600">
        <v>0</v>
      </c>
      <c r="N224" s="600">
        <v>0</v>
      </c>
      <c r="O224" s="600">
        <f t="shared" si="3"/>
        <v>12500</v>
      </c>
      <c r="P224" s="604"/>
    </row>
    <row r="225" spans="1:16" s="611" customFormat="1" x14ac:dyDescent="0.2">
      <c r="A225" s="594">
        <v>172</v>
      </c>
      <c r="B225" s="594">
        <v>162</v>
      </c>
      <c r="C225" s="595">
        <v>218</v>
      </c>
      <c r="D225" s="596" t="s">
        <v>474</v>
      </c>
      <c r="E225" s="597" t="s">
        <v>475</v>
      </c>
      <c r="F225" s="598" t="s">
        <v>476</v>
      </c>
      <c r="G225" s="599" t="s">
        <v>106</v>
      </c>
      <c r="H225" s="600">
        <v>38000</v>
      </c>
      <c r="I225" s="610">
        <v>38000</v>
      </c>
      <c r="J225" s="605">
        <v>42648</v>
      </c>
      <c r="K225" s="603">
        <v>0</v>
      </c>
      <c r="L225" s="603">
        <v>0</v>
      </c>
      <c r="M225" s="600">
        <v>0</v>
      </c>
      <c r="N225" s="600">
        <v>0</v>
      </c>
      <c r="O225" s="600">
        <f t="shared" si="3"/>
        <v>38000</v>
      </c>
      <c r="P225" s="604"/>
    </row>
    <row r="226" spans="1:16" s="611" customFormat="1" x14ac:dyDescent="0.2">
      <c r="A226" s="594">
        <v>842</v>
      </c>
      <c r="B226" s="594">
        <v>850</v>
      </c>
      <c r="C226" s="595">
        <v>219</v>
      </c>
      <c r="D226" s="596" t="s">
        <v>2371</v>
      </c>
      <c r="E226" s="597" t="s">
        <v>512</v>
      </c>
      <c r="F226" s="598" t="s">
        <v>975</v>
      </c>
      <c r="G226" s="599" t="s">
        <v>106</v>
      </c>
      <c r="H226" s="600">
        <v>15000</v>
      </c>
      <c r="I226" s="610">
        <v>15000</v>
      </c>
      <c r="J226" s="605">
        <v>42622</v>
      </c>
      <c r="K226" s="603">
        <v>0</v>
      </c>
      <c r="L226" s="603">
        <v>0</v>
      </c>
      <c r="M226" s="600">
        <v>0</v>
      </c>
      <c r="N226" s="600">
        <v>0</v>
      </c>
      <c r="O226" s="600">
        <f t="shared" si="3"/>
        <v>15000</v>
      </c>
      <c r="P226" s="604"/>
    </row>
    <row r="227" spans="1:16" s="611" customFormat="1" x14ac:dyDescent="0.2">
      <c r="A227" s="594">
        <v>935</v>
      </c>
      <c r="B227" s="594">
        <v>943</v>
      </c>
      <c r="C227" s="595">
        <v>220</v>
      </c>
      <c r="D227" s="596" t="s">
        <v>2623</v>
      </c>
      <c r="E227" s="597" t="s">
        <v>309</v>
      </c>
      <c r="F227" s="598" t="s">
        <v>2624</v>
      </c>
      <c r="G227" s="599" t="s">
        <v>106</v>
      </c>
      <c r="H227" s="600">
        <v>5000</v>
      </c>
      <c r="I227" s="610">
        <v>5000</v>
      </c>
      <c r="J227" s="605">
        <v>42552</v>
      </c>
      <c r="K227" s="603">
        <v>0</v>
      </c>
      <c r="L227" s="603">
        <v>0</v>
      </c>
      <c r="M227" s="600">
        <v>0</v>
      </c>
      <c r="N227" s="600">
        <v>0</v>
      </c>
      <c r="O227" s="600">
        <f t="shared" si="3"/>
        <v>5000</v>
      </c>
      <c r="P227" s="604"/>
    </row>
    <row r="228" spans="1:16" s="611" customFormat="1" x14ac:dyDescent="0.2">
      <c r="A228" s="594">
        <v>555</v>
      </c>
      <c r="B228" s="594">
        <v>565</v>
      </c>
      <c r="C228" s="595">
        <v>221</v>
      </c>
      <c r="D228" s="596" t="s">
        <v>1537</v>
      </c>
      <c r="E228" s="597" t="s">
        <v>220</v>
      </c>
      <c r="F228" s="598" t="s">
        <v>1538</v>
      </c>
      <c r="G228" s="599" t="s">
        <v>106</v>
      </c>
      <c r="H228" s="600">
        <v>3000</v>
      </c>
      <c r="I228" s="610">
        <v>3000</v>
      </c>
      <c r="J228" s="605">
        <v>42626</v>
      </c>
      <c r="K228" s="603">
        <v>0</v>
      </c>
      <c r="L228" s="603">
        <v>0</v>
      </c>
      <c r="M228" s="600">
        <v>0</v>
      </c>
      <c r="N228" s="600">
        <v>0</v>
      </c>
      <c r="O228" s="600">
        <f t="shared" si="3"/>
        <v>3000</v>
      </c>
      <c r="P228" s="604"/>
    </row>
    <row r="229" spans="1:16" s="611" customFormat="1" x14ac:dyDescent="0.2">
      <c r="A229" s="594">
        <v>159</v>
      </c>
      <c r="B229" s="594">
        <v>101</v>
      </c>
      <c r="C229" s="595">
        <v>222</v>
      </c>
      <c r="D229" s="596" t="s">
        <v>450</v>
      </c>
      <c r="E229" s="597" t="s">
        <v>250</v>
      </c>
      <c r="F229" s="598" t="s">
        <v>451</v>
      </c>
      <c r="G229" s="599" t="s">
        <v>106</v>
      </c>
      <c r="H229" s="600">
        <v>400000</v>
      </c>
      <c r="I229" s="610">
        <v>400000</v>
      </c>
      <c r="J229" s="605">
        <v>42810</v>
      </c>
      <c r="K229" s="603">
        <v>0</v>
      </c>
      <c r="L229" s="603">
        <v>0</v>
      </c>
      <c r="M229" s="600">
        <v>0</v>
      </c>
      <c r="N229" s="600">
        <v>0</v>
      </c>
      <c r="O229" s="600">
        <f t="shared" si="3"/>
        <v>400000</v>
      </c>
      <c r="P229" s="604"/>
    </row>
    <row r="230" spans="1:16" s="611" customFormat="1" x14ac:dyDescent="0.2">
      <c r="A230" s="594">
        <v>312</v>
      </c>
      <c r="B230" s="594">
        <v>324</v>
      </c>
      <c r="C230" s="595">
        <v>223</v>
      </c>
      <c r="D230" s="596" t="s">
        <v>825</v>
      </c>
      <c r="E230" s="597" t="s">
        <v>481</v>
      </c>
      <c r="F230" s="598" t="s">
        <v>351</v>
      </c>
      <c r="G230" s="599" t="s">
        <v>106</v>
      </c>
      <c r="H230" s="600">
        <v>35000</v>
      </c>
      <c r="I230" s="610">
        <v>35000</v>
      </c>
      <c r="J230" s="605">
        <v>42565</v>
      </c>
      <c r="K230" s="603">
        <v>0</v>
      </c>
      <c r="L230" s="603">
        <v>0</v>
      </c>
      <c r="M230" s="600">
        <v>0</v>
      </c>
      <c r="N230" s="600">
        <v>0</v>
      </c>
      <c r="O230" s="600">
        <f t="shared" si="3"/>
        <v>35000</v>
      </c>
      <c r="P230" s="604"/>
    </row>
    <row r="231" spans="1:16" s="611" customFormat="1" x14ac:dyDescent="0.2">
      <c r="A231" s="594">
        <v>704</v>
      </c>
      <c r="B231" s="594">
        <v>714</v>
      </c>
      <c r="C231" s="595">
        <v>224</v>
      </c>
      <c r="D231" s="596" t="s">
        <v>1990</v>
      </c>
      <c r="E231" s="597" t="s">
        <v>481</v>
      </c>
      <c r="F231" s="598" t="s">
        <v>1991</v>
      </c>
      <c r="G231" s="599" t="s">
        <v>106</v>
      </c>
      <c r="H231" s="600">
        <v>7000</v>
      </c>
      <c r="I231" s="610">
        <v>7000</v>
      </c>
      <c r="J231" s="605">
        <v>42670</v>
      </c>
      <c r="K231" s="603">
        <v>0</v>
      </c>
      <c r="L231" s="603">
        <v>0</v>
      </c>
      <c r="M231" s="600">
        <v>0</v>
      </c>
      <c r="N231" s="600">
        <v>0</v>
      </c>
      <c r="O231" s="600">
        <f t="shared" si="3"/>
        <v>7000</v>
      </c>
      <c r="P231" s="604"/>
    </row>
    <row r="232" spans="1:16" s="611" customFormat="1" x14ac:dyDescent="0.2">
      <c r="A232" s="594">
        <v>727</v>
      </c>
      <c r="B232" s="594">
        <v>735</v>
      </c>
      <c r="C232" s="595">
        <v>225</v>
      </c>
      <c r="D232" s="596" t="s">
        <v>2051</v>
      </c>
      <c r="E232" s="597" t="s">
        <v>2049</v>
      </c>
      <c r="F232" s="598" t="s">
        <v>1726</v>
      </c>
      <c r="G232" s="599" t="s">
        <v>106</v>
      </c>
      <c r="H232" s="600">
        <v>25000</v>
      </c>
      <c r="I232" s="610">
        <v>25000</v>
      </c>
      <c r="J232" s="605">
        <v>42628</v>
      </c>
      <c r="K232" s="603">
        <v>0</v>
      </c>
      <c r="L232" s="603">
        <v>0</v>
      </c>
      <c r="M232" s="600">
        <v>0</v>
      </c>
      <c r="N232" s="600">
        <v>0</v>
      </c>
      <c r="O232" s="600">
        <f t="shared" si="3"/>
        <v>25000</v>
      </c>
      <c r="P232" s="604"/>
    </row>
    <row r="233" spans="1:16" s="611" customFormat="1" ht="30" x14ac:dyDescent="0.2">
      <c r="A233" s="594">
        <v>16</v>
      </c>
      <c r="B233" s="594">
        <v>65</v>
      </c>
      <c r="C233" s="595">
        <v>226</v>
      </c>
      <c r="D233" s="596" t="s">
        <v>166</v>
      </c>
      <c r="E233" s="597" t="s">
        <v>140</v>
      </c>
      <c r="F233" s="598" t="s">
        <v>167</v>
      </c>
      <c r="G233" s="599" t="s">
        <v>106</v>
      </c>
      <c r="H233" s="600">
        <v>517000</v>
      </c>
      <c r="I233" s="610">
        <v>517000</v>
      </c>
      <c r="J233" s="605">
        <v>42741</v>
      </c>
      <c r="K233" s="603">
        <v>0</v>
      </c>
      <c r="L233" s="603">
        <v>0</v>
      </c>
      <c r="M233" s="600">
        <v>0</v>
      </c>
      <c r="N233" s="600">
        <v>0</v>
      </c>
      <c r="O233" s="600">
        <f t="shared" si="3"/>
        <v>517000</v>
      </c>
      <c r="P233" s="604"/>
    </row>
    <row r="234" spans="1:16" s="611" customFormat="1" x14ac:dyDescent="0.2">
      <c r="A234" s="594">
        <v>49</v>
      </c>
      <c r="B234" s="594">
        <v>132</v>
      </c>
      <c r="C234" s="595">
        <v>227</v>
      </c>
      <c r="D234" s="596" t="s">
        <v>242</v>
      </c>
      <c r="E234" s="597" t="s">
        <v>243</v>
      </c>
      <c r="F234" s="598" t="s">
        <v>135</v>
      </c>
      <c r="G234" s="599" t="s">
        <v>106</v>
      </c>
      <c r="H234" s="600">
        <v>350000</v>
      </c>
      <c r="I234" s="610">
        <v>350000</v>
      </c>
      <c r="J234" s="605">
        <v>42782</v>
      </c>
      <c r="K234" s="603">
        <v>0</v>
      </c>
      <c r="L234" s="603">
        <v>0</v>
      </c>
      <c r="M234" s="600">
        <v>0</v>
      </c>
      <c r="N234" s="600">
        <v>0</v>
      </c>
      <c r="O234" s="600">
        <f t="shared" si="3"/>
        <v>350000</v>
      </c>
      <c r="P234" s="604"/>
    </row>
    <row r="235" spans="1:16" s="611" customFormat="1" x14ac:dyDescent="0.2">
      <c r="A235" s="594">
        <v>135</v>
      </c>
      <c r="B235" s="594">
        <v>63</v>
      </c>
      <c r="C235" s="595">
        <v>228</v>
      </c>
      <c r="D235" s="596" t="s">
        <v>406</v>
      </c>
      <c r="E235" s="597" t="s">
        <v>407</v>
      </c>
      <c r="F235" s="598" t="s">
        <v>177</v>
      </c>
      <c r="G235" s="599" t="s">
        <v>106</v>
      </c>
      <c r="H235" s="600">
        <v>250000</v>
      </c>
      <c r="I235" s="610">
        <v>250000</v>
      </c>
      <c r="J235" s="605">
        <v>42739</v>
      </c>
      <c r="K235" s="603">
        <v>0</v>
      </c>
      <c r="L235" s="603">
        <v>0</v>
      </c>
      <c r="M235" s="600">
        <v>0</v>
      </c>
      <c r="N235" s="600">
        <v>0</v>
      </c>
      <c r="O235" s="600">
        <f t="shared" si="3"/>
        <v>250000</v>
      </c>
      <c r="P235" s="604"/>
    </row>
    <row r="236" spans="1:16" s="611" customFormat="1" ht="30" x14ac:dyDescent="0.2">
      <c r="A236" s="594">
        <v>198</v>
      </c>
      <c r="B236" s="594">
        <v>157</v>
      </c>
      <c r="C236" s="595">
        <v>229</v>
      </c>
      <c r="D236" s="596" t="s">
        <v>525</v>
      </c>
      <c r="E236" s="597" t="s">
        <v>487</v>
      </c>
      <c r="F236" s="598" t="s">
        <v>526</v>
      </c>
      <c r="G236" s="599" t="s">
        <v>106</v>
      </c>
      <c r="H236" s="600">
        <v>6000000</v>
      </c>
      <c r="I236" s="610">
        <v>6350000</v>
      </c>
      <c r="J236" s="605">
        <v>43238</v>
      </c>
      <c r="K236" s="603">
        <v>0</v>
      </c>
      <c r="L236" s="603">
        <v>0</v>
      </c>
      <c r="M236" s="600">
        <v>0</v>
      </c>
      <c r="N236" s="600">
        <v>0</v>
      </c>
      <c r="O236" s="600">
        <f t="shared" si="3"/>
        <v>6350000</v>
      </c>
      <c r="P236" s="604" t="s">
        <v>5269</v>
      </c>
    </row>
    <row r="237" spans="1:16" s="611" customFormat="1" x14ac:dyDescent="0.2">
      <c r="A237" s="594">
        <v>542</v>
      </c>
      <c r="B237" s="594">
        <v>552</v>
      </c>
      <c r="C237" s="595">
        <v>230</v>
      </c>
      <c r="D237" s="596" t="s">
        <v>1499</v>
      </c>
      <c r="E237" s="597" t="s">
        <v>481</v>
      </c>
      <c r="F237" s="598" t="s">
        <v>1500</v>
      </c>
      <c r="G237" s="599" t="s">
        <v>106</v>
      </c>
      <c r="H237" s="600">
        <v>8000</v>
      </c>
      <c r="I237" s="610">
        <v>8000</v>
      </c>
      <c r="J237" s="605">
        <v>42629</v>
      </c>
      <c r="K237" s="603">
        <v>0</v>
      </c>
      <c r="L237" s="603">
        <v>0</v>
      </c>
      <c r="M237" s="600">
        <v>0</v>
      </c>
      <c r="N237" s="600">
        <v>0</v>
      </c>
      <c r="O237" s="600">
        <f t="shared" si="3"/>
        <v>8000</v>
      </c>
      <c r="P237" s="604" t="s">
        <v>5205</v>
      </c>
    </row>
    <row r="238" spans="1:16" s="611" customFormat="1" x14ac:dyDescent="0.2">
      <c r="A238" s="594">
        <v>868</v>
      </c>
      <c r="B238" s="594">
        <v>876</v>
      </c>
      <c r="C238" s="595">
        <v>231</v>
      </c>
      <c r="D238" s="596" t="s">
        <v>2442</v>
      </c>
      <c r="E238" s="597" t="s">
        <v>2440</v>
      </c>
      <c r="F238" s="598" t="s">
        <v>1843</v>
      </c>
      <c r="G238" s="599" t="s">
        <v>106</v>
      </c>
      <c r="H238" s="600">
        <v>15000</v>
      </c>
      <c r="I238" s="610">
        <v>15000</v>
      </c>
      <c r="J238" s="605">
        <v>42671</v>
      </c>
      <c r="K238" s="603">
        <v>0</v>
      </c>
      <c r="L238" s="603">
        <v>0</v>
      </c>
      <c r="M238" s="600">
        <v>0</v>
      </c>
      <c r="N238" s="600">
        <v>0</v>
      </c>
      <c r="O238" s="600">
        <f t="shared" si="3"/>
        <v>15000</v>
      </c>
      <c r="P238" s="604" t="s">
        <v>4400</v>
      </c>
    </row>
    <row r="239" spans="1:16" s="611" customFormat="1" ht="30" x14ac:dyDescent="0.2">
      <c r="A239" s="594">
        <v>1033</v>
      </c>
      <c r="B239" s="594">
        <v>1041</v>
      </c>
      <c r="C239" s="595">
        <v>232</v>
      </c>
      <c r="D239" s="596" t="s">
        <v>2883</v>
      </c>
      <c r="E239" s="597" t="s">
        <v>1319</v>
      </c>
      <c r="F239" s="598" t="s">
        <v>2884</v>
      </c>
      <c r="G239" s="599" t="s">
        <v>106</v>
      </c>
      <c r="H239" s="600">
        <v>20000</v>
      </c>
      <c r="I239" s="610">
        <v>20000</v>
      </c>
      <c r="J239" s="605">
        <v>42629</v>
      </c>
      <c r="K239" s="603">
        <v>0</v>
      </c>
      <c r="L239" s="603">
        <v>0</v>
      </c>
      <c r="M239" s="600">
        <v>0</v>
      </c>
      <c r="N239" s="600">
        <v>0</v>
      </c>
      <c r="O239" s="600">
        <f t="shared" si="3"/>
        <v>20000</v>
      </c>
      <c r="P239" s="604" t="s">
        <v>5205</v>
      </c>
    </row>
    <row r="240" spans="1:16" s="611" customFormat="1" ht="30" x14ac:dyDescent="0.2">
      <c r="A240" s="594">
        <v>1099</v>
      </c>
      <c r="B240" s="594">
        <v>1107</v>
      </c>
      <c r="C240" s="595">
        <v>233</v>
      </c>
      <c r="D240" s="596" t="s">
        <v>3084</v>
      </c>
      <c r="E240" s="597" t="s">
        <v>270</v>
      </c>
      <c r="F240" s="598" t="s">
        <v>1745</v>
      </c>
      <c r="G240" s="599" t="s">
        <v>106</v>
      </c>
      <c r="H240" s="600">
        <v>10000</v>
      </c>
      <c r="I240" s="610">
        <v>10000</v>
      </c>
      <c r="J240" s="605">
        <v>42629</v>
      </c>
      <c r="K240" s="603">
        <v>0</v>
      </c>
      <c r="L240" s="603">
        <v>0</v>
      </c>
      <c r="M240" s="600">
        <v>0</v>
      </c>
      <c r="N240" s="600">
        <v>0</v>
      </c>
      <c r="O240" s="600">
        <f t="shared" si="3"/>
        <v>10000</v>
      </c>
      <c r="P240" s="604"/>
    </row>
    <row r="241" spans="1:16" s="611" customFormat="1" x14ac:dyDescent="0.2">
      <c r="A241" s="594">
        <v>1140</v>
      </c>
      <c r="B241" s="594">
        <v>1148</v>
      </c>
      <c r="C241" s="595">
        <v>234</v>
      </c>
      <c r="D241" s="596" t="s">
        <v>3202</v>
      </c>
      <c r="E241" s="597" t="s">
        <v>3200</v>
      </c>
      <c r="F241" s="598" t="s">
        <v>1491</v>
      </c>
      <c r="G241" s="599" t="s">
        <v>106</v>
      </c>
      <c r="H241" s="600">
        <v>15000</v>
      </c>
      <c r="I241" s="610">
        <v>15000</v>
      </c>
      <c r="J241" s="605">
        <v>42671</v>
      </c>
      <c r="K241" s="603">
        <v>0</v>
      </c>
      <c r="L241" s="603">
        <v>0</v>
      </c>
      <c r="M241" s="600">
        <v>0</v>
      </c>
      <c r="N241" s="600">
        <v>0</v>
      </c>
      <c r="O241" s="600">
        <f t="shared" si="3"/>
        <v>15000</v>
      </c>
      <c r="P241" s="604"/>
    </row>
    <row r="242" spans="1:16" s="611" customFormat="1" ht="30" x14ac:dyDescent="0.2">
      <c r="A242" s="594">
        <v>380</v>
      </c>
      <c r="B242" s="594">
        <v>392</v>
      </c>
      <c r="C242" s="595">
        <v>235</v>
      </c>
      <c r="D242" s="596" t="s">
        <v>1028</v>
      </c>
      <c r="E242" s="597" t="s">
        <v>353</v>
      </c>
      <c r="F242" s="598" t="s">
        <v>1029</v>
      </c>
      <c r="G242" s="599" t="s">
        <v>106</v>
      </c>
      <c r="H242" s="600">
        <v>10000</v>
      </c>
      <c r="I242" s="610">
        <v>10000</v>
      </c>
      <c r="J242" s="605">
        <v>42632</v>
      </c>
      <c r="K242" s="603">
        <v>0</v>
      </c>
      <c r="L242" s="603">
        <v>0</v>
      </c>
      <c r="M242" s="600">
        <v>0</v>
      </c>
      <c r="N242" s="600">
        <v>0</v>
      </c>
      <c r="O242" s="600">
        <f t="shared" si="3"/>
        <v>10000</v>
      </c>
      <c r="P242" s="604"/>
    </row>
    <row r="243" spans="1:16" s="611" customFormat="1" x14ac:dyDescent="0.2">
      <c r="A243" s="594">
        <v>722</v>
      </c>
      <c r="B243" s="594">
        <v>730</v>
      </c>
      <c r="C243" s="595">
        <v>236</v>
      </c>
      <c r="D243" s="596" t="s">
        <v>2038</v>
      </c>
      <c r="E243" s="597" t="s">
        <v>2034</v>
      </c>
      <c r="F243" s="598" t="s">
        <v>2039</v>
      </c>
      <c r="G243" s="599" t="s">
        <v>106</v>
      </c>
      <c r="H243" s="600">
        <v>25000</v>
      </c>
      <c r="I243" s="610">
        <v>25000</v>
      </c>
      <c r="J243" s="605">
        <v>42632</v>
      </c>
      <c r="K243" s="603">
        <v>0</v>
      </c>
      <c r="L243" s="603">
        <v>0</v>
      </c>
      <c r="M243" s="600">
        <v>0</v>
      </c>
      <c r="N243" s="600">
        <v>0</v>
      </c>
      <c r="O243" s="600">
        <f t="shared" si="3"/>
        <v>25000</v>
      </c>
      <c r="P243" s="604"/>
    </row>
    <row r="244" spans="1:16" s="611" customFormat="1" ht="30" x14ac:dyDescent="0.2">
      <c r="A244" s="594">
        <v>724</v>
      </c>
      <c r="B244" s="594">
        <v>732</v>
      </c>
      <c r="C244" s="595">
        <v>237</v>
      </c>
      <c r="D244" s="596" t="s">
        <v>2044</v>
      </c>
      <c r="E244" s="597" t="s">
        <v>2042</v>
      </c>
      <c r="F244" s="598" t="s">
        <v>1843</v>
      </c>
      <c r="G244" s="599" t="s">
        <v>106</v>
      </c>
      <c r="H244" s="600">
        <v>20000</v>
      </c>
      <c r="I244" s="610">
        <v>20000</v>
      </c>
      <c r="J244" s="605">
        <v>42632</v>
      </c>
      <c r="K244" s="603">
        <v>0</v>
      </c>
      <c r="L244" s="603">
        <v>0</v>
      </c>
      <c r="M244" s="600">
        <v>0</v>
      </c>
      <c r="N244" s="600">
        <v>0</v>
      </c>
      <c r="O244" s="600">
        <f t="shared" si="3"/>
        <v>20000</v>
      </c>
      <c r="P244" s="604"/>
    </row>
    <row r="245" spans="1:16" s="611" customFormat="1" x14ac:dyDescent="0.2">
      <c r="A245" s="594">
        <v>742</v>
      </c>
      <c r="B245" s="594">
        <v>750</v>
      </c>
      <c r="C245" s="595">
        <v>238</v>
      </c>
      <c r="D245" s="596" t="s">
        <v>2095</v>
      </c>
      <c r="E245" s="597" t="s">
        <v>423</v>
      </c>
      <c r="F245" s="598" t="s">
        <v>1843</v>
      </c>
      <c r="G245" s="599" t="s">
        <v>106</v>
      </c>
      <c r="H245" s="600">
        <v>20000</v>
      </c>
      <c r="I245" s="610">
        <v>20000</v>
      </c>
      <c r="J245" s="605">
        <v>42632</v>
      </c>
      <c r="K245" s="603">
        <v>0</v>
      </c>
      <c r="L245" s="603">
        <v>0</v>
      </c>
      <c r="M245" s="600">
        <v>0</v>
      </c>
      <c r="N245" s="600">
        <v>0</v>
      </c>
      <c r="O245" s="600">
        <f t="shared" si="3"/>
        <v>20000</v>
      </c>
      <c r="P245" s="604"/>
    </row>
    <row r="246" spans="1:16" s="611" customFormat="1" ht="30" x14ac:dyDescent="0.2">
      <c r="A246" s="594">
        <v>744</v>
      </c>
      <c r="B246" s="594">
        <v>752</v>
      </c>
      <c r="C246" s="595">
        <v>239</v>
      </c>
      <c r="D246" s="596" t="s">
        <v>2099</v>
      </c>
      <c r="E246" s="597" t="s">
        <v>423</v>
      </c>
      <c r="F246" s="598" t="s">
        <v>2100</v>
      </c>
      <c r="G246" s="599" t="s">
        <v>106</v>
      </c>
      <c r="H246" s="600">
        <v>8000</v>
      </c>
      <c r="I246" s="610">
        <v>8000</v>
      </c>
      <c r="J246" s="605">
        <v>42632</v>
      </c>
      <c r="K246" s="603">
        <v>0</v>
      </c>
      <c r="L246" s="603">
        <v>0</v>
      </c>
      <c r="M246" s="600">
        <v>0</v>
      </c>
      <c r="N246" s="600">
        <v>0</v>
      </c>
      <c r="O246" s="600">
        <f t="shared" si="3"/>
        <v>8000</v>
      </c>
      <c r="P246" s="604"/>
    </row>
    <row r="247" spans="1:16" s="611" customFormat="1" x14ac:dyDescent="0.2">
      <c r="A247" s="594">
        <v>844</v>
      </c>
      <c r="B247" s="594">
        <v>852</v>
      </c>
      <c r="C247" s="595">
        <v>240</v>
      </c>
      <c r="D247" s="596" t="s">
        <v>2375</v>
      </c>
      <c r="E247" s="597" t="s">
        <v>512</v>
      </c>
      <c r="F247" s="598" t="s">
        <v>2376</v>
      </c>
      <c r="G247" s="599" t="s">
        <v>106</v>
      </c>
      <c r="H247" s="600">
        <v>6000</v>
      </c>
      <c r="I247" s="610">
        <v>6000</v>
      </c>
      <c r="J247" s="605">
        <v>42632</v>
      </c>
      <c r="K247" s="603">
        <v>0</v>
      </c>
      <c r="L247" s="603">
        <v>0</v>
      </c>
      <c r="M247" s="600">
        <v>0</v>
      </c>
      <c r="N247" s="600">
        <v>0</v>
      </c>
      <c r="O247" s="600">
        <f t="shared" si="3"/>
        <v>6000</v>
      </c>
      <c r="P247" s="604"/>
    </row>
    <row r="248" spans="1:16" s="611" customFormat="1" x14ac:dyDescent="0.2">
      <c r="A248" s="594">
        <v>979</v>
      </c>
      <c r="B248" s="594">
        <v>987</v>
      </c>
      <c r="C248" s="595">
        <v>241</v>
      </c>
      <c r="D248" s="596" t="s">
        <v>2749</v>
      </c>
      <c r="E248" s="597" t="s">
        <v>2745</v>
      </c>
      <c r="F248" s="598" t="s">
        <v>2214</v>
      </c>
      <c r="G248" s="599" t="s">
        <v>106</v>
      </c>
      <c r="H248" s="600">
        <v>15000</v>
      </c>
      <c r="I248" s="610">
        <v>15000</v>
      </c>
      <c r="J248" s="605">
        <v>42632</v>
      </c>
      <c r="K248" s="603">
        <v>0</v>
      </c>
      <c r="L248" s="603">
        <v>0</v>
      </c>
      <c r="M248" s="600">
        <v>0</v>
      </c>
      <c r="N248" s="600">
        <v>0</v>
      </c>
      <c r="O248" s="600">
        <f t="shared" si="3"/>
        <v>15000</v>
      </c>
      <c r="P248" s="604"/>
    </row>
    <row r="249" spans="1:16" s="611" customFormat="1" ht="30" x14ac:dyDescent="0.2">
      <c r="A249" s="594">
        <v>981</v>
      </c>
      <c r="B249" s="594">
        <v>989</v>
      </c>
      <c r="C249" s="595">
        <v>242</v>
      </c>
      <c r="D249" s="596" t="s">
        <v>2753</v>
      </c>
      <c r="E249" s="597" t="s">
        <v>2754</v>
      </c>
      <c r="F249" s="598" t="s">
        <v>975</v>
      </c>
      <c r="G249" s="599" t="s">
        <v>106</v>
      </c>
      <c r="H249" s="600">
        <v>20000</v>
      </c>
      <c r="I249" s="610">
        <v>20000</v>
      </c>
      <c r="J249" s="605">
        <v>42632</v>
      </c>
      <c r="K249" s="603">
        <v>0</v>
      </c>
      <c r="L249" s="603">
        <v>0</v>
      </c>
      <c r="M249" s="600">
        <v>0</v>
      </c>
      <c r="N249" s="600">
        <v>0</v>
      </c>
      <c r="O249" s="600">
        <f t="shared" si="3"/>
        <v>20000</v>
      </c>
      <c r="P249" s="604"/>
    </row>
    <row r="250" spans="1:16" s="611" customFormat="1" ht="30" x14ac:dyDescent="0.2">
      <c r="A250" s="594">
        <v>982</v>
      </c>
      <c r="B250" s="594">
        <v>990</v>
      </c>
      <c r="C250" s="595">
        <v>243</v>
      </c>
      <c r="D250" s="596" t="s">
        <v>2756</v>
      </c>
      <c r="E250" s="597" t="s">
        <v>2754</v>
      </c>
      <c r="F250" s="598" t="s">
        <v>2214</v>
      </c>
      <c r="G250" s="599" t="s">
        <v>106</v>
      </c>
      <c r="H250" s="600">
        <v>20000</v>
      </c>
      <c r="I250" s="610">
        <v>20000</v>
      </c>
      <c r="J250" s="605">
        <v>42632</v>
      </c>
      <c r="K250" s="603">
        <v>0</v>
      </c>
      <c r="L250" s="603">
        <v>0</v>
      </c>
      <c r="M250" s="600">
        <v>0</v>
      </c>
      <c r="N250" s="600">
        <v>0</v>
      </c>
      <c r="O250" s="600">
        <f t="shared" si="3"/>
        <v>20000</v>
      </c>
      <c r="P250" s="604"/>
    </row>
    <row r="251" spans="1:16" s="611" customFormat="1" ht="30" x14ac:dyDescent="0.2">
      <c r="A251" s="594">
        <v>1072</v>
      </c>
      <c r="B251" s="594">
        <v>1080</v>
      </c>
      <c r="C251" s="595">
        <v>244</v>
      </c>
      <c r="D251" s="596" t="s">
        <v>3003</v>
      </c>
      <c r="E251" s="597" t="s">
        <v>3004</v>
      </c>
      <c r="F251" s="598" t="s">
        <v>3005</v>
      </c>
      <c r="G251" s="599" t="s">
        <v>106</v>
      </c>
      <c r="H251" s="600">
        <v>7500</v>
      </c>
      <c r="I251" s="610">
        <v>7500</v>
      </c>
      <c r="J251" s="605">
        <v>42674</v>
      </c>
      <c r="K251" s="603">
        <v>0</v>
      </c>
      <c r="L251" s="603">
        <v>0</v>
      </c>
      <c r="M251" s="600">
        <v>0</v>
      </c>
      <c r="N251" s="600">
        <v>0</v>
      </c>
      <c r="O251" s="600">
        <f t="shared" si="3"/>
        <v>7500</v>
      </c>
      <c r="P251" s="604"/>
    </row>
    <row r="252" spans="1:16" s="611" customFormat="1" ht="30" x14ac:dyDescent="0.2">
      <c r="A252" s="594">
        <v>1152</v>
      </c>
      <c r="B252" s="594">
        <v>1160</v>
      </c>
      <c r="C252" s="595">
        <v>245</v>
      </c>
      <c r="D252" s="596" t="s">
        <v>3235</v>
      </c>
      <c r="E252" s="597" t="s">
        <v>1587</v>
      </c>
      <c r="F252" s="598" t="s">
        <v>3236</v>
      </c>
      <c r="G252" s="599" t="s">
        <v>106</v>
      </c>
      <c r="H252" s="600">
        <v>7500</v>
      </c>
      <c r="I252" s="610">
        <v>7500</v>
      </c>
      <c r="J252" s="605">
        <v>42674</v>
      </c>
      <c r="K252" s="603">
        <v>0</v>
      </c>
      <c r="L252" s="603">
        <v>0</v>
      </c>
      <c r="M252" s="600">
        <v>0</v>
      </c>
      <c r="N252" s="600">
        <v>0</v>
      </c>
      <c r="O252" s="600">
        <f t="shared" si="3"/>
        <v>7500</v>
      </c>
      <c r="P252" s="604"/>
    </row>
    <row r="253" spans="1:16" s="611" customFormat="1" x14ac:dyDescent="0.2">
      <c r="A253" s="594">
        <v>1161</v>
      </c>
      <c r="B253" s="594">
        <v>1169</v>
      </c>
      <c r="C253" s="595">
        <v>246</v>
      </c>
      <c r="D253" s="596" t="s">
        <v>3260</v>
      </c>
      <c r="E253" s="597" t="s">
        <v>481</v>
      </c>
      <c r="F253" s="598" t="s">
        <v>1622</v>
      </c>
      <c r="G253" s="599" t="s">
        <v>106</v>
      </c>
      <c r="H253" s="600">
        <v>8000</v>
      </c>
      <c r="I253" s="610">
        <v>8000</v>
      </c>
      <c r="J253" s="605">
        <v>42632</v>
      </c>
      <c r="K253" s="603">
        <v>0</v>
      </c>
      <c r="L253" s="603">
        <v>0</v>
      </c>
      <c r="M253" s="600">
        <v>0</v>
      </c>
      <c r="N253" s="600">
        <v>0</v>
      </c>
      <c r="O253" s="600">
        <f t="shared" si="3"/>
        <v>8000</v>
      </c>
      <c r="P253" s="604"/>
    </row>
    <row r="254" spans="1:16" s="611" customFormat="1" x14ac:dyDescent="0.2">
      <c r="A254" s="594">
        <v>46</v>
      </c>
      <c r="B254" s="594">
        <v>83</v>
      </c>
      <c r="C254" s="595">
        <v>247</v>
      </c>
      <c r="D254" s="596" t="s">
        <v>234</v>
      </c>
      <c r="E254" s="597" t="s">
        <v>235</v>
      </c>
      <c r="F254" s="598" t="s">
        <v>236</v>
      </c>
      <c r="G254" s="599" t="s">
        <v>106</v>
      </c>
      <c r="H254" s="600">
        <v>50000</v>
      </c>
      <c r="I254" s="610">
        <v>50000</v>
      </c>
      <c r="J254" s="605">
        <v>42717</v>
      </c>
      <c r="K254" s="603">
        <v>0</v>
      </c>
      <c r="L254" s="603">
        <v>0</v>
      </c>
      <c r="M254" s="600">
        <v>0</v>
      </c>
      <c r="N254" s="600">
        <v>0</v>
      </c>
      <c r="O254" s="600">
        <f t="shared" si="3"/>
        <v>50000</v>
      </c>
      <c r="P254" s="604"/>
    </row>
    <row r="255" spans="1:16" s="611" customFormat="1" x14ac:dyDescent="0.2">
      <c r="A255" s="594">
        <v>50</v>
      </c>
      <c r="B255" s="594">
        <v>147</v>
      </c>
      <c r="C255" s="595">
        <v>248</v>
      </c>
      <c r="D255" s="596" t="s">
        <v>244</v>
      </c>
      <c r="E255" s="597" t="s">
        <v>245</v>
      </c>
      <c r="F255" s="598" t="s">
        <v>148</v>
      </c>
      <c r="G255" s="599" t="s">
        <v>106</v>
      </c>
      <c r="H255" s="600">
        <v>300000</v>
      </c>
      <c r="I255" s="610">
        <v>300000</v>
      </c>
      <c r="J255" s="605">
        <v>42759</v>
      </c>
      <c r="K255" s="603">
        <v>0</v>
      </c>
      <c r="L255" s="603">
        <v>0</v>
      </c>
      <c r="M255" s="600">
        <v>0</v>
      </c>
      <c r="N255" s="600">
        <v>0</v>
      </c>
      <c r="O255" s="600">
        <f t="shared" si="3"/>
        <v>300000</v>
      </c>
      <c r="P255" s="604"/>
    </row>
    <row r="256" spans="1:16" s="611" customFormat="1" x14ac:dyDescent="0.2">
      <c r="A256" s="594">
        <v>85</v>
      </c>
      <c r="B256" s="594">
        <v>116</v>
      </c>
      <c r="C256" s="595">
        <v>249</v>
      </c>
      <c r="D256" s="596" t="s">
        <v>312</v>
      </c>
      <c r="E256" s="597" t="s">
        <v>313</v>
      </c>
      <c r="F256" s="598" t="s">
        <v>148</v>
      </c>
      <c r="G256" s="599" t="s">
        <v>106</v>
      </c>
      <c r="H256" s="600">
        <v>100000</v>
      </c>
      <c r="I256" s="610">
        <v>100000</v>
      </c>
      <c r="J256" s="605">
        <v>42689</v>
      </c>
      <c r="K256" s="603">
        <v>0</v>
      </c>
      <c r="L256" s="603">
        <v>0</v>
      </c>
      <c r="M256" s="600">
        <v>0</v>
      </c>
      <c r="N256" s="600">
        <v>0</v>
      </c>
      <c r="O256" s="600">
        <f t="shared" si="3"/>
        <v>100000</v>
      </c>
      <c r="P256" s="604"/>
    </row>
    <row r="257" spans="1:16" s="611" customFormat="1" ht="30" x14ac:dyDescent="0.2">
      <c r="A257" s="594">
        <v>86</v>
      </c>
      <c r="B257" s="594">
        <v>148</v>
      </c>
      <c r="C257" s="595">
        <v>250</v>
      </c>
      <c r="D257" s="596" t="s">
        <v>314</v>
      </c>
      <c r="E257" s="597" t="s">
        <v>315</v>
      </c>
      <c r="F257" s="598" t="s">
        <v>148</v>
      </c>
      <c r="G257" s="599" t="s">
        <v>106</v>
      </c>
      <c r="H257" s="600">
        <v>65000</v>
      </c>
      <c r="I257" s="610">
        <v>65000</v>
      </c>
      <c r="J257" s="605">
        <v>42689</v>
      </c>
      <c r="K257" s="603">
        <v>0</v>
      </c>
      <c r="L257" s="603">
        <v>0</v>
      </c>
      <c r="M257" s="600">
        <v>0</v>
      </c>
      <c r="N257" s="600">
        <v>0</v>
      </c>
      <c r="O257" s="600">
        <f t="shared" si="3"/>
        <v>65000</v>
      </c>
      <c r="P257" s="604"/>
    </row>
    <row r="258" spans="1:16" s="611" customFormat="1" ht="30" x14ac:dyDescent="0.2">
      <c r="A258" s="594">
        <v>87</v>
      </c>
      <c r="B258" s="594">
        <v>104</v>
      </c>
      <c r="C258" s="595">
        <v>251</v>
      </c>
      <c r="D258" s="596" t="s">
        <v>316</v>
      </c>
      <c r="E258" s="597" t="s">
        <v>317</v>
      </c>
      <c r="F258" s="598" t="s">
        <v>148</v>
      </c>
      <c r="G258" s="599" t="s">
        <v>106</v>
      </c>
      <c r="H258" s="600">
        <v>120000</v>
      </c>
      <c r="I258" s="610">
        <v>120000</v>
      </c>
      <c r="J258" s="605">
        <v>42759</v>
      </c>
      <c r="K258" s="603">
        <v>0</v>
      </c>
      <c r="L258" s="603">
        <v>0</v>
      </c>
      <c r="M258" s="600">
        <v>0</v>
      </c>
      <c r="N258" s="600">
        <v>0</v>
      </c>
      <c r="O258" s="600">
        <f t="shared" si="3"/>
        <v>120000</v>
      </c>
      <c r="P258" s="604"/>
    </row>
    <row r="259" spans="1:16" s="611" customFormat="1" x14ac:dyDescent="0.2">
      <c r="A259" s="594">
        <v>94</v>
      </c>
      <c r="B259" s="594">
        <v>105</v>
      </c>
      <c r="C259" s="595">
        <v>252</v>
      </c>
      <c r="D259" s="596" t="s">
        <v>333</v>
      </c>
      <c r="E259" s="597" t="s">
        <v>332</v>
      </c>
      <c r="F259" s="598" t="s">
        <v>334</v>
      </c>
      <c r="G259" s="599" t="s">
        <v>106</v>
      </c>
      <c r="H259" s="600">
        <v>175000</v>
      </c>
      <c r="I259" s="610">
        <v>175000</v>
      </c>
      <c r="J259" s="605">
        <v>42689</v>
      </c>
      <c r="K259" s="603">
        <v>0</v>
      </c>
      <c r="L259" s="603">
        <v>0</v>
      </c>
      <c r="M259" s="600">
        <v>0</v>
      </c>
      <c r="N259" s="600">
        <v>0</v>
      </c>
      <c r="O259" s="600">
        <f t="shared" si="3"/>
        <v>175000</v>
      </c>
      <c r="P259" s="604"/>
    </row>
    <row r="260" spans="1:16" s="611" customFormat="1" x14ac:dyDescent="0.2">
      <c r="A260" s="594">
        <v>97</v>
      </c>
      <c r="B260" s="594">
        <v>97</v>
      </c>
      <c r="C260" s="595">
        <v>253</v>
      </c>
      <c r="D260" s="596" t="s">
        <v>340</v>
      </c>
      <c r="E260" s="597" t="s">
        <v>235</v>
      </c>
      <c r="F260" s="598" t="s">
        <v>236</v>
      </c>
      <c r="G260" s="599" t="s">
        <v>106</v>
      </c>
      <c r="H260" s="600">
        <v>65000</v>
      </c>
      <c r="I260" s="610">
        <v>65000</v>
      </c>
      <c r="J260" s="605">
        <v>42703</v>
      </c>
      <c r="K260" s="603">
        <v>0</v>
      </c>
      <c r="L260" s="603">
        <v>0</v>
      </c>
      <c r="M260" s="600">
        <v>0</v>
      </c>
      <c r="N260" s="600">
        <v>0</v>
      </c>
      <c r="O260" s="600">
        <f t="shared" si="3"/>
        <v>65000</v>
      </c>
      <c r="P260" s="604"/>
    </row>
    <row r="261" spans="1:16" s="611" customFormat="1" x14ac:dyDescent="0.2">
      <c r="A261" s="594">
        <v>131</v>
      </c>
      <c r="B261" s="594">
        <v>151</v>
      </c>
      <c r="C261" s="595">
        <v>254</v>
      </c>
      <c r="D261" s="596" t="s">
        <v>399</v>
      </c>
      <c r="E261" s="597" t="s">
        <v>241</v>
      </c>
      <c r="F261" s="598" t="s">
        <v>177</v>
      </c>
      <c r="G261" s="599" t="s">
        <v>106</v>
      </c>
      <c r="H261" s="600">
        <v>58000</v>
      </c>
      <c r="I261" s="610">
        <v>58000</v>
      </c>
      <c r="J261" s="605">
        <v>42563</v>
      </c>
      <c r="K261" s="603">
        <v>0</v>
      </c>
      <c r="L261" s="603">
        <v>0</v>
      </c>
      <c r="M261" s="600">
        <v>0</v>
      </c>
      <c r="N261" s="600">
        <v>0</v>
      </c>
      <c r="O261" s="600">
        <f t="shared" si="3"/>
        <v>58000</v>
      </c>
      <c r="P261" s="604"/>
    </row>
    <row r="262" spans="1:16" s="611" customFormat="1" ht="30" x14ac:dyDescent="0.2">
      <c r="A262" s="594">
        <v>148</v>
      </c>
      <c r="B262" s="594">
        <v>106</v>
      </c>
      <c r="C262" s="595">
        <v>255</v>
      </c>
      <c r="D262" s="596" t="s">
        <v>430</v>
      </c>
      <c r="E262" s="597" t="s">
        <v>428</v>
      </c>
      <c r="F262" s="598" t="s">
        <v>148</v>
      </c>
      <c r="G262" s="599" t="s">
        <v>106</v>
      </c>
      <c r="H262" s="600">
        <v>175000</v>
      </c>
      <c r="I262" s="610">
        <v>225000</v>
      </c>
      <c r="J262" s="605">
        <v>42759</v>
      </c>
      <c r="K262" s="603">
        <v>0</v>
      </c>
      <c r="L262" s="603">
        <v>0</v>
      </c>
      <c r="M262" s="600">
        <v>0</v>
      </c>
      <c r="N262" s="600">
        <v>0</v>
      </c>
      <c r="O262" s="600">
        <f t="shared" si="3"/>
        <v>225000</v>
      </c>
      <c r="P262" s="604"/>
    </row>
    <row r="263" spans="1:16" s="611" customFormat="1" ht="30" x14ac:dyDescent="0.2">
      <c r="A263" s="594">
        <v>307</v>
      </c>
      <c r="B263" s="594">
        <v>319</v>
      </c>
      <c r="C263" s="595">
        <v>256</v>
      </c>
      <c r="D263" s="596" t="s">
        <v>808</v>
      </c>
      <c r="E263" s="597" t="s">
        <v>805</v>
      </c>
      <c r="F263" s="598" t="s">
        <v>809</v>
      </c>
      <c r="G263" s="599" t="s">
        <v>106</v>
      </c>
      <c r="H263" s="600">
        <v>150000</v>
      </c>
      <c r="I263" s="610">
        <v>150000</v>
      </c>
      <c r="J263" s="605">
        <v>42570</v>
      </c>
      <c r="K263" s="603">
        <v>0</v>
      </c>
      <c r="L263" s="603">
        <v>0</v>
      </c>
      <c r="M263" s="600">
        <v>0</v>
      </c>
      <c r="N263" s="600">
        <v>0</v>
      </c>
      <c r="O263" s="600">
        <f t="shared" si="3"/>
        <v>150000</v>
      </c>
      <c r="P263" s="604"/>
    </row>
    <row r="264" spans="1:16" s="611" customFormat="1" x14ac:dyDescent="0.2">
      <c r="A264" s="594">
        <v>784</v>
      </c>
      <c r="B264" s="594">
        <v>792</v>
      </c>
      <c r="C264" s="595">
        <v>257</v>
      </c>
      <c r="D264" s="596" t="s">
        <v>2213</v>
      </c>
      <c r="E264" s="597" t="s">
        <v>475</v>
      </c>
      <c r="F264" s="598" t="s">
        <v>2214</v>
      </c>
      <c r="G264" s="599" t="s">
        <v>106</v>
      </c>
      <c r="H264" s="600">
        <v>15000</v>
      </c>
      <c r="I264" s="610">
        <v>15000</v>
      </c>
      <c r="J264" s="605">
        <v>42633</v>
      </c>
      <c r="K264" s="603">
        <v>0</v>
      </c>
      <c r="L264" s="603">
        <v>0</v>
      </c>
      <c r="M264" s="600">
        <v>0</v>
      </c>
      <c r="N264" s="600">
        <v>0</v>
      </c>
      <c r="O264" s="600">
        <f t="shared" si="3"/>
        <v>15000</v>
      </c>
      <c r="P264" s="604"/>
    </row>
    <row r="265" spans="1:16" s="611" customFormat="1" ht="30" x14ac:dyDescent="0.2">
      <c r="A265" s="594">
        <v>995</v>
      </c>
      <c r="B265" s="594">
        <v>1003</v>
      </c>
      <c r="C265" s="595">
        <v>258</v>
      </c>
      <c r="D265" s="596" t="s">
        <v>2785</v>
      </c>
      <c r="E265" s="597" t="s">
        <v>2775</v>
      </c>
      <c r="F265" s="598" t="s">
        <v>1491</v>
      </c>
      <c r="G265" s="599" t="s">
        <v>106</v>
      </c>
      <c r="H265" s="600">
        <v>15000</v>
      </c>
      <c r="I265" s="610">
        <v>15000</v>
      </c>
      <c r="J265" s="605">
        <v>42633</v>
      </c>
      <c r="K265" s="603">
        <v>0</v>
      </c>
      <c r="L265" s="603">
        <v>0</v>
      </c>
      <c r="M265" s="600">
        <v>0</v>
      </c>
      <c r="N265" s="600">
        <v>0</v>
      </c>
      <c r="O265" s="600">
        <f t="shared" ref="O265:O328" si="4">IF(M265&gt;0,M265-N265,I265-N265)</f>
        <v>15000</v>
      </c>
      <c r="P265" s="604"/>
    </row>
    <row r="266" spans="1:16" s="611" customFormat="1" x14ac:dyDescent="0.2">
      <c r="A266" s="594">
        <v>5</v>
      </c>
      <c r="B266" s="594">
        <v>167</v>
      </c>
      <c r="C266" s="595">
        <v>259</v>
      </c>
      <c r="D266" s="596" t="s">
        <v>136</v>
      </c>
      <c r="E266" s="597" t="s">
        <v>137</v>
      </c>
      <c r="F266" s="598" t="s">
        <v>138</v>
      </c>
      <c r="G266" s="599" t="s">
        <v>106</v>
      </c>
      <c r="H266" s="600">
        <v>50000</v>
      </c>
      <c r="I266" s="610">
        <v>50000</v>
      </c>
      <c r="J266" s="605">
        <v>42683</v>
      </c>
      <c r="K266" s="603">
        <v>0</v>
      </c>
      <c r="L266" s="603">
        <v>0</v>
      </c>
      <c r="M266" s="600">
        <v>0</v>
      </c>
      <c r="N266" s="600">
        <v>0</v>
      </c>
      <c r="O266" s="600">
        <f t="shared" si="4"/>
        <v>50000</v>
      </c>
      <c r="P266" s="604"/>
    </row>
    <row r="267" spans="1:16" s="611" customFormat="1" ht="30" x14ac:dyDescent="0.2">
      <c r="A267" s="594">
        <v>15</v>
      </c>
      <c r="B267" s="594">
        <v>80</v>
      </c>
      <c r="C267" s="595">
        <v>260</v>
      </c>
      <c r="D267" s="596" t="s">
        <v>164</v>
      </c>
      <c r="E267" s="597" t="s">
        <v>140</v>
      </c>
      <c r="F267" s="598" t="s">
        <v>165</v>
      </c>
      <c r="G267" s="599" t="s">
        <v>106</v>
      </c>
      <c r="H267" s="600">
        <v>200000</v>
      </c>
      <c r="I267" s="610">
        <v>200000</v>
      </c>
      <c r="J267" s="605">
        <v>42669</v>
      </c>
      <c r="K267" s="603">
        <v>0</v>
      </c>
      <c r="L267" s="603">
        <v>0</v>
      </c>
      <c r="M267" s="600">
        <v>0</v>
      </c>
      <c r="N267" s="600">
        <v>0</v>
      </c>
      <c r="O267" s="600">
        <f t="shared" si="4"/>
        <v>200000</v>
      </c>
      <c r="P267" s="604"/>
    </row>
    <row r="268" spans="1:16" s="611" customFormat="1" x14ac:dyDescent="0.2">
      <c r="A268" s="594">
        <v>26</v>
      </c>
      <c r="B268" s="594">
        <v>81</v>
      </c>
      <c r="C268" s="595">
        <v>261</v>
      </c>
      <c r="D268" s="596" t="s">
        <v>186</v>
      </c>
      <c r="E268" s="597" t="s">
        <v>184</v>
      </c>
      <c r="F268" s="598" t="s">
        <v>187</v>
      </c>
      <c r="G268" s="599" t="s">
        <v>106</v>
      </c>
      <c r="H268" s="600">
        <v>300000</v>
      </c>
      <c r="I268" s="610">
        <v>300000</v>
      </c>
      <c r="J268" s="605">
        <v>42760</v>
      </c>
      <c r="K268" s="603">
        <v>0</v>
      </c>
      <c r="L268" s="603">
        <v>0</v>
      </c>
      <c r="M268" s="600">
        <v>0</v>
      </c>
      <c r="N268" s="600">
        <v>0</v>
      </c>
      <c r="O268" s="600">
        <f t="shared" si="4"/>
        <v>300000</v>
      </c>
      <c r="P268" s="604"/>
    </row>
    <row r="269" spans="1:16" s="611" customFormat="1" x14ac:dyDescent="0.2">
      <c r="A269" s="594">
        <v>56</v>
      </c>
      <c r="B269" s="594">
        <v>158</v>
      </c>
      <c r="C269" s="595">
        <v>262</v>
      </c>
      <c r="D269" s="596" t="s">
        <v>254</v>
      </c>
      <c r="E269" s="597" t="s">
        <v>5270</v>
      </c>
      <c r="F269" s="598" t="s">
        <v>256</v>
      </c>
      <c r="G269" s="599" t="s">
        <v>106</v>
      </c>
      <c r="H269" s="600">
        <v>250000</v>
      </c>
      <c r="I269" s="610">
        <v>250000</v>
      </c>
      <c r="J269" s="605">
        <v>42788</v>
      </c>
      <c r="K269" s="603">
        <v>0</v>
      </c>
      <c r="L269" s="603">
        <v>0</v>
      </c>
      <c r="M269" s="600">
        <v>0</v>
      </c>
      <c r="N269" s="600">
        <v>0</v>
      </c>
      <c r="O269" s="600">
        <f t="shared" si="4"/>
        <v>250000</v>
      </c>
      <c r="P269" s="604"/>
    </row>
    <row r="270" spans="1:16" s="611" customFormat="1" x14ac:dyDescent="0.2">
      <c r="A270" s="594">
        <v>104</v>
      </c>
      <c r="B270" s="594">
        <v>156</v>
      </c>
      <c r="C270" s="595">
        <v>263</v>
      </c>
      <c r="D270" s="596" t="s">
        <v>354</v>
      </c>
      <c r="E270" s="597" t="s">
        <v>140</v>
      </c>
      <c r="F270" s="598" t="s">
        <v>187</v>
      </c>
      <c r="G270" s="599" t="s">
        <v>106</v>
      </c>
      <c r="H270" s="600">
        <v>200000</v>
      </c>
      <c r="I270" s="610">
        <v>200000</v>
      </c>
      <c r="J270" s="605">
        <v>42704</v>
      </c>
      <c r="K270" s="603">
        <v>0</v>
      </c>
      <c r="L270" s="603">
        <v>0</v>
      </c>
      <c r="M270" s="600">
        <v>0</v>
      </c>
      <c r="N270" s="600">
        <v>0</v>
      </c>
      <c r="O270" s="600">
        <f t="shared" si="4"/>
        <v>200000</v>
      </c>
      <c r="P270" s="604"/>
    </row>
    <row r="271" spans="1:16" s="611" customFormat="1" x14ac:dyDescent="0.2">
      <c r="A271" s="594">
        <v>109</v>
      </c>
      <c r="B271" s="594">
        <v>161</v>
      </c>
      <c r="C271" s="595">
        <v>264</v>
      </c>
      <c r="D271" s="596" t="s">
        <v>360</v>
      </c>
      <c r="E271" s="597" t="s">
        <v>361</v>
      </c>
      <c r="F271" s="598" t="s">
        <v>362</v>
      </c>
      <c r="G271" s="599" t="s">
        <v>106</v>
      </c>
      <c r="H271" s="600">
        <v>85000</v>
      </c>
      <c r="I271" s="610">
        <v>85000</v>
      </c>
      <c r="J271" s="605">
        <v>42809</v>
      </c>
      <c r="K271" s="603">
        <v>0</v>
      </c>
      <c r="L271" s="603">
        <v>0</v>
      </c>
      <c r="M271" s="600">
        <v>0</v>
      </c>
      <c r="N271" s="600">
        <v>0</v>
      </c>
      <c r="O271" s="600">
        <f t="shared" si="4"/>
        <v>85000</v>
      </c>
      <c r="P271" s="604"/>
    </row>
    <row r="272" spans="1:16" s="611" customFormat="1" x14ac:dyDescent="0.2">
      <c r="A272" s="594">
        <v>191</v>
      </c>
      <c r="B272" s="594">
        <v>164</v>
      </c>
      <c r="C272" s="595">
        <v>265</v>
      </c>
      <c r="D272" s="596" t="s">
        <v>513</v>
      </c>
      <c r="E272" s="597" t="s">
        <v>343</v>
      </c>
      <c r="F272" s="598" t="s">
        <v>148</v>
      </c>
      <c r="G272" s="599" t="s">
        <v>106</v>
      </c>
      <c r="H272" s="600">
        <v>250000</v>
      </c>
      <c r="I272" s="610">
        <v>250000</v>
      </c>
      <c r="J272" s="605">
        <v>42788</v>
      </c>
      <c r="K272" s="603">
        <v>0</v>
      </c>
      <c r="L272" s="603">
        <v>0</v>
      </c>
      <c r="M272" s="600">
        <v>0</v>
      </c>
      <c r="N272" s="600">
        <v>0</v>
      </c>
      <c r="O272" s="600">
        <f t="shared" si="4"/>
        <v>250000</v>
      </c>
      <c r="P272" s="604"/>
    </row>
    <row r="273" spans="1:16" s="611" customFormat="1" ht="30" x14ac:dyDescent="0.2">
      <c r="A273" s="594">
        <v>1035</v>
      </c>
      <c r="B273" s="594">
        <v>1043</v>
      </c>
      <c r="C273" s="595">
        <v>266</v>
      </c>
      <c r="D273" s="596" t="s">
        <v>2889</v>
      </c>
      <c r="E273" s="597" t="s">
        <v>1319</v>
      </c>
      <c r="F273" s="598" t="s">
        <v>2890</v>
      </c>
      <c r="G273" s="599" t="s">
        <v>106</v>
      </c>
      <c r="H273" s="600">
        <v>15000</v>
      </c>
      <c r="I273" s="610">
        <v>15000</v>
      </c>
      <c r="J273" s="605">
        <v>42634</v>
      </c>
      <c r="K273" s="603">
        <v>0</v>
      </c>
      <c r="L273" s="603">
        <v>0</v>
      </c>
      <c r="M273" s="600">
        <v>0</v>
      </c>
      <c r="N273" s="600">
        <v>0</v>
      </c>
      <c r="O273" s="600">
        <f t="shared" si="4"/>
        <v>15000</v>
      </c>
      <c r="P273" s="604"/>
    </row>
    <row r="274" spans="1:16" s="611" customFormat="1" ht="30" x14ac:dyDescent="0.2">
      <c r="A274" s="594" t="e">
        <v>#N/A</v>
      </c>
      <c r="B274" s="594">
        <v>146</v>
      </c>
      <c r="C274" s="595">
        <v>267</v>
      </c>
      <c r="D274" s="596" t="s">
        <v>4629</v>
      </c>
      <c r="E274" s="597" t="s">
        <v>5271</v>
      </c>
      <c r="F274" s="598" t="s">
        <v>5272</v>
      </c>
      <c r="G274" s="599" t="s">
        <v>106</v>
      </c>
      <c r="H274" s="600">
        <v>0</v>
      </c>
      <c r="I274" s="610">
        <v>0</v>
      </c>
      <c r="J274" s="605">
        <v>42725</v>
      </c>
      <c r="K274" s="603">
        <v>0</v>
      </c>
      <c r="L274" s="603">
        <v>0</v>
      </c>
      <c r="M274" s="600">
        <v>0</v>
      </c>
      <c r="N274" s="600">
        <v>0</v>
      </c>
      <c r="O274" s="600">
        <f t="shared" si="4"/>
        <v>0</v>
      </c>
      <c r="P274" s="604"/>
    </row>
    <row r="275" spans="1:16" s="611" customFormat="1" ht="30" x14ac:dyDescent="0.2">
      <c r="A275" s="594" t="e">
        <v>#N/A</v>
      </c>
      <c r="B275" s="594" t="e">
        <v>#N/A</v>
      </c>
      <c r="C275" s="595">
        <v>268</v>
      </c>
      <c r="D275" s="596" t="s">
        <v>5273</v>
      </c>
      <c r="E275" s="597" t="s">
        <v>2754</v>
      </c>
      <c r="F275" s="598" t="s">
        <v>4674</v>
      </c>
      <c r="G275" s="599" t="s">
        <v>106</v>
      </c>
      <c r="H275" s="600">
        <v>0</v>
      </c>
      <c r="I275" s="610">
        <v>50000</v>
      </c>
      <c r="J275" s="605">
        <v>42650</v>
      </c>
      <c r="K275" s="603">
        <v>0</v>
      </c>
      <c r="L275" s="603">
        <v>0</v>
      </c>
      <c r="M275" s="600">
        <v>0</v>
      </c>
      <c r="N275" s="600">
        <v>0</v>
      </c>
      <c r="O275" s="600">
        <f t="shared" si="4"/>
        <v>50000</v>
      </c>
      <c r="P275" s="604"/>
    </row>
    <row r="276" spans="1:16" s="611" customFormat="1" ht="30" x14ac:dyDescent="0.2">
      <c r="A276" s="594">
        <v>517</v>
      </c>
      <c r="B276" s="594">
        <v>527</v>
      </c>
      <c r="C276" s="595">
        <v>269</v>
      </c>
      <c r="D276" s="596" t="s">
        <v>1418</v>
      </c>
      <c r="E276" s="597" t="s">
        <v>489</v>
      </c>
      <c r="F276" s="598" t="s">
        <v>1419</v>
      </c>
      <c r="G276" s="599" t="s">
        <v>106</v>
      </c>
      <c r="H276" s="600">
        <v>10000</v>
      </c>
      <c r="I276" s="610">
        <v>10000</v>
      </c>
      <c r="J276" s="605">
        <v>42677</v>
      </c>
      <c r="K276" s="603">
        <v>0</v>
      </c>
      <c r="L276" s="603">
        <v>0</v>
      </c>
      <c r="M276" s="600">
        <v>0</v>
      </c>
      <c r="N276" s="600">
        <v>0</v>
      </c>
      <c r="O276" s="600">
        <f t="shared" si="4"/>
        <v>10000</v>
      </c>
      <c r="P276" s="604"/>
    </row>
    <row r="277" spans="1:16" s="611" customFormat="1" x14ac:dyDescent="0.2">
      <c r="A277" s="594">
        <v>616</v>
      </c>
      <c r="B277" s="594">
        <v>626</v>
      </c>
      <c r="C277" s="595">
        <v>270</v>
      </c>
      <c r="D277" s="596" t="s">
        <v>1725</v>
      </c>
      <c r="E277" s="597" t="s">
        <v>856</v>
      </c>
      <c r="F277" s="598" t="s">
        <v>1726</v>
      </c>
      <c r="G277" s="599" t="s">
        <v>106</v>
      </c>
      <c r="H277" s="600">
        <v>10000</v>
      </c>
      <c r="I277" s="610">
        <v>10000</v>
      </c>
      <c r="J277" s="605">
        <v>42677</v>
      </c>
      <c r="K277" s="603">
        <v>0</v>
      </c>
      <c r="L277" s="603">
        <v>0</v>
      </c>
      <c r="M277" s="600">
        <v>0</v>
      </c>
      <c r="N277" s="600">
        <v>0</v>
      </c>
      <c r="O277" s="600">
        <f t="shared" si="4"/>
        <v>10000</v>
      </c>
      <c r="P277" s="604"/>
    </row>
    <row r="278" spans="1:16" s="611" customFormat="1" x14ac:dyDescent="0.2">
      <c r="A278" s="594">
        <v>650</v>
      </c>
      <c r="B278" s="594">
        <v>660</v>
      </c>
      <c r="C278" s="595">
        <v>271</v>
      </c>
      <c r="D278" s="596" t="s">
        <v>1828</v>
      </c>
      <c r="E278" s="597" t="s">
        <v>481</v>
      </c>
      <c r="F278" s="598" t="s">
        <v>1726</v>
      </c>
      <c r="G278" s="599" t="s">
        <v>106</v>
      </c>
      <c r="H278" s="600">
        <v>20000</v>
      </c>
      <c r="I278" s="610">
        <v>20000</v>
      </c>
      <c r="J278" s="605">
        <v>42677</v>
      </c>
      <c r="K278" s="603">
        <v>0</v>
      </c>
      <c r="L278" s="603">
        <v>0</v>
      </c>
      <c r="M278" s="600">
        <v>0</v>
      </c>
      <c r="N278" s="600">
        <v>0</v>
      </c>
      <c r="O278" s="600">
        <f t="shared" si="4"/>
        <v>20000</v>
      </c>
      <c r="P278" s="604"/>
    </row>
    <row r="279" spans="1:16" s="611" customFormat="1" ht="30" x14ac:dyDescent="0.2">
      <c r="A279" s="594">
        <v>913</v>
      </c>
      <c r="B279" s="594">
        <v>921</v>
      </c>
      <c r="C279" s="595">
        <v>272</v>
      </c>
      <c r="D279" s="596" t="s">
        <v>2565</v>
      </c>
      <c r="E279" s="597" t="s">
        <v>5274</v>
      </c>
      <c r="F279" s="598" t="s">
        <v>1726</v>
      </c>
      <c r="G279" s="599" t="s">
        <v>106</v>
      </c>
      <c r="H279" s="600">
        <v>10000</v>
      </c>
      <c r="I279" s="610">
        <v>10000</v>
      </c>
      <c r="J279" s="605">
        <v>42677</v>
      </c>
      <c r="K279" s="603">
        <v>0</v>
      </c>
      <c r="L279" s="603">
        <v>0</v>
      </c>
      <c r="M279" s="600">
        <v>0</v>
      </c>
      <c r="N279" s="600">
        <v>0</v>
      </c>
      <c r="O279" s="600">
        <f t="shared" si="4"/>
        <v>10000</v>
      </c>
      <c r="P279" s="604"/>
    </row>
    <row r="280" spans="1:16" s="611" customFormat="1" x14ac:dyDescent="0.2">
      <c r="A280" s="594">
        <v>1094</v>
      </c>
      <c r="B280" s="594">
        <v>1102</v>
      </c>
      <c r="C280" s="595">
        <v>273</v>
      </c>
      <c r="D280" s="596" t="s">
        <v>3069</v>
      </c>
      <c r="E280" s="597" t="s">
        <v>667</v>
      </c>
      <c r="F280" s="598" t="s">
        <v>1726</v>
      </c>
      <c r="G280" s="599" t="s">
        <v>106</v>
      </c>
      <c r="H280" s="600">
        <v>15000</v>
      </c>
      <c r="I280" s="610">
        <v>15000</v>
      </c>
      <c r="J280" s="605">
        <v>42677</v>
      </c>
      <c r="K280" s="603">
        <v>0</v>
      </c>
      <c r="L280" s="603">
        <v>0</v>
      </c>
      <c r="M280" s="600">
        <v>0</v>
      </c>
      <c r="N280" s="600">
        <v>0</v>
      </c>
      <c r="O280" s="600">
        <f t="shared" si="4"/>
        <v>15000</v>
      </c>
      <c r="P280" s="604"/>
    </row>
    <row r="281" spans="1:16" s="611" customFormat="1" x14ac:dyDescent="0.2">
      <c r="A281" s="594">
        <v>151</v>
      </c>
      <c r="B281" s="594">
        <v>69</v>
      </c>
      <c r="C281" s="595">
        <v>274</v>
      </c>
      <c r="D281" s="596" t="s">
        <v>435</v>
      </c>
      <c r="E281" s="597" t="s">
        <v>104</v>
      </c>
      <c r="F281" s="598" t="s">
        <v>436</v>
      </c>
      <c r="G281" s="599" t="s">
        <v>106</v>
      </c>
      <c r="H281" s="600">
        <v>9000</v>
      </c>
      <c r="I281" s="610">
        <v>9000</v>
      </c>
      <c r="J281" s="605">
        <v>42636</v>
      </c>
      <c r="K281" s="603">
        <v>0</v>
      </c>
      <c r="L281" s="603">
        <v>0</v>
      </c>
      <c r="M281" s="600">
        <v>0</v>
      </c>
      <c r="N281" s="600">
        <v>0</v>
      </c>
      <c r="O281" s="600">
        <f t="shared" si="4"/>
        <v>9000</v>
      </c>
      <c r="P281" s="604"/>
    </row>
    <row r="282" spans="1:16" s="611" customFormat="1" ht="30" x14ac:dyDescent="0.2">
      <c r="A282" s="594">
        <v>285</v>
      </c>
      <c r="B282" s="594">
        <v>297</v>
      </c>
      <c r="C282" s="595">
        <v>275</v>
      </c>
      <c r="D282" s="596" t="s">
        <v>743</v>
      </c>
      <c r="E282" s="597" t="s">
        <v>744</v>
      </c>
      <c r="F282" s="598" t="s">
        <v>745</v>
      </c>
      <c r="G282" s="599" t="s">
        <v>106</v>
      </c>
      <c r="H282" s="600">
        <v>20000</v>
      </c>
      <c r="I282" s="610">
        <v>20000</v>
      </c>
      <c r="J282" s="605">
        <v>42678</v>
      </c>
      <c r="K282" s="603">
        <v>0</v>
      </c>
      <c r="L282" s="603">
        <v>0</v>
      </c>
      <c r="M282" s="600">
        <v>0</v>
      </c>
      <c r="N282" s="600">
        <v>0</v>
      </c>
      <c r="O282" s="600">
        <f t="shared" si="4"/>
        <v>20000</v>
      </c>
      <c r="P282" s="604"/>
    </row>
    <row r="283" spans="1:16" s="611" customFormat="1" x14ac:dyDescent="0.2">
      <c r="A283" s="594">
        <v>319</v>
      </c>
      <c r="B283" s="594">
        <v>331</v>
      </c>
      <c r="C283" s="595">
        <v>276</v>
      </c>
      <c r="D283" s="596" t="s">
        <v>847</v>
      </c>
      <c r="E283" s="597" t="s">
        <v>481</v>
      </c>
      <c r="F283" s="598" t="s">
        <v>848</v>
      </c>
      <c r="G283" s="599" t="s">
        <v>106</v>
      </c>
      <c r="H283" s="600">
        <v>100000</v>
      </c>
      <c r="I283" s="610">
        <v>100000</v>
      </c>
      <c r="J283" s="605">
        <v>42678</v>
      </c>
      <c r="K283" s="603">
        <v>0</v>
      </c>
      <c r="L283" s="603">
        <v>0</v>
      </c>
      <c r="M283" s="600">
        <v>0</v>
      </c>
      <c r="N283" s="600">
        <v>0</v>
      </c>
      <c r="O283" s="600">
        <f t="shared" si="4"/>
        <v>100000</v>
      </c>
      <c r="P283" s="604"/>
    </row>
    <row r="284" spans="1:16" s="611" customFormat="1" x14ac:dyDescent="0.2">
      <c r="A284" s="594">
        <v>540</v>
      </c>
      <c r="B284" s="594">
        <v>550</v>
      </c>
      <c r="C284" s="595">
        <v>277</v>
      </c>
      <c r="D284" s="596" t="s">
        <v>1493</v>
      </c>
      <c r="E284" s="597" t="s">
        <v>481</v>
      </c>
      <c r="F284" s="598" t="s">
        <v>1494</v>
      </c>
      <c r="G284" s="599" t="s">
        <v>106</v>
      </c>
      <c r="H284" s="600">
        <v>8000</v>
      </c>
      <c r="I284" s="610">
        <v>8000</v>
      </c>
      <c r="J284" s="605">
        <v>42636</v>
      </c>
      <c r="K284" s="603">
        <v>0</v>
      </c>
      <c r="L284" s="603">
        <v>0</v>
      </c>
      <c r="M284" s="600">
        <v>0</v>
      </c>
      <c r="N284" s="600">
        <v>0</v>
      </c>
      <c r="O284" s="600">
        <f t="shared" si="4"/>
        <v>8000</v>
      </c>
      <c r="P284" s="604"/>
    </row>
    <row r="285" spans="1:16" s="611" customFormat="1" x14ac:dyDescent="0.2">
      <c r="A285" s="594">
        <v>622</v>
      </c>
      <c r="B285" s="594">
        <v>632</v>
      </c>
      <c r="C285" s="595">
        <v>278</v>
      </c>
      <c r="D285" s="596" t="s">
        <v>1744</v>
      </c>
      <c r="E285" s="597" t="s">
        <v>978</v>
      </c>
      <c r="F285" s="598" t="s">
        <v>1745</v>
      </c>
      <c r="G285" s="599" t="s">
        <v>106</v>
      </c>
      <c r="H285" s="600">
        <v>10000</v>
      </c>
      <c r="I285" s="610">
        <v>10000</v>
      </c>
      <c r="J285" s="605">
        <v>42636</v>
      </c>
      <c r="K285" s="603">
        <v>0</v>
      </c>
      <c r="L285" s="603">
        <v>0</v>
      </c>
      <c r="M285" s="600">
        <v>0</v>
      </c>
      <c r="N285" s="600">
        <v>0</v>
      </c>
      <c r="O285" s="600">
        <f t="shared" si="4"/>
        <v>10000</v>
      </c>
      <c r="P285" s="604"/>
    </row>
    <row r="286" spans="1:16" s="611" customFormat="1" x14ac:dyDescent="0.2">
      <c r="A286" s="594">
        <v>843</v>
      </c>
      <c r="B286" s="594">
        <v>851</v>
      </c>
      <c r="C286" s="595">
        <v>279</v>
      </c>
      <c r="D286" s="596" t="s">
        <v>2373</v>
      </c>
      <c r="E286" s="597" t="s">
        <v>512</v>
      </c>
      <c r="F286" s="598" t="s">
        <v>2214</v>
      </c>
      <c r="G286" s="599" t="s">
        <v>106</v>
      </c>
      <c r="H286" s="600">
        <v>15000</v>
      </c>
      <c r="I286" s="610">
        <v>15000</v>
      </c>
      <c r="J286" s="605">
        <v>42678</v>
      </c>
      <c r="K286" s="603">
        <v>0</v>
      </c>
      <c r="L286" s="603">
        <v>0</v>
      </c>
      <c r="M286" s="600">
        <v>0</v>
      </c>
      <c r="N286" s="600">
        <v>0</v>
      </c>
      <c r="O286" s="600">
        <f t="shared" si="4"/>
        <v>15000</v>
      </c>
      <c r="P286" s="604"/>
    </row>
    <row r="287" spans="1:16" s="611" customFormat="1" ht="30" x14ac:dyDescent="0.2">
      <c r="A287" s="594">
        <v>990</v>
      </c>
      <c r="B287" s="594">
        <v>998</v>
      </c>
      <c r="C287" s="595">
        <v>280</v>
      </c>
      <c r="D287" s="596" t="s">
        <v>2774</v>
      </c>
      <c r="E287" s="597" t="s">
        <v>2775</v>
      </c>
      <c r="F287" s="598" t="s">
        <v>2762</v>
      </c>
      <c r="G287" s="599" t="s">
        <v>106</v>
      </c>
      <c r="H287" s="600">
        <v>10000</v>
      </c>
      <c r="I287" s="610">
        <v>10000</v>
      </c>
      <c r="J287" s="605">
        <v>42636</v>
      </c>
      <c r="K287" s="603">
        <v>0</v>
      </c>
      <c r="L287" s="603">
        <v>0</v>
      </c>
      <c r="M287" s="600">
        <v>0</v>
      </c>
      <c r="N287" s="600">
        <v>0</v>
      </c>
      <c r="O287" s="600">
        <f t="shared" si="4"/>
        <v>10000</v>
      </c>
      <c r="P287" s="604"/>
    </row>
    <row r="288" spans="1:16" s="611" customFormat="1" ht="30" x14ac:dyDescent="0.2">
      <c r="A288" s="594">
        <v>994</v>
      </c>
      <c r="B288" s="594">
        <v>1002</v>
      </c>
      <c r="C288" s="595">
        <v>281</v>
      </c>
      <c r="D288" s="596" t="s">
        <v>2783</v>
      </c>
      <c r="E288" s="597" t="s">
        <v>2775</v>
      </c>
      <c r="F288" s="598" t="s">
        <v>2217</v>
      </c>
      <c r="G288" s="599" t="s">
        <v>106</v>
      </c>
      <c r="H288" s="600">
        <v>15000</v>
      </c>
      <c r="I288" s="610">
        <v>15000</v>
      </c>
      <c r="J288" s="605">
        <v>42678</v>
      </c>
      <c r="K288" s="603">
        <v>0</v>
      </c>
      <c r="L288" s="603">
        <v>0</v>
      </c>
      <c r="M288" s="600">
        <v>0</v>
      </c>
      <c r="N288" s="600">
        <v>0</v>
      </c>
      <c r="O288" s="600">
        <f t="shared" si="4"/>
        <v>15000</v>
      </c>
      <c r="P288" s="604" t="s">
        <v>5205</v>
      </c>
    </row>
    <row r="289" spans="1:16" s="611" customFormat="1" ht="30" x14ac:dyDescent="0.2">
      <c r="A289" s="594">
        <v>1100</v>
      </c>
      <c r="B289" s="594">
        <v>1108</v>
      </c>
      <c r="C289" s="595">
        <v>282</v>
      </c>
      <c r="D289" s="596" t="s">
        <v>3086</v>
      </c>
      <c r="E289" s="597" t="s">
        <v>270</v>
      </c>
      <c r="F289" s="598" t="s">
        <v>2884</v>
      </c>
      <c r="G289" s="599" t="s">
        <v>106</v>
      </c>
      <c r="H289" s="600">
        <v>20000</v>
      </c>
      <c r="I289" s="610">
        <v>20000</v>
      </c>
      <c r="J289" s="605">
        <v>42636</v>
      </c>
      <c r="K289" s="603">
        <v>0</v>
      </c>
      <c r="L289" s="603">
        <v>0</v>
      </c>
      <c r="M289" s="600">
        <v>0</v>
      </c>
      <c r="N289" s="600">
        <v>0</v>
      </c>
      <c r="O289" s="600">
        <f t="shared" si="4"/>
        <v>20000</v>
      </c>
      <c r="P289" s="604" t="s">
        <v>5205</v>
      </c>
    </row>
    <row r="290" spans="1:16" s="611" customFormat="1" x14ac:dyDescent="0.2">
      <c r="A290" s="594">
        <v>1142</v>
      </c>
      <c r="B290" s="594">
        <v>1150</v>
      </c>
      <c r="C290" s="595">
        <v>283</v>
      </c>
      <c r="D290" s="596" t="s">
        <v>3207</v>
      </c>
      <c r="E290" s="597" t="s">
        <v>3205</v>
      </c>
      <c r="F290" s="598" t="s">
        <v>1491</v>
      </c>
      <c r="G290" s="599" t="s">
        <v>106</v>
      </c>
      <c r="H290" s="600">
        <v>15000</v>
      </c>
      <c r="I290" s="610">
        <v>15000</v>
      </c>
      <c r="J290" s="605">
        <v>42636</v>
      </c>
      <c r="K290" s="603">
        <v>0</v>
      </c>
      <c r="L290" s="603">
        <v>0</v>
      </c>
      <c r="M290" s="600">
        <v>0</v>
      </c>
      <c r="N290" s="600">
        <v>0</v>
      </c>
      <c r="O290" s="600">
        <f t="shared" si="4"/>
        <v>15000</v>
      </c>
      <c r="P290" s="604" t="s">
        <v>5205</v>
      </c>
    </row>
    <row r="291" spans="1:16" s="611" customFormat="1" ht="30" x14ac:dyDescent="0.2">
      <c r="A291" s="594">
        <v>550</v>
      </c>
      <c r="B291" s="594">
        <v>560</v>
      </c>
      <c r="C291" s="595">
        <v>284</v>
      </c>
      <c r="D291" s="596" t="s">
        <v>1523</v>
      </c>
      <c r="E291" s="597" t="s">
        <v>153</v>
      </c>
      <c r="F291" s="598" t="s">
        <v>1524</v>
      </c>
      <c r="G291" s="599" t="s">
        <v>106</v>
      </c>
      <c r="H291" s="600">
        <v>15000</v>
      </c>
      <c r="I291" s="610">
        <v>15000</v>
      </c>
      <c r="J291" s="605">
        <v>42576</v>
      </c>
      <c r="K291" s="603">
        <v>0</v>
      </c>
      <c r="L291" s="603">
        <v>0</v>
      </c>
      <c r="M291" s="600">
        <v>0</v>
      </c>
      <c r="N291" s="600">
        <v>0</v>
      </c>
      <c r="O291" s="600">
        <f t="shared" si="4"/>
        <v>15000</v>
      </c>
      <c r="P291" s="604"/>
    </row>
    <row r="292" spans="1:16" s="611" customFormat="1" ht="30" x14ac:dyDescent="0.2">
      <c r="A292" s="594">
        <v>1081</v>
      </c>
      <c r="B292" s="594">
        <v>1089</v>
      </c>
      <c r="C292" s="595">
        <v>285</v>
      </c>
      <c r="D292" s="596" t="s">
        <v>3032</v>
      </c>
      <c r="E292" s="597" t="s">
        <v>3030</v>
      </c>
      <c r="F292" s="598" t="s">
        <v>3033</v>
      </c>
      <c r="G292" s="599" t="s">
        <v>106</v>
      </c>
      <c r="H292" s="600">
        <v>20000</v>
      </c>
      <c r="I292" s="610">
        <v>20000</v>
      </c>
      <c r="J292" s="605">
        <v>42639</v>
      </c>
      <c r="K292" s="603">
        <v>0</v>
      </c>
      <c r="L292" s="603">
        <v>0</v>
      </c>
      <c r="M292" s="600">
        <v>0</v>
      </c>
      <c r="N292" s="600">
        <v>0</v>
      </c>
      <c r="O292" s="600">
        <f t="shared" si="4"/>
        <v>20000</v>
      </c>
      <c r="P292" s="604"/>
    </row>
    <row r="293" spans="1:16" s="611" customFormat="1" x14ac:dyDescent="0.2">
      <c r="A293" s="594" t="e">
        <v>#N/A</v>
      </c>
      <c r="B293" s="594">
        <v>205</v>
      </c>
      <c r="C293" s="595">
        <v>286</v>
      </c>
      <c r="D293" s="596" t="s">
        <v>4661</v>
      </c>
      <c r="E293" s="597" t="s">
        <v>5275</v>
      </c>
      <c r="F293" s="598" t="s">
        <v>4662</v>
      </c>
      <c r="G293" s="599" t="s">
        <v>106</v>
      </c>
      <c r="H293" s="600">
        <v>0</v>
      </c>
      <c r="I293" s="610">
        <v>0</v>
      </c>
      <c r="J293" s="605">
        <v>42747</v>
      </c>
      <c r="K293" s="603">
        <v>0</v>
      </c>
      <c r="L293" s="603">
        <v>0</v>
      </c>
      <c r="M293" s="600">
        <v>0</v>
      </c>
      <c r="N293" s="600">
        <v>0</v>
      </c>
      <c r="O293" s="600">
        <f t="shared" si="4"/>
        <v>0</v>
      </c>
      <c r="P293" s="604"/>
    </row>
    <row r="294" spans="1:16" s="611" customFormat="1" x14ac:dyDescent="0.2">
      <c r="A294" s="594">
        <v>103</v>
      </c>
      <c r="B294" s="594">
        <v>153</v>
      </c>
      <c r="C294" s="595">
        <v>287</v>
      </c>
      <c r="D294" s="596" t="s">
        <v>352</v>
      </c>
      <c r="E294" s="597" t="s">
        <v>353</v>
      </c>
      <c r="F294" s="598" t="s">
        <v>177</v>
      </c>
      <c r="G294" s="599" t="s">
        <v>106</v>
      </c>
      <c r="H294" s="600">
        <v>75000</v>
      </c>
      <c r="I294" s="610">
        <v>75000</v>
      </c>
      <c r="J294" s="605">
        <v>42656</v>
      </c>
      <c r="K294" s="603">
        <v>0</v>
      </c>
      <c r="L294" s="603">
        <v>0</v>
      </c>
      <c r="M294" s="600">
        <v>0</v>
      </c>
      <c r="N294" s="600">
        <v>0</v>
      </c>
      <c r="O294" s="600">
        <f t="shared" si="4"/>
        <v>75000</v>
      </c>
      <c r="P294" s="604"/>
    </row>
    <row r="295" spans="1:16" s="611" customFormat="1" ht="30" x14ac:dyDescent="0.2">
      <c r="A295" s="594">
        <v>297</v>
      </c>
      <c r="B295" s="594">
        <v>309</v>
      </c>
      <c r="C295" s="595">
        <v>288</v>
      </c>
      <c r="D295" s="596" t="s">
        <v>776</v>
      </c>
      <c r="E295" s="597" t="s">
        <v>270</v>
      </c>
      <c r="F295" s="598" t="s">
        <v>777</v>
      </c>
      <c r="G295" s="599" t="s">
        <v>106</v>
      </c>
      <c r="H295" s="600">
        <v>7000</v>
      </c>
      <c r="I295" s="610">
        <v>7000</v>
      </c>
      <c r="J295" s="605">
        <v>42643</v>
      </c>
      <c r="K295" s="603">
        <v>0</v>
      </c>
      <c r="L295" s="603">
        <v>0</v>
      </c>
      <c r="M295" s="600">
        <v>0</v>
      </c>
      <c r="N295" s="600">
        <v>0</v>
      </c>
      <c r="O295" s="600">
        <f t="shared" si="4"/>
        <v>7000</v>
      </c>
      <c r="P295" s="604"/>
    </row>
    <row r="296" spans="1:16" s="611" customFormat="1" x14ac:dyDescent="0.2">
      <c r="A296" s="594">
        <v>543</v>
      </c>
      <c r="B296" s="594">
        <v>553</v>
      </c>
      <c r="C296" s="595">
        <v>289</v>
      </c>
      <c r="D296" s="596" t="s">
        <v>1502</v>
      </c>
      <c r="E296" s="597" t="s">
        <v>481</v>
      </c>
      <c r="F296" s="598" t="s">
        <v>1491</v>
      </c>
      <c r="G296" s="599" t="s">
        <v>106</v>
      </c>
      <c r="H296" s="600">
        <v>8000</v>
      </c>
      <c r="I296" s="610">
        <v>8000</v>
      </c>
      <c r="J296" s="605">
        <v>42643</v>
      </c>
      <c r="K296" s="603">
        <v>0</v>
      </c>
      <c r="L296" s="603">
        <v>0</v>
      </c>
      <c r="M296" s="600">
        <v>0</v>
      </c>
      <c r="N296" s="600">
        <v>0</v>
      </c>
      <c r="O296" s="600">
        <f t="shared" si="4"/>
        <v>8000</v>
      </c>
      <c r="P296" s="604"/>
    </row>
    <row r="297" spans="1:16" s="611" customFormat="1" x14ac:dyDescent="0.2">
      <c r="A297" s="594">
        <v>787</v>
      </c>
      <c r="B297" s="594">
        <v>795</v>
      </c>
      <c r="C297" s="595">
        <v>290</v>
      </c>
      <c r="D297" s="596" t="s">
        <v>2221</v>
      </c>
      <c r="E297" s="597" t="s">
        <v>481</v>
      </c>
      <c r="F297" s="598" t="s">
        <v>1491</v>
      </c>
      <c r="G297" s="599" t="s">
        <v>106</v>
      </c>
      <c r="H297" s="600">
        <v>8000</v>
      </c>
      <c r="I297" s="610">
        <v>8000</v>
      </c>
      <c r="J297" s="605">
        <v>42643</v>
      </c>
      <c r="K297" s="603">
        <v>0</v>
      </c>
      <c r="L297" s="603">
        <v>0</v>
      </c>
      <c r="M297" s="600">
        <v>0</v>
      </c>
      <c r="N297" s="600">
        <v>0</v>
      </c>
      <c r="O297" s="600">
        <f t="shared" si="4"/>
        <v>8000</v>
      </c>
      <c r="P297" s="604"/>
    </row>
    <row r="298" spans="1:16" s="611" customFormat="1" x14ac:dyDescent="0.2">
      <c r="A298" s="594">
        <v>164</v>
      </c>
      <c r="B298" s="594">
        <v>170</v>
      </c>
      <c r="C298" s="595">
        <v>291</v>
      </c>
      <c r="D298" s="596" t="s">
        <v>459</v>
      </c>
      <c r="E298" s="597" t="s">
        <v>252</v>
      </c>
      <c r="F298" s="598" t="s">
        <v>261</v>
      </c>
      <c r="G298" s="599" t="s">
        <v>106</v>
      </c>
      <c r="H298" s="600">
        <v>250000</v>
      </c>
      <c r="I298" s="610">
        <v>450000</v>
      </c>
      <c r="J298" s="605">
        <v>42772</v>
      </c>
      <c r="K298" s="603">
        <v>0</v>
      </c>
      <c r="L298" s="603">
        <v>0</v>
      </c>
      <c r="M298" s="600">
        <v>0</v>
      </c>
      <c r="N298" s="600">
        <v>0</v>
      </c>
      <c r="O298" s="600">
        <f t="shared" si="4"/>
        <v>450000</v>
      </c>
      <c r="P298" s="604"/>
    </row>
    <row r="299" spans="1:16" s="611" customFormat="1" ht="30" x14ac:dyDescent="0.2">
      <c r="A299" s="594">
        <v>283</v>
      </c>
      <c r="B299" s="594">
        <v>295</v>
      </c>
      <c r="C299" s="595">
        <v>292</v>
      </c>
      <c r="D299" s="596" t="s">
        <v>738</v>
      </c>
      <c r="E299" s="597" t="s">
        <v>735</v>
      </c>
      <c r="F299" s="598" t="s">
        <v>177</v>
      </c>
      <c r="G299" s="599" t="s">
        <v>106</v>
      </c>
      <c r="H299" s="600">
        <v>45000</v>
      </c>
      <c r="I299" s="610">
        <v>45000</v>
      </c>
      <c r="J299" s="605">
        <v>42661</v>
      </c>
      <c r="K299" s="603">
        <v>0</v>
      </c>
      <c r="L299" s="603">
        <v>0</v>
      </c>
      <c r="M299" s="600">
        <v>0</v>
      </c>
      <c r="N299" s="600">
        <v>0</v>
      </c>
      <c r="O299" s="600">
        <f t="shared" si="4"/>
        <v>45000</v>
      </c>
      <c r="P299" s="604"/>
    </row>
    <row r="300" spans="1:16" s="611" customFormat="1" x14ac:dyDescent="0.2">
      <c r="A300" s="594">
        <v>339</v>
      </c>
      <c r="B300" s="594">
        <v>351</v>
      </c>
      <c r="C300" s="595">
        <v>293</v>
      </c>
      <c r="D300" s="596" t="s">
        <v>907</v>
      </c>
      <c r="E300" s="597" t="s">
        <v>673</v>
      </c>
      <c r="F300" s="598" t="s">
        <v>908</v>
      </c>
      <c r="G300" s="599" t="s">
        <v>106</v>
      </c>
      <c r="H300" s="600">
        <v>35000</v>
      </c>
      <c r="I300" s="610">
        <v>35000</v>
      </c>
      <c r="J300" s="605">
        <v>42689</v>
      </c>
      <c r="K300" s="603">
        <v>0</v>
      </c>
      <c r="L300" s="603">
        <v>0</v>
      </c>
      <c r="M300" s="600">
        <v>0</v>
      </c>
      <c r="N300" s="600">
        <v>0</v>
      </c>
      <c r="O300" s="600">
        <f t="shared" si="4"/>
        <v>35000</v>
      </c>
      <c r="P300" s="604"/>
    </row>
    <row r="301" spans="1:16" s="611" customFormat="1" x14ac:dyDescent="0.2">
      <c r="A301" s="594">
        <v>877</v>
      </c>
      <c r="B301" s="594">
        <v>885</v>
      </c>
      <c r="C301" s="595">
        <v>294</v>
      </c>
      <c r="D301" s="596" t="s">
        <v>2466</v>
      </c>
      <c r="E301" s="597" t="s">
        <v>268</v>
      </c>
      <c r="F301" s="598" t="s">
        <v>2467</v>
      </c>
      <c r="G301" s="599" t="s">
        <v>106</v>
      </c>
      <c r="H301" s="600">
        <v>20000</v>
      </c>
      <c r="I301" s="610">
        <v>20000</v>
      </c>
      <c r="J301" s="605">
        <v>42649</v>
      </c>
      <c r="K301" s="603">
        <v>0</v>
      </c>
      <c r="L301" s="603">
        <v>0</v>
      </c>
      <c r="M301" s="600">
        <v>0</v>
      </c>
      <c r="N301" s="600">
        <v>0</v>
      </c>
      <c r="O301" s="600">
        <f t="shared" si="4"/>
        <v>20000</v>
      </c>
      <c r="P301" s="604"/>
    </row>
    <row r="302" spans="1:16" s="611" customFormat="1" x14ac:dyDescent="0.2">
      <c r="A302" s="594">
        <v>922</v>
      </c>
      <c r="B302" s="594">
        <v>930</v>
      </c>
      <c r="C302" s="595">
        <v>295</v>
      </c>
      <c r="D302" s="596" t="s">
        <v>2588</v>
      </c>
      <c r="E302" s="597" t="s">
        <v>1690</v>
      </c>
      <c r="F302" s="598" t="s">
        <v>2589</v>
      </c>
      <c r="G302" s="599" t="s">
        <v>106</v>
      </c>
      <c r="H302" s="600">
        <v>10000</v>
      </c>
      <c r="I302" s="610">
        <v>10000</v>
      </c>
      <c r="J302" s="605">
        <v>42691</v>
      </c>
      <c r="K302" s="603">
        <v>0</v>
      </c>
      <c r="L302" s="603">
        <v>0</v>
      </c>
      <c r="M302" s="600">
        <v>0</v>
      </c>
      <c r="N302" s="600">
        <v>0</v>
      </c>
      <c r="O302" s="600">
        <f t="shared" si="4"/>
        <v>10000</v>
      </c>
      <c r="P302" s="604"/>
    </row>
    <row r="303" spans="1:16" s="611" customFormat="1" ht="30" x14ac:dyDescent="0.2">
      <c r="A303" s="594">
        <v>1146</v>
      </c>
      <c r="B303" s="594">
        <v>1154</v>
      </c>
      <c r="C303" s="595">
        <v>296</v>
      </c>
      <c r="D303" s="596" t="s">
        <v>3219</v>
      </c>
      <c r="E303" s="597" t="s">
        <v>836</v>
      </c>
      <c r="F303" s="598" t="s">
        <v>3220</v>
      </c>
      <c r="G303" s="599" t="s">
        <v>106</v>
      </c>
      <c r="H303" s="600">
        <v>10000</v>
      </c>
      <c r="I303" s="610">
        <v>10000</v>
      </c>
      <c r="J303" s="605">
        <v>42691</v>
      </c>
      <c r="K303" s="603">
        <v>0</v>
      </c>
      <c r="L303" s="603">
        <v>0</v>
      </c>
      <c r="M303" s="600">
        <v>0</v>
      </c>
      <c r="N303" s="600">
        <v>0</v>
      </c>
      <c r="O303" s="600">
        <f t="shared" si="4"/>
        <v>10000</v>
      </c>
      <c r="P303" s="604"/>
    </row>
    <row r="304" spans="1:16" s="611" customFormat="1" ht="30" x14ac:dyDescent="0.2">
      <c r="A304" s="594">
        <v>1147</v>
      </c>
      <c r="B304" s="594">
        <v>1155</v>
      </c>
      <c r="C304" s="595">
        <v>297</v>
      </c>
      <c r="D304" s="596" t="s">
        <v>3222</v>
      </c>
      <c r="E304" s="597" t="s">
        <v>836</v>
      </c>
      <c r="F304" s="598" t="s">
        <v>1419</v>
      </c>
      <c r="G304" s="599" t="s">
        <v>106</v>
      </c>
      <c r="H304" s="600">
        <v>10000</v>
      </c>
      <c r="I304" s="610">
        <v>10000</v>
      </c>
      <c r="J304" s="605">
        <v>42691</v>
      </c>
      <c r="K304" s="603">
        <v>0</v>
      </c>
      <c r="L304" s="603">
        <v>0</v>
      </c>
      <c r="M304" s="600">
        <v>0</v>
      </c>
      <c r="N304" s="600">
        <v>0</v>
      </c>
      <c r="O304" s="600">
        <f t="shared" si="4"/>
        <v>10000</v>
      </c>
      <c r="P304" s="604"/>
    </row>
    <row r="305" spans="1:16" s="611" customFormat="1" x14ac:dyDescent="0.2">
      <c r="A305" s="594">
        <v>752</v>
      </c>
      <c r="B305" s="594">
        <v>760</v>
      </c>
      <c r="C305" s="595">
        <v>298</v>
      </c>
      <c r="D305" s="596" t="s">
        <v>2122</v>
      </c>
      <c r="E305" s="597" t="s">
        <v>1125</v>
      </c>
      <c r="F305" s="598" t="s">
        <v>2123</v>
      </c>
      <c r="G305" s="599" t="s">
        <v>106</v>
      </c>
      <c r="H305" s="600">
        <v>12000</v>
      </c>
      <c r="I305" s="610">
        <v>12000</v>
      </c>
      <c r="J305" s="605">
        <v>42650</v>
      </c>
      <c r="K305" s="603">
        <v>0</v>
      </c>
      <c r="L305" s="603">
        <v>0</v>
      </c>
      <c r="M305" s="600">
        <v>0</v>
      </c>
      <c r="N305" s="600">
        <v>0</v>
      </c>
      <c r="O305" s="600">
        <f t="shared" si="4"/>
        <v>12000</v>
      </c>
      <c r="P305" s="604"/>
    </row>
    <row r="306" spans="1:16" s="611" customFormat="1" x14ac:dyDescent="0.2">
      <c r="A306" s="594">
        <v>848</v>
      </c>
      <c r="B306" s="594">
        <v>856</v>
      </c>
      <c r="C306" s="595">
        <v>299</v>
      </c>
      <c r="D306" s="596" t="s">
        <v>2384</v>
      </c>
      <c r="E306" s="597" t="s">
        <v>481</v>
      </c>
      <c r="F306" s="598" t="s">
        <v>1494</v>
      </c>
      <c r="G306" s="599" t="s">
        <v>106</v>
      </c>
      <c r="H306" s="600">
        <v>5000</v>
      </c>
      <c r="I306" s="610">
        <v>5000</v>
      </c>
      <c r="J306" s="605">
        <v>42653</v>
      </c>
      <c r="K306" s="603">
        <v>0</v>
      </c>
      <c r="L306" s="603">
        <v>0</v>
      </c>
      <c r="M306" s="600">
        <v>0</v>
      </c>
      <c r="N306" s="600">
        <v>0</v>
      </c>
      <c r="O306" s="600">
        <f t="shared" si="4"/>
        <v>5000</v>
      </c>
      <c r="P306" s="604"/>
    </row>
    <row r="307" spans="1:16" s="611" customFormat="1" ht="30" x14ac:dyDescent="0.2">
      <c r="A307" s="594">
        <v>615</v>
      </c>
      <c r="B307" s="594">
        <v>625</v>
      </c>
      <c r="C307" s="595">
        <v>300</v>
      </c>
      <c r="D307" s="596" t="s">
        <v>1722</v>
      </c>
      <c r="E307" s="597" t="s">
        <v>856</v>
      </c>
      <c r="F307" s="598" t="s">
        <v>1723</v>
      </c>
      <c r="G307" s="599" t="s">
        <v>106</v>
      </c>
      <c r="H307" s="600">
        <v>10000</v>
      </c>
      <c r="I307" s="610">
        <v>10000</v>
      </c>
      <c r="J307" s="605">
        <v>42695</v>
      </c>
      <c r="K307" s="603">
        <v>0</v>
      </c>
      <c r="L307" s="603">
        <v>0</v>
      </c>
      <c r="M307" s="600">
        <v>0</v>
      </c>
      <c r="N307" s="600">
        <v>0</v>
      </c>
      <c r="O307" s="600">
        <f t="shared" si="4"/>
        <v>10000</v>
      </c>
      <c r="P307" s="604"/>
    </row>
    <row r="308" spans="1:16" s="611" customFormat="1" x14ac:dyDescent="0.2">
      <c r="A308" s="594">
        <v>586</v>
      </c>
      <c r="B308" s="594">
        <v>596</v>
      </c>
      <c r="C308" s="595">
        <v>301</v>
      </c>
      <c r="D308" s="596" t="s">
        <v>1633</v>
      </c>
      <c r="E308" s="597" t="s">
        <v>941</v>
      </c>
      <c r="F308" s="598" t="s">
        <v>1634</v>
      </c>
      <c r="G308" s="599" t="s">
        <v>106</v>
      </c>
      <c r="H308" s="600">
        <v>10000</v>
      </c>
      <c r="I308" s="610">
        <v>10000</v>
      </c>
      <c r="J308" s="605">
        <v>42697</v>
      </c>
      <c r="K308" s="603">
        <v>0</v>
      </c>
      <c r="L308" s="603">
        <v>0</v>
      </c>
      <c r="M308" s="600">
        <v>0</v>
      </c>
      <c r="N308" s="600">
        <v>0</v>
      </c>
      <c r="O308" s="600">
        <f t="shared" si="4"/>
        <v>10000</v>
      </c>
      <c r="P308" s="604"/>
    </row>
    <row r="309" spans="1:16" s="611" customFormat="1" x14ac:dyDescent="0.2">
      <c r="A309" s="594">
        <v>587</v>
      </c>
      <c r="B309" s="594">
        <v>597</v>
      </c>
      <c r="C309" s="595">
        <v>302</v>
      </c>
      <c r="D309" s="596" t="s">
        <v>1636</v>
      </c>
      <c r="E309" s="597" t="s">
        <v>941</v>
      </c>
      <c r="F309" s="598" t="s">
        <v>1637</v>
      </c>
      <c r="G309" s="599" t="s">
        <v>106</v>
      </c>
      <c r="H309" s="600">
        <v>15000</v>
      </c>
      <c r="I309" s="610">
        <v>15000</v>
      </c>
      <c r="J309" s="605">
        <v>42697</v>
      </c>
      <c r="K309" s="603">
        <v>0</v>
      </c>
      <c r="L309" s="603">
        <v>0</v>
      </c>
      <c r="M309" s="600">
        <v>0</v>
      </c>
      <c r="N309" s="600">
        <v>0</v>
      </c>
      <c r="O309" s="600">
        <f t="shared" si="4"/>
        <v>15000</v>
      </c>
      <c r="P309" s="604"/>
    </row>
    <row r="310" spans="1:16" s="611" customFormat="1" x14ac:dyDescent="0.2">
      <c r="A310" s="594">
        <v>757</v>
      </c>
      <c r="B310" s="594">
        <v>765</v>
      </c>
      <c r="C310" s="595">
        <v>303</v>
      </c>
      <c r="D310" s="596" t="s">
        <v>2138</v>
      </c>
      <c r="E310" s="597" t="s">
        <v>941</v>
      </c>
      <c r="F310" s="598" t="s">
        <v>1625</v>
      </c>
      <c r="G310" s="599" t="s">
        <v>106</v>
      </c>
      <c r="H310" s="600">
        <v>15000</v>
      </c>
      <c r="I310" s="610">
        <v>15000</v>
      </c>
      <c r="J310" s="605">
        <v>42697</v>
      </c>
      <c r="K310" s="603">
        <v>0</v>
      </c>
      <c r="L310" s="603">
        <v>0</v>
      </c>
      <c r="M310" s="600">
        <v>0</v>
      </c>
      <c r="N310" s="600">
        <v>0</v>
      </c>
      <c r="O310" s="600">
        <f t="shared" si="4"/>
        <v>15000</v>
      </c>
      <c r="P310" s="604"/>
    </row>
    <row r="311" spans="1:16" s="611" customFormat="1" x14ac:dyDescent="0.2">
      <c r="A311" s="594">
        <v>78</v>
      </c>
      <c r="B311" s="594">
        <v>114</v>
      </c>
      <c r="C311" s="595">
        <v>304</v>
      </c>
      <c r="D311" s="596" t="s">
        <v>297</v>
      </c>
      <c r="E311" s="597" t="s">
        <v>296</v>
      </c>
      <c r="F311" s="598" t="s">
        <v>148</v>
      </c>
      <c r="G311" s="599" t="s">
        <v>106</v>
      </c>
      <c r="H311" s="600">
        <v>300000</v>
      </c>
      <c r="I311" s="610">
        <v>300000</v>
      </c>
      <c r="J311" s="605">
        <v>42782</v>
      </c>
      <c r="K311" s="603">
        <v>0</v>
      </c>
      <c r="L311" s="603">
        <v>0</v>
      </c>
      <c r="M311" s="600">
        <v>0</v>
      </c>
      <c r="N311" s="600">
        <v>0</v>
      </c>
      <c r="O311" s="600">
        <f t="shared" si="4"/>
        <v>300000</v>
      </c>
      <c r="P311" s="604"/>
    </row>
    <row r="312" spans="1:16" s="611" customFormat="1" ht="30" x14ac:dyDescent="0.2">
      <c r="A312" s="594">
        <v>544</v>
      </c>
      <c r="B312" s="594">
        <v>554</v>
      </c>
      <c r="C312" s="595">
        <v>305</v>
      </c>
      <c r="D312" s="596" t="s">
        <v>1504</v>
      </c>
      <c r="E312" s="597" t="s">
        <v>1505</v>
      </c>
      <c r="F312" s="598" t="s">
        <v>1442</v>
      </c>
      <c r="G312" s="599" t="s">
        <v>106</v>
      </c>
      <c r="H312" s="600">
        <v>12000</v>
      </c>
      <c r="I312" s="610">
        <v>12000</v>
      </c>
      <c r="J312" s="605">
        <v>42699</v>
      </c>
      <c r="K312" s="603">
        <v>0</v>
      </c>
      <c r="L312" s="603">
        <v>0</v>
      </c>
      <c r="M312" s="600">
        <v>0</v>
      </c>
      <c r="N312" s="600">
        <v>0</v>
      </c>
      <c r="O312" s="600">
        <f t="shared" si="4"/>
        <v>12000</v>
      </c>
      <c r="P312" s="604"/>
    </row>
    <row r="313" spans="1:16" s="611" customFormat="1" x14ac:dyDescent="0.2">
      <c r="A313" s="594">
        <v>1139</v>
      </c>
      <c r="B313" s="594">
        <v>1147</v>
      </c>
      <c r="C313" s="595">
        <v>306</v>
      </c>
      <c r="D313" s="596" t="s">
        <v>3199</v>
      </c>
      <c r="E313" s="597" t="s">
        <v>3200</v>
      </c>
      <c r="F313" s="598" t="s">
        <v>975</v>
      </c>
      <c r="G313" s="599" t="s">
        <v>106</v>
      </c>
      <c r="H313" s="600">
        <v>15000</v>
      </c>
      <c r="I313" s="610">
        <v>15000</v>
      </c>
      <c r="J313" s="605">
        <v>42657</v>
      </c>
      <c r="K313" s="603">
        <v>0</v>
      </c>
      <c r="L313" s="603">
        <v>0</v>
      </c>
      <c r="M313" s="600">
        <v>0</v>
      </c>
      <c r="N313" s="600">
        <v>0</v>
      </c>
      <c r="O313" s="600">
        <f t="shared" si="4"/>
        <v>15000</v>
      </c>
      <c r="P313" s="604"/>
    </row>
    <row r="314" spans="1:16" s="611" customFormat="1" x14ac:dyDescent="0.2">
      <c r="A314" s="594" t="e">
        <v>#N/A</v>
      </c>
      <c r="B314" s="594" t="e">
        <v>#N/A</v>
      </c>
      <c r="C314" s="595">
        <v>307</v>
      </c>
      <c r="D314" s="596" t="s">
        <v>5276</v>
      </c>
      <c r="E314" s="597" t="s">
        <v>5277</v>
      </c>
      <c r="F314" s="598">
        <v>0</v>
      </c>
      <c r="G314" s="599" t="s">
        <v>106</v>
      </c>
      <c r="H314" s="600">
        <v>0</v>
      </c>
      <c r="I314" s="610">
        <v>990000</v>
      </c>
      <c r="J314" s="605">
        <v>42937</v>
      </c>
      <c r="K314" s="603">
        <v>0</v>
      </c>
      <c r="L314" s="603">
        <v>0</v>
      </c>
      <c r="M314" s="600">
        <v>0</v>
      </c>
      <c r="N314" s="600">
        <v>0</v>
      </c>
      <c r="O314" s="600">
        <f t="shared" si="4"/>
        <v>990000</v>
      </c>
      <c r="P314" s="604"/>
    </row>
    <row r="315" spans="1:16" s="611" customFormat="1" x14ac:dyDescent="0.2">
      <c r="A315" s="594" t="e">
        <v>#N/A</v>
      </c>
      <c r="B315" s="594" t="e">
        <v>#N/A</v>
      </c>
      <c r="C315" s="595">
        <v>308</v>
      </c>
      <c r="D315" s="596" t="s">
        <v>5278</v>
      </c>
      <c r="E315" s="597" t="s">
        <v>5277</v>
      </c>
      <c r="F315" s="598">
        <v>0</v>
      </c>
      <c r="G315" s="599" t="s">
        <v>106</v>
      </c>
      <c r="H315" s="600">
        <v>0</v>
      </c>
      <c r="I315" s="610">
        <v>115000</v>
      </c>
      <c r="J315" s="605">
        <v>42811</v>
      </c>
      <c r="K315" s="603">
        <v>0</v>
      </c>
      <c r="L315" s="603">
        <v>0</v>
      </c>
      <c r="M315" s="600">
        <v>0</v>
      </c>
      <c r="N315" s="600">
        <v>0</v>
      </c>
      <c r="O315" s="600">
        <f t="shared" si="4"/>
        <v>115000</v>
      </c>
      <c r="P315" s="604"/>
    </row>
    <row r="316" spans="1:16" s="611" customFormat="1" x14ac:dyDescent="0.2">
      <c r="A316" s="594" t="e">
        <v>#N/A</v>
      </c>
      <c r="B316" s="594" t="e">
        <v>#N/A</v>
      </c>
      <c r="C316" s="595">
        <v>309</v>
      </c>
      <c r="D316" s="596" t="s">
        <v>5279</v>
      </c>
      <c r="E316" s="597" t="s">
        <v>4658</v>
      </c>
      <c r="F316" s="598" t="s">
        <v>4659</v>
      </c>
      <c r="G316" s="599" t="s">
        <v>106</v>
      </c>
      <c r="H316" s="600">
        <v>0</v>
      </c>
      <c r="I316" s="610">
        <v>0</v>
      </c>
      <c r="J316" s="605">
        <v>42731</v>
      </c>
      <c r="K316" s="603">
        <v>0</v>
      </c>
      <c r="L316" s="603">
        <v>0</v>
      </c>
      <c r="M316" s="600">
        <v>0</v>
      </c>
      <c r="N316" s="600">
        <v>0</v>
      </c>
      <c r="O316" s="600">
        <f t="shared" si="4"/>
        <v>0</v>
      </c>
      <c r="P316" s="604"/>
    </row>
    <row r="317" spans="1:16" s="611" customFormat="1" x14ac:dyDescent="0.2">
      <c r="A317" s="594">
        <v>334</v>
      </c>
      <c r="B317" s="594">
        <v>346</v>
      </c>
      <c r="C317" s="595">
        <v>310</v>
      </c>
      <c r="D317" s="596" t="s">
        <v>890</v>
      </c>
      <c r="E317" s="597" t="s">
        <v>481</v>
      </c>
      <c r="F317" s="598" t="s">
        <v>891</v>
      </c>
      <c r="G317" s="599" t="s">
        <v>106</v>
      </c>
      <c r="H317" s="600">
        <v>164000</v>
      </c>
      <c r="I317" s="610">
        <v>164000</v>
      </c>
      <c r="J317" s="605">
        <v>42753</v>
      </c>
      <c r="K317" s="603">
        <v>0</v>
      </c>
      <c r="L317" s="603">
        <v>0</v>
      </c>
      <c r="M317" s="600">
        <v>0</v>
      </c>
      <c r="N317" s="600">
        <v>0</v>
      </c>
      <c r="O317" s="600">
        <f t="shared" si="4"/>
        <v>164000</v>
      </c>
      <c r="P317" s="604"/>
    </row>
    <row r="318" spans="1:16" s="611" customFormat="1" x14ac:dyDescent="0.2">
      <c r="A318" s="594">
        <v>335</v>
      </c>
      <c r="B318" s="594">
        <v>347</v>
      </c>
      <c r="C318" s="595">
        <v>311</v>
      </c>
      <c r="D318" s="596" t="s">
        <v>893</v>
      </c>
      <c r="E318" s="597" t="s">
        <v>894</v>
      </c>
      <c r="F318" s="598" t="s">
        <v>895</v>
      </c>
      <c r="G318" s="599" t="s">
        <v>106</v>
      </c>
      <c r="H318" s="600">
        <v>41000</v>
      </c>
      <c r="I318" s="610">
        <v>41000</v>
      </c>
      <c r="J318" s="605">
        <v>42753</v>
      </c>
      <c r="K318" s="603">
        <v>0</v>
      </c>
      <c r="L318" s="603">
        <v>0</v>
      </c>
      <c r="M318" s="600">
        <v>0</v>
      </c>
      <c r="N318" s="600">
        <v>0</v>
      </c>
      <c r="O318" s="600">
        <f t="shared" si="4"/>
        <v>41000</v>
      </c>
      <c r="P318" s="604"/>
    </row>
    <row r="319" spans="1:16" s="611" customFormat="1" x14ac:dyDescent="0.2">
      <c r="A319" s="594">
        <v>35</v>
      </c>
      <c r="B319" s="594">
        <v>137</v>
      </c>
      <c r="C319" s="595">
        <v>312</v>
      </c>
      <c r="D319" s="596" t="s">
        <v>207</v>
      </c>
      <c r="E319" s="597" t="s">
        <v>208</v>
      </c>
      <c r="F319" s="598" t="s">
        <v>209</v>
      </c>
      <c r="G319" s="599" t="s">
        <v>106</v>
      </c>
      <c r="H319" s="600">
        <v>20000</v>
      </c>
      <c r="I319" s="610">
        <v>20000</v>
      </c>
      <c r="J319" s="605">
        <v>42691</v>
      </c>
      <c r="K319" s="603">
        <v>0</v>
      </c>
      <c r="L319" s="603">
        <v>0</v>
      </c>
      <c r="M319" s="600">
        <v>0</v>
      </c>
      <c r="N319" s="600">
        <v>0</v>
      </c>
      <c r="O319" s="600">
        <f t="shared" si="4"/>
        <v>20000</v>
      </c>
      <c r="P319" s="604"/>
    </row>
    <row r="320" spans="1:16" s="611" customFormat="1" x14ac:dyDescent="0.2">
      <c r="A320" s="594">
        <v>621</v>
      </c>
      <c r="B320" s="594">
        <v>631</v>
      </c>
      <c r="C320" s="595">
        <v>313</v>
      </c>
      <c r="D320" s="596" t="s">
        <v>1741</v>
      </c>
      <c r="E320" s="597" t="s">
        <v>215</v>
      </c>
      <c r="F320" s="598" t="s">
        <v>1742</v>
      </c>
      <c r="G320" s="599" t="s">
        <v>106</v>
      </c>
      <c r="H320" s="600">
        <v>14000</v>
      </c>
      <c r="I320" s="610">
        <v>14000</v>
      </c>
      <c r="J320" s="605">
        <v>42663</v>
      </c>
      <c r="K320" s="603">
        <v>0</v>
      </c>
      <c r="L320" s="603">
        <v>0</v>
      </c>
      <c r="M320" s="600">
        <v>0</v>
      </c>
      <c r="N320" s="600">
        <v>0</v>
      </c>
      <c r="O320" s="600">
        <f t="shared" si="4"/>
        <v>14000</v>
      </c>
      <c r="P320" s="604"/>
    </row>
    <row r="321" spans="1:16" s="611" customFormat="1" x14ac:dyDescent="0.2">
      <c r="A321" s="594">
        <v>845</v>
      </c>
      <c r="B321" s="594">
        <v>853</v>
      </c>
      <c r="C321" s="595">
        <v>314</v>
      </c>
      <c r="D321" s="596" t="s">
        <v>2378</v>
      </c>
      <c r="E321" s="597" t="s">
        <v>512</v>
      </c>
      <c r="F321" s="598" t="s">
        <v>1491</v>
      </c>
      <c r="G321" s="599" t="s">
        <v>106</v>
      </c>
      <c r="H321" s="600">
        <v>15000</v>
      </c>
      <c r="I321" s="610">
        <v>15000</v>
      </c>
      <c r="J321" s="605">
        <v>42663</v>
      </c>
      <c r="K321" s="603">
        <v>0</v>
      </c>
      <c r="L321" s="603">
        <v>0</v>
      </c>
      <c r="M321" s="600">
        <v>0</v>
      </c>
      <c r="N321" s="600">
        <v>0</v>
      </c>
      <c r="O321" s="600">
        <f t="shared" si="4"/>
        <v>15000</v>
      </c>
      <c r="P321" s="604"/>
    </row>
    <row r="322" spans="1:16" s="611" customFormat="1" ht="30" x14ac:dyDescent="0.2">
      <c r="A322" s="594">
        <v>887</v>
      </c>
      <c r="B322" s="594">
        <v>895</v>
      </c>
      <c r="C322" s="595">
        <v>315</v>
      </c>
      <c r="D322" s="596" t="s">
        <v>2494</v>
      </c>
      <c r="E322" s="597" t="s">
        <v>285</v>
      </c>
      <c r="F322" s="598" t="s">
        <v>2495</v>
      </c>
      <c r="G322" s="599" t="s">
        <v>106</v>
      </c>
      <c r="H322" s="600">
        <v>10000</v>
      </c>
      <c r="I322" s="610">
        <v>10000</v>
      </c>
      <c r="J322" s="605">
        <v>42705</v>
      </c>
      <c r="K322" s="603">
        <v>0</v>
      </c>
      <c r="L322" s="603">
        <v>0</v>
      </c>
      <c r="M322" s="600">
        <v>0</v>
      </c>
      <c r="N322" s="600">
        <v>0</v>
      </c>
      <c r="O322" s="600">
        <f t="shared" si="4"/>
        <v>10000</v>
      </c>
      <c r="P322" s="604"/>
    </row>
    <row r="323" spans="1:16" s="611" customFormat="1" ht="30" x14ac:dyDescent="0.2">
      <c r="A323" s="594">
        <v>897</v>
      </c>
      <c r="B323" s="594">
        <v>905</v>
      </c>
      <c r="C323" s="595">
        <v>316</v>
      </c>
      <c r="D323" s="596" t="s">
        <v>2522</v>
      </c>
      <c r="E323" s="597" t="s">
        <v>2515</v>
      </c>
      <c r="F323" s="598" t="s">
        <v>1758</v>
      </c>
      <c r="G323" s="599" t="s">
        <v>106</v>
      </c>
      <c r="H323" s="600">
        <v>15000</v>
      </c>
      <c r="I323" s="610">
        <v>15000</v>
      </c>
      <c r="J323" s="605">
        <v>42705</v>
      </c>
      <c r="K323" s="603">
        <v>0</v>
      </c>
      <c r="L323" s="603">
        <v>0</v>
      </c>
      <c r="M323" s="600">
        <v>0</v>
      </c>
      <c r="N323" s="600">
        <v>0</v>
      </c>
      <c r="O323" s="600">
        <f t="shared" si="4"/>
        <v>15000</v>
      </c>
      <c r="P323" s="604"/>
    </row>
    <row r="324" spans="1:16" s="611" customFormat="1" x14ac:dyDescent="0.2">
      <c r="A324" s="594">
        <v>980</v>
      </c>
      <c r="B324" s="594">
        <v>988</v>
      </c>
      <c r="C324" s="595">
        <v>317</v>
      </c>
      <c r="D324" s="596" t="s">
        <v>2751</v>
      </c>
      <c r="E324" s="597" t="s">
        <v>2745</v>
      </c>
      <c r="F324" s="598" t="s">
        <v>1491</v>
      </c>
      <c r="G324" s="599" t="s">
        <v>106</v>
      </c>
      <c r="H324" s="600">
        <v>15000</v>
      </c>
      <c r="I324" s="610">
        <v>15000</v>
      </c>
      <c r="J324" s="605">
        <v>42663</v>
      </c>
      <c r="K324" s="603">
        <v>0</v>
      </c>
      <c r="L324" s="603">
        <v>0</v>
      </c>
      <c r="M324" s="600">
        <v>0</v>
      </c>
      <c r="N324" s="600">
        <v>0</v>
      </c>
      <c r="O324" s="600">
        <f t="shared" si="4"/>
        <v>15000</v>
      </c>
      <c r="P324" s="604"/>
    </row>
    <row r="325" spans="1:16" s="611" customFormat="1" x14ac:dyDescent="0.2">
      <c r="A325" s="594">
        <v>1022</v>
      </c>
      <c r="B325" s="594">
        <v>1030</v>
      </c>
      <c r="C325" s="595">
        <v>318</v>
      </c>
      <c r="D325" s="596" t="s">
        <v>2855</v>
      </c>
      <c r="E325" s="597" t="s">
        <v>667</v>
      </c>
      <c r="F325" s="598" t="s">
        <v>2224</v>
      </c>
      <c r="G325" s="599" t="s">
        <v>106</v>
      </c>
      <c r="H325" s="600">
        <v>10000</v>
      </c>
      <c r="I325" s="610">
        <v>10000</v>
      </c>
      <c r="J325" s="605">
        <v>42705</v>
      </c>
      <c r="K325" s="603">
        <v>0</v>
      </c>
      <c r="L325" s="603">
        <v>0</v>
      </c>
      <c r="M325" s="600">
        <v>0</v>
      </c>
      <c r="N325" s="600">
        <v>0</v>
      </c>
      <c r="O325" s="600">
        <f t="shared" si="4"/>
        <v>10000</v>
      </c>
      <c r="P325" s="604"/>
    </row>
    <row r="326" spans="1:16" s="611" customFormat="1" ht="30" x14ac:dyDescent="0.2">
      <c r="A326" s="594">
        <v>1080</v>
      </c>
      <c r="B326" s="594">
        <v>1088</v>
      </c>
      <c r="C326" s="595">
        <v>319</v>
      </c>
      <c r="D326" s="596" t="s">
        <v>3029</v>
      </c>
      <c r="E326" s="597" t="s">
        <v>3030</v>
      </c>
      <c r="F326" s="598" t="s">
        <v>1843</v>
      </c>
      <c r="G326" s="599" t="s">
        <v>106</v>
      </c>
      <c r="H326" s="600">
        <v>30000</v>
      </c>
      <c r="I326" s="610">
        <v>30000</v>
      </c>
      <c r="J326" s="605">
        <v>42705</v>
      </c>
      <c r="K326" s="603">
        <v>0</v>
      </c>
      <c r="L326" s="603">
        <v>0</v>
      </c>
      <c r="M326" s="600">
        <v>0</v>
      </c>
      <c r="N326" s="600">
        <v>0</v>
      </c>
      <c r="O326" s="600">
        <f t="shared" si="4"/>
        <v>30000</v>
      </c>
      <c r="P326" s="604"/>
    </row>
    <row r="327" spans="1:16" s="611" customFormat="1" x14ac:dyDescent="0.2">
      <c r="A327" s="594">
        <v>1097</v>
      </c>
      <c r="B327" s="594">
        <v>1105</v>
      </c>
      <c r="C327" s="595">
        <v>320</v>
      </c>
      <c r="D327" s="596" t="s">
        <v>3078</v>
      </c>
      <c r="E327" s="597" t="s">
        <v>215</v>
      </c>
      <c r="F327" s="598" t="s">
        <v>3079</v>
      </c>
      <c r="G327" s="599" t="s">
        <v>106</v>
      </c>
      <c r="H327" s="600">
        <v>3000</v>
      </c>
      <c r="I327" s="610">
        <v>3000</v>
      </c>
      <c r="J327" s="605">
        <v>42663</v>
      </c>
      <c r="K327" s="603">
        <v>0</v>
      </c>
      <c r="L327" s="603">
        <v>0</v>
      </c>
      <c r="M327" s="600">
        <v>0</v>
      </c>
      <c r="N327" s="600">
        <v>0</v>
      </c>
      <c r="O327" s="600">
        <f t="shared" si="4"/>
        <v>3000</v>
      </c>
      <c r="P327" s="604"/>
    </row>
    <row r="328" spans="1:16" s="611" customFormat="1" x14ac:dyDescent="0.2">
      <c r="A328" s="594">
        <v>75</v>
      </c>
      <c r="B328" s="594">
        <v>122</v>
      </c>
      <c r="C328" s="595">
        <v>321</v>
      </c>
      <c r="D328" s="596" t="s">
        <v>291</v>
      </c>
      <c r="E328" s="597" t="s">
        <v>292</v>
      </c>
      <c r="F328" s="598" t="s">
        <v>177</v>
      </c>
      <c r="G328" s="599" t="s">
        <v>106</v>
      </c>
      <c r="H328" s="600">
        <v>40000</v>
      </c>
      <c r="I328" s="610">
        <v>40000</v>
      </c>
      <c r="J328" s="605">
        <v>42678</v>
      </c>
      <c r="K328" s="603">
        <v>0</v>
      </c>
      <c r="L328" s="603">
        <v>0</v>
      </c>
      <c r="M328" s="600">
        <v>0</v>
      </c>
      <c r="N328" s="600">
        <v>0</v>
      </c>
      <c r="O328" s="600">
        <f t="shared" si="4"/>
        <v>40000</v>
      </c>
      <c r="P328" s="604"/>
    </row>
    <row r="329" spans="1:16" s="611" customFormat="1" ht="30" x14ac:dyDescent="0.2">
      <c r="A329" s="594">
        <v>387</v>
      </c>
      <c r="B329" s="594">
        <v>399</v>
      </c>
      <c r="C329" s="595">
        <v>322</v>
      </c>
      <c r="D329" s="596" t="s">
        <v>1050</v>
      </c>
      <c r="E329" s="597" t="s">
        <v>481</v>
      </c>
      <c r="F329" s="598" t="s">
        <v>1051</v>
      </c>
      <c r="G329" s="599" t="s">
        <v>106</v>
      </c>
      <c r="H329" s="600">
        <v>8500</v>
      </c>
      <c r="I329" s="610">
        <v>8500</v>
      </c>
      <c r="J329" s="605">
        <v>42720</v>
      </c>
      <c r="K329" s="603">
        <v>0</v>
      </c>
      <c r="L329" s="603">
        <v>0</v>
      </c>
      <c r="M329" s="600">
        <v>0</v>
      </c>
      <c r="N329" s="600">
        <v>0</v>
      </c>
      <c r="O329" s="600">
        <f t="shared" ref="O329:O392" si="5">IF(M329&gt;0,M329-N329,I329-N329)</f>
        <v>8500</v>
      </c>
      <c r="P329" s="604"/>
    </row>
    <row r="330" spans="1:16" s="611" customFormat="1" ht="30" x14ac:dyDescent="0.2">
      <c r="A330" s="594">
        <v>637</v>
      </c>
      <c r="B330" s="594">
        <v>647</v>
      </c>
      <c r="C330" s="595">
        <v>323</v>
      </c>
      <c r="D330" s="596" t="s">
        <v>1790</v>
      </c>
      <c r="E330" s="597" t="s">
        <v>1437</v>
      </c>
      <c r="F330" s="598" t="s">
        <v>1442</v>
      </c>
      <c r="G330" s="599" t="s">
        <v>106</v>
      </c>
      <c r="H330" s="600">
        <v>12000</v>
      </c>
      <c r="I330" s="610">
        <v>12000</v>
      </c>
      <c r="J330" s="605">
        <v>42706</v>
      </c>
      <c r="K330" s="603">
        <v>0</v>
      </c>
      <c r="L330" s="603">
        <v>0</v>
      </c>
      <c r="M330" s="600">
        <v>0</v>
      </c>
      <c r="N330" s="600">
        <v>0</v>
      </c>
      <c r="O330" s="600">
        <f t="shared" si="5"/>
        <v>12000</v>
      </c>
      <c r="P330" s="604" t="s">
        <v>5205</v>
      </c>
    </row>
    <row r="331" spans="1:16" s="611" customFormat="1" ht="30" x14ac:dyDescent="0.2">
      <c r="A331" s="594">
        <v>806</v>
      </c>
      <c r="B331" s="594">
        <v>814</v>
      </c>
      <c r="C331" s="595">
        <v>324</v>
      </c>
      <c r="D331" s="596" t="s">
        <v>2277</v>
      </c>
      <c r="E331" s="597" t="s">
        <v>483</v>
      </c>
      <c r="F331" s="598" t="s">
        <v>2278</v>
      </c>
      <c r="G331" s="599" t="s">
        <v>106</v>
      </c>
      <c r="H331" s="600">
        <v>5000</v>
      </c>
      <c r="I331" s="610">
        <v>5000</v>
      </c>
      <c r="J331" s="605">
        <v>42664</v>
      </c>
      <c r="K331" s="603">
        <v>0</v>
      </c>
      <c r="L331" s="603">
        <v>0</v>
      </c>
      <c r="M331" s="600">
        <v>0</v>
      </c>
      <c r="N331" s="600">
        <v>0</v>
      </c>
      <c r="O331" s="600">
        <f t="shared" si="5"/>
        <v>5000</v>
      </c>
      <c r="P331" s="604" t="s">
        <v>5205</v>
      </c>
    </row>
    <row r="332" spans="1:16" s="611" customFormat="1" ht="30" x14ac:dyDescent="0.2">
      <c r="A332" s="594">
        <v>864</v>
      </c>
      <c r="B332" s="594">
        <v>872</v>
      </c>
      <c r="C332" s="595">
        <v>325</v>
      </c>
      <c r="D332" s="596" t="s">
        <v>2431</v>
      </c>
      <c r="E332" s="597" t="s">
        <v>2428</v>
      </c>
      <c r="F332" s="598" t="s">
        <v>2432</v>
      </c>
      <c r="G332" s="599" t="s">
        <v>106</v>
      </c>
      <c r="H332" s="600">
        <v>20000</v>
      </c>
      <c r="I332" s="610">
        <v>20000</v>
      </c>
      <c r="J332" s="605">
        <v>42706</v>
      </c>
      <c r="K332" s="603">
        <v>0</v>
      </c>
      <c r="L332" s="603">
        <v>0</v>
      </c>
      <c r="M332" s="600">
        <v>0</v>
      </c>
      <c r="N332" s="600">
        <v>0</v>
      </c>
      <c r="O332" s="600">
        <f t="shared" si="5"/>
        <v>20000</v>
      </c>
      <c r="P332" s="604"/>
    </row>
    <row r="333" spans="1:16" s="611" customFormat="1" ht="30" x14ac:dyDescent="0.2">
      <c r="A333" s="594">
        <v>865</v>
      </c>
      <c r="B333" s="594">
        <v>873</v>
      </c>
      <c r="C333" s="595">
        <v>326</v>
      </c>
      <c r="D333" s="596" t="s">
        <v>2434</v>
      </c>
      <c r="E333" s="597" t="s">
        <v>1441</v>
      </c>
      <c r="F333" s="598" t="s">
        <v>1508</v>
      </c>
      <c r="G333" s="599" t="s">
        <v>106</v>
      </c>
      <c r="H333" s="600">
        <v>25000</v>
      </c>
      <c r="I333" s="610">
        <v>25000</v>
      </c>
      <c r="J333" s="605">
        <v>42706</v>
      </c>
      <c r="K333" s="603">
        <v>0</v>
      </c>
      <c r="L333" s="603">
        <v>0</v>
      </c>
      <c r="M333" s="600">
        <v>0</v>
      </c>
      <c r="N333" s="600">
        <v>0</v>
      </c>
      <c r="O333" s="600">
        <f t="shared" si="5"/>
        <v>25000</v>
      </c>
      <c r="P333" s="604"/>
    </row>
    <row r="334" spans="1:16" s="611" customFormat="1" ht="30" x14ac:dyDescent="0.2">
      <c r="A334" s="594">
        <v>958</v>
      </c>
      <c r="B334" s="594">
        <v>966</v>
      </c>
      <c r="C334" s="595">
        <v>327</v>
      </c>
      <c r="D334" s="596" t="s">
        <v>2691</v>
      </c>
      <c r="E334" s="597" t="s">
        <v>319</v>
      </c>
      <c r="F334" s="598" t="s">
        <v>2692</v>
      </c>
      <c r="G334" s="599" t="s">
        <v>106</v>
      </c>
      <c r="H334" s="600">
        <v>20000</v>
      </c>
      <c r="I334" s="610">
        <v>20000</v>
      </c>
      <c r="J334" s="605">
        <v>42706</v>
      </c>
      <c r="K334" s="603">
        <v>0</v>
      </c>
      <c r="L334" s="603">
        <v>0</v>
      </c>
      <c r="M334" s="600">
        <v>0</v>
      </c>
      <c r="N334" s="600">
        <v>0</v>
      </c>
      <c r="O334" s="600">
        <f t="shared" si="5"/>
        <v>20000</v>
      </c>
      <c r="P334" s="604"/>
    </row>
    <row r="335" spans="1:16" s="611" customFormat="1" ht="30" x14ac:dyDescent="0.2">
      <c r="A335" s="594">
        <v>972</v>
      </c>
      <c r="B335" s="594">
        <v>980</v>
      </c>
      <c r="C335" s="595">
        <v>328</v>
      </c>
      <c r="D335" s="596" t="s">
        <v>2731</v>
      </c>
      <c r="E335" s="597" t="s">
        <v>147</v>
      </c>
      <c r="F335" s="598" t="s">
        <v>2732</v>
      </c>
      <c r="G335" s="599" t="s">
        <v>106</v>
      </c>
      <c r="H335" s="600">
        <v>15000</v>
      </c>
      <c r="I335" s="610">
        <v>15000</v>
      </c>
      <c r="J335" s="605">
        <v>42706</v>
      </c>
      <c r="K335" s="603">
        <v>0</v>
      </c>
      <c r="L335" s="603">
        <v>0</v>
      </c>
      <c r="M335" s="600">
        <v>0</v>
      </c>
      <c r="N335" s="600">
        <v>0</v>
      </c>
      <c r="O335" s="600">
        <f t="shared" si="5"/>
        <v>15000</v>
      </c>
      <c r="P335" s="604"/>
    </row>
    <row r="336" spans="1:16" s="611" customFormat="1" ht="30" x14ac:dyDescent="0.2">
      <c r="A336" s="594">
        <v>987</v>
      </c>
      <c r="B336" s="594">
        <v>995</v>
      </c>
      <c r="C336" s="595">
        <v>329</v>
      </c>
      <c r="D336" s="596" t="s">
        <v>2768</v>
      </c>
      <c r="E336" s="597" t="s">
        <v>2761</v>
      </c>
      <c r="F336" s="598" t="s">
        <v>2214</v>
      </c>
      <c r="G336" s="599" t="s">
        <v>106</v>
      </c>
      <c r="H336" s="600">
        <v>20000</v>
      </c>
      <c r="I336" s="610">
        <v>20000</v>
      </c>
      <c r="J336" s="605">
        <v>42664</v>
      </c>
      <c r="K336" s="603">
        <v>0</v>
      </c>
      <c r="L336" s="603">
        <v>0</v>
      </c>
      <c r="M336" s="600">
        <v>0</v>
      </c>
      <c r="N336" s="600">
        <v>0</v>
      </c>
      <c r="O336" s="600">
        <f t="shared" si="5"/>
        <v>20000</v>
      </c>
      <c r="P336" s="604"/>
    </row>
    <row r="337" spans="1:16" s="611" customFormat="1" ht="30" x14ac:dyDescent="0.2">
      <c r="A337" s="594">
        <v>1101</v>
      </c>
      <c r="B337" s="594">
        <v>1109</v>
      </c>
      <c r="C337" s="595">
        <v>330</v>
      </c>
      <c r="D337" s="596" t="s">
        <v>3088</v>
      </c>
      <c r="E337" s="597" t="s">
        <v>270</v>
      </c>
      <c r="F337" s="598" t="s">
        <v>2890</v>
      </c>
      <c r="G337" s="599" t="s">
        <v>106</v>
      </c>
      <c r="H337" s="600">
        <v>15000</v>
      </c>
      <c r="I337" s="610">
        <v>15000</v>
      </c>
      <c r="J337" s="605">
        <v>42664</v>
      </c>
      <c r="K337" s="603">
        <v>0</v>
      </c>
      <c r="L337" s="603">
        <v>0</v>
      </c>
      <c r="M337" s="600">
        <v>0</v>
      </c>
      <c r="N337" s="600">
        <v>0</v>
      </c>
      <c r="O337" s="600">
        <f t="shared" si="5"/>
        <v>15000</v>
      </c>
      <c r="P337" s="604"/>
    </row>
    <row r="338" spans="1:16" s="611" customFormat="1" x14ac:dyDescent="0.2">
      <c r="A338" s="594">
        <v>818</v>
      </c>
      <c r="B338" s="594">
        <v>826</v>
      </c>
      <c r="C338" s="595">
        <v>331</v>
      </c>
      <c r="D338" s="596" t="s">
        <v>2312</v>
      </c>
      <c r="E338" s="597" t="s">
        <v>481</v>
      </c>
      <c r="F338" s="598" t="s">
        <v>1494</v>
      </c>
      <c r="G338" s="599" t="s">
        <v>106</v>
      </c>
      <c r="H338" s="600">
        <v>8000</v>
      </c>
      <c r="I338" s="610">
        <v>8000</v>
      </c>
      <c r="J338" s="605">
        <v>42667</v>
      </c>
      <c r="K338" s="603">
        <v>0</v>
      </c>
      <c r="L338" s="603">
        <v>0</v>
      </c>
      <c r="M338" s="600">
        <v>0</v>
      </c>
      <c r="N338" s="600">
        <v>0</v>
      </c>
      <c r="O338" s="600">
        <f t="shared" si="5"/>
        <v>8000</v>
      </c>
      <c r="P338" s="604"/>
    </row>
    <row r="339" spans="1:16" s="611" customFormat="1" ht="30" x14ac:dyDescent="0.2">
      <c r="A339" s="594">
        <v>300</v>
      </c>
      <c r="B339" s="594">
        <v>312</v>
      </c>
      <c r="C339" s="595">
        <v>332</v>
      </c>
      <c r="D339" s="596" t="s">
        <v>786</v>
      </c>
      <c r="E339" s="597" t="s">
        <v>783</v>
      </c>
      <c r="F339" s="598" t="s">
        <v>787</v>
      </c>
      <c r="G339" s="599" t="s">
        <v>106</v>
      </c>
      <c r="H339" s="600">
        <v>35000</v>
      </c>
      <c r="I339" s="610">
        <v>35000</v>
      </c>
      <c r="J339" s="605">
        <v>42738</v>
      </c>
      <c r="K339" s="603">
        <v>0</v>
      </c>
      <c r="L339" s="603">
        <v>0</v>
      </c>
      <c r="M339" s="600">
        <v>0</v>
      </c>
      <c r="N339" s="600">
        <v>0</v>
      </c>
      <c r="O339" s="600">
        <f t="shared" si="5"/>
        <v>35000</v>
      </c>
      <c r="P339" s="604"/>
    </row>
    <row r="340" spans="1:16" s="611" customFormat="1" ht="30" x14ac:dyDescent="0.2">
      <c r="A340" s="594">
        <v>1079</v>
      </c>
      <c r="B340" s="594">
        <v>1087</v>
      </c>
      <c r="C340" s="595">
        <v>333</v>
      </c>
      <c r="D340" s="596" t="s">
        <v>3027</v>
      </c>
      <c r="E340" s="597" t="s">
        <v>744</v>
      </c>
      <c r="F340" s="598" t="s">
        <v>1726</v>
      </c>
      <c r="G340" s="599" t="s">
        <v>106</v>
      </c>
      <c r="H340" s="600">
        <v>10000</v>
      </c>
      <c r="I340" s="610">
        <v>10000</v>
      </c>
      <c r="J340" s="605">
        <v>42712</v>
      </c>
      <c r="K340" s="603">
        <v>0</v>
      </c>
      <c r="L340" s="603">
        <v>0</v>
      </c>
      <c r="M340" s="600">
        <v>0</v>
      </c>
      <c r="N340" s="600">
        <v>0</v>
      </c>
      <c r="O340" s="600">
        <f t="shared" si="5"/>
        <v>10000</v>
      </c>
      <c r="P340" s="604"/>
    </row>
    <row r="341" spans="1:16" s="611" customFormat="1" x14ac:dyDescent="0.2">
      <c r="A341" s="594">
        <v>77</v>
      </c>
      <c r="B341" s="594">
        <v>124</v>
      </c>
      <c r="C341" s="595">
        <v>334</v>
      </c>
      <c r="D341" s="596" t="s">
        <v>295</v>
      </c>
      <c r="E341" s="597" t="s">
        <v>296</v>
      </c>
      <c r="F341" s="598" t="s">
        <v>177</v>
      </c>
      <c r="G341" s="599" t="s">
        <v>106</v>
      </c>
      <c r="H341" s="600">
        <v>40000</v>
      </c>
      <c r="I341" s="610">
        <v>40000</v>
      </c>
      <c r="J341" s="605">
        <v>42713</v>
      </c>
      <c r="K341" s="603">
        <v>0</v>
      </c>
      <c r="L341" s="603">
        <v>0</v>
      </c>
      <c r="M341" s="600">
        <v>0</v>
      </c>
      <c r="N341" s="600">
        <v>0</v>
      </c>
      <c r="O341" s="600">
        <f t="shared" si="5"/>
        <v>40000</v>
      </c>
      <c r="P341" s="604"/>
    </row>
    <row r="342" spans="1:16" s="611" customFormat="1" x14ac:dyDescent="0.2">
      <c r="A342" s="594">
        <v>649</v>
      </c>
      <c r="B342" s="594">
        <v>659</v>
      </c>
      <c r="C342" s="595">
        <v>335</v>
      </c>
      <c r="D342" s="596" t="s">
        <v>1825</v>
      </c>
      <c r="E342" s="597" t="s">
        <v>1026</v>
      </c>
      <c r="F342" s="598" t="s">
        <v>1826</v>
      </c>
      <c r="G342" s="599" t="s">
        <v>106</v>
      </c>
      <c r="H342" s="600">
        <v>9500</v>
      </c>
      <c r="I342" s="610">
        <v>9500</v>
      </c>
      <c r="J342" s="605">
        <v>42608</v>
      </c>
      <c r="K342" s="603">
        <v>0</v>
      </c>
      <c r="L342" s="603">
        <v>0</v>
      </c>
      <c r="M342" s="600">
        <v>0</v>
      </c>
      <c r="N342" s="600">
        <v>0</v>
      </c>
      <c r="O342" s="600">
        <f t="shared" si="5"/>
        <v>9500</v>
      </c>
      <c r="P342" s="604"/>
    </row>
    <row r="343" spans="1:16" s="611" customFormat="1" ht="30" x14ac:dyDescent="0.2">
      <c r="A343" s="594">
        <v>775</v>
      </c>
      <c r="B343" s="594">
        <v>783</v>
      </c>
      <c r="C343" s="595">
        <v>336</v>
      </c>
      <c r="D343" s="596" t="s">
        <v>2192</v>
      </c>
      <c r="E343" s="597" t="s">
        <v>2189</v>
      </c>
      <c r="F343" s="598" t="s">
        <v>1442</v>
      </c>
      <c r="G343" s="599" t="s">
        <v>106</v>
      </c>
      <c r="H343" s="600">
        <v>12000</v>
      </c>
      <c r="I343" s="610">
        <v>12000</v>
      </c>
      <c r="J343" s="605">
        <v>42713</v>
      </c>
      <c r="K343" s="603">
        <v>0</v>
      </c>
      <c r="L343" s="603">
        <v>0</v>
      </c>
      <c r="M343" s="600">
        <v>0</v>
      </c>
      <c r="N343" s="600">
        <v>0</v>
      </c>
      <c r="O343" s="600">
        <f t="shared" si="5"/>
        <v>12000</v>
      </c>
      <c r="P343" s="604"/>
    </row>
    <row r="344" spans="1:16" s="611" customFormat="1" ht="30" x14ac:dyDescent="0.2">
      <c r="A344" s="594">
        <v>900</v>
      </c>
      <c r="B344" s="594">
        <v>908</v>
      </c>
      <c r="C344" s="595">
        <v>337</v>
      </c>
      <c r="D344" s="596" t="s">
        <v>2529</v>
      </c>
      <c r="E344" s="597" t="s">
        <v>2530</v>
      </c>
      <c r="F344" s="598" t="s">
        <v>2531</v>
      </c>
      <c r="G344" s="599" t="s">
        <v>106</v>
      </c>
      <c r="H344" s="600">
        <v>15000</v>
      </c>
      <c r="I344" s="610">
        <v>15000</v>
      </c>
      <c r="J344" s="605">
        <v>42608</v>
      </c>
      <c r="K344" s="603">
        <v>0</v>
      </c>
      <c r="L344" s="603">
        <v>0</v>
      </c>
      <c r="M344" s="600">
        <v>0</v>
      </c>
      <c r="N344" s="600">
        <v>0</v>
      </c>
      <c r="O344" s="600">
        <f t="shared" si="5"/>
        <v>15000</v>
      </c>
      <c r="P344" s="604"/>
    </row>
    <row r="345" spans="1:16" s="611" customFormat="1" ht="30" x14ac:dyDescent="0.2">
      <c r="A345" s="594">
        <v>967</v>
      </c>
      <c r="B345" s="594">
        <v>975</v>
      </c>
      <c r="C345" s="595">
        <v>338</v>
      </c>
      <c r="D345" s="596" t="s">
        <v>2715</v>
      </c>
      <c r="E345" s="597" t="s">
        <v>1296</v>
      </c>
      <c r="F345" s="598" t="s">
        <v>2716</v>
      </c>
      <c r="G345" s="599" t="s">
        <v>106</v>
      </c>
      <c r="H345" s="600">
        <v>20000</v>
      </c>
      <c r="I345" s="610">
        <v>20000</v>
      </c>
      <c r="J345" s="605">
        <v>42727</v>
      </c>
      <c r="K345" s="603">
        <v>0</v>
      </c>
      <c r="L345" s="603">
        <v>0</v>
      </c>
      <c r="M345" s="600">
        <v>0</v>
      </c>
      <c r="N345" s="600">
        <v>0</v>
      </c>
      <c r="O345" s="600">
        <f t="shared" si="5"/>
        <v>20000</v>
      </c>
      <c r="P345" s="604"/>
    </row>
    <row r="346" spans="1:16" s="611" customFormat="1" ht="30" x14ac:dyDescent="0.2">
      <c r="A346" s="594">
        <v>1090</v>
      </c>
      <c r="B346" s="594">
        <v>1098</v>
      </c>
      <c r="C346" s="595">
        <v>339</v>
      </c>
      <c r="D346" s="596" t="s">
        <v>3058</v>
      </c>
      <c r="E346" s="597" t="s">
        <v>432</v>
      </c>
      <c r="F346" s="598" t="s">
        <v>1745</v>
      </c>
      <c r="G346" s="599" t="s">
        <v>106</v>
      </c>
      <c r="H346" s="600">
        <v>5000</v>
      </c>
      <c r="I346" s="610">
        <v>5000</v>
      </c>
      <c r="J346" s="605">
        <v>42671</v>
      </c>
      <c r="K346" s="603">
        <v>0</v>
      </c>
      <c r="L346" s="603">
        <v>0</v>
      </c>
      <c r="M346" s="600">
        <v>0</v>
      </c>
      <c r="N346" s="600">
        <v>0</v>
      </c>
      <c r="O346" s="600">
        <f t="shared" si="5"/>
        <v>5000</v>
      </c>
      <c r="P346" s="604"/>
    </row>
    <row r="347" spans="1:16" s="611" customFormat="1" x14ac:dyDescent="0.2">
      <c r="A347" s="594" t="e">
        <v>#N/A</v>
      </c>
      <c r="B347" s="594">
        <v>211</v>
      </c>
      <c r="C347" s="595">
        <v>340</v>
      </c>
      <c r="D347" s="596" t="s">
        <v>4678</v>
      </c>
      <c r="E347" s="597" t="s">
        <v>184</v>
      </c>
      <c r="F347" s="598" t="s">
        <v>4676</v>
      </c>
      <c r="G347" s="599" t="s">
        <v>106</v>
      </c>
      <c r="H347" s="600">
        <v>0</v>
      </c>
      <c r="I347" s="610">
        <v>125000</v>
      </c>
      <c r="J347" s="605">
        <v>42726</v>
      </c>
      <c r="K347" s="603">
        <v>0</v>
      </c>
      <c r="L347" s="603">
        <v>0</v>
      </c>
      <c r="M347" s="600">
        <v>0</v>
      </c>
      <c r="N347" s="600">
        <v>0</v>
      </c>
      <c r="O347" s="600">
        <f t="shared" si="5"/>
        <v>125000</v>
      </c>
      <c r="P347" s="604"/>
    </row>
    <row r="348" spans="1:16" s="611" customFormat="1" x14ac:dyDescent="0.2">
      <c r="A348" s="594">
        <v>3</v>
      </c>
      <c r="B348" s="594">
        <v>198</v>
      </c>
      <c r="C348" s="595">
        <v>341</v>
      </c>
      <c r="D348" s="596" t="s">
        <v>132</v>
      </c>
      <c r="E348" s="597" t="s">
        <v>110</v>
      </c>
      <c r="F348" s="598" t="s">
        <v>133</v>
      </c>
      <c r="G348" s="599" t="s">
        <v>106</v>
      </c>
      <c r="H348" s="600">
        <v>50000</v>
      </c>
      <c r="I348" s="610">
        <v>50000</v>
      </c>
      <c r="J348" s="605">
        <v>42731</v>
      </c>
      <c r="K348" s="603">
        <v>0</v>
      </c>
      <c r="L348" s="603">
        <v>0</v>
      </c>
      <c r="M348" s="600">
        <v>0</v>
      </c>
      <c r="N348" s="600">
        <v>0</v>
      </c>
      <c r="O348" s="600">
        <f t="shared" si="5"/>
        <v>50000</v>
      </c>
      <c r="P348" s="604"/>
    </row>
    <row r="349" spans="1:16" s="611" customFormat="1" x14ac:dyDescent="0.2">
      <c r="A349" s="594">
        <v>69</v>
      </c>
      <c r="B349" s="594">
        <v>120</v>
      </c>
      <c r="C349" s="595">
        <v>342</v>
      </c>
      <c r="D349" s="596" t="s">
        <v>279</v>
      </c>
      <c r="E349" s="597" t="s">
        <v>280</v>
      </c>
      <c r="F349" s="598" t="s">
        <v>148</v>
      </c>
      <c r="G349" s="599" t="s">
        <v>106</v>
      </c>
      <c r="H349" s="600">
        <v>65000</v>
      </c>
      <c r="I349" s="610">
        <v>65000</v>
      </c>
      <c r="J349" s="605">
        <v>42801</v>
      </c>
      <c r="K349" s="603">
        <v>0</v>
      </c>
      <c r="L349" s="603">
        <v>0</v>
      </c>
      <c r="M349" s="600">
        <v>0</v>
      </c>
      <c r="N349" s="600">
        <v>0</v>
      </c>
      <c r="O349" s="600">
        <f t="shared" si="5"/>
        <v>65000</v>
      </c>
      <c r="P349" s="604"/>
    </row>
    <row r="350" spans="1:16" s="611" customFormat="1" x14ac:dyDescent="0.2">
      <c r="A350" s="594">
        <v>138</v>
      </c>
      <c r="B350" s="594">
        <v>143</v>
      </c>
      <c r="C350" s="595">
        <v>343</v>
      </c>
      <c r="D350" s="596" t="s">
        <v>412</v>
      </c>
      <c r="E350" s="597" t="s">
        <v>245</v>
      </c>
      <c r="F350" s="598" t="s">
        <v>413</v>
      </c>
      <c r="G350" s="599" t="s">
        <v>106</v>
      </c>
      <c r="H350" s="600">
        <v>160000</v>
      </c>
      <c r="I350" s="610">
        <v>160000</v>
      </c>
      <c r="J350" s="605">
        <v>42710</v>
      </c>
      <c r="K350" s="603">
        <v>0</v>
      </c>
      <c r="L350" s="603">
        <v>0</v>
      </c>
      <c r="M350" s="600">
        <v>0</v>
      </c>
      <c r="N350" s="600">
        <v>0</v>
      </c>
      <c r="O350" s="600">
        <f t="shared" si="5"/>
        <v>160000</v>
      </c>
      <c r="P350" s="604"/>
    </row>
    <row r="351" spans="1:16" s="611" customFormat="1" ht="30" x14ac:dyDescent="0.2">
      <c r="A351" s="594">
        <v>140</v>
      </c>
      <c r="B351" s="594">
        <v>176</v>
      </c>
      <c r="C351" s="595">
        <v>344</v>
      </c>
      <c r="D351" s="596" t="s">
        <v>416</v>
      </c>
      <c r="E351" s="597" t="s">
        <v>417</v>
      </c>
      <c r="F351" s="598" t="s">
        <v>148</v>
      </c>
      <c r="G351" s="599" t="s">
        <v>106</v>
      </c>
      <c r="H351" s="600">
        <v>100000</v>
      </c>
      <c r="I351" s="610">
        <v>100000</v>
      </c>
      <c r="J351" s="605">
        <v>42815</v>
      </c>
      <c r="K351" s="603">
        <v>0</v>
      </c>
      <c r="L351" s="603">
        <v>0</v>
      </c>
      <c r="M351" s="600">
        <v>0</v>
      </c>
      <c r="N351" s="600">
        <v>0</v>
      </c>
      <c r="O351" s="600">
        <f t="shared" si="5"/>
        <v>100000</v>
      </c>
      <c r="P351" s="604"/>
    </row>
    <row r="352" spans="1:16" s="611" customFormat="1" x14ac:dyDescent="0.2">
      <c r="A352" s="594">
        <v>143</v>
      </c>
      <c r="B352" s="594">
        <v>177</v>
      </c>
      <c r="C352" s="595">
        <v>345</v>
      </c>
      <c r="D352" s="596" t="s">
        <v>422</v>
      </c>
      <c r="E352" s="597" t="s">
        <v>423</v>
      </c>
      <c r="F352" s="598" t="s">
        <v>148</v>
      </c>
      <c r="G352" s="599" t="s">
        <v>106</v>
      </c>
      <c r="H352" s="600">
        <v>60000</v>
      </c>
      <c r="I352" s="610">
        <v>60000</v>
      </c>
      <c r="J352" s="605">
        <v>42731</v>
      </c>
      <c r="K352" s="603">
        <v>0</v>
      </c>
      <c r="L352" s="603">
        <v>0</v>
      </c>
      <c r="M352" s="600">
        <v>0</v>
      </c>
      <c r="N352" s="600">
        <v>0</v>
      </c>
      <c r="O352" s="600">
        <f t="shared" si="5"/>
        <v>60000</v>
      </c>
      <c r="P352" s="604"/>
    </row>
    <row r="353" spans="1:16" s="611" customFormat="1" x14ac:dyDescent="0.2">
      <c r="A353" s="594">
        <v>287</v>
      </c>
      <c r="B353" s="594">
        <v>299</v>
      </c>
      <c r="C353" s="595">
        <v>346</v>
      </c>
      <c r="D353" s="596" t="s">
        <v>750</v>
      </c>
      <c r="E353" s="597" t="s">
        <v>481</v>
      </c>
      <c r="F353" s="598" t="s">
        <v>751</v>
      </c>
      <c r="G353" s="599" t="s">
        <v>106</v>
      </c>
      <c r="H353" s="600">
        <v>300000</v>
      </c>
      <c r="I353" s="610">
        <v>300000</v>
      </c>
      <c r="J353" s="605">
        <v>42710</v>
      </c>
      <c r="K353" s="603">
        <v>0</v>
      </c>
      <c r="L353" s="603">
        <v>0</v>
      </c>
      <c r="M353" s="600">
        <v>0</v>
      </c>
      <c r="N353" s="600">
        <v>0</v>
      </c>
      <c r="O353" s="600">
        <f t="shared" si="5"/>
        <v>300000</v>
      </c>
      <c r="P353" s="604"/>
    </row>
    <row r="354" spans="1:16" s="611" customFormat="1" ht="30" x14ac:dyDescent="0.2">
      <c r="A354" s="594">
        <v>298</v>
      </c>
      <c r="B354" s="594">
        <v>310</v>
      </c>
      <c r="C354" s="595">
        <v>347</v>
      </c>
      <c r="D354" s="596" t="s">
        <v>779</v>
      </c>
      <c r="E354" s="597" t="s">
        <v>270</v>
      </c>
      <c r="F354" s="598" t="s">
        <v>780</v>
      </c>
      <c r="G354" s="599" t="s">
        <v>106</v>
      </c>
      <c r="H354" s="600">
        <v>95000</v>
      </c>
      <c r="I354" s="610">
        <v>95000</v>
      </c>
      <c r="J354" s="605">
        <v>42815</v>
      </c>
      <c r="K354" s="603">
        <v>0</v>
      </c>
      <c r="L354" s="603">
        <v>0</v>
      </c>
      <c r="M354" s="600">
        <v>0</v>
      </c>
      <c r="N354" s="600">
        <v>0</v>
      </c>
      <c r="O354" s="600">
        <f t="shared" si="5"/>
        <v>95000</v>
      </c>
      <c r="P354" s="604"/>
    </row>
    <row r="355" spans="1:16" s="611" customFormat="1" ht="30" x14ac:dyDescent="0.2">
      <c r="A355" s="594">
        <v>299</v>
      </c>
      <c r="B355" s="594">
        <v>311</v>
      </c>
      <c r="C355" s="595">
        <v>348</v>
      </c>
      <c r="D355" s="596" t="s">
        <v>782</v>
      </c>
      <c r="E355" s="597" t="s">
        <v>783</v>
      </c>
      <c r="F355" s="598" t="s">
        <v>784</v>
      </c>
      <c r="G355" s="599" t="s">
        <v>106</v>
      </c>
      <c r="H355" s="600">
        <v>100000</v>
      </c>
      <c r="I355" s="610">
        <v>100000</v>
      </c>
      <c r="J355" s="605">
        <v>42815</v>
      </c>
      <c r="K355" s="603">
        <v>0</v>
      </c>
      <c r="L355" s="603">
        <v>0</v>
      </c>
      <c r="M355" s="600">
        <v>0</v>
      </c>
      <c r="N355" s="600">
        <v>0</v>
      </c>
      <c r="O355" s="600">
        <f t="shared" si="5"/>
        <v>100000</v>
      </c>
      <c r="P355" s="604"/>
    </row>
    <row r="356" spans="1:16" s="611" customFormat="1" x14ac:dyDescent="0.2">
      <c r="A356" s="594">
        <v>325</v>
      </c>
      <c r="B356" s="594">
        <v>337</v>
      </c>
      <c r="C356" s="595">
        <v>349</v>
      </c>
      <c r="D356" s="596" t="s">
        <v>865</v>
      </c>
      <c r="E356" s="597" t="s">
        <v>866</v>
      </c>
      <c r="F356" s="598" t="s">
        <v>148</v>
      </c>
      <c r="G356" s="599" t="s">
        <v>106</v>
      </c>
      <c r="H356" s="600">
        <v>100000</v>
      </c>
      <c r="I356" s="610">
        <v>100000</v>
      </c>
      <c r="J356" s="605">
        <v>42815</v>
      </c>
      <c r="K356" s="603">
        <v>0</v>
      </c>
      <c r="L356" s="603">
        <v>0</v>
      </c>
      <c r="M356" s="600">
        <v>0</v>
      </c>
      <c r="N356" s="600">
        <v>0</v>
      </c>
      <c r="O356" s="600">
        <f t="shared" si="5"/>
        <v>100000</v>
      </c>
      <c r="P356" s="604"/>
    </row>
    <row r="357" spans="1:16" s="611" customFormat="1" x14ac:dyDescent="0.2">
      <c r="A357" s="594">
        <v>132</v>
      </c>
      <c r="B357" s="594">
        <v>172</v>
      </c>
      <c r="C357" s="595">
        <v>350</v>
      </c>
      <c r="D357" s="596" t="s">
        <v>400</v>
      </c>
      <c r="E357" s="597" t="s">
        <v>241</v>
      </c>
      <c r="F357" s="598" t="s">
        <v>148</v>
      </c>
      <c r="G357" s="599" t="s">
        <v>106</v>
      </c>
      <c r="H357" s="600">
        <v>65000</v>
      </c>
      <c r="I357" s="610">
        <v>65000</v>
      </c>
      <c r="J357" s="605">
        <v>42732</v>
      </c>
      <c r="K357" s="603">
        <v>0</v>
      </c>
      <c r="L357" s="603">
        <v>0</v>
      </c>
      <c r="M357" s="600">
        <v>0</v>
      </c>
      <c r="N357" s="600">
        <v>0</v>
      </c>
      <c r="O357" s="600">
        <f t="shared" si="5"/>
        <v>65000</v>
      </c>
      <c r="P357" s="604"/>
    </row>
    <row r="358" spans="1:16" s="611" customFormat="1" x14ac:dyDescent="0.2">
      <c r="A358" s="594">
        <v>133</v>
      </c>
      <c r="B358" s="594">
        <v>173</v>
      </c>
      <c r="C358" s="595">
        <v>351</v>
      </c>
      <c r="D358" s="596" t="s">
        <v>401</v>
      </c>
      <c r="E358" s="597" t="s">
        <v>241</v>
      </c>
      <c r="F358" s="598" t="s">
        <v>402</v>
      </c>
      <c r="G358" s="599" t="s">
        <v>106</v>
      </c>
      <c r="H358" s="600">
        <v>130000</v>
      </c>
      <c r="I358" s="610">
        <v>130000</v>
      </c>
      <c r="J358" s="605">
        <v>42732</v>
      </c>
      <c r="K358" s="603">
        <v>0</v>
      </c>
      <c r="L358" s="603">
        <v>0</v>
      </c>
      <c r="M358" s="600">
        <v>0</v>
      </c>
      <c r="N358" s="600">
        <v>0</v>
      </c>
      <c r="O358" s="600">
        <f t="shared" si="5"/>
        <v>130000</v>
      </c>
      <c r="P358" s="604"/>
    </row>
    <row r="359" spans="1:16" s="611" customFormat="1" x14ac:dyDescent="0.2">
      <c r="A359" s="594">
        <v>134</v>
      </c>
      <c r="B359" s="594">
        <v>174</v>
      </c>
      <c r="C359" s="595">
        <v>352</v>
      </c>
      <c r="D359" s="596" t="s">
        <v>403</v>
      </c>
      <c r="E359" s="597" t="s">
        <v>241</v>
      </c>
      <c r="F359" s="598" t="s">
        <v>405</v>
      </c>
      <c r="G359" s="599" t="s">
        <v>106</v>
      </c>
      <c r="H359" s="600">
        <v>10000</v>
      </c>
      <c r="I359" s="610">
        <v>10000</v>
      </c>
      <c r="J359" s="605">
        <v>42732</v>
      </c>
      <c r="K359" s="603">
        <v>0</v>
      </c>
      <c r="L359" s="603">
        <v>0</v>
      </c>
      <c r="M359" s="600">
        <v>0</v>
      </c>
      <c r="N359" s="600">
        <v>0</v>
      </c>
      <c r="O359" s="600">
        <f t="shared" si="5"/>
        <v>10000</v>
      </c>
      <c r="P359" s="604"/>
    </row>
    <row r="360" spans="1:16" s="611" customFormat="1" x14ac:dyDescent="0.2">
      <c r="A360" s="594">
        <v>157</v>
      </c>
      <c r="B360" s="594">
        <v>168</v>
      </c>
      <c r="C360" s="595">
        <v>353</v>
      </c>
      <c r="D360" s="596" t="s">
        <v>446</v>
      </c>
      <c r="E360" s="597" t="s">
        <v>444</v>
      </c>
      <c r="F360" s="598" t="s">
        <v>135</v>
      </c>
      <c r="G360" s="599" t="s">
        <v>106</v>
      </c>
      <c r="H360" s="600">
        <v>350000</v>
      </c>
      <c r="I360" s="610">
        <v>350000</v>
      </c>
      <c r="J360" s="605">
        <v>42795</v>
      </c>
      <c r="K360" s="603">
        <v>0</v>
      </c>
      <c r="L360" s="603">
        <v>0</v>
      </c>
      <c r="M360" s="600">
        <v>0</v>
      </c>
      <c r="N360" s="600">
        <v>0</v>
      </c>
      <c r="O360" s="600">
        <f t="shared" si="5"/>
        <v>350000</v>
      </c>
      <c r="P360" s="604"/>
    </row>
    <row r="361" spans="1:16" s="611" customFormat="1" x14ac:dyDescent="0.2">
      <c r="A361" s="594">
        <v>261</v>
      </c>
      <c r="B361" s="594">
        <v>273</v>
      </c>
      <c r="C361" s="595">
        <v>354</v>
      </c>
      <c r="D361" s="596" t="s">
        <v>670</v>
      </c>
      <c r="E361" s="597" t="s">
        <v>137</v>
      </c>
      <c r="F361" s="598" t="s">
        <v>148</v>
      </c>
      <c r="G361" s="599" t="s">
        <v>106</v>
      </c>
      <c r="H361" s="600">
        <v>50000</v>
      </c>
      <c r="I361" s="610">
        <v>50000</v>
      </c>
      <c r="J361" s="605">
        <v>42816</v>
      </c>
      <c r="K361" s="603">
        <v>0</v>
      </c>
      <c r="L361" s="603">
        <v>0</v>
      </c>
      <c r="M361" s="600">
        <v>0</v>
      </c>
      <c r="N361" s="600">
        <v>0</v>
      </c>
      <c r="O361" s="600">
        <f t="shared" si="5"/>
        <v>50000</v>
      </c>
      <c r="P361" s="604"/>
    </row>
    <row r="362" spans="1:16" s="611" customFormat="1" x14ac:dyDescent="0.2">
      <c r="A362" s="594">
        <v>263</v>
      </c>
      <c r="B362" s="594">
        <v>275</v>
      </c>
      <c r="C362" s="595">
        <v>355</v>
      </c>
      <c r="D362" s="596" t="s">
        <v>676</v>
      </c>
      <c r="E362" s="597" t="s">
        <v>677</v>
      </c>
      <c r="F362" s="598" t="s">
        <v>678</v>
      </c>
      <c r="G362" s="599" t="s">
        <v>106</v>
      </c>
      <c r="H362" s="600">
        <v>50000</v>
      </c>
      <c r="I362" s="610">
        <v>50000</v>
      </c>
      <c r="J362" s="605">
        <v>42816</v>
      </c>
      <c r="K362" s="603">
        <v>0</v>
      </c>
      <c r="L362" s="603">
        <v>0</v>
      </c>
      <c r="M362" s="600">
        <v>0</v>
      </c>
      <c r="N362" s="600">
        <v>0</v>
      </c>
      <c r="O362" s="600">
        <f t="shared" si="5"/>
        <v>50000</v>
      </c>
      <c r="P362" s="604"/>
    </row>
    <row r="363" spans="1:16" s="611" customFormat="1" x14ac:dyDescent="0.2">
      <c r="A363" s="594">
        <v>281</v>
      </c>
      <c r="B363" s="594">
        <v>293</v>
      </c>
      <c r="C363" s="595">
        <v>356</v>
      </c>
      <c r="D363" s="596" t="s">
        <v>732</v>
      </c>
      <c r="E363" s="597" t="s">
        <v>481</v>
      </c>
      <c r="F363" s="598" t="s">
        <v>148</v>
      </c>
      <c r="G363" s="599" t="s">
        <v>106</v>
      </c>
      <c r="H363" s="600">
        <v>40000</v>
      </c>
      <c r="I363" s="610">
        <v>40000</v>
      </c>
      <c r="J363" s="605">
        <v>42816</v>
      </c>
      <c r="K363" s="603">
        <v>0</v>
      </c>
      <c r="L363" s="603">
        <v>0</v>
      </c>
      <c r="M363" s="600">
        <v>0</v>
      </c>
      <c r="N363" s="600">
        <v>0</v>
      </c>
      <c r="O363" s="600">
        <f t="shared" si="5"/>
        <v>40000</v>
      </c>
      <c r="P363" s="604"/>
    </row>
    <row r="364" spans="1:16" s="611" customFormat="1" x14ac:dyDescent="0.2">
      <c r="A364" s="594">
        <v>286</v>
      </c>
      <c r="B364" s="594">
        <v>298</v>
      </c>
      <c r="C364" s="595">
        <v>357</v>
      </c>
      <c r="D364" s="596" t="s">
        <v>747</v>
      </c>
      <c r="E364" s="597" t="s">
        <v>748</v>
      </c>
      <c r="F364" s="598" t="s">
        <v>236</v>
      </c>
      <c r="G364" s="599" t="s">
        <v>106</v>
      </c>
      <c r="H364" s="600">
        <v>45000</v>
      </c>
      <c r="I364" s="610">
        <v>45000</v>
      </c>
      <c r="J364" s="605">
        <v>42816</v>
      </c>
      <c r="K364" s="603">
        <v>0</v>
      </c>
      <c r="L364" s="603">
        <v>0</v>
      </c>
      <c r="M364" s="600">
        <v>0</v>
      </c>
      <c r="N364" s="600">
        <v>0</v>
      </c>
      <c r="O364" s="600">
        <f t="shared" si="5"/>
        <v>45000</v>
      </c>
      <c r="P364" s="604"/>
    </row>
    <row r="365" spans="1:16" s="611" customFormat="1" ht="30" x14ac:dyDescent="0.2">
      <c r="A365" s="594">
        <v>289</v>
      </c>
      <c r="B365" s="594">
        <v>301</v>
      </c>
      <c r="C365" s="595">
        <v>358</v>
      </c>
      <c r="D365" s="596" t="s">
        <v>756</v>
      </c>
      <c r="E365" s="597" t="s">
        <v>754</v>
      </c>
      <c r="F365" s="598" t="s">
        <v>148</v>
      </c>
      <c r="G365" s="599" t="s">
        <v>106</v>
      </c>
      <c r="H365" s="600">
        <v>300000</v>
      </c>
      <c r="I365" s="610">
        <v>300000</v>
      </c>
      <c r="J365" s="605">
        <v>42893</v>
      </c>
      <c r="K365" s="603">
        <v>0</v>
      </c>
      <c r="L365" s="603">
        <v>0</v>
      </c>
      <c r="M365" s="600">
        <v>0</v>
      </c>
      <c r="N365" s="600">
        <v>0</v>
      </c>
      <c r="O365" s="600">
        <f t="shared" si="5"/>
        <v>300000</v>
      </c>
      <c r="P365" s="604"/>
    </row>
    <row r="366" spans="1:16" s="611" customFormat="1" x14ac:dyDescent="0.2">
      <c r="A366" s="594">
        <v>355</v>
      </c>
      <c r="B366" s="594">
        <v>367</v>
      </c>
      <c r="C366" s="595">
        <v>359</v>
      </c>
      <c r="D366" s="596" t="s">
        <v>955</v>
      </c>
      <c r="E366" s="597" t="s">
        <v>956</v>
      </c>
      <c r="F366" s="598" t="s">
        <v>957</v>
      </c>
      <c r="G366" s="599" t="s">
        <v>106</v>
      </c>
      <c r="H366" s="600">
        <v>39500</v>
      </c>
      <c r="I366" s="610">
        <v>39500</v>
      </c>
      <c r="J366" s="605">
        <v>42711</v>
      </c>
      <c r="K366" s="603">
        <v>0</v>
      </c>
      <c r="L366" s="603">
        <v>0</v>
      </c>
      <c r="M366" s="600">
        <v>0</v>
      </c>
      <c r="N366" s="600">
        <v>0</v>
      </c>
      <c r="O366" s="600">
        <f t="shared" si="5"/>
        <v>39500</v>
      </c>
      <c r="P366" s="604"/>
    </row>
    <row r="367" spans="1:16" s="611" customFormat="1" x14ac:dyDescent="0.2">
      <c r="A367" s="594">
        <v>841</v>
      </c>
      <c r="B367" s="594">
        <v>849</v>
      </c>
      <c r="C367" s="595">
        <v>360</v>
      </c>
      <c r="D367" s="596" t="s">
        <v>2369</v>
      </c>
      <c r="E367" s="597" t="s">
        <v>512</v>
      </c>
      <c r="F367" s="598" t="s">
        <v>1500</v>
      </c>
      <c r="G367" s="599" t="s">
        <v>106</v>
      </c>
      <c r="H367" s="600">
        <v>12000</v>
      </c>
      <c r="I367" s="610">
        <v>12000</v>
      </c>
      <c r="J367" s="605">
        <v>42676</v>
      </c>
      <c r="K367" s="603">
        <v>0</v>
      </c>
      <c r="L367" s="603">
        <v>0</v>
      </c>
      <c r="M367" s="600">
        <v>0</v>
      </c>
      <c r="N367" s="600">
        <v>0</v>
      </c>
      <c r="O367" s="600">
        <f t="shared" si="5"/>
        <v>12000</v>
      </c>
      <c r="P367" s="604"/>
    </row>
    <row r="368" spans="1:16" s="611" customFormat="1" x14ac:dyDescent="0.2">
      <c r="A368" s="594">
        <v>274</v>
      </c>
      <c r="B368" s="594">
        <v>286</v>
      </c>
      <c r="C368" s="595">
        <v>361</v>
      </c>
      <c r="D368" s="596" t="s">
        <v>707</v>
      </c>
      <c r="E368" s="597" t="s">
        <v>708</v>
      </c>
      <c r="F368" s="598" t="s">
        <v>709</v>
      </c>
      <c r="G368" s="599" t="s">
        <v>106</v>
      </c>
      <c r="H368" s="600">
        <v>100000</v>
      </c>
      <c r="I368" s="610">
        <v>100000</v>
      </c>
      <c r="J368" s="605">
        <v>42766</v>
      </c>
      <c r="K368" s="603">
        <v>0</v>
      </c>
      <c r="L368" s="603">
        <v>0</v>
      </c>
      <c r="M368" s="600">
        <v>0</v>
      </c>
      <c r="N368" s="600">
        <v>0</v>
      </c>
      <c r="O368" s="600">
        <f t="shared" si="5"/>
        <v>100000</v>
      </c>
      <c r="P368" s="604"/>
    </row>
    <row r="369" spans="1:16" s="611" customFormat="1" ht="30" x14ac:dyDescent="0.2">
      <c r="A369" s="594">
        <v>659</v>
      </c>
      <c r="B369" s="594">
        <v>669</v>
      </c>
      <c r="C369" s="595">
        <v>362</v>
      </c>
      <c r="D369" s="596" t="s">
        <v>1853</v>
      </c>
      <c r="E369" s="597" t="s">
        <v>1854</v>
      </c>
      <c r="F369" s="598" t="s">
        <v>1855</v>
      </c>
      <c r="G369" s="599" t="s">
        <v>106</v>
      </c>
      <c r="H369" s="600">
        <v>20000</v>
      </c>
      <c r="I369" s="610">
        <v>20000</v>
      </c>
      <c r="J369" s="605">
        <v>42761</v>
      </c>
      <c r="K369" s="603">
        <v>0</v>
      </c>
      <c r="L369" s="603">
        <v>0</v>
      </c>
      <c r="M369" s="600">
        <v>0</v>
      </c>
      <c r="N369" s="600">
        <v>0</v>
      </c>
      <c r="O369" s="600">
        <f t="shared" si="5"/>
        <v>20000</v>
      </c>
      <c r="P369" s="604"/>
    </row>
    <row r="370" spans="1:16" s="611" customFormat="1" x14ac:dyDescent="0.2">
      <c r="A370" s="594">
        <v>81</v>
      </c>
      <c r="B370" s="594">
        <v>125</v>
      </c>
      <c r="C370" s="595">
        <v>363</v>
      </c>
      <c r="D370" s="596" t="s">
        <v>303</v>
      </c>
      <c r="E370" s="597" t="s">
        <v>304</v>
      </c>
      <c r="F370" s="598" t="s">
        <v>305</v>
      </c>
      <c r="G370" s="599" t="s">
        <v>106</v>
      </c>
      <c r="H370" s="600">
        <v>200000</v>
      </c>
      <c r="I370" s="610">
        <v>200000</v>
      </c>
      <c r="J370" s="605">
        <v>42811</v>
      </c>
      <c r="K370" s="603">
        <v>0</v>
      </c>
      <c r="L370" s="603">
        <v>0</v>
      </c>
      <c r="M370" s="600">
        <v>0</v>
      </c>
      <c r="N370" s="600">
        <v>0</v>
      </c>
      <c r="O370" s="600">
        <f t="shared" si="5"/>
        <v>200000</v>
      </c>
      <c r="P370" s="604"/>
    </row>
    <row r="371" spans="1:16" s="611" customFormat="1" x14ac:dyDescent="0.2">
      <c r="A371" s="594">
        <v>98</v>
      </c>
      <c r="B371" s="594">
        <v>169</v>
      </c>
      <c r="C371" s="595">
        <v>364</v>
      </c>
      <c r="D371" s="596" t="s">
        <v>341</v>
      </c>
      <c r="E371" s="597" t="s">
        <v>248</v>
      </c>
      <c r="F371" s="598" t="s">
        <v>187</v>
      </c>
      <c r="G371" s="599" t="s">
        <v>106</v>
      </c>
      <c r="H371" s="600">
        <v>150000</v>
      </c>
      <c r="I371" s="610">
        <v>150000</v>
      </c>
      <c r="J371" s="605">
        <v>42873</v>
      </c>
      <c r="K371" s="603">
        <v>0</v>
      </c>
      <c r="L371" s="603">
        <v>0</v>
      </c>
      <c r="M371" s="600">
        <v>0</v>
      </c>
      <c r="N371" s="600">
        <v>0</v>
      </c>
      <c r="O371" s="600">
        <f t="shared" si="5"/>
        <v>150000</v>
      </c>
      <c r="P371" s="604"/>
    </row>
    <row r="372" spans="1:16" s="611" customFormat="1" x14ac:dyDescent="0.2">
      <c r="A372" s="594">
        <v>108</v>
      </c>
      <c r="B372" s="594">
        <v>195</v>
      </c>
      <c r="C372" s="595">
        <v>365</v>
      </c>
      <c r="D372" s="596" t="s">
        <v>359</v>
      </c>
      <c r="E372" s="597" t="s">
        <v>156</v>
      </c>
      <c r="F372" s="598" t="s">
        <v>148</v>
      </c>
      <c r="G372" s="599" t="s">
        <v>106</v>
      </c>
      <c r="H372" s="600">
        <v>100000</v>
      </c>
      <c r="I372" s="610">
        <v>100000</v>
      </c>
      <c r="J372" s="605">
        <v>42944</v>
      </c>
      <c r="K372" s="603">
        <v>0</v>
      </c>
      <c r="L372" s="603">
        <v>0</v>
      </c>
      <c r="M372" s="600">
        <v>0</v>
      </c>
      <c r="N372" s="600">
        <v>0</v>
      </c>
      <c r="O372" s="600">
        <f t="shared" si="5"/>
        <v>100000</v>
      </c>
      <c r="P372" s="604"/>
    </row>
    <row r="373" spans="1:16" s="611" customFormat="1" x14ac:dyDescent="0.2">
      <c r="A373" s="594">
        <v>116</v>
      </c>
      <c r="B373" s="594">
        <v>188</v>
      </c>
      <c r="C373" s="595">
        <v>366</v>
      </c>
      <c r="D373" s="596" t="s">
        <v>372</v>
      </c>
      <c r="E373" s="597" t="s">
        <v>243</v>
      </c>
      <c r="F373" s="598" t="s">
        <v>373</v>
      </c>
      <c r="G373" s="599" t="s">
        <v>106</v>
      </c>
      <c r="H373" s="600">
        <v>492000</v>
      </c>
      <c r="I373" s="610">
        <v>492000</v>
      </c>
      <c r="J373" s="605">
        <v>42888</v>
      </c>
      <c r="K373" s="603">
        <v>0</v>
      </c>
      <c r="L373" s="603">
        <v>0</v>
      </c>
      <c r="M373" s="600">
        <v>0</v>
      </c>
      <c r="N373" s="600">
        <v>0</v>
      </c>
      <c r="O373" s="600">
        <f t="shared" si="5"/>
        <v>492000</v>
      </c>
      <c r="P373" s="604"/>
    </row>
    <row r="374" spans="1:16" s="611" customFormat="1" x14ac:dyDescent="0.2">
      <c r="A374" s="594">
        <v>117</v>
      </c>
      <c r="B374" s="594">
        <v>180</v>
      </c>
      <c r="C374" s="595">
        <v>367</v>
      </c>
      <c r="D374" s="596" t="s">
        <v>374</v>
      </c>
      <c r="E374" s="597" t="s">
        <v>243</v>
      </c>
      <c r="F374" s="598" t="s">
        <v>375</v>
      </c>
      <c r="G374" s="599" t="s">
        <v>106</v>
      </c>
      <c r="H374" s="600">
        <v>480000</v>
      </c>
      <c r="I374" s="610">
        <v>980000</v>
      </c>
      <c r="J374" s="605">
        <v>42888</v>
      </c>
      <c r="K374" s="603">
        <v>0</v>
      </c>
      <c r="L374" s="603">
        <v>0</v>
      </c>
      <c r="M374" s="600">
        <v>0</v>
      </c>
      <c r="N374" s="600">
        <v>0</v>
      </c>
      <c r="O374" s="600">
        <f t="shared" si="5"/>
        <v>980000</v>
      </c>
      <c r="P374" s="604"/>
    </row>
    <row r="375" spans="1:16" s="611" customFormat="1" x14ac:dyDescent="0.2">
      <c r="A375" s="594">
        <v>124</v>
      </c>
      <c r="B375" s="594">
        <v>189</v>
      </c>
      <c r="C375" s="595">
        <v>368</v>
      </c>
      <c r="D375" s="596" t="s">
        <v>389</v>
      </c>
      <c r="E375" s="597" t="s">
        <v>248</v>
      </c>
      <c r="F375" s="598" t="s">
        <v>148</v>
      </c>
      <c r="G375" s="599" t="s">
        <v>106</v>
      </c>
      <c r="H375" s="600">
        <v>75000</v>
      </c>
      <c r="I375" s="610">
        <v>75000</v>
      </c>
      <c r="J375" s="605">
        <v>43000</v>
      </c>
      <c r="K375" s="603">
        <v>0</v>
      </c>
      <c r="L375" s="603">
        <v>0</v>
      </c>
      <c r="M375" s="600">
        <v>0</v>
      </c>
      <c r="N375" s="600">
        <v>0</v>
      </c>
      <c r="O375" s="600">
        <f t="shared" si="5"/>
        <v>75000</v>
      </c>
      <c r="P375" s="604"/>
    </row>
    <row r="376" spans="1:16" s="611" customFormat="1" x14ac:dyDescent="0.2">
      <c r="A376" s="594">
        <v>125</v>
      </c>
      <c r="B376" s="594">
        <v>190</v>
      </c>
      <c r="C376" s="595">
        <v>369</v>
      </c>
      <c r="D376" s="596" t="s">
        <v>390</v>
      </c>
      <c r="E376" s="597" t="s">
        <v>248</v>
      </c>
      <c r="F376" s="598" t="s">
        <v>148</v>
      </c>
      <c r="G376" s="599" t="s">
        <v>106</v>
      </c>
      <c r="H376" s="600">
        <v>100000</v>
      </c>
      <c r="I376" s="610">
        <v>100000</v>
      </c>
      <c r="J376" s="605">
        <v>43000</v>
      </c>
      <c r="K376" s="603">
        <v>0</v>
      </c>
      <c r="L376" s="603">
        <v>0</v>
      </c>
      <c r="M376" s="600">
        <v>0</v>
      </c>
      <c r="N376" s="600">
        <v>0</v>
      </c>
      <c r="O376" s="600">
        <f t="shared" si="5"/>
        <v>100000</v>
      </c>
      <c r="P376" s="604"/>
    </row>
    <row r="377" spans="1:16" s="611" customFormat="1" x14ac:dyDescent="0.2">
      <c r="A377" s="594">
        <v>126</v>
      </c>
      <c r="B377" s="594">
        <v>191</v>
      </c>
      <c r="C377" s="595">
        <v>370</v>
      </c>
      <c r="D377" s="596" t="s">
        <v>391</v>
      </c>
      <c r="E377" s="597" t="s">
        <v>248</v>
      </c>
      <c r="F377" s="598" t="s">
        <v>148</v>
      </c>
      <c r="G377" s="599" t="s">
        <v>106</v>
      </c>
      <c r="H377" s="600">
        <v>100000</v>
      </c>
      <c r="I377" s="610">
        <v>100000</v>
      </c>
      <c r="J377" s="605">
        <v>43000</v>
      </c>
      <c r="K377" s="603">
        <v>0</v>
      </c>
      <c r="L377" s="603">
        <v>0</v>
      </c>
      <c r="M377" s="600">
        <v>0</v>
      </c>
      <c r="N377" s="600">
        <v>0</v>
      </c>
      <c r="O377" s="600">
        <f t="shared" si="5"/>
        <v>100000</v>
      </c>
      <c r="P377" s="604"/>
    </row>
    <row r="378" spans="1:16" s="611" customFormat="1" x14ac:dyDescent="0.2">
      <c r="A378" s="594">
        <v>127</v>
      </c>
      <c r="B378" s="594">
        <v>192</v>
      </c>
      <c r="C378" s="595">
        <v>371</v>
      </c>
      <c r="D378" s="596" t="s">
        <v>392</v>
      </c>
      <c r="E378" s="597" t="s">
        <v>248</v>
      </c>
      <c r="F378" s="598" t="s">
        <v>148</v>
      </c>
      <c r="G378" s="599" t="s">
        <v>106</v>
      </c>
      <c r="H378" s="600">
        <v>125000</v>
      </c>
      <c r="I378" s="610">
        <v>125000</v>
      </c>
      <c r="J378" s="605">
        <v>43000</v>
      </c>
      <c r="K378" s="603">
        <v>0</v>
      </c>
      <c r="L378" s="603">
        <v>0</v>
      </c>
      <c r="M378" s="600">
        <v>0</v>
      </c>
      <c r="N378" s="600">
        <v>0</v>
      </c>
      <c r="O378" s="600">
        <f t="shared" si="5"/>
        <v>125000</v>
      </c>
      <c r="P378" s="604"/>
    </row>
    <row r="379" spans="1:16" s="611" customFormat="1" x14ac:dyDescent="0.2">
      <c r="A379" s="594">
        <v>128</v>
      </c>
      <c r="B379" s="594">
        <v>193</v>
      </c>
      <c r="C379" s="595">
        <v>372</v>
      </c>
      <c r="D379" s="596" t="s">
        <v>393</v>
      </c>
      <c r="E379" s="597" t="s">
        <v>248</v>
      </c>
      <c r="F379" s="598" t="s">
        <v>394</v>
      </c>
      <c r="G379" s="599" t="s">
        <v>106</v>
      </c>
      <c r="H379" s="600">
        <v>250000</v>
      </c>
      <c r="I379" s="610">
        <v>250000</v>
      </c>
      <c r="J379" s="605">
        <v>43000</v>
      </c>
      <c r="K379" s="603">
        <v>0</v>
      </c>
      <c r="L379" s="603">
        <v>0</v>
      </c>
      <c r="M379" s="600">
        <v>0</v>
      </c>
      <c r="N379" s="600">
        <v>0</v>
      </c>
      <c r="O379" s="600">
        <f t="shared" si="5"/>
        <v>250000</v>
      </c>
      <c r="P379" s="604"/>
    </row>
    <row r="380" spans="1:16" s="611" customFormat="1" x14ac:dyDescent="0.2">
      <c r="A380" s="594">
        <v>129</v>
      </c>
      <c r="B380" s="594">
        <v>194</v>
      </c>
      <c r="C380" s="595">
        <v>373</v>
      </c>
      <c r="D380" s="596" t="s">
        <v>395</v>
      </c>
      <c r="E380" s="597" t="s">
        <v>248</v>
      </c>
      <c r="F380" s="598" t="s">
        <v>396</v>
      </c>
      <c r="G380" s="599" t="s">
        <v>106</v>
      </c>
      <c r="H380" s="600">
        <v>150000</v>
      </c>
      <c r="I380" s="610">
        <v>150000</v>
      </c>
      <c r="J380" s="605">
        <v>43000</v>
      </c>
      <c r="K380" s="603">
        <v>0</v>
      </c>
      <c r="L380" s="603">
        <v>0</v>
      </c>
      <c r="M380" s="600">
        <v>0</v>
      </c>
      <c r="N380" s="600">
        <v>0</v>
      </c>
      <c r="O380" s="600">
        <f t="shared" si="5"/>
        <v>150000</v>
      </c>
      <c r="P380" s="604"/>
    </row>
    <row r="381" spans="1:16" s="611" customFormat="1" x14ac:dyDescent="0.2">
      <c r="A381" s="594">
        <v>141</v>
      </c>
      <c r="B381" s="594">
        <v>196</v>
      </c>
      <c r="C381" s="595">
        <v>374</v>
      </c>
      <c r="D381" s="596" t="s">
        <v>418</v>
      </c>
      <c r="E381" s="597" t="s">
        <v>156</v>
      </c>
      <c r="F381" s="598" t="s">
        <v>419</v>
      </c>
      <c r="G381" s="599" t="s">
        <v>106</v>
      </c>
      <c r="H381" s="600">
        <v>200000</v>
      </c>
      <c r="I381" s="610">
        <v>200000</v>
      </c>
      <c r="J381" s="605">
        <v>42972</v>
      </c>
      <c r="K381" s="603">
        <v>0</v>
      </c>
      <c r="L381" s="603">
        <v>0</v>
      </c>
      <c r="M381" s="600">
        <v>0</v>
      </c>
      <c r="N381" s="600">
        <v>0</v>
      </c>
      <c r="O381" s="600">
        <f t="shared" si="5"/>
        <v>200000</v>
      </c>
      <c r="P381" s="604"/>
    </row>
    <row r="382" spans="1:16" s="611" customFormat="1" ht="30" x14ac:dyDescent="0.2">
      <c r="A382" s="594">
        <v>253</v>
      </c>
      <c r="B382" s="594">
        <v>265</v>
      </c>
      <c r="C382" s="595">
        <v>375</v>
      </c>
      <c r="D382" s="596" t="s">
        <v>643</v>
      </c>
      <c r="E382" s="597" t="s">
        <v>481</v>
      </c>
      <c r="F382" s="598" t="s">
        <v>388</v>
      </c>
      <c r="G382" s="599" t="s">
        <v>106</v>
      </c>
      <c r="H382" s="600">
        <v>85000</v>
      </c>
      <c r="I382" s="610">
        <v>85000</v>
      </c>
      <c r="J382" s="605">
        <v>42873</v>
      </c>
      <c r="K382" s="603">
        <v>0</v>
      </c>
      <c r="L382" s="603">
        <v>0</v>
      </c>
      <c r="M382" s="600">
        <v>0</v>
      </c>
      <c r="N382" s="600">
        <v>0</v>
      </c>
      <c r="O382" s="600">
        <f t="shared" si="5"/>
        <v>85000</v>
      </c>
      <c r="P382" s="604"/>
    </row>
    <row r="383" spans="1:16" s="611" customFormat="1" x14ac:dyDescent="0.2">
      <c r="A383" s="594">
        <v>316</v>
      </c>
      <c r="B383" s="594">
        <v>328</v>
      </c>
      <c r="C383" s="595">
        <v>376</v>
      </c>
      <c r="D383" s="596" t="s">
        <v>838</v>
      </c>
      <c r="E383" s="597" t="s">
        <v>667</v>
      </c>
      <c r="F383" s="598" t="s">
        <v>839</v>
      </c>
      <c r="G383" s="599" t="s">
        <v>106</v>
      </c>
      <c r="H383" s="600">
        <v>90000</v>
      </c>
      <c r="I383" s="610">
        <v>90000</v>
      </c>
      <c r="J383" s="605">
        <v>42871</v>
      </c>
      <c r="K383" s="603">
        <v>0</v>
      </c>
      <c r="L383" s="603">
        <v>0</v>
      </c>
      <c r="M383" s="600">
        <v>0</v>
      </c>
      <c r="N383" s="600">
        <v>0</v>
      </c>
      <c r="O383" s="600">
        <f t="shared" si="5"/>
        <v>90000</v>
      </c>
      <c r="P383" s="604"/>
    </row>
    <row r="384" spans="1:16" s="611" customFormat="1" x14ac:dyDescent="0.2">
      <c r="A384" s="594">
        <v>324</v>
      </c>
      <c r="B384" s="594">
        <v>336</v>
      </c>
      <c r="C384" s="595">
        <v>377</v>
      </c>
      <c r="D384" s="596" t="s">
        <v>862</v>
      </c>
      <c r="E384" s="597" t="s">
        <v>481</v>
      </c>
      <c r="F384" s="598" t="s">
        <v>863</v>
      </c>
      <c r="G384" s="599" t="s">
        <v>106</v>
      </c>
      <c r="H384" s="600">
        <v>125000</v>
      </c>
      <c r="I384" s="610">
        <v>125000</v>
      </c>
      <c r="J384" s="605">
        <v>42872</v>
      </c>
      <c r="K384" s="603">
        <v>0</v>
      </c>
      <c r="L384" s="603">
        <v>0</v>
      </c>
      <c r="M384" s="600">
        <v>0</v>
      </c>
      <c r="N384" s="600">
        <v>0</v>
      </c>
      <c r="O384" s="600">
        <f t="shared" si="5"/>
        <v>125000</v>
      </c>
      <c r="P384" s="604"/>
    </row>
    <row r="385" spans="1:16" s="611" customFormat="1" x14ac:dyDescent="0.2">
      <c r="A385" s="594">
        <v>326</v>
      </c>
      <c r="B385" s="594">
        <v>338</v>
      </c>
      <c r="C385" s="595">
        <v>378</v>
      </c>
      <c r="D385" s="596" t="s">
        <v>868</v>
      </c>
      <c r="E385" s="597" t="s">
        <v>869</v>
      </c>
      <c r="F385" s="598" t="s">
        <v>305</v>
      </c>
      <c r="G385" s="599" t="s">
        <v>106</v>
      </c>
      <c r="H385" s="600">
        <v>200000</v>
      </c>
      <c r="I385" s="610">
        <v>200000</v>
      </c>
      <c r="J385" s="605">
        <v>42811</v>
      </c>
      <c r="K385" s="603">
        <v>0</v>
      </c>
      <c r="L385" s="603">
        <v>0</v>
      </c>
      <c r="M385" s="600">
        <v>0</v>
      </c>
      <c r="N385" s="600">
        <v>0</v>
      </c>
      <c r="O385" s="600">
        <f t="shared" si="5"/>
        <v>200000</v>
      </c>
      <c r="P385" s="604"/>
    </row>
    <row r="386" spans="1:16" s="611" customFormat="1" x14ac:dyDescent="0.2">
      <c r="A386" s="594">
        <v>329</v>
      </c>
      <c r="B386" s="594">
        <v>341</v>
      </c>
      <c r="C386" s="595">
        <v>379</v>
      </c>
      <c r="D386" s="596" t="s">
        <v>877</v>
      </c>
      <c r="E386" s="597" t="s">
        <v>304</v>
      </c>
      <c r="F386" s="598" t="s">
        <v>305</v>
      </c>
      <c r="G386" s="599" t="s">
        <v>106</v>
      </c>
      <c r="H386" s="600">
        <v>360000</v>
      </c>
      <c r="I386" s="610">
        <v>360000</v>
      </c>
      <c r="J386" s="605">
        <v>42811</v>
      </c>
      <c r="K386" s="603">
        <v>0</v>
      </c>
      <c r="L386" s="603">
        <v>0</v>
      </c>
      <c r="M386" s="600">
        <v>0</v>
      </c>
      <c r="N386" s="600">
        <v>0</v>
      </c>
      <c r="O386" s="600">
        <f t="shared" si="5"/>
        <v>360000</v>
      </c>
      <c r="P386" s="604"/>
    </row>
    <row r="387" spans="1:16" s="611" customFormat="1" ht="30" x14ac:dyDescent="0.2">
      <c r="A387" s="594">
        <v>514</v>
      </c>
      <c r="B387" s="594">
        <v>524</v>
      </c>
      <c r="C387" s="595">
        <v>380</v>
      </c>
      <c r="D387" s="596" t="s">
        <v>1409</v>
      </c>
      <c r="E387" s="597" t="s">
        <v>1410</v>
      </c>
      <c r="F387" s="598" t="s">
        <v>1411</v>
      </c>
      <c r="G387" s="599" t="s">
        <v>106</v>
      </c>
      <c r="H387" s="600">
        <v>25200</v>
      </c>
      <c r="I387" s="610">
        <v>25200</v>
      </c>
      <c r="J387" s="605">
        <v>43174</v>
      </c>
      <c r="K387" s="603">
        <v>0</v>
      </c>
      <c r="L387" s="603">
        <v>0</v>
      </c>
      <c r="M387" s="600">
        <v>0</v>
      </c>
      <c r="N387" s="600">
        <v>0</v>
      </c>
      <c r="O387" s="600">
        <f t="shared" si="5"/>
        <v>25200</v>
      </c>
      <c r="P387" s="604"/>
    </row>
    <row r="388" spans="1:16" s="611" customFormat="1" ht="30" x14ac:dyDescent="0.2">
      <c r="A388" s="594">
        <v>119</v>
      </c>
      <c r="B388" s="594">
        <v>181</v>
      </c>
      <c r="C388" s="595">
        <v>381</v>
      </c>
      <c r="D388" s="596" t="s">
        <v>379</v>
      </c>
      <c r="E388" s="597" t="s">
        <v>248</v>
      </c>
      <c r="F388" s="598" t="s">
        <v>380</v>
      </c>
      <c r="G388" s="599" t="s">
        <v>106</v>
      </c>
      <c r="H388" s="600">
        <v>150000</v>
      </c>
      <c r="I388" s="610">
        <v>150000</v>
      </c>
      <c r="J388" s="605">
        <v>42877</v>
      </c>
      <c r="K388" s="603">
        <v>0</v>
      </c>
      <c r="L388" s="603">
        <v>0</v>
      </c>
      <c r="M388" s="600">
        <v>0</v>
      </c>
      <c r="N388" s="600">
        <v>0</v>
      </c>
      <c r="O388" s="600">
        <f t="shared" si="5"/>
        <v>150000</v>
      </c>
      <c r="P388" s="604"/>
    </row>
    <row r="389" spans="1:16" s="611" customFormat="1" x14ac:dyDescent="0.2">
      <c r="A389" s="594">
        <v>120</v>
      </c>
      <c r="B389" s="594">
        <v>109</v>
      </c>
      <c r="C389" s="595">
        <v>382</v>
      </c>
      <c r="D389" s="596" t="s">
        <v>381</v>
      </c>
      <c r="E389" s="597" t="s">
        <v>248</v>
      </c>
      <c r="F389" s="598" t="s">
        <v>382</v>
      </c>
      <c r="G389" s="599" t="s">
        <v>106</v>
      </c>
      <c r="H389" s="600">
        <v>20000</v>
      </c>
      <c r="I389" s="610">
        <v>20000</v>
      </c>
      <c r="J389" s="605">
        <v>42873</v>
      </c>
      <c r="K389" s="603">
        <v>0</v>
      </c>
      <c r="L389" s="603">
        <v>0</v>
      </c>
      <c r="M389" s="600">
        <v>0</v>
      </c>
      <c r="N389" s="600">
        <v>0</v>
      </c>
      <c r="O389" s="600">
        <f t="shared" si="5"/>
        <v>20000</v>
      </c>
      <c r="P389" s="604"/>
    </row>
    <row r="390" spans="1:16" s="611" customFormat="1" x14ac:dyDescent="0.2">
      <c r="A390" s="594">
        <v>122</v>
      </c>
      <c r="B390" s="594">
        <v>183</v>
      </c>
      <c r="C390" s="595">
        <v>383</v>
      </c>
      <c r="D390" s="596" t="s">
        <v>385</v>
      </c>
      <c r="E390" s="597" t="s">
        <v>248</v>
      </c>
      <c r="F390" s="598" t="s">
        <v>386</v>
      </c>
      <c r="G390" s="599" t="s">
        <v>106</v>
      </c>
      <c r="H390" s="600">
        <v>150000</v>
      </c>
      <c r="I390" s="610">
        <v>150000</v>
      </c>
      <c r="J390" s="605">
        <v>42873</v>
      </c>
      <c r="K390" s="603">
        <v>0</v>
      </c>
      <c r="L390" s="603">
        <v>0</v>
      </c>
      <c r="M390" s="600">
        <v>0</v>
      </c>
      <c r="N390" s="600">
        <v>0</v>
      </c>
      <c r="O390" s="600">
        <f t="shared" si="5"/>
        <v>150000</v>
      </c>
      <c r="P390" s="604"/>
    </row>
    <row r="391" spans="1:16" s="611" customFormat="1" ht="30" x14ac:dyDescent="0.2">
      <c r="A391" s="594">
        <v>123</v>
      </c>
      <c r="B391" s="594">
        <v>184</v>
      </c>
      <c r="C391" s="595">
        <v>384</v>
      </c>
      <c r="D391" s="596" t="s">
        <v>387</v>
      </c>
      <c r="E391" s="597" t="s">
        <v>248</v>
      </c>
      <c r="F391" s="598" t="s">
        <v>388</v>
      </c>
      <c r="G391" s="599" t="s">
        <v>106</v>
      </c>
      <c r="H391" s="600">
        <v>100000</v>
      </c>
      <c r="I391" s="610">
        <v>100000</v>
      </c>
      <c r="J391" s="605">
        <v>42873</v>
      </c>
      <c r="K391" s="603">
        <v>0</v>
      </c>
      <c r="L391" s="603">
        <v>0</v>
      </c>
      <c r="M391" s="600">
        <v>0</v>
      </c>
      <c r="N391" s="600">
        <v>0</v>
      </c>
      <c r="O391" s="600">
        <f t="shared" si="5"/>
        <v>100000</v>
      </c>
      <c r="P391" s="604"/>
    </row>
    <row r="392" spans="1:16" s="611" customFormat="1" ht="30" x14ac:dyDescent="0.2">
      <c r="A392" s="594">
        <v>279</v>
      </c>
      <c r="B392" s="594">
        <v>291</v>
      </c>
      <c r="C392" s="595">
        <v>385</v>
      </c>
      <c r="D392" s="596" t="s">
        <v>726</v>
      </c>
      <c r="E392" s="597" t="s">
        <v>5280</v>
      </c>
      <c r="F392" s="598" t="s">
        <v>728</v>
      </c>
      <c r="G392" s="599" t="s">
        <v>106</v>
      </c>
      <c r="H392" s="600">
        <v>150000</v>
      </c>
      <c r="I392" s="610">
        <v>150000</v>
      </c>
      <c r="J392" s="605">
        <v>42873</v>
      </c>
      <c r="K392" s="603">
        <v>0</v>
      </c>
      <c r="L392" s="603">
        <v>0</v>
      </c>
      <c r="M392" s="600">
        <v>0</v>
      </c>
      <c r="N392" s="600">
        <v>0</v>
      </c>
      <c r="O392" s="600">
        <f t="shared" si="5"/>
        <v>150000</v>
      </c>
      <c r="P392" s="604"/>
    </row>
    <row r="393" spans="1:16" s="611" customFormat="1" ht="30" x14ac:dyDescent="0.2">
      <c r="A393" s="594">
        <v>317</v>
      </c>
      <c r="B393" s="594">
        <v>329</v>
      </c>
      <c r="C393" s="595">
        <v>386</v>
      </c>
      <c r="D393" s="596" t="s">
        <v>841</v>
      </c>
      <c r="E393" s="597" t="s">
        <v>667</v>
      </c>
      <c r="F393" s="598" t="s">
        <v>842</v>
      </c>
      <c r="G393" s="599" t="s">
        <v>106</v>
      </c>
      <c r="H393" s="600">
        <v>45000</v>
      </c>
      <c r="I393" s="610">
        <v>45000</v>
      </c>
      <c r="J393" s="605">
        <v>42872</v>
      </c>
      <c r="K393" s="603">
        <v>0</v>
      </c>
      <c r="L393" s="603">
        <v>0</v>
      </c>
      <c r="M393" s="600">
        <v>0</v>
      </c>
      <c r="N393" s="600">
        <v>0</v>
      </c>
      <c r="O393" s="600">
        <f t="shared" ref="O393:O446" si="6">IF(M393&gt;0,M393-N393,I393-N393)</f>
        <v>45000</v>
      </c>
      <c r="P393" s="604"/>
    </row>
    <row r="394" spans="1:16" s="611" customFormat="1" x14ac:dyDescent="0.2">
      <c r="A394" s="594" t="s">
        <v>120</v>
      </c>
      <c r="B394" s="594">
        <v>84</v>
      </c>
      <c r="C394" s="595">
        <v>387</v>
      </c>
      <c r="D394" s="596" t="s">
        <v>121</v>
      </c>
      <c r="E394" s="597" t="s">
        <v>122</v>
      </c>
      <c r="F394" s="598" t="s">
        <v>123</v>
      </c>
      <c r="G394" s="599" t="s">
        <v>106</v>
      </c>
      <c r="H394" s="600">
        <v>0</v>
      </c>
      <c r="I394" s="610">
        <v>200000</v>
      </c>
      <c r="J394" s="605">
        <v>42814</v>
      </c>
      <c r="K394" s="603">
        <v>0</v>
      </c>
      <c r="L394" s="603">
        <v>0</v>
      </c>
      <c r="M394" s="600">
        <v>0</v>
      </c>
      <c r="N394" s="600">
        <v>0</v>
      </c>
      <c r="O394" s="600">
        <f t="shared" si="6"/>
        <v>200000</v>
      </c>
      <c r="P394" s="604"/>
    </row>
    <row r="395" spans="1:16" s="611" customFormat="1" x14ac:dyDescent="0.2">
      <c r="A395" s="594">
        <v>362</v>
      </c>
      <c r="B395" s="594">
        <v>374</v>
      </c>
      <c r="C395" s="595">
        <v>388</v>
      </c>
      <c r="D395" s="596" t="s">
        <v>977</v>
      </c>
      <c r="E395" s="597" t="s">
        <v>978</v>
      </c>
      <c r="F395" s="598" t="s">
        <v>895</v>
      </c>
      <c r="G395" s="599" t="s">
        <v>106</v>
      </c>
      <c r="H395" s="600">
        <v>10000</v>
      </c>
      <c r="I395" s="610">
        <v>10000</v>
      </c>
      <c r="J395" s="605">
        <v>42691</v>
      </c>
      <c r="K395" s="603">
        <v>0</v>
      </c>
      <c r="L395" s="603">
        <v>0</v>
      </c>
      <c r="M395" s="600">
        <v>0</v>
      </c>
      <c r="N395" s="600">
        <v>0</v>
      </c>
      <c r="O395" s="600">
        <f t="shared" si="6"/>
        <v>10000</v>
      </c>
      <c r="P395" s="604"/>
    </row>
    <row r="396" spans="1:16" s="611" customFormat="1" x14ac:dyDescent="0.2">
      <c r="A396" s="594">
        <v>978</v>
      </c>
      <c r="B396" s="594">
        <v>986</v>
      </c>
      <c r="C396" s="595">
        <v>389</v>
      </c>
      <c r="D396" s="596" t="s">
        <v>2747</v>
      </c>
      <c r="E396" s="597" t="s">
        <v>2745</v>
      </c>
      <c r="F396" s="598" t="s">
        <v>2168</v>
      </c>
      <c r="G396" s="599" t="s">
        <v>106</v>
      </c>
      <c r="H396" s="600">
        <v>20000</v>
      </c>
      <c r="I396" s="610">
        <v>20000</v>
      </c>
      <c r="J396" s="605">
        <v>42691</v>
      </c>
      <c r="K396" s="603">
        <v>0</v>
      </c>
      <c r="L396" s="603">
        <v>0</v>
      </c>
      <c r="M396" s="600">
        <v>0</v>
      </c>
      <c r="N396" s="600">
        <v>0</v>
      </c>
      <c r="O396" s="600">
        <f t="shared" si="6"/>
        <v>20000</v>
      </c>
      <c r="P396" s="604"/>
    </row>
    <row r="397" spans="1:16" s="611" customFormat="1" ht="30" x14ac:dyDescent="0.2">
      <c r="A397" s="594">
        <v>983</v>
      </c>
      <c r="B397" s="594">
        <v>991</v>
      </c>
      <c r="C397" s="595">
        <v>390</v>
      </c>
      <c r="D397" s="596" t="s">
        <v>2758</v>
      </c>
      <c r="E397" s="597" t="s">
        <v>2754</v>
      </c>
      <c r="F397" s="598" t="s">
        <v>1491</v>
      </c>
      <c r="G397" s="599" t="s">
        <v>106</v>
      </c>
      <c r="H397" s="600">
        <v>15000</v>
      </c>
      <c r="I397" s="610">
        <v>15000</v>
      </c>
      <c r="J397" s="605">
        <v>42691</v>
      </c>
      <c r="K397" s="603">
        <v>0</v>
      </c>
      <c r="L397" s="603">
        <v>0</v>
      </c>
      <c r="M397" s="600">
        <v>0</v>
      </c>
      <c r="N397" s="600">
        <v>0</v>
      </c>
      <c r="O397" s="600">
        <f t="shared" si="6"/>
        <v>15000</v>
      </c>
      <c r="P397" s="604"/>
    </row>
    <row r="398" spans="1:16" s="611" customFormat="1" ht="30" x14ac:dyDescent="0.2">
      <c r="A398" s="594">
        <v>1098</v>
      </c>
      <c r="B398" s="594">
        <v>1106</v>
      </c>
      <c r="C398" s="595">
        <v>391</v>
      </c>
      <c r="D398" s="596" t="s">
        <v>3081</v>
      </c>
      <c r="E398" s="597" t="s">
        <v>270</v>
      </c>
      <c r="F398" s="598" t="s">
        <v>3082</v>
      </c>
      <c r="G398" s="599" t="s">
        <v>106</v>
      </c>
      <c r="H398" s="600">
        <v>10000</v>
      </c>
      <c r="I398" s="610">
        <v>10000</v>
      </c>
      <c r="J398" s="605">
        <v>42691</v>
      </c>
      <c r="K398" s="603">
        <v>0</v>
      </c>
      <c r="L398" s="603">
        <v>0</v>
      </c>
      <c r="M398" s="600">
        <v>0</v>
      </c>
      <c r="N398" s="600">
        <v>0</v>
      </c>
      <c r="O398" s="600">
        <f t="shared" si="6"/>
        <v>10000</v>
      </c>
      <c r="P398" s="604" t="s">
        <v>5205</v>
      </c>
    </row>
    <row r="399" spans="1:16" s="611" customFormat="1" ht="30" x14ac:dyDescent="0.2">
      <c r="A399" s="594">
        <v>807</v>
      </c>
      <c r="B399" s="594">
        <v>815</v>
      </c>
      <c r="C399" s="595">
        <v>392</v>
      </c>
      <c r="D399" s="596" t="s">
        <v>2280</v>
      </c>
      <c r="E399" s="597" t="s">
        <v>483</v>
      </c>
      <c r="F399" s="598" t="s">
        <v>2281</v>
      </c>
      <c r="G399" s="599" t="s">
        <v>106</v>
      </c>
      <c r="H399" s="600">
        <v>20000</v>
      </c>
      <c r="I399" s="610">
        <v>20000</v>
      </c>
      <c r="J399" s="605">
        <v>42692</v>
      </c>
      <c r="K399" s="603">
        <v>0</v>
      </c>
      <c r="L399" s="603">
        <v>0</v>
      </c>
      <c r="M399" s="600">
        <v>0</v>
      </c>
      <c r="N399" s="600">
        <v>0</v>
      </c>
      <c r="O399" s="600">
        <f t="shared" si="6"/>
        <v>20000</v>
      </c>
      <c r="P399" s="604" t="s">
        <v>4400</v>
      </c>
    </row>
    <row r="400" spans="1:16" s="611" customFormat="1" x14ac:dyDescent="0.2">
      <c r="A400" s="594">
        <v>854</v>
      </c>
      <c r="B400" s="594">
        <v>862</v>
      </c>
      <c r="C400" s="595">
        <v>393</v>
      </c>
      <c r="D400" s="596" t="s">
        <v>2402</v>
      </c>
      <c r="E400" s="597" t="s">
        <v>481</v>
      </c>
      <c r="F400" s="598" t="s">
        <v>1491</v>
      </c>
      <c r="G400" s="599" t="s">
        <v>106</v>
      </c>
      <c r="H400" s="600">
        <v>8000</v>
      </c>
      <c r="I400" s="610">
        <v>8000</v>
      </c>
      <c r="J400" s="605">
        <v>42692</v>
      </c>
      <c r="K400" s="603">
        <v>0</v>
      </c>
      <c r="L400" s="603">
        <v>0</v>
      </c>
      <c r="M400" s="600">
        <v>0</v>
      </c>
      <c r="N400" s="600">
        <v>0</v>
      </c>
      <c r="O400" s="600">
        <f t="shared" si="6"/>
        <v>8000</v>
      </c>
      <c r="P400" s="604" t="s">
        <v>5205</v>
      </c>
    </row>
    <row r="401" spans="1:16" s="611" customFormat="1" ht="30" x14ac:dyDescent="0.2">
      <c r="A401" s="594">
        <v>984</v>
      </c>
      <c r="B401" s="594">
        <v>992</v>
      </c>
      <c r="C401" s="595">
        <v>394</v>
      </c>
      <c r="D401" s="596" t="s">
        <v>2760</v>
      </c>
      <c r="E401" s="597" t="s">
        <v>2761</v>
      </c>
      <c r="F401" s="598" t="s">
        <v>2762</v>
      </c>
      <c r="G401" s="599" t="s">
        <v>106</v>
      </c>
      <c r="H401" s="600">
        <v>10000</v>
      </c>
      <c r="I401" s="610">
        <v>10000</v>
      </c>
      <c r="J401" s="605">
        <v>42692</v>
      </c>
      <c r="K401" s="603">
        <v>0</v>
      </c>
      <c r="L401" s="603">
        <v>0</v>
      </c>
      <c r="M401" s="600">
        <v>0</v>
      </c>
      <c r="N401" s="600">
        <v>0</v>
      </c>
      <c r="O401" s="600">
        <f t="shared" si="6"/>
        <v>10000</v>
      </c>
      <c r="P401" s="604" t="s">
        <v>5205</v>
      </c>
    </row>
    <row r="402" spans="1:16" s="611" customFormat="1" ht="30" x14ac:dyDescent="0.2">
      <c r="A402" s="594">
        <v>993</v>
      </c>
      <c r="B402" s="594">
        <v>1001</v>
      </c>
      <c r="C402" s="595">
        <v>395</v>
      </c>
      <c r="D402" s="596" t="s">
        <v>2781</v>
      </c>
      <c r="E402" s="597" t="s">
        <v>2775</v>
      </c>
      <c r="F402" s="598" t="s">
        <v>2214</v>
      </c>
      <c r="G402" s="599" t="s">
        <v>106</v>
      </c>
      <c r="H402" s="600">
        <v>20000</v>
      </c>
      <c r="I402" s="610">
        <v>20000</v>
      </c>
      <c r="J402" s="605" t="s">
        <v>91</v>
      </c>
      <c r="K402" s="603">
        <v>0</v>
      </c>
      <c r="L402" s="603">
        <v>0</v>
      </c>
      <c r="M402" s="600">
        <v>0</v>
      </c>
      <c r="N402" s="600">
        <v>0</v>
      </c>
      <c r="O402" s="600">
        <f t="shared" si="6"/>
        <v>20000</v>
      </c>
      <c r="P402" s="604" t="s">
        <v>5205</v>
      </c>
    </row>
    <row r="403" spans="1:16" s="611" customFormat="1" x14ac:dyDescent="0.2">
      <c r="A403" s="594" t="e">
        <v>#N/A</v>
      </c>
      <c r="B403" s="594" t="e">
        <v>#N/A</v>
      </c>
      <c r="C403" s="595">
        <v>396</v>
      </c>
      <c r="D403" s="596" t="s">
        <v>5281</v>
      </c>
      <c r="E403" s="597" t="s">
        <v>143</v>
      </c>
      <c r="F403" s="598" t="s">
        <v>4676</v>
      </c>
      <c r="G403" s="599" t="s">
        <v>106</v>
      </c>
      <c r="H403" s="600">
        <v>0</v>
      </c>
      <c r="I403" s="610">
        <v>150000</v>
      </c>
      <c r="J403" s="605">
        <v>42699</v>
      </c>
      <c r="K403" s="603">
        <v>0</v>
      </c>
      <c r="L403" s="603">
        <v>0</v>
      </c>
      <c r="M403" s="600">
        <v>0</v>
      </c>
      <c r="N403" s="600">
        <v>0</v>
      </c>
      <c r="O403" s="600">
        <f t="shared" si="6"/>
        <v>150000</v>
      </c>
      <c r="P403" s="604" t="s">
        <v>5205</v>
      </c>
    </row>
    <row r="404" spans="1:16" s="611" customFormat="1" x14ac:dyDescent="0.2">
      <c r="A404" s="594">
        <v>154</v>
      </c>
      <c r="B404" s="594">
        <v>178</v>
      </c>
      <c r="C404" s="595">
        <v>397</v>
      </c>
      <c r="D404" s="596" t="s">
        <v>440</v>
      </c>
      <c r="E404" s="597" t="s">
        <v>104</v>
      </c>
      <c r="F404" s="598" t="s">
        <v>148</v>
      </c>
      <c r="G404" s="599" t="s">
        <v>106</v>
      </c>
      <c r="H404" s="600">
        <v>95000</v>
      </c>
      <c r="I404" s="610">
        <v>95000</v>
      </c>
      <c r="J404" s="605">
        <v>42724</v>
      </c>
      <c r="K404" s="603">
        <v>0</v>
      </c>
      <c r="L404" s="603">
        <v>0</v>
      </c>
      <c r="M404" s="600">
        <v>0</v>
      </c>
      <c r="N404" s="600">
        <v>0</v>
      </c>
      <c r="O404" s="600">
        <f t="shared" si="6"/>
        <v>95000</v>
      </c>
      <c r="P404" s="604" t="s">
        <v>5205</v>
      </c>
    </row>
    <row r="405" spans="1:16" s="611" customFormat="1" x14ac:dyDescent="0.2">
      <c r="A405" s="594">
        <v>160</v>
      </c>
      <c r="B405" s="594">
        <v>179</v>
      </c>
      <c r="C405" s="595">
        <v>398</v>
      </c>
      <c r="D405" s="596" t="s">
        <v>452</v>
      </c>
      <c r="E405" s="597" t="s">
        <v>125</v>
      </c>
      <c r="F405" s="598" t="s">
        <v>453</v>
      </c>
      <c r="G405" s="599" t="s">
        <v>106</v>
      </c>
      <c r="H405" s="600">
        <v>200000</v>
      </c>
      <c r="I405" s="610">
        <v>200000</v>
      </c>
      <c r="J405" s="605">
        <v>42822</v>
      </c>
      <c r="K405" s="603">
        <v>0</v>
      </c>
      <c r="L405" s="603">
        <v>0</v>
      </c>
      <c r="M405" s="600">
        <v>0</v>
      </c>
      <c r="N405" s="600">
        <v>0</v>
      </c>
      <c r="O405" s="600">
        <f t="shared" si="6"/>
        <v>200000</v>
      </c>
      <c r="P405" s="604" t="s">
        <v>4400</v>
      </c>
    </row>
    <row r="406" spans="1:16" s="611" customFormat="1" x14ac:dyDescent="0.2">
      <c r="A406" s="594">
        <v>256</v>
      </c>
      <c r="B406" s="594">
        <v>268</v>
      </c>
      <c r="C406" s="595">
        <v>399</v>
      </c>
      <c r="D406" s="596" t="s">
        <v>652</v>
      </c>
      <c r="E406" s="597" t="s">
        <v>653</v>
      </c>
      <c r="F406" s="598" t="s">
        <v>654</v>
      </c>
      <c r="G406" s="599" t="s">
        <v>106</v>
      </c>
      <c r="H406" s="600">
        <v>200000</v>
      </c>
      <c r="I406" s="610">
        <v>200000</v>
      </c>
      <c r="J406" s="605">
        <v>42836</v>
      </c>
      <c r="K406" s="603">
        <v>0</v>
      </c>
      <c r="L406" s="603">
        <v>0</v>
      </c>
      <c r="M406" s="600">
        <v>0</v>
      </c>
      <c r="N406" s="600">
        <v>0</v>
      </c>
      <c r="O406" s="600">
        <f t="shared" si="6"/>
        <v>200000</v>
      </c>
      <c r="P406" s="604" t="s">
        <v>4400</v>
      </c>
    </row>
    <row r="407" spans="1:16" s="611" customFormat="1" ht="30" x14ac:dyDescent="0.2">
      <c r="A407" s="594">
        <v>267</v>
      </c>
      <c r="B407" s="594">
        <v>279</v>
      </c>
      <c r="C407" s="595">
        <v>400</v>
      </c>
      <c r="D407" s="596" t="s">
        <v>690</v>
      </c>
      <c r="E407" s="597" t="s">
        <v>691</v>
      </c>
      <c r="F407" s="598" t="s">
        <v>148</v>
      </c>
      <c r="G407" s="599" t="s">
        <v>106</v>
      </c>
      <c r="H407" s="600">
        <v>45000</v>
      </c>
      <c r="I407" s="610">
        <v>45000</v>
      </c>
      <c r="J407" s="605">
        <v>42836</v>
      </c>
      <c r="K407" s="603">
        <v>0</v>
      </c>
      <c r="L407" s="603">
        <v>0</v>
      </c>
      <c r="M407" s="600">
        <v>0</v>
      </c>
      <c r="N407" s="600">
        <v>0</v>
      </c>
      <c r="O407" s="600">
        <f t="shared" si="6"/>
        <v>45000</v>
      </c>
      <c r="P407" s="604"/>
    </row>
    <row r="408" spans="1:16" s="611" customFormat="1" ht="30" x14ac:dyDescent="0.2">
      <c r="A408" s="594">
        <v>269</v>
      </c>
      <c r="B408" s="594">
        <v>281</v>
      </c>
      <c r="C408" s="595">
        <v>401</v>
      </c>
      <c r="D408" s="596" t="s">
        <v>695</v>
      </c>
      <c r="E408" s="597" t="s">
        <v>696</v>
      </c>
      <c r="F408" s="598" t="s">
        <v>148</v>
      </c>
      <c r="G408" s="599" t="s">
        <v>106</v>
      </c>
      <c r="H408" s="600">
        <v>10000</v>
      </c>
      <c r="I408" s="610">
        <v>10000</v>
      </c>
      <c r="J408" s="605" t="s">
        <v>91</v>
      </c>
      <c r="K408" s="603">
        <v>0</v>
      </c>
      <c r="L408" s="603">
        <v>0</v>
      </c>
      <c r="M408" s="600">
        <v>0</v>
      </c>
      <c r="N408" s="600">
        <v>0</v>
      </c>
      <c r="O408" s="600">
        <f t="shared" si="6"/>
        <v>10000</v>
      </c>
      <c r="P408" s="604"/>
    </row>
    <row r="409" spans="1:16" s="611" customFormat="1" ht="30" x14ac:dyDescent="0.2">
      <c r="A409" s="594">
        <v>322</v>
      </c>
      <c r="B409" s="594">
        <v>334</v>
      </c>
      <c r="C409" s="595">
        <v>402</v>
      </c>
      <c r="D409" s="596" t="s">
        <v>855</v>
      </c>
      <c r="E409" s="597" t="s">
        <v>856</v>
      </c>
      <c r="F409" s="598" t="s">
        <v>857</v>
      </c>
      <c r="G409" s="599" t="s">
        <v>106</v>
      </c>
      <c r="H409" s="600">
        <v>40000</v>
      </c>
      <c r="I409" s="610">
        <v>40000</v>
      </c>
      <c r="J409" s="605">
        <v>42836</v>
      </c>
      <c r="K409" s="603">
        <v>0</v>
      </c>
      <c r="L409" s="603">
        <v>0</v>
      </c>
      <c r="M409" s="600">
        <v>0</v>
      </c>
      <c r="N409" s="600">
        <v>0</v>
      </c>
      <c r="O409" s="600">
        <f t="shared" si="6"/>
        <v>40000</v>
      </c>
      <c r="P409" s="604"/>
    </row>
    <row r="410" spans="1:16" s="611" customFormat="1" ht="30" x14ac:dyDescent="0.2">
      <c r="A410" s="594">
        <v>139</v>
      </c>
      <c r="B410" s="594">
        <v>175</v>
      </c>
      <c r="C410" s="595">
        <v>403</v>
      </c>
      <c r="D410" s="596" t="s">
        <v>414</v>
      </c>
      <c r="E410" s="597" t="s">
        <v>415</v>
      </c>
      <c r="F410" s="598" t="s">
        <v>148</v>
      </c>
      <c r="G410" s="599" t="s">
        <v>106</v>
      </c>
      <c r="H410" s="600">
        <v>87000</v>
      </c>
      <c r="I410" s="610">
        <v>87000</v>
      </c>
      <c r="J410" s="605">
        <v>42767</v>
      </c>
      <c r="K410" s="603">
        <v>0</v>
      </c>
      <c r="L410" s="603">
        <v>0</v>
      </c>
      <c r="M410" s="600">
        <v>0</v>
      </c>
      <c r="N410" s="600">
        <v>0</v>
      </c>
      <c r="O410" s="600">
        <f t="shared" si="6"/>
        <v>87000</v>
      </c>
      <c r="P410" s="604"/>
    </row>
    <row r="411" spans="1:16" s="611" customFormat="1" x14ac:dyDescent="0.2">
      <c r="A411" s="594">
        <v>328</v>
      </c>
      <c r="B411" s="594">
        <v>340</v>
      </c>
      <c r="C411" s="595">
        <v>404</v>
      </c>
      <c r="D411" s="596" t="s">
        <v>874</v>
      </c>
      <c r="E411" s="597" t="s">
        <v>304</v>
      </c>
      <c r="F411" s="598" t="s">
        <v>875</v>
      </c>
      <c r="G411" s="599" t="s">
        <v>106</v>
      </c>
      <c r="H411" s="600">
        <v>450000</v>
      </c>
      <c r="I411" s="610">
        <v>450000</v>
      </c>
      <c r="J411" s="605">
        <v>42928</v>
      </c>
      <c r="K411" s="603">
        <v>0</v>
      </c>
      <c r="L411" s="603">
        <v>0</v>
      </c>
      <c r="M411" s="600">
        <v>0</v>
      </c>
      <c r="N411" s="600">
        <v>0</v>
      </c>
      <c r="O411" s="600">
        <f t="shared" si="6"/>
        <v>450000</v>
      </c>
      <c r="P411" s="604"/>
    </row>
    <row r="412" spans="1:16" s="611" customFormat="1" x14ac:dyDescent="0.2">
      <c r="A412" s="594" t="e">
        <v>#N/A</v>
      </c>
      <c r="B412" s="594" t="e">
        <v>#N/A</v>
      </c>
      <c r="C412" s="595">
        <v>405</v>
      </c>
      <c r="D412" s="596" t="s">
        <v>5282</v>
      </c>
      <c r="E412" s="597">
        <v>0</v>
      </c>
      <c r="F412" s="598" t="s">
        <v>5283</v>
      </c>
      <c r="G412" s="599" t="s">
        <v>106</v>
      </c>
      <c r="H412" s="600">
        <v>0</v>
      </c>
      <c r="I412" s="610">
        <v>25000</v>
      </c>
      <c r="J412" s="605">
        <v>42769</v>
      </c>
      <c r="K412" s="603">
        <v>0</v>
      </c>
      <c r="L412" s="603">
        <v>0</v>
      </c>
      <c r="M412" s="600">
        <v>0</v>
      </c>
      <c r="N412" s="600">
        <v>0</v>
      </c>
      <c r="O412" s="600">
        <f t="shared" si="6"/>
        <v>25000</v>
      </c>
      <c r="P412" s="604"/>
    </row>
    <row r="413" spans="1:16" s="611" customFormat="1" ht="30" x14ac:dyDescent="0.2">
      <c r="A413" s="594">
        <v>1111</v>
      </c>
      <c r="B413" s="594">
        <v>1119</v>
      </c>
      <c r="C413" s="595">
        <v>406</v>
      </c>
      <c r="D413" s="596" t="s">
        <v>3116</v>
      </c>
      <c r="E413" s="597" t="s">
        <v>793</v>
      </c>
      <c r="F413" s="598" t="s">
        <v>3117</v>
      </c>
      <c r="G413" s="599" t="s">
        <v>106</v>
      </c>
      <c r="H413" s="600">
        <v>12500</v>
      </c>
      <c r="I413" s="610">
        <v>12500</v>
      </c>
      <c r="J413" s="605">
        <v>42759</v>
      </c>
      <c r="K413" s="603">
        <v>0</v>
      </c>
      <c r="L413" s="603">
        <v>0</v>
      </c>
      <c r="M413" s="600">
        <v>0</v>
      </c>
      <c r="N413" s="600">
        <v>0</v>
      </c>
      <c r="O413" s="600">
        <f t="shared" si="6"/>
        <v>12500</v>
      </c>
      <c r="P413" s="604"/>
    </row>
    <row r="414" spans="1:16" s="611" customFormat="1" x14ac:dyDescent="0.2">
      <c r="A414" s="594">
        <v>583</v>
      </c>
      <c r="B414" s="594">
        <v>593</v>
      </c>
      <c r="C414" s="595">
        <v>407</v>
      </c>
      <c r="D414" s="596" t="s">
        <v>1624</v>
      </c>
      <c r="E414" s="597" t="s">
        <v>1517</v>
      </c>
      <c r="F414" s="598" t="s">
        <v>1625</v>
      </c>
      <c r="G414" s="599" t="s">
        <v>106</v>
      </c>
      <c r="H414" s="600">
        <v>10000</v>
      </c>
      <c r="I414" s="610">
        <v>10000</v>
      </c>
      <c r="J414" s="605">
        <v>42746</v>
      </c>
      <c r="K414" s="603">
        <v>0</v>
      </c>
      <c r="L414" s="603">
        <v>0</v>
      </c>
      <c r="M414" s="600">
        <v>0</v>
      </c>
      <c r="N414" s="600">
        <v>0</v>
      </c>
      <c r="O414" s="600">
        <f t="shared" si="6"/>
        <v>10000</v>
      </c>
      <c r="P414" s="604"/>
    </row>
    <row r="415" spans="1:16" s="611" customFormat="1" x14ac:dyDescent="0.2">
      <c r="A415" s="594">
        <v>110</v>
      </c>
      <c r="B415" s="594">
        <v>165</v>
      </c>
      <c r="C415" s="595">
        <v>408</v>
      </c>
      <c r="D415" s="596" t="s">
        <v>363</v>
      </c>
      <c r="E415" s="597" t="s">
        <v>156</v>
      </c>
      <c r="F415" s="598" t="s">
        <v>135</v>
      </c>
      <c r="G415" s="599" t="s">
        <v>106</v>
      </c>
      <c r="H415" s="600">
        <v>350000</v>
      </c>
      <c r="I415" s="610">
        <v>350000</v>
      </c>
      <c r="J415" s="605">
        <v>42850</v>
      </c>
      <c r="K415" s="603">
        <v>0</v>
      </c>
      <c r="L415" s="603">
        <v>0</v>
      </c>
      <c r="M415" s="600">
        <v>0</v>
      </c>
      <c r="N415" s="600">
        <v>0</v>
      </c>
      <c r="O415" s="600">
        <f t="shared" si="6"/>
        <v>350000</v>
      </c>
      <c r="P415" s="604"/>
    </row>
    <row r="416" spans="1:16" s="611" customFormat="1" x14ac:dyDescent="0.2">
      <c r="A416" s="594">
        <v>174</v>
      </c>
      <c r="B416" s="594">
        <v>155</v>
      </c>
      <c r="C416" s="595">
        <v>409</v>
      </c>
      <c r="D416" s="596" t="s">
        <v>479</v>
      </c>
      <c r="E416" s="597" t="s">
        <v>343</v>
      </c>
      <c r="F416" s="598" t="s">
        <v>135</v>
      </c>
      <c r="G416" s="599" t="s">
        <v>106</v>
      </c>
      <c r="H416" s="600">
        <v>350000</v>
      </c>
      <c r="I416" s="610">
        <v>350000</v>
      </c>
      <c r="J416" s="605">
        <v>42843</v>
      </c>
      <c r="K416" s="603">
        <v>0</v>
      </c>
      <c r="L416" s="603">
        <v>0</v>
      </c>
      <c r="M416" s="600">
        <v>0</v>
      </c>
      <c r="N416" s="600">
        <v>0</v>
      </c>
      <c r="O416" s="600">
        <f t="shared" si="6"/>
        <v>350000</v>
      </c>
      <c r="P416" s="604"/>
    </row>
    <row r="417" spans="1:16" s="611" customFormat="1" x14ac:dyDescent="0.2">
      <c r="A417" s="594">
        <v>8</v>
      </c>
      <c r="B417" s="594">
        <v>150</v>
      </c>
      <c r="C417" s="595">
        <v>410</v>
      </c>
      <c r="D417" s="596" t="s">
        <v>145</v>
      </c>
      <c r="E417" s="597" t="s">
        <v>143</v>
      </c>
      <c r="F417" s="598" t="s">
        <v>135</v>
      </c>
      <c r="G417" s="599" t="s">
        <v>106</v>
      </c>
      <c r="H417" s="600">
        <v>350000</v>
      </c>
      <c r="I417" s="610">
        <v>350000</v>
      </c>
      <c r="J417" s="605">
        <v>42838</v>
      </c>
      <c r="K417" s="603">
        <v>0</v>
      </c>
      <c r="L417" s="603">
        <v>0</v>
      </c>
      <c r="M417" s="600">
        <v>0</v>
      </c>
      <c r="N417" s="600">
        <v>0</v>
      </c>
      <c r="O417" s="600">
        <f t="shared" si="6"/>
        <v>350000</v>
      </c>
      <c r="P417" s="604"/>
    </row>
    <row r="418" spans="1:16" s="611" customFormat="1" x14ac:dyDescent="0.2">
      <c r="A418" s="594">
        <v>197</v>
      </c>
      <c r="B418" s="594">
        <v>197</v>
      </c>
      <c r="C418" s="595">
        <v>411</v>
      </c>
      <c r="D418" s="596" t="s">
        <v>523</v>
      </c>
      <c r="E418" s="597" t="s">
        <v>225</v>
      </c>
      <c r="F418" s="598" t="s">
        <v>524</v>
      </c>
      <c r="G418" s="599" t="s">
        <v>106</v>
      </c>
      <c r="H418" s="600">
        <v>5653246</v>
      </c>
      <c r="I418" s="610">
        <v>5653246</v>
      </c>
      <c r="J418" s="605">
        <v>43300</v>
      </c>
      <c r="K418" s="603">
        <v>0</v>
      </c>
      <c r="L418" s="603">
        <v>0</v>
      </c>
      <c r="M418" s="600">
        <v>0</v>
      </c>
      <c r="N418" s="600">
        <v>0</v>
      </c>
      <c r="O418" s="600">
        <f t="shared" si="6"/>
        <v>5653246</v>
      </c>
      <c r="P418" s="604"/>
    </row>
    <row r="419" spans="1:16" s="611" customFormat="1" x14ac:dyDescent="0.2">
      <c r="A419" s="594">
        <v>882</v>
      </c>
      <c r="B419" s="594">
        <v>890</v>
      </c>
      <c r="C419" s="595">
        <v>412</v>
      </c>
      <c r="D419" s="596" t="s">
        <v>2481</v>
      </c>
      <c r="E419" s="597" t="s">
        <v>273</v>
      </c>
      <c r="F419" s="598" t="s">
        <v>2482</v>
      </c>
      <c r="G419" s="599" t="s">
        <v>106</v>
      </c>
      <c r="H419" s="600">
        <v>17500</v>
      </c>
      <c r="I419" s="610">
        <v>17500</v>
      </c>
      <c r="J419" s="605">
        <v>42765</v>
      </c>
      <c r="K419" s="603">
        <v>0</v>
      </c>
      <c r="L419" s="603">
        <v>0</v>
      </c>
      <c r="M419" s="600">
        <v>0</v>
      </c>
      <c r="N419" s="600">
        <v>0</v>
      </c>
      <c r="O419" s="600">
        <f t="shared" si="6"/>
        <v>17500</v>
      </c>
      <c r="P419" s="604"/>
    </row>
    <row r="420" spans="1:16" s="611" customFormat="1" x14ac:dyDescent="0.2">
      <c r="A420" s="594">
        <v>59</v>
      </c>
      <c r="B420" s="594">
        <v>54</v>
      </c>
      <c r="C420" s="595">
        <v>413</v>
      </c>
      <c r="D420" s="596" t="s">
        <v>262</v>
      </c>
      <c r="E420" s="597" t="s">
        <v>140</v>
      </c>
      <c r="F420" s="598" t="s">
        <v>187</v>
      </c>
      <c r="G420" s="599" t="s">
        <v>106</v>
      </c>
      <c r="H420" s="600">
        <v>287500</v>
      </c>
      <c r="I420" s="610">
        <v>1700000</v>
      </c>
      <c r="J420" s="605">
        <v>42930</v>
      </c>
      <c r="K420" s="603">
        <v>0</v>
      </c>
      <c r="L420" s="603">
        <v>0</v>
      </c>
      <c r="M420" s="600">
        <v>0</v>
      </c>
      <c r="N420" s="600">
        <v>0</v>
      </c>
      <c r="O420" s="600">
        <f t="shared" si="6"/>
        <v>1700000</v>
      </c>
      <c r="P420" s="604"/>
    </row>
    <row r="421" spans="1:16" s="611" customFormat="1" x14ac:dyDescent="0.2">
      <c r="A421" s="594">
        <v>175</v>
      </c>
      <c r="B421" s="594">
        <v>166</v>
      </c>
      <c r="C421" s="595">
        <v>645</v>
      </c>
      <c r="D421" s="596" t="s">
        <v>480</v>
      </c>
      <c r="E421" s="597" t="s">
        <v>4634</v>
      </c>
      <c r="F421" s="598" t="s">
        <v>135</v>
      </c>
      <c r="G421" s="599" t="s">
        <v>106</v>
      </c>
      <c r="H421" s="600">
        <v>350000</v>
      </c>
      <c r="I421" s="610">
        <v>350000</v>
      </c>
      <c r="J421" s="605">
        <v>42899</v>
      </c>
      <c r="K421" s="603">
        <v>0</v>
      </c>
      <c r="L421" s="603">
        <v>0</v>
      </c>
      <c r="M421" s="600">
        <v>0</v>
      </c>
      <c r="N421" s="600">
        <v>0</v>
      </c>
      <c r="O421" s="600">
        <f t="shared" si="6"/>
        <v>350000</v>
      </c>
      <c r="P421" s="604"/>
    </row>
    <row r="422" spans="1:16" s="611" customFormat="1" x14ac:dyDescent="0.2">
      <c r="A422" s="594">
        <v>155</v>
      </c>
      <c r="B422" s="594">
        <v>62</v>
      </c>
      <c r="C422" s="595">
        <v>646</v>
      </c>
      <c r="D422" s="596" t="s">
        <v>441</v>
      </c>
      <c r="E422" s="597" t="s">
        <v>442</v>
      </c>
      <c r="F422" s="598" t="s">
        <v>135</v>
      </c>
      <c r="G422" s="599" t="s">
        <v>106</v>
      </c>
      <c r="H422" s="600">
        <v>350000</v>
      </c>
      <c r="I422" s="610">
        <v>350000</v>
      </c>
      <c r="J422" s="605">
        <v>42822</v>
      </c>
      <c r="K422" s="603">
        <v>0</v>
      </c>
      <c r="L422" s="603">
        <v>0</v>
      </c>
      <c r="M422" s="600">
        <v>0</v>
      </c>
      <c r="N422" s="600">
        <v>0</v>
      </c>
      <c r="O422" s="600">
        <f t="shared" si="6"/>
        <v>350000</v>
      </c>
      <c r="P422" s="604"/>
    </row>
    <row r="423" spans="1:16" s="611" customFormat="1" x14ac:dyDescent="0.2">
      <c r="A423" s="594">
        <v>811</v>
      </c>
      <c r="B423" s="594">
        <v>819</v>
      </c>
      <c r="C423" s="595">
        <v>647</v>
      </c>
      <c r="D423" s="596" t="s">
        <v>2292</v>
      </c>
      <c r="E423" s="597" t="s">
        <v>2293</v>
      </c>
      <c r="F423" s="598" t="s">
        <v>2294</v>
      </c>
      <c r="G423" s="599" t="s">
        <v>106</v>
      </c>
      <c r="H423" s="600">
        <v>5500</v>
      </c>
      <c r="I423" s="610">
        <v>5500</v>
      </c>
      <c r="J423" s="605">
        <v>42790</v>
      </c>
      <c r="K423" s="603">
        <v>0</v>
      </c>
      <c r="L423" s="603">
        <v>0</v>
      </c>
      <c r="M423" s="600">
        <v>0</v>
      </c>
      <c r="N423" s="600">
        <v>0</v>
      </c>
      <c r="O423" s="600">
        <f t="shared" si="6"/>
        <v>5500</v>
      </c>
      <c r="P423" s="604"/>
    </row>
    <row r="424" spans="1:16" s="611" customFormat="1" x14ac:dyDescent="0.2">
      <c r="A424" s="594" t="e">
        <v>#N/A</v>
      </c>
      <c r="B424" s="594">
        <v>201</v>
      </c>
      <c r="C424" s="595">
        <v>648</v>
      </c>
      <c r="D424" s="596" t="s">
        <v>4646</v>
      </c>
      <c r="E424" s="597" t="s">
        <v>4647</v>
      </c>
      <c r="F424" s="598" t="s">
        <v>4648</v>
      </c>
      <c r="G424" s="599" t="s">
        <v>106</v>
      </c>
      <c r="H424" s="600">
        <v>0</v>
      </c>
      <c r="I424" s="610">
        <v>0</v>
      </c>
      <c r="J424" s="605">
        <v>42836</v>
      </c>
      <c r="K424" s="603">
        <v>0</v>
      </c>
      <c r="L424" s="603">
        <v>0</v>
      </c>
      <c r="M424" s="600">
        <v>0</v>
      </c>
      <c r="N424" s="600">
        <v>0</v>
      </c>
      <c r="O424" s="600">
        <f t="shared" si="6"/>
        <v>0</v>
      </c>
      <c r="P424" s="604"/>
    </row>
    <row r="425" spans="1:16" s="611" customFormat="1" x14ac:dyDescent="0.2">
      <c r="A425" s="594">
        <v>359</v>
      </c>
      <c r="B425" s="594">
        <v>371</v>
      </c>
      <c r="C425" s="595">
        <v>649</v>
      </c>
      <c r="D425" s="596" t="s">
        <v>968</v>
      </c>
      <c r="E425" s="597" t="s">
        <v>208</v>
      </c>
      <c r="F425" s="598" t="s">
        <v>969</v>
      </c>
      <c r="G425" s="599" t="s">
        <v>106</v>
      </c>
      <c r="H425" s="600">
        <v>19780</v>
      </c>
      <c r="I425" s="610">
        <v>19780</v>
      </c>
      <c r="J425" s="605">
        <v>42839</v>
      </c>
      <c r="K425" s="603">
        <v>0</v>
      </c>
      <c r="L425" s="603">
        <v>0</v>
      </c>
      <c r="M425" s="600">
        <v>0</v>
      </c>
      <c r="N425" s="600">
        <v>0</v>
      </c>
      <c r="O425" s="600">
        <f t="shared" si="6"/>
        <v>19780</v>
      </c>
      <c r="P425" s="604"/>
    </row>
    <row r="426" spans="1:16" s="611" customFormat="1" x14ac:dyDescent="0.2">
      <c r="A426" s="594">
        <v>1085</v>
      </c>
      <c r="B426" s="594">
        <v>1093</v>
      </c>
      <c r="C426" s="595">
        <v>650</v>
      </c>
      <c r="D426" s="596" t="s">
        <v>3042</v>
      </c>
      <c r="E426" s="597" t="s">
        <v>481</v>
      </c>
      <c r="F426" s="598" t="s">
        <v>3043</v>
      </c>
      <c r="G426" s="599" t="s">
        <v>106</v>
      </c>
      <c r="H426" s="600">
        <v>7000</v>
      </c>
      <c r="I426" s="610">
        <v>7000</v>
      </c>
      <c r="J426" s="605">
        <v>42839</v>
      </c>
      <c r="K426" s="603">
        <v>0</v>
      </c>
      <c r="L426" s="603">
        <v>0</v>
      </c>
      <c r="M426" s="600">
        <v>0</v>
      </c>
      <c r="N426" s="600">
        <v>0</v>
      </c>
      <c r="O426" s="600">
        <f t="shared" si="6"/>
        <v>7000</v>
      </c>
      <c r="P426" s="604"/>
    </row>
    <row r="427" spans="1:16" s="611" customFormat="1" x14ac:dyDescent="0.2">
      <c r="A427" s="594">
        <v>688</v>
      </c>
      <c r="B427" s="594">
        <v>698</v>
      </c>
      <c r="C427" s="595">
        <v>651</v>
      </c>
      <c r="D427" s="596" t="s">
        <v>1944</v>
      </c>
      <c r="E427" s="597" t="s">
        <v>1054</v>
      </c>
      <c r="F427" s="598" t="s">
        <v>1945</v>
      </c>
      <c r="G427" s="599" t="s">
        <v>106</v>
      </c>
      <c r="H427" s="600">
        <v>22500</v>
      </c>
      <c r="I427" s="610">
        <v>22500</v>
      </c>
      <c r="J427" s="605">
        <v>42696</v>
      </c>
      <c r="K427" s="603">
        <v>0</v>
      </c>
      <c r="L427" s="603">
        <v>0</v>
      </c>
      <c r="M427" s="600">
        <v>0</v>
      </c>
      <c r="N427" s="600">
        <v>0</v>
      </c>
      <c r="O427" s="600">
        <f t="shared" si="6"/>
        <v>22500</v>
      </c>
      <c r="P427" s="604"/>
    </row>
    <row r="428" spans="1:16" s="611" customFormat="1" ht="30" x14ac:dyDescent="0.2">
      <c r="A428" s="594">
        <v>301</v>
      </c>
      <c r="B428" s="594">
        <v>313</v>
      </c>
      <c r="C428" s="595">
        <v>652</v>
      </c>
      <c r="D428" s="596" t="s">
        <v>789</v>
      </c>
      <c r="E428" s="597" t="s">
        <v>783</v>
      </c>
      <c r="F428" s="598" t="s">
        <v>790</v>
      </c>
      <c r="G428" s="599" t="s">
        <v>106</v>
      </c>
      <c r="H428" s="600">
        <v>75000</v>
      </c>
      <c r="I428" s="610">
        <v>75000</v>
      </c>
      <c r="J428" s="605">
        <v>42662</v>
      </c>
      <c r="K428" s="603">
        <v>0</v>
      </c>
      <c r="L428" s="603">
        <v>0</v>
      </c>
      <c r="M428" s="600">
        <v>0</v>
      </c>
      <c r="N428" s="600">
        <v>0</v>
      </c>
      <c r="O428" s="600">
        <f t="shared" si="6"/>
        <v>75000</v>
      </c>
      <c r="P428" s="604"/>
    </row>
    <row r="429" spans="1:16" s="611" customFormat="1" ht="30" x14ac:dyDescent="0.2">
      <c r="A429" s="594">
        <v>302</v>
      </c>
      <c r="B429" s="594">
        <v>314</v>
      </c>
      <c r="C429" s="595">
        <v>653</v>
      </c>
      <c r="D429" s="596" t="s">
        <v>792</v>
      </c>
      <c r="E429" s="597" t="s">
        <v>793</v>
      </c>
      <c r="F429" s="598" t="s">
        <v>794</v>
      </c>
      <c r="G429" s="599" t="s">
        <v>106</v>
      </c>
      <c r="H429" s="600">
        <v>125000</v>
      </c>
      <c r="I429" s="610">
        <v>125000</v>
      </c>
      <c r="J429" s="605">
        <v>42816</v>
      </c>
      <c r="K429" s="603">
        <v>0</v>
      </c>
      <c r="L429" s="603">
        <v>0</v>
      </c>
      <c r="M429" s="600">
        <v>0</v>
      </c>
      <c r="N429" s="600">
        <v>0</v>
      </c>
      <c r="O429" s="600">
        <f t="shared" si="6"/>
        <v>125000</v>
      </c>
      <c r="P429" s="604"/>
    </row>
    <row r="430" spans="1:16" s="611" customFormat="1" x14ac:dyDescent="0.2">
      <c r="A430" s="594">
        <v>121</v>
      </c>
      <c r="B430" s="594">
        <v>182</v>
      </c>
      <c r="C430" s="595">
        <v>654</v>
      </c>
      <c r="D430" s="596" t="s">
        <v>383</v>
      </c>
      <c r="E430" s="597" t="s">
        <v>248</v>
      </c>
      <c r="F430" s="598" t="s">
        <v>384</v>
      </c>
      <c r="G430" s="599" t="s">
        <v>106</v>
      </c>
      <c r="H430" s="600">
        <v>20000</v>
      </c>
      <c r="I430" s="610">
        <v>20000</v>
      </c>
      <c r="J430" s="605">
        <v>42807</v>
      </c>
      <c r="K430" s="603">
        <v>0</v>
      </c>
      <c r="L430" s="603">
        <v>0</v>
      </c>
      <c r="M430" s="600">
        <v>0</v>
      </c>
      <c r="N430" s="600">
        <v>0</v>
      </c>
      <c r="O430" s="600">
        <f t="shared" si="6"/>
        <v>20000</v>
      </c>
      <c r="P430" s="604"/>
    </row>
    <row r="431" spans="1:16" s="611" customFormat="1" ht="30" x14ac:dyDescent="0.2">
      <c r="A431" s="594">
        <v>1089</v>
      </c>
      <c r="B431" s="594">
        <v>1097</v>
      </c>
      <c r="C431" s="595">
        <v>655</v>
      </c>
      <c r="D431" s="596" t="s">
        <v>3055</v>
      </c>
      <c r="E431" s="597" t="s">
        <v>3050</v>
      </c>
      <c r="F431" s="598" t="s">
        <v>3056</v>
      </c>
      <c r="G431" s="599" t="s">
        <v>106</v>
      </c>
      <c r="H431" s="600">
        <v>60000</v>
      </c>
      <c r="I431" s="610">
        <v>125000</v>
      </c>
      <c r="J431" s="605">
        <v>125000</v>
      </c>
      <c r="K431" s="603">
        <v>0</v>
      </c>
      <c r="L431" s="603">
        <v>0</v>
      </c>
      <c r="M431" s="600">
        <v>0</v>
      </c>
      <c r="N431" s="600">
        <v>0</v>
      </c>
      <c r="O431" s="600">
        <f t="shared" si="6"/>
        <v>125000</v>
      </c>
      <c r="P431" s="604"/>
    </row>
    <row r="432" spans="1:16" s="611" customFormat="1" ht="30" x14ac:dyDescent="0.2">
      <c r="A432" s="594">
        <v>47</v>
      </c>
      <c r="B432" s="594">
        <v>134</v>
      </c>
      <c r="C432" s="595">
        <v>656</v>
      </c>
      <c r="D432" s="596" t="s">
        <v>237</v>
      </c>
      <c r="E432" s="597" t="s">
        <v>238</v>
      </c>
      <c r="F432" s="598" t="s">
        <v>239</v>
      </c>
      <c r="G432" s="599" t="s">
        <v>106</v>
      </c>
      <c r="H432" s="600">
        <v>0</v>
      </c>
      <c r="I432" s="610">
        <v>336000</v>
      </c>
      <c r="J432" s="605" t="s">
        <v>91</v>
      </c>
      <c r="K432" s="603">
        <v>0</v>
      </c>
      <c r="L432" s="603">
        <v>0</v>
      </c>
      <c r="M432" s="600">
        <v>0</v>
      </c>
      <c r="N432" s="600">
        <v>0</v>
      </c>
      <c r="O432" s="600">
        <f t="shared" si="6"/>
        <v>336000</v>
      </c>
      <c r="P432" s="604"/>
    </row>
    <row r="433" spans="1:16" s="611" customFormat="1" x14ac:dyDescent="0.2">
      <c r="A433" s="594" t="e">
        <v>#N/A</v>
      </c>
      <c r="B433" s="594">
        <v>85</v>
      </c>
      <c r="C433" s="595">
        <v>657</v>
      </c>
      <c r="D433" s="596" t="s">
        <v>4603</v>
      </c>
      <c r="E433" s="597" t="s">
        <v>4604</v>
      </c>
      <c r="F433" s="598" t="s">
        <v>4605</v>
      </c>
      <c r="G433" s="599" t="s">
        <v>106</v>
      </c>
      <c r="H433" s="600">
        <v>0</v>
      </c>
      <c r="I433" s="610">
        <v>50000</v>
      </c>
      <c r="J433" s="605" t="s">
        <v>91</v>
      </c>
      <c r="K433" s="603">
        <v>0</v>
      </c>
      <c r="L433" s="603">
        <v>0</v>
      </c>
      <c r="M433" s="600">
        <v>0</v>
      </c>
      <c r="N433" s="600">
        <v>0</v>
      </c>
      <c r="O433" s="600">
        <f t="shared" si="6"/>
        <v>50000</v>
      </c>
      <c r="P433" s="604"/>
    </row>
    <row r="434" spans="1:16" s="611" customFormat="1" x14ac:dyDescent="0.2">
      <c r="A434" s="594" t="e">
        <v>#N/A</v>
      </c>
      <c r="B434" s="594" t="e">
        <v>#N/A</v>
      </c>
      <c r="C434" s="595">
        <v>660</v>
      </c>
      <c r="D434" s="596" t="s">
        <v>5284</v>
      </c>
      <c r="E434" s="597" t="s">
        <v>5285</v>
      </c>
      <c r="F434" s="598" t="s">
        <v>5286</v>
      </c>
      <c r="G434" s="599" t="s">
        <v>106</v>
      </c>
      <c r="H434" s="600">
        <v>0</v>
      </c>
      <c r="I434" s="610">
        <v>0</v>
      </c>
      <c r="J434" s="605" t="s">
        <v>91</v>
      </c>
      <c r="K434" s="603">
        <v>0</v>
      </c>
      <c r="L434" s="603">
        <v>0</v>
      </c>
      <c r="M434" s="600">
        <v>0</v>
      </c>
      <c r="N434" s="600">
        <v>0</v>
      </c>
      <c r="O434" s="600">
        <f t="shared" si="6"/>
        <v>0</v>
      </c>
      <c r="P434" s="604"/>
    </row>
    <row r="435" spans="1:16" s="611" customFormat="1" ht="15" customHeight="1" x14ac:dyDescent="0.2">
      <c r="A435" s="594" t="e">
        <v>#N/A</v>
      </c>
      <c r="B435" s="594" t="e">
        <v>#N/A</v>
      </c>
      <c r="C435" s="595">
        <v>661</v>
      </c>
      <c r="D435" s="596" t="s">
        <v>5287</v>
      </c>
      <c r="E435" s="597" t="s">
        <v>4639</v>
      </c>
      <c r="F435" s="598" t="s">
        <v>5288</v>
      </c>
      <c r="G435" s="599" t="s">
        <v>106</v>
      </c>
      <c r="H435" s="600">
        <v>0</v>
      </c>
      <c r="I435" s="610">
        <v>35000</v>
      </c>
      <c r="J435" s="605" t="s">
        <v>91</v>
      </c>
      <c r="K435" s="603">
        <v>0</v>
      </c>
      <c r="L435" s="603">
        <v>0</v>
      </c>
      <c r="M435" s="600">
        <v>0</v>
      </c>
      <c r="N435" s="600">
        <v>0</v>
      </c>
      <c r="O435" s="600">
        <f t="shared" si="6"/>
        <v>35000</v>
      </c>
      <c r="P435" s="604"/>
    </row>
    <row r="436" spans="1:16" s="611" customFormat="1" ht="18" customHeight="1" x14ac:dyDescent="0.2">
      <c r="A436" s="594" t="e">
        <v>#N/A</v>
      </c>
      <c r="B436" s="594" t="e">
        <v>#N/A</v>
      </c>
      <c r="C436" s="595">
        <v>662</v>
      </c>
      <c r="D436" s="596" t="s">
        <v>5289</v>
      </c>
      <c r="E436" s="597" t="s">
        <v>5290</v>
      </c>
      <c r="F436" s="598" t="s">
        <v>5291</v>
      </c>
      <c r="G436" s="599" t="s">
        <v>532</v>
      </c>
      <c r="H436" s="600">
        <v>0</v>
      </c>
      <c r="I436" s="610">
        <v>0</v>
      </c>
      <c r="J436" s="605" t="s">
        <v>91</v>
      </c>
      <c r="K436" s="603">
        <v>0</v>
      </c>
      <c r="L436" s="603">
        <v>0</v>
      </c>
      <c r="M436" s="600">
        <v>0</v>
      </c>
      <c r="N436" s="600">
        <v>0</v>
      </c>
      <c r="O436" s="600">
        <f t="shared" si="6"/>
        <v>0</v>
      </c>
      <c r="P436" s="604" t="s">
        <v>5292</v>
      </c>
    </row>
    <row r="437" spans="1:16" s="611" customFormat="1" x14ac:dyDescent="0.2">
      <c r="A437" s="594" t="e">
        <v>#N/A</v>
      </c>
      <c r="B437" s="594" t="e">
        <v>#N/A</v>
      </c>
      <c r="C437" s="595">
        <v>663</v>
      </c>
      <c r="D437" s="596" t="s">
        <v>5293</v>
      </c>
      <c r="E437" s="597" t="s">
        <v>241</v>
      </c>
      <c r="F437" s="598" t="s">
        <v>5283</v>
      </c>
      <c r="G437" s="599" t="s">
        <v>106</v>
      </c>
      <c r="H437" s="600">
        <v>0</v>
      </c>
      <c r="I437" s="610">
        <v>6500</v>
      </c>
      <c r="J437" s="605" t="s">
        <v>91</v>
      </c>
      <c r="K437" s="603">
        <v>0</v>
      </c>
      <c r="L437" s="603">
        <v>0</v>
      </c>
      <c r="M437" s="600">
        <v>0</v>
      </c>
      <c r="N437" s="600">
        <v>0</v>
      </c>
      <c r="O437" s="600">
        <f t="shared" si="6"/>
        <v>6500</v>
      </c>
      <c r="P437" s="604"/>
    </row>
    <row r="438" spans="1:16" s="611" customFormat="1" ht="25.5" customHeight="1" x14ac:dyDescent="0.2">
      <c r="A438" s="594" t="e">
        <v>#N/A</v>
      </c>
      <c r="B438" s="594" t="e">
        <v>#N/A</v>
      </c>
      <c r="C438" s="595">
        <v>664</v>
      </c>
      <c r="D438" s="596" t="s">
        <v>5294</v>
      </c>
      <c r="E438" s="597" t="s">
        <v>489</v>
      </c>
      <c r="F438" s="598" t="s">
        <v>5283</v>
      </c>
      <c r="G438" s="599" t="s">
        <v>106</v>
      </c>
      <c r="H438" s="600">
        <v>0</v>
      </c>
      <c r="I438" s="610">
        <v>15000</v>
      </c>
      <c r="J438" s="605" t="s">
        <v>91</v>
      </c>
      <c r="K438" s="603">
        <v>0</v>
      </c>
      <c r="L438" s="603">
        <v>0</v>
      </c>
      <c r="M438" s="600">
        <v>0</v>
      </c>
      <c r="N438" s="600">
        <v>0</v>
      </c>
      <c r="O438" s="600">
        <f t="shared" si="6"/>
        <v>15000</v>
      </c>
      <c r="P438" s="604"/>
    </row>
    <row r="439" spans="1:16" s="611" customFormat="1" x14ac:dyDescent="0.2">
      <c r="A439" s="594" t="e">
        <v>#N/A</v>
      </c>
      <c r="B439" s="594" t="e">
        <v>#N/A</v>
      </c>
      <c r="C439" s="595">
        <v>665</v>
      </c>
      <c r="D439" s="596" t="s">
        <v>5295</v>
      </c>
      <c r="E439" s="597" t="s">
        <v>5296</v>
      </c>
      <c r="F439" s="598" t="s">
        <v>5283</v>
      </c>
      <c r="G439" s="599" t="s">
        <v>106</v>
      </c>
      <c r="H439" s="600">
        <v>0</v>
      </c>
      <c r="I439" s="610">
        <v>25000</v>
      </c>
      <c r="J439" s="605" t="s">
        <v>91</v>
      </c>
      <c r="K439" s="603">
        <v>0</v>
      </c>
      <c r="L439" s="603">
        <v>0</v>
      </c>
      <c r="M439" s="600">
        <v>0</v>
      </c>
      <c r="N439" s="600">
        <v>0</v>
      </c>
      <c r="O439" s="600">
        <f t="shared" si="6"/>
        <v>25000</v>
      </c>
      <c r="P439" s="604"/>
    </row>
    <row r="440" spans="1:16" s="611" customFormat="1" x14ac:dyDescent="0.2">
      <c r="A440" s="594" t="e">
        <v>#N/A</v>
      </c>
      <c r="B440" s="594" t="e">
        <v>#N/A</v>
      </c>
      <c r="C440" s="595">
        <v>666</v>
      </c>
      <c r="D440" s="596" t="s">
        <v>5297</v>
      </c>
      <c r="E440" s="597" t="s">
        <v>2745</v>
      </c>
      <c r="F440" s="598" t="s">
        <v>5283</v>
      </c>
      <c r="G440" s="599" t="s">
        <v>106</v>
      </c>
      <c r="H440" s="600">
        <v>0</v>
      </c>
      <c r="I440" s="610">
        <v>21000</v>
      </c>
      <c r="J440" s="605" t="s">
        <v>91</v>
      </c>
      <c r="K440" s="603">
        <v>0</v>
      </c>
      <c r="L440" s="603">
        <v>0</v>
      </c>
      <c r="M440" s="600">
        <v>0</v>
      </c>
      <c r="N440" s="600">
        <v>0</v>
      </c>
      <c r="O440" s="600">
        <f t="shared" si="6"/>
        <v>21000</v>
      </c>
      <c r="P440" s="604"/>
    </row>
    <row r="441" spans="1:16" s="611" customFormat="1" x14ac:dyDescent="0.2">
      <c r="A441" s="594" t="e">
        <v>#N/A</v>
      </c>
      <c r="B441" s="594" t="e">
        <v>#N/A</v>
      </c>
      <c r="C441" s="595">
        <v>667</v>
      </c>
      <c r="D441" s="596" t="s">
        <v>5298</v>
      </c>
      <c r="E441" s="597" t="s">
        <v>1388</v>
      </c>
      <c r="F441" s="598" t="s">
        <v>5283</v>
      </c>
      <c r="G441" s="599" t="s">
        <v>106</v>
      </c>
      <c r="H441" s="600">
        <v>0</v>
      </c>
      <c r="I441" s="610">
        <v>21500</v>
      </c>
      <c r="J441" s="605" t="s">
        <v>91</v>
      </c>
      <c r="K441" s="603">
        <v>0</v>
      </c>
      <c r="L441" s="603">
        <v>0</v>
      </c>
      <c r="M441" s="600">
        <v>0</v>
      </c>
      <c r="N441" s="600">
        <v>0</v>
      </c>
      <c r="O441" s="600">
        <f t="shared" si="6"/>
        <v>21500</v>
      </c>
      <c r="P441" s="604"/>
    </row>
    <row r="442" spans="1:16" s="611" customFormat="1" x14ac:dyDescent="0.2">
      <c r="A442" s="594" t="e">
        <v>#N/A</v>
      </c>
      <c r="B442" s="594" t="e">
        <v>#N/A</v>
      </c>
      <c r="C442" s="595">
        <v>668</v>
      </c>
      <c r="D442" s="596" t="s">
        <v>5299</v>
      </c>
      <c r="E442" s="597" t="s">
        <v>299</v>
      </c>
      <c r="F442" s="598" t="s">
        <v>5283</v>
      </c>
      <c r="G442" s="599" t="s">
        <v>106</v>
      </c>
      <c r="H442" s="600">
        <v>0</v>
      </c>
      <c r="I442" s="610">
        <v>21500</v>
      </c>
      <c r="J442" s="605" t="s">
        <v>91</v>
      </c>
      <c r="K442" s="603">
        <v>0</v>
      </c>
      <c r="L442" s="603">
        <v>0</v>
      </c>
      <c r="M442" s="600">
        <v>0</v>
      </c>
      <c r="N442" s="600">
        <v>0</v>
      </c>
      <c r="O442" s="600">
        <f t="shared" si="6"/>
        <v>21500</v>
      </c>
      <c r="P442" s="604"/>
    </row>
    <row r="443" spans="1:16" s="611" customFormat="1" x14ac:dyDescent="0.2">
      <c r="A443" s="594" t="e">
        <v>#N/A</v>
      </c>
      <c r="B443" s="594" t="e">
        <v>#N/A</v>
      </c>
      <c r="C443" s="595">
        <v>669</v>
      </c>
      <c r="D443" s="596" t="s">
        <v>5300</v>
      </c>
      <c r="E443" s="597" t="s">
        <v>273</v>
      </c>
      <c r="F443" s="598" t="s">
        <v>5283</v>
      </c>
      <c r="G443" s="599" t="s">
        <v>106</v>
      </c>
      <c r="H443" s="600">
        <v>0</v>
      </c>
      <c r="I443" s="610">
        <v>21500</v>
      </c>
      <c r="J443" s="605" t="s">
        <v>91</v>
      </c>
      <c r="K443" s="603">
        <v>0</v>
      </c>
      <c r="L443" s="603">
        <v>0</v>
      </c>
      <c r="M443" s="600">
        <v>0</v>
      </c>
      <c r="N443" s="600">
        <v>0</v>
      </c>
      <c r="O443" s="600">
        <f t="shared" si="6"/>
        <v>21500</v>
      </c>
      <c r="P443" s="604"/>
    </row>
    <row r="444" spans="1:16" s="611" customFormat="1" x14ac:dyDescent="0.2">
      <c r="A444" s="594" t="e">
        <v>#N/A</v>
      </c>
      <c r="B444" s="594" t="e">
        <v>#N/A</v>
      </c>
      <c r="C444" s="595">
        <v>670</v>
      </c>
      <c r="D444" s="596" t="s">
        <v>5301</v>
      </c>
      <c r="E444" s="597" t="s">
        <v>1391</v>
      </c>
      <c r="F444" s="598" t="s">
        <v>5283</v>
      </c>
      <c r="G444" s="599" t="s">
        <v>106</v>
      </c>
      <c r="H444" s="600">
        <v>0</v>
      </c>
      <c r="I444" s="610">
        <v>11500</v>
      </c>
      <c r="J444" s="605" t="s">
        <v>91</v>
      </c>
      <c r="K444" s="603">
        <v>0</v>
      </c>
      <c r="L444" s="603">
        <v>0</v>
      </c>
      <c r="M444" s="600">
        <v>0</v>
      </c>
      <c r="N444" s="600">
        <v>0</v>
      </c>
      <c r="O444" s="600">
        <f t="shared" si="6"/>
        <v>11500</v>
      </c>
      <c r="P444" s="604"/>
    </row>
    <row r="445" spans="1:16" s="611" customFormat="1" x14ac:dyDescent="0.2">
      <c r="A445" s="594" t="e">
        <v>#N/A</v>
      </c>
      <c r="B445" s="594" t="e">
        <v>#N/A</v>
      </c>
      <c r="C445" s="595">
        <v>671</v>
      </c>
      <c r="D445" s="596" t="s">
        <v>5302</v>
      </c>
      <c r="E445" s="597" t="s">
        <v>3284</v>
      </c>
      <c r="F445" s="598" t="s">
        <v>5283</v>
      </c>
      <c r="G445" s="599" t="s">
        <v>106</v>
      </c>
      <c r="H445" s="600">
        <v>0</v>
      </c>
      <c r="I445" s="610">
        <v>21000</v>
      </c>
      <c r="J445" s="605" t="s">
        <v>91</v>
      </c>
      <c r="K445" s="603">
        <v>0</v>
      </c>
      <c r="L445" s="603">
        <v>0</v>
      </c>
      <c r="M445" s="600">
        <v>0</v>
      </c>
      <c r="N445" s="600">
        <v>0</v>
      </c>
      <c r="O445" s="600">
        <f t="shared" si="6"/>
        <v>21000</v>
      </c>
      <c r="P445" s="604"/>
    </row>
    <row r="446" spans="1:16" s="611" customFormat="1" ht="18" customHeight="1" x14ac:dyDescent="0.2">
      <c r="A446" s="594" t="s">
        <v>5303</v>
      </c>
      <c r="B446" s="594" t="s">
        <v>5304</v>
      </c>
      <c r="C446" s="595">
        <v>672</v>
      </c>
      <c r="D446" s="596">
        <v>38470402678</v>
      </c>
      <c r="E446" s="597" t="s">
        <v>3328</v>
      </c>
      <c r="F446" s="598" t="s">
        <v>3329</v>
      </c>
      <c r="G446" s="599" t="s">
        <v>106</v>
      </c>
      <c r="H446" s="600">
        <v>0</v>
      </c>
      <c r="I446" s="610">
        <v>9526514.3100000024</v>
      </c>
      <c r="J446" s="605" t="s">
        <v>91</v>
      </c>
      <c r="K446" s="603">
        <v>0</v>
      </c>
      <c r="L446" s="603">
        <v>0</v>
      </c>
      <c r="M446" s="600">
        <v>0</v>
      </c>
      <c r="N446" s="600">
        <v>0</v>
      </c>
      <c r="O446" s="600">
        <f t="shared" si="6"/>
        <v>9526514.3100000024</v>
      </c>
      <c r="P446" s="604"/>
    </row>
    <row r="447" spans="1:16" s="617" customFormat="1" ht="48.75" customHeight="1" x14ac:dyDescent="0.25">
      <c r="A447" s="989" t="s">
        <v>5305</v>
      </c>
      <c r="B447" s="989"/>
      <c r="C447" s="989"/>
      <c r="D447" s="989"/>
      <c r="E447" s="989"/>
      <c r="F447" s="990"/>
      <c r="G447" s="612"/>
      <c r="H447" s="613">
        <v>41121926</v>
      </c>
      <c r="I447" s="613">
        <v>57500000</v>
      </c>
      <c r="J447" s="614"/>
      <c r="K447" s="615"/>
      <c r="L447" s="615"/>
      <c r="M447" s="613">
        <f>SUM(M8:M446)</f>
        <v>5139553.7399999993</v>
      </c>
      <c r="N447" s="613">
        <f>SUM(N8:N446)</f>
        <v>481242.78</v>
      </c>
      <c r="O447" s="613">
        <v>57500000</v>
      </c>
      <c r="P447" s="616"/>
    </row>
    <row r="448" spans="1:16" s="611" customFormat="1" x14ac:dyDescent="0.2">
      <c r="A448" s="594">
        <v>199</v>
      </c>
      <c r="B448" s="594">
        <v>213</v>
      </c>
      <c r="C448" s="618">
        <v>673</v>
      </c>
      <c r="D448" s="619" t="s">
        <v>528</v>
      </c>
      <c r="E448" s="620" t="s">
        <v>529</v>
      </c>
      <c r="F448" s="621" t="s">
        <v>135</v>
      </c>
      <c r="G448" s="620" t="s">
        <v>106</v>
      </c>
      <c r="H448" s="622">
        <v>1008000</v>
      </c>
      <c r="I448" s="622">
        <v>1008000</v>
      </c>
      <c r="J448" s="623"/>
      <c r="K448" s="623"/>
      <c r="L448" s="623"/>
      <c r="M448" s="622"/>
      <c r="N448" s="622"/>
      <c r="O448" s="622"/>
      <c r="P448" s="624"/>
    </row>
    <row r="449" spans="1:16" s="611" customFormat="1" x14ac:dyDescent="0.2">
      <c r="A449" s="594">
        <v>200</v>
      </c>
      <c r="B449" s="594">
        <v>214</v>
      </c>
      <c r="C449" s="618">
        <v>674</v>
      </c>
      <c r="D449" s="619" t="s">
        <v>531</v>
      </c>
      <c r="E449" s="620" t="s">
        <v>529</v>
      </c>
      <c r="F449" s="621" t="s">
        <v>135</v>
      </c>
      <c r="G449" s="620" t="s">
        <v>106</v>
      </c>
      <c r="H449" s="622">
        <v>1008000</v>
      </c>
      <c r="I449" s="622">
        <v>1008000</v>
      </c>
      <c r="J449" s="623"/>
      <c r="K449" s="623"/>
      <c r="L449" s="623"/>
      <c r="M449" s="622"/>
      <c r="N449" s="622"/>
      <c r="O449" s="622"/>
      <c r="P449" s="624"/>
    </row>
    <row r="450" spans="1:16" s="611" customFormat="1" x14ac:dyDescent="0.2">
      <c r="A450" s="594">
        <v>201</v>
      </c>
      <c r="B450" s="594">
        <v>215</v>
      </c>
      <c r="C450" s="618">
        <v>675</v>
      </c>
      <c r="D450" s="619" t="s">
        <v>533</v>
      </c>
      <c r="E450" s="620" t="s">
        <v>193</v>
      </c>
      <c r="F450" s="621" t="s">
        <v>135</v>
      </c>
      <c r="G450" s="620" t="s">
        <v>106</v>
      </c>
      <c r="H450" s="622">
        <v>224000</v>
      </c>
      <c r="I450" s="622">
        <v>224000</v>
      </c>
      <c r="J450" s="623"/>
      <c r="K450" s="623"/>
      <c r="L450" s="623"/>
      <c r="M450" s="622"/>
      <c r="N450" s="622"/>
      <c r="O450" s="622"/>
      <c r="P450" s="624"/>
    </row>
    <row r="451" spans="1:16" s="611" customFormat="1" x14ac:dyDescent="0.2">
      <c r="A451" s="594">
        <v>202</v>
      </c>
      <c r="B451" s="594">
        <v>216</v>
      </c>
      <c r="C451" s="618">
        <v>676</v>
      </c>
      <c r="D451" s="619" t="s">
        <v>535</v>
      </c>
      <c r="E451" s="620" t="s">
        <v>193</v>
      </c>
      <c r="F451" s="621" t="s">
        <v>135</v>
      </c>
      <c r="G451" s="620" t="s">
        <v>106</v>
      </c>
      <c r="H451" s="622">
        <v>224000</v>
      </c>
      <c r="I451" s="622">
        <v>224000</v>
      </c>
      <c r="J451" s="623"/>
      <c r="K451" s="623"/>
      <c r="L451" s="623"/>
      <c r="M451" s="622"/>
      <c r="N451" s="622"/>
      <c r="O451" s="622"/>
      <c r="P451" s="624"/>
    </row>
    <row r="452" spans="1:16" s="611" customFormat="1" x14ac:dyDescent="0.2">
      <c r="A452" s="594">
        <v>204</v>
      </c>
      <c r="B452" s="594">
        <v>218</v>
      </c>
      <c r="C452" s="618">
        <v>677</v>
      </c>
      <c r="D452" s="619" t="s">
        <v>539</v>
      </c>
      <c r="E452" s="620" t="s">
        <v>529</v>
      </c>
      <c r="F452" s="621" t="s">
        <v>135</v>
      </c>
      <c r="G452" s="620" t="s">
        <v>106</v>
      </c>
      <c r="H452" s="622">
        <v>1680000</v>
      </c>
      <c r="I452" s="622">
        <v>1680000</v>
      </c>
      <c r="J452" s="623"/>
      <c r="K452" s="623"/>
      <c r="L452" s="623"/>
      <c r="M452" s="622"/>
      <c r="N452" s="622"/>
      <c r="O452" s="622"/>
      <c r="P452" s="624"/>
    </row>
    <row r="453" spans="1:16" s="611" customFormat="1" x14ac:dyDescent="0.2">
      <c r="A453" s="594">
        <v>205</v>
      </c>
      <c r="B453" s="594">
        <v>219</v>
      </c>
      <c r="C453" s="618">
        <v>678</v>
      </c>
      <c r="D453" s="619" t="s">
        <v>541</v>
      </c>
      <c r="E453" s="620" t="s">
        <v>529</v>
      </c>
      <c r="F453" s="621" t="s">
        <v>135</v>
      </c>
      <c r="G453" s="620" t="s">
        <v>106</v>
      </c>
      <c r="H453" s="622">
        <v>1120000</v>
      </c>
      <c r="I453" s="622">
        <v>1120000</v>
      </c>
      <c r="J453" s="623"/>
      <c r="K453" s="623"/>
      <c r="L453" s="623"/>
      <c r="M453" s="622"/>
      <c r="N453" s="622"/>
      <c r="O453" s="622"/>
      <c r="P453" s="624"/>
    </row>
    <row r="454" spans="1:16" s="611" customFormat="1" x14ac:dyDescent="0.2">
      <c r="A454" s="594">
        <v>206</v>
      </c>
      <c r="B454" s="594">
        <v>220</v>
      </c>
      <c r="C454" s="618">
        <v>679</v>
      </c>
      <c r="D454" s="619" t="s">
        <v>543</v>
      </c>
      <c r="E454" s="620" t="s">
        <v>529</v>
      </c>
      <c r="F454" s="621" t="s">
        <v>135</v>
      </c>
      <c r="G454" s="620" t="s">
        <v>106</v>
      </c>
      <c r="H454" s="622">
        <v>1120000</v>
      </c>
      <c r="I454" s="622">
        <v>1120000</v>
      </c>
      <c r="J454" s="623"/>
      <c r="K454" s="623"/>
      <c r="L454" s="623"/>
      <c r="M454" s="622"/>
      <c r="N454" s="622"/>
      <c r="O454" s="622"/>
      <c r="P454" s="624"/>
    </row>
    <row r="455" spans="1:16" s="611" customFormat="1" x14ac:dyDescent="0.2">
      <c r="A455" s="594">
        <v>207</v>
      </c>
      <c r="B455" s="594">
        <v>221</v>
      </c>
      <c r="C455" s="618">
        <v>680</v>
      </c>
      <c r="D455" s="619" t="s">
        <v>545</v>
      </c>
      <c r="E455" s="620" t="s">
        <v>529</v>
      </c>
      <c r="F455" s="621" t="s">
        <v>135</v>
      </c>
      <c r="G455" s="620" t="s">
        <v>106</v>
      </c>
      <c r="H455" s="622">
        <v>1680000</v>
      </c>
      <c r="I455" s="622">
        <v>1680000</v>
      </c>
      <c r="J455" s="623"/>
      <c r="K455" s="623"/>
      <c r="L455" s="623"/>
      <c r="M455" s="622"/>
      <c r="N455" s="622"/>
      <c r="O455" s="622"/>
      <c r="P455" s="624"/>
    </row>
    <row r="456" spans="1:16" s="611" customFormat="1" x14ac:dyDescent="0.2">
      <c r="A456" s="594">
        <v>208</v>
      </c>
      <c r="B456" s="594">
        <v>222</v>
      </c>
      <c r="C456" s="618">
        <v>681</v>
      </c>
      <c r="D456" s="619" t="s">
        <v>547</v>
      </c>
      <c r="E456" s="620" t="s">
        <v>193</v>
      </c>
      <c r="F456" s="621" t="s">
        <v>135</v>
      </c>
      <c r="G456" s="620" t="s">
        <v>106</v>
      </c>
      <c r="H456" s="622">
        <v>336000</v>
      </c>
      <c r="I456" s="622">
        <v>336000</v>
      </c>
      <c r="J456" s="623"/>
      <c r="K456" s="623"/>
      <c r="L456" s="623"/>
      <c r="M456" s="622"/>
      <c r="N456" s="622"/>
      <c r="O456" s="622"/>
      <c r="P456" s="624"/>
    </row>
    <row r="457" spans="1:16" s="611" customFormat="1" x14ac:dyDescent="0.2">
      <c r="A457" s="594">
        <v>209</v>
      </c>
      <c r="B457" s="594">
        <v>223</v>
      </c>
      <c r="C457" s="618">
        <v>682</v>
      </c>
      <c r="D457" s="619" t="s">
        <v>549</v>
      </c>
      <c r="E457" s="620" t="s">
        <v>529</v>
      </c>
      <c r="F457" s="621" t="s">
        <v>135</v>
      </c>
      <c r="G457" s="620" t="s">
        <v>106</v>
      </c>
      <c r="H457" s="622">
        <v>896000</v>
      </c>
      <c r="I457" s="622">
        <v>896000</v>
      </c>
      <c r="J457" s="623"/>
      <c r="K457" s="623"/>
      <c r="L457" s="623"/>
      <c r="M457" s="622"/>
      <c r="N457" s="622"/>
      <c r="O457" s="622"/>
      <c r="P457" s="624"/>
    </row>
    <row r="458" spans="1:16" s="611" customFormat="1" x14ac:dyDescent="0.2">
      <c r="A458" s="594">
        <v>210</v>
      </c>
      <c r="B458" s="594">
        <v>224</v>
      </c>
      <c r="C458" s="618">
        <v>683</v>
      </c>
      <c r="D458" s="619" t="s">
        <v>551</v>
      </c>
      <c r="E458" s="620" t="s">
        <v>529</v>
      </c>
      <c r="F458" s="621" t="s">
        <v>135</v>
      </c>
      <c r="G458" s="620" t="s">
        <v>106</v>
      </c>
      <c r="H458" s="622">
        <v>784000</v>
      </c>
      <c r="I458" s="622">
        <v>784000</v>
      </c>
      <c r="J458" s="623"/>
      <c r="K458" s="623"/>
      <c r="L458" s="623"/>
      <c r="M458" s="622"/>
      <c r="N458" s="622"/>
      <c r="O458" s="622"/>
      <c r="P458" s="624"/>
    </row>
    <row r="459" spans="1:16" s="611" customFormat="1" x14ac:dyDescent="0.2">
      <c r="A459" s="594">
        <v>211</v>
      </c>
      <c r="B459" s="594">
        <v>225</v>
      </c>
      <c r="C459" s="618">
        <v>684</v>
      </c>
      <c r="D459" s="619" t="s">
        <v>553</v>
      </c>
      <c r="E459" s="620" t="s">
        <v>529</v>
      </c>
      <c r="F459" s="621" t="s">
        <v>135</v>
      </c>
      <c r="G459" s="620" t="s">
        <v>106</v>
      </c>
      <c r="H459" s="622">
        <v>448000</v>
      </c>
      <c r="I459" s="622">
        <v>448000</v>
      </c>
      <c r="J459" s="623"/>
      <c r="K459" s="623"/>
      <c r="L459" s="623"/>
      <c r="M459" s="622"/>
      <c r="N459" s="622"/>
      <c r="O459" s="622"/>
      <c r="P459" s="624"/>
    </row>
    <row r="460" spans="1:16" s="611" customFormat="1" x14ac:dyDescent="0.2">
      <c r="A460" s="594">
        <v>212</v>
      </c>
      <c r="B460" s="594">
        <v>226</v>
      </c>
      <c r="C460" s="618">
        <v>685</v>
      </c>
      <c r="D460" s="619" t="s">
        <v>555</v>
      </c>
      <c r="E460" s="620" t="s">
        <v>529</v>
      </c>
      <c r="F460" s="621" t="s">
        <v>135</v>
      </c>
      <c r="G460" s="620" t="s">
        <v>106</v>
      </c>
      <c r="H460" s="622">
        <v>1008000</v>
      </c>
      <c r="I460" s="622">
        <v>1008000</v>
      </c>
      <c r="J460" s="623"/>
      <c r="K460" s="623"/>
      <c r="L460" s="623"/>
      <c r="M460" s="622"/>
      <c r="N460" s="622"/>
      <c r="O460" s="622"/>
      <c r="P460" s="624"/>
    </row>
    <row r="461" spans="1:16" s="611" customFormat="1" x14ac:dyDescent="0.2">
      <c r="A461" s="594">
        <v>213</v>
      </c>
      <c r="B461" s="594">
        <v>227</v>
      </c>
      <c r="C461" s="618">
        <v>686</v>
      </c>
      <c r="D461" s="619" t="s">
        <v>557</v>
      </c>
      <c r="E461" s="620" t="s">
        <v>529</v>
      </c>
      <c r="F461" s="621" t="s">
        <v>135</v>
      </c>
      <c r="G461" s="620" t="s">
        <v>106</v>
      </c>
      <c r="H461" s="622">
        <v>448000</v>
      </c>
      <c r="I461" s="622">
        <v>448000</v>
      </c>
      <c r="J461" s="623"/>
      <c r="K461" s="623"/>
      <c r="L461" s="623"/>
      <c r="M461" s="622"/>
      <c r="N461" s="622"/>
      <c r="O461" s="622"/>
      <c r="P461" s="624"/>
    </row>
    <row r="462" spans="1:16" s="611" customFormat="1" x14ac:dyDescent="0.2">
      <c r="A462" s="594">
        <v>214</v>
      </c>
      <c r="B462" s="594">
        <v>228</v>
      </c>
      <c r="C462" s="618">
        <v>687</v>
      </c>
      <c r="D462" s="619" t="s">
        <v>559</v>
      </c>
      <c r="E462" s="620" t="s">
        <v>193</v>
      </c>
      <c r="F462" s="621" t="s">
        <v>135</v>
      </c>
      <c r="G462" s="620" t="s">
        <v>106</v>
      </c>
      <c r="H462" s="622">
        <v>448000</v>
      </c>
      <c r="I462" s="622">
        <v>448000</v>
      </c>
      <c r="J462" s="623"/>
      <c r="K462" s="623"/>
      <c r="L462" s="623"/>
      <c r="M462" s="622"/>
      <c r="N462" s="622"/>
      <c r="O462" s="622"/>
      <c r="P462" s="624"/>
    </row>
    <row r="463" spans="1:16" s="611" customFormat="1" x14ac:dyDescent="0.2">
      <c r="A463" s="594">
        <v>215</v>
      </c>
      <c r="B463" s="594">
        <v>229</v>
      </c>
      <c r="C463" s="618">
        <v>688</v>
      </c>
      <c r="D463" s="619" t="s">
        <v>561</v>
      </c>
      <c r="E463" s="620" t="s">
        <v>193</v>
      </c>
      <c r="F463" s="621" t="s">
        <v>135</v>
      </c>
      <c r="G463" s="620" t="s">
        <v>106</v>
      </c>
      <c r="H463" s="622">
        <v>336000</v>
      </c>
      <c r="I463" s="622">
        <v>336000</v>
      </c>
      <c r="J463" s="623"/>
      <c r="K463" s="623"/>
      <c r="L463" s="623"/>
      <c r="M463" s="622"/>
      <c r="N463" s="622"/>
      <c r="O463" s="622"/>
      <c r="P463" s="624"/>
    </row>
    <row r="464" spans="1:16" s="611" customFormat="1" x14ac:dyDescent="0.2">
      <c r="A464" s="594">
        <v>216</v>
      </c>
      <c r="B464" s="594">
        <v>230</v>
      </c>
      <c r="C464" s="618">
        <v>689</v>
      </c>
      <c r="D464" s="619" t="s">
        <v>563</v>
      </c>
      <c r="E464" s="620" t="s">
        <v>529</v>
      </c>
      <c r="F464" s="621" t="s">
        <v>135</v>
      </c>
      <c r="G464" s="620" t="s">
        <v>106</v>
      </c>
      <c r="H464" s="622">
        <v>672000</v>
      </c>
      <c r="I464" s="622">
        <v>672000</v>
      </c>
      <c r="J464" s="623"/>
      <c r="K464" s="623"/>
      <c r="L464" s="623"/>
      <c r="M464" s="622"/>
      <c r="N464" s="622"/>
      <c r="O464" s="622"/>
      <c r="P464" s="624"/>
    </row>
    <row r="465" spans="1:16" s="611" customFormat="1" x14ac:dyDescent="0.2">
      <c r="A465" s="594">
        <v>203</v>
      </c>
      <c r="B465" s="594">
        <v>217</v>
      </c>
      <c r="C465" s="618">
        <v>690</v>
      </c>
      <c r="D465" s="619" t="s">
        <v>537</v>
      </c>
      <c r="E465" s="620" t="s">
        <v>529</v>
      </c>
      <c r="F465" s="621" t="s">
        <v>135</v>
      </c>
      <c r="G465" s="620" t="s">
        <v>106</v>
      </c>
      <c r="H465" s="622">
        <v>1120000</v>
      </c>
      <c r="I465" s="622">
        <v>1120000</v>
      </c>
      <c r="J465" s="623"/>
      <c r="K465" s="623"/>
      <c r="L465" s="623"/>
      <c r="M465" s="622"/>
      <c r="N465" s="622"/>
      <c r="O465" s="622"/>
      <c r="P465" s="624"/>
    </row>
    <row r="466" spans="1:16" s="611" customFormat="1" x14ac:dyDescent="0.2">
      <c r="A466" s="594">
        <v>218</v>
      </c>
      <c r="B466" s="594">
        <v>232</v>
      </c>
      <c r="C466" s="618">
        <v>691</v>
      </c>
      <c r="D466" s="619" t="s">
        <v>567</v>
      </c>
      <c r="E466" s="620" t="s">
        <v>193</v>
      </c>
      <c r="F466" s="621" t="s">
        <v>135</v>
      </c>
      <c r="G466" s="620" t="s">
        <v>106</v>
      </c>
      <c r="H466" s="622">
        <v>560000</v>
      </c>
      <c r="I466" s="622">
        <v>560000</v>
      </c>
      <c r="J466" s="623"/>
      <c r="K466" s="623"/>
      <c r="L466" s="623"/>
      <c r="M466" s="622"/>
      <c r="N466" s="622"/>
      <c r="O466" s="622"/>
      <c r="P466" s="624"/>
    </row>
    <row r="467" spans="1:16" s="611" customFormat="1" x14ac:dyDescent="0.2">
      <c r="A467" s="594">
        <v>219</v>
      </c>
      <c r="B467" s="594">
        <v>233</v>
      </c>
      <c r="C467" s="618">
        <v>692</v>
      </c>
      <c r="D467" s="619" t="s">
        <v>569</v>
      </c>
      <c r="E467" s="620" t="s">
        <v>193</v>
      </c>
      <c r="F467" s="621" t="s">
        <v>135</v>
      </c>
      <c r="G467" s="620" t="s">
        <v>106</v>
      </c>
      <c r="H467" s="622">
        <v>560000</v>
      </c>
      <c r="I467" s="622">
        <v>560000</v>
      </c>
      <c r="J467" s="623"/>
      <c r="K467" s="623"/>
      <c r="L467" s="623"/>
      <c r="M467" s="622"/>
      <c r="N467" s="622"/>
      <c r="O467" s="622"/>
      <c r="P467" s="624"/>
    </row>
    <row r="468" spans="1:16" s="611" customFormat="1" x14ac:dyDescent="0.2">
      <c r="A468" s="594">
        <v>220</v>
      </c>
      <c r="B468" s="594">
        <v>234</v>
      </c>
      <c r="C468" s="618">
        <v>693</v>
      </c>
      <c r="D468" s="619" t="s">
        <v>571</v>
      </c>
      <c r="E468" s="620" t="s">
        <v>529</v>
      </c>
      <c r="F468" s="621" t="s">
        <v>135</v>
      </c>
      <c r="G468" s="620" t="s">
        <v>106</v>
      </c>
      <c r="H468" s="622">
        <v>448000</v>
      </c>
      <c r="I468" s="622">
        <v>448000</v>
      </c>
      <c r="J468" s="623"/>
      <c r="K468" s="623"/>
      <c r="L468" s="623"/>
      <c r="M468" s="622"/>
      <c r="N468" s="622"/>
      <c r="O468" s="622"/>
      <c r="P468" s="624"/>
    </row>
    <row r="469" spans="1:16" s="611" customFormat="1" x14ac:dyDescent="0.2">
      <c r="A469" s="594">
        <v>221</v>
      </c>
      <c r="B469" s="594">
        <v>235</v>
      </c>
      <c r="C469" s="618">
        <v>694</v>
      </c>
      <c r="D469" s="619" t="s">
        <v>573</v>
      </c>
      <c r="E469" s="620" t="s">
        <v>193</v>
      </c>
      <c r="F469" s="621" t="s">
        <v>135</v>
      </c>
      <c r="G469" s="620" t="s">
        <v>106</v>
      </c>
      <c r="H469" s="622">
        <v>448000</v>
      </c>
      <c r="I469" s="622">
        <v>448000</v>
      </c>
      <c r="J469" s="623"/>
      <c r="K469" s="623"/>
      <c r="L469" s="623"/>
      <c r="M469" s="622"/>
      <c r="N469" s="622"/>
      <c r="O469" s="622"/>
      <c r="P469" s="624"/>
    </row>
    <row r="470" spans="1:16" s="611" customFormat="1" x14ac:dyDescent="0.2">
      <c r="A470" s="594">
        <v>222</v>
      </c>
      <c r="B470" s="594">
        <v>236</v>
      </c>
      <c r="C470" s="618">
        <v>695</v>
      </c>
      <c r="D470" s="619" t="s">
        <v>575</v>
      </c>
      <c r="E470" s="620" t="s">
        <v>193</v>
      </c>
      <c r="F470" s="621" t="s">
        <v>135</v>
      </c>
      <c r="G470" s="620" t="s">
        <v>106</v>
      </c>
      <c r="H470" s="622">
        <v>336000</v>
      </c>
      <c r="I470" s="622">
        <v>336000</v>
      </c>
      <c r="J470" s="623"/>
      <c r="K470" s="623"/>
      <c r="L470" s="623"/>
      <c r="M470" s="622"/>
      <c r="N470" s="622"/>
      <c r="O470" s="622"/>
      <c r="P470" s="624"/>
    </row>
    <row r="471" spans="1:16" s="611" customFormat="1" x14ac:dyDescent="0.2">
      <c r="A471" s="594">
        <v>223</v>
      </c>
      <c r="B471" s="594">
        <v>237</v>
      </c>
      <c r="C471" s="618">
        <v>696</v>
      </c>
      <c r="D471" s="619" t="s">
        <v>577</v>
      </c>
      <c r="E471" s="620" t="s">
        <v>529</v>
      </c>
      <c r="F471" s="621" t="s">
        <v>135</v>
      </c>
      <c r="G471" s="620" t="s">
        <v>106</v>
      </c>
      <c r="H471" s="622">
        <v>784000</v>
      </c>
      <c r="I471" s="622">
        <v>784000</v>
      </c>
      <c r="J471" s="623"/>
      <c r="K471" s="623"/>
      <c r="L471" s="623"/>
      <c r="M471" s="622"/>
      <c r="N471" s="622"/>
      <c r="O471" s="622"/>
      <c r="P471" s="624"/>
    </row>
    <row r="472" spans="1:16" s="611" customFormat="1" x14ac:dyDescent="0.2">
      <c r="A472" s="594">
        <v>224</v>
      </c>
      <c r="B472" s="594">
        <v>238</v>
      </c>
      <c r="C472" s="618">
        <v>697</v>
      </c>
      <c r="D472" s="619" t="s">
        <v>579</v>
      </c>
      <c r="E472" s="620" t="s">
        <v>529</v>
      </c>
      <c r="F472" s="621" t="s">
        <v>135</v>
      </c>
      <c r="G472" s="620" t="s">
        <v>106</v>
      </c>
      <c r="H472" s="622">
        <v>1008000</v>
      </c>
      <c r="I472" s="622">
        <v>1008000</v>
      </c>
      <c r="J472" s="623"/>
      <c r="K472" s="623"/>
      <c r="L472" s="623"/>
      <c r="M472" s="622"/>
      <c r="N472" s="622"/>
      <c r="O472" s="622"/>
      <c r="P472" s="624"/>
    </row>
    <row r="473" spans="1:16" s="611" customFormat="1" x14ac:dyDescent="0.2">
      <c r="A473" s="594">
        <v>225</v>
      </c>
      <c r="B473" s="594">
        <v>239</v>
      </c>
      <c r="C473" s="618">
        <v>698</v>
      </c>
      <c r="D473" s="619" t="s">
        <v>581</v>
      </c>
      <c r="E473" s="620" t="s">
        <v>529</v>
      </c>
      <c r="F473" s="621" t="s">
        <v>135</v>
      </c>
      <c r="G473" s="620" t="s">
        <v>106</v>
      </c>
      <c r="H473" s="622">
        <v>1008000</v>
      </c>
      <c r="I473" s="622">
        <v>1008000</v>
      </c>
      <c r="J473" s="623"/>
      <c r="K473" s="623"/>
      <c r="L473" s="623"/>
      <c r="M473" s="622"/>
      <c r="N473" s="622"/>
      <c r="O473" s="622"/>
      <c r="P473" s="624"/>
    </row>
    <row r="474" spans="1:16" s="611" customFormat="1" x14ac:dyDescent="0.2">
      <c r="A474" s="594">
        <v>226</v>
      </c>
      <c r="B474" s="594">
        <v>240</v>
      </c>
      <c r="C474" s="618">
        <v>699</v>
      </c>
      <c r="D474" s="619" t="s">
        <v>583</v>
      </c>
      <c r="E474" s="620" t="s">
        <v>529</v>
      </c>
      <c r="F474" s="621" t="s">
        <v>135</v>
      </c>
      <c r="G474" s="620" t="s">
        <v>106</v>
      </c>
      <c r="H474" s="622">
        <v>560000</v>
      </c>
      <c r="I474" s="622">
        <v>560000</v>
      </c>
      <c r="J474" s="623"/>
      <c r="K474" s="623"/>
      <c r="L474" s="623"/>
      <c r="M474" s="622"/>
      <c r="N474" s="622"/>
      <c r="O474" s="622"/>
      <c r="P474" s="624"/>
    </row>
    <row r="475" spans="1:16" s="611" customFormat="1" x14ac:dyDescent="0.2">
      <c r="A475" s="594">
        <v>227</v>
      </c>
      <c r="B475" s="594">
        <v>241</v>
      </c>
      <c r="C475" s="618">
        <v>700</v>
      </c>
      <c r="D475" s="619" t="s">
        <v>585</v>
      </c>
      <c r="E475" s="620" t="s">
        <v>529</v>
      </c>
      <c r="F475" s="621" t="s">
        <v>135</v>
      </c>
      <c r="G475" s="620" t="s">
        <v>106</v>
      </c>
      <c r="H475" s="622">
        <v>448000</v>
      </c>
      <c r="I475" s="622">
        <v>448000</v>
      </c>
      <c r="J475" s="623"/>
      <c r="K475" s="623"/>
      <c r="L475" s="623"/>
      <c r="M475" s="622"/>
      <c r="N475" s="622"/>
      <c r="O475" s="622"/>
      <c r="P475" s="624"/>
    </row>
    <row r="476" spans="1:16" s="611" customFormat="1" x14ac:dyDescent="0.2">
      <c r="A476" s="594">
        <v>228</v>
      </c>
      <c r="B476" s="594">
        <v>242</v>
      </c>
      <c r="C476" s="618">
        <v>701</v>
      </c>
      <c r="D476" s="619" t="s">
        <v>587</v>
      </c>
      <c r="E476" s="620" t="s">
        <v>193</v>
      </c>
      <c r="F476" s="621" t="s">
        <v>135</v>
      </c>
      <c r="G476" s="620" t="s">
        <v>106</v>
      </c>
      <c r="H476" s="622">
        <v>336000</v>
      </c>
      <c r="I476" s="622">
        <v>336000</v>
      </c>
      <c r="J476" s="623"/>
      <c r="K476" s="623"/>
      <c r="L476" s="623"/>
      <c r="M476" s="622"/>
      <c r="N476" s="622"/>
      <c r="O476" s="622"/>
      <c r="P476" s="624"/>
    </row>
    <row r="477" spans="1:16" s="611" customFormat="1" x14ac:dyDescent="0.2">
      <c r="A477" s="594">
        <v>229</v>
      </c>
      <c r="B477" s="594">
        <v>243</v>
      </c>
      <c r="C477" s="618">
        <v>702</v>
      </c>
      <c r="D477" s="619" t="s">
        <v>589</v>
      </c>
      <c r="E477" s="620" t="s">
        <v>529</v>
      </c>
      <c r="F477" s="621" t="s">
        <v>135</v>
      </c>
      <c r="G477" s="620" t="s">
        <v>106</v>
      </c>
      <c r="H477" s="622">
        <v>672000</v>
      </c>
      <c r="I477" s="622">
        <v>672000</v>
      </c>
      <c r="J477" s="623"/>
      <c r="K477" s="623"/>
      <c r="L477" s="623"/>
      <c r="M477" s="622"/>
      <c r="N477" s="622"/>
      <c r="O477" s="622"/>
      <c r="P477" s="624"/>
    </row>
    <row r="478" spans="1:16" s="611" customFormat="1" x14ac:dyDescent="0.2">
      <c r="A478" s="594">
        <v>217</v>
      </c>
      <c r="B478" s="594">
        <v>231</v>
      </c>
      <c r="C478" s="618">
        <v>703</v>
      </c>
      <c r="D478" s="619" t="s">
        <v>565</v>
      </c>
      <c r="E478" s="620" t="s">
        <v>193</v>
      </c>
      <c r="F478" s="621" t="s">
        <v>135</v>
      </c>
      <c r="G478" s="620" t="s">
        <v>106</v>
      </c>
      <c r="H478" s="622">
        <v>336000</v>
      </c>
      <c r="I478" s="622">
        <v>336000</v>
      </c>
      <c r="J478" s="623"/>
      <c r="K478" s="623"/>
      <c r="L478" s="623"/>
      <c r="M478" s="622"/>
      <c r="N478" s="622"/>
      <c r="O478" s="622"/>
      <c r="P478" s="624"/>
    </row>
    <row r="479" spans="1:16" s="611" customFormat="1" x14ac:dyDescent="0.2">
      <c r="A479" s="594">
        <v>231</v>
      </c>
      <c r="B479" s="594">
        <v>244</v>
      </c>
      <c r="C479" s="618">
        <v>704</v>
      </c>
      <c r="D479" s="619" t="s">
        <v>593</v>
      </c>
      <c r="E479" s="620" t="s">
        <v>193</v>
      </c>
      <c r="F479" s="621" t="s">
        <v>135</v>
      </c>
      <c r="G479" s="620" t="s">
        <v>106</v>
      </c>
      <c r="H479" s="622">
        <v>336000</v>
      </c>
      <c r="I479" s="622">
        <v>336000</v>
      </c>
      <c r="J479" s="623"/>
      <c r="K479" s="623"/>
      <c r="L479" s="623"/>
      <c r="M479" s="622"/>
      <c r="N479" s="622"/>
      <c r="O479" s="622"/>
      <c r="P479" s="624"/>
    </row>
    <row r="480" spans="1:16" s="611" customFormat="1" x14ac:dyDescent="0.2">
      <c r="A480" s="594">
        <v>233</v>
      </c>
      <c r="B480" s="594">
        <v>245</v>
      </c>
      <c r="C480" s="618">
        <v>705</v>
      </c>
      <c r="D480" s="619" t="s">
        <v>599</v>
      </c>
      <c r="E480" s="620" t="s">
        <v>193</v>
      </c>
      <c r="F480" s="621" t="s">
        <v>135</v>
      </c>
      <c r="G480" s="620" t="s">
        <v>106</v>
      </c>
      <c r="H480" s="622">
        <v>336000</v>
      </c>
      <c r="I480" s="622">
        <v>336000</v>
      </c>
      <c r="J480" s="623"/>
      <c r="K480" s="623"/>
      <c r="L480" s="623"/>
      <c r="M480" s="622"/>
      <c r="N480" s="622"/>
      <c r="O480" s="622"/>
      <c r="P480" s="624"/>
    </row>
    <row r="481" spans="1:16" s="611" customFormat="1" x14ac:dyDescent="0.2">
      <c r="A481" s="594">
        <v>234</v>
      </c>
      <c r="B481" s="594">
        <v>246</v>
      </c>
      <c r="C481" s="618">
        <v>706</v>
      </c>
      <c r="D481" s="619" t="s">
        <v>601</v>
      </c>
      <c r="E481" s="620" t="s">
        <v>602</v>
      </c>
      <c r="F481" s="621" t="s">
        <v>603</v>
      </c>
      <c r="G481" s="620" t="s">
        <v>106</v>
      </c>
      <c r="H481" s="622">
        <v>50000</v>
      </c>
      <c r="I481" s="622">
        <v>50000</v>
      </c>
      <c r="J481" s="623"/>
      <c r="K481" s="623"/>
      <c r="L481" s="623"/>
      <c r="M481" s="622"/>
      <c r="N481" s="622"/>
      <c r="O481" s="622"/>
      <c r="P481" s="624"/>
    </row>
    <row r="482" spans="1:16" s="611" customFormat="1" x14ac:dyDescent="0.2">
      <c r="A482" s="594">
        <v>235</v>
      </c>
      <c r="B482" s="594">
        <v>247</v>
      </c>
      <c r="C482" s="618">
        <v>707</v>
      </c>
      <c r="D482" s="619" t="s">
        <v>605</v>
      </c>
      <c r="E482" s="620" t="s">
        <v>193</v>
      </c>
      <c r="F482" s="621" t="s">
        <v>135</v>
      </c>
      <c r="G482" s="620" t="s">
        <v>106</v>
      </c>
      <c r="H482" s="622">
        <v>336000</v>
      </c>
      <c r="I482" s="622">
        <v>336000</v>
      </c>
      <c r="J482" s="623"/>
      <c r="K482" s="623"/>
      <c r="L482" s="623"/>
      <c r="M482" s="622"/>
      <c r="N482" s="622"/>
      <c r="O482" s="622"/>
      <c r="P482" s="624"/>
    </row>
    <row r="483" spans="1:16" s="611" customFormat="1" x14ac:dyDescent="0.2">
      <c r="A483" s="594">
        <v>236</v>
      </c>
      <c r="B483" s="594">
        <v>248</v>
      </c>
      <c r="C483" s="618">
        <v>708</v>
      </c>
      <c r="D483" s="619" t="s">
        <v>607</v>
      </c>
      <c r="E483" s="620" t="s">
        <v>529</v>
      </c>
      <c r="F483" s="621" t="s">
        <v>135</v>
      </c>
      <c r="G483" s="620" t="s">
        <v>106</v>
      </c>
      <c r="H483" s="622">
        <v>784000</v>
      </c>
      <c r="I483" s="622">
        <v>784000</v>
      </c>
      <c r="J483" s="623"/>
      <c r="K483" s="623"/>
      <c r="L483" s="623"/>
      <c r="M483" s="622"/>
      <c r="N483" s="622"/>
      <c r="O483" s="622"/>
      <c r="P483" s="624"/>
    </row>
    <row r="484" spans="1:16" s="611" customFormat="1" x14ac:dyDescent="0.2">
      <c r="A484" s="594">
        <v>237</v>
      </c>
      <c r="B484" s="594">
        <v>249</v>
      </c>
      <c r="C484" s="618">
        <v>709</v>
      </c>
      <c r="D484" s="619" t="s">
        <v>609</v>
      </c>
      <c r="E484" s="620" t="s">
        <v>529</v>
      </c>
      <c r="F484" s="621" t="s">
        <v>135</v>
      </c>
      <c r="G484" s="620" t="s">
        <v>106</v>
      </c>
      <c r="H484" s="622">
        <v>784000</v>
      </c>
      <c r="I484" s="622">
        <v>784000</v>
      </c>
      <c r="J484" s="623"/>
      <c r="K484" s="623"/>
      <c r="L484" s="623"/>
      <c r="M484" s="622"/>
      <c r="N484" s="622"/>
      <c r="O484" s="622"/>
      <c r="P484" s="624"/>
    </row>
    <row r="485" spans="1:16" s="611" customFormat="1" x14ac:dyDescent="0.2">
      <c r="A485" s="594">
        <v>238</v>
      </c>
      <c r="B485" s="594">
        <v>250</v>
      </c>
      <c r="C485" s="618">
        <v>710</v>
      </c>
      <c r="D485" s="619" t="s">
        <v>611</v>
      </c>
      <c r="E485" s="620" t="s">
        <v>193</v>
      </c>
      <c r="F485" s="621" t="s">
        <v>135</v>
      </c>
      <c r="G485" s="620" t="s">
        <v>106</v>
      </c>
      <c r="H485" s="622">
        <v>336000</v>
      </c>
      <c r="I485" s="622">
        <v>336000</v>
      </c>
      <c r="J485" s="623"/>
      <c r="K485" s="623"/>
      <c r="L485" s="623"/>
      <c r="M485" s="622"/>
      <c r="N485" s="622"/>
      <c r="O485" s="622"/>
      <c r="P485" s="624"/>
    </row>
    <row r="486" spans="1:16" s="611" customFormat="1" x14ac:dyDescent="0.2">
      <c r="A486" s="594">
        <v>239</v>
      </c>
      <c r="B486" s="594">
        <v>251</v>
      </c>
      <c r="C486" s="618">
        <v>711</v>
      </c>
      <c r="D486" s="619" t="s">
        <v>613</v>
      </c>
      <c r="E486" s="620" t="s">
        <v>193</v>
      </c>
      <c r="F486" s="621" t="s">
        <v>135</v>
      </c>
      <c r="G486" s="620" t="s">
        <v>106</v>
      </c>
      <c r="H486" s="622">
        <v>560000</v>
      </c>
      <c r="I486" s="622">
        <v>560000</v>
      </c>
      <c r="J486" s="623"/>
      <c r="K486" s="623"/>
      <c r="L486" s="623"/>
      <c r="M486" s="622"/>
      <c r="N486" s="622"/>
      <c r="O486" s="622"/>
      <c r="P486" s="624"/>
    </row>
    <row r="487" spans="1:16" s="611" customFormat="1" x14ac:dyDescent="0.2">
      <c r="A487" s="594">
        <v>240</v>
      </c>
      <c r="B487" s="594">
        <v>252</v>
      </c>
      <c r="C487" s="618">
        <v>712</v>
      </c>
      <c r="D487" s="619" t="s">
        <v>615</v>
      </c>
      <c r="E487" s="620" t="s">
        <v>193</v>
      </c>
      <c r="F487" s="621" t="s">
        <v>135</v>
      </c>
      <c r="G487" s="620" t="s">
        <v>106</v>
      </c>
      <c r="H487" s="622">
        <v>672000</v>
      </c>
      <c r="I487" s="622">
        <v>672000</v>
      </c>
      <c r="J487" s="623"/>
      <c r="K487" s="623"/>
      <c r="L487" s="623"/>
      <c r="M487" s="622"/>
      <c r="N487" s="622"/>
      <c r="O487" s="622"/>
      <c r="P487" s="624"/>
    </row>
    <row r="488" spans="1:16" s="611" customFormat="1" x14ac:dyDescent="0.2">
      <c r="A488" s="594">
        <v>241</v>
      </c>
      <c r="B488" s="594">
        <v>253</v>
      </c>
      <c r="C488" s="618">
        <v>713</v>
      </c>
      <c r="D488" s="619" t="s">
        <v>617</v>
      </c>
      <c r="E488" s="620" t="s">
        <v>193</v>
      </c>
      <c r="F488" s="621" t="s">
        <v>135</v>
      </c>
      <c r="G488" s="620" t="s">
        <v>106</v>
      </c>
      <c r="H488" s="622">
        <v>784000</v>
      </c>
      <c r="I488" s="622">
        <v>784000</v>
      </c>
      <c r="J488" s="623"/>
      <c r="K488" s="623"/>
      <c r="L488" s="623"/>
      <c r="M488" s="622"/>
      <c r="N488" s="622"/>
      <c r="O488" s="622"/>
      <c r="P488" s="624"/>
    </row>
    <row r="489" spans="1:16" s="611" customFormat="1" x14ac:dyDescent="0.2">
      <c r="A489" s="594">
        <v>242</v>
      </c>
      <c r="B489" s="594">
        <v>254</v>
      </c>
      <c r="C489" s="618">
        <v>714</v>
      </c>
      <c r="D489" s="619" t="s">
        <v>619</v>
      </c>
      <c r="E489" s="620" t="s">
        <v>193</v>
      </c>
      <c r="F489" s="621" t="s">
        <v>135</v>
      </c>
      <c r="G489" s="620" t="s">
        <v>106</v>
      </c>
      <c r="H489" s="622">
        <v>336000</v>
      </c>
      <c r="I489" s="622">
        <v>336000</v>
      </c>
      <c r="J489" s="623"/>
      <c r="K489" s="623"/>
      <c r="L489" s="623"/>
      <c r="M489" s="622"/>
      <c r="N489" s="622"/>
      <c r="O489" s="622"/>
      <c r="P489" s="624"/>
    </row>
    <row r="490" spans="1:16" s="611" customFormat="1" x14ac:dyDescent="0.2">
      <c r="A490" s="594">
        <v>243</v>
      </c>
      <c r="B490" s="594">
        <v>255</v>
      </c>
      <c r="C490" s="618">
        <v>715</v>
      </c>
      <c r="D490" s="619" t="s">
        <v>621</v>
      </c>
      <c r="E490" s="620" t="s">
        <v>529</v>
      </c>
      <c r="F490" s="621" t="s">
        <v>135</v>
      </c>
      <c r="G490" s="620" t="s">
        <v>106</v>
      </c>
      <c r="H490" s="622">
        <v>672000</v>
      </c>
      <c r="I490" s="622">
        <v>672000</v>
      </c>
      <c r="J490" s="623"/>
      <c r="K490" s="623"/>
      <c r="L490" s="623"/>
      <c r="M490" s="622"/>
      <c r="N490" s="622"/>
      <c r="O490" s="622"/>
      <c r="P490" s="624"/>
    </row>
    <row r="491" spans="1:16" s="611" customFormat="1" x14ac:dyDescent="0.2">
      <c r="A491" s="594">
        <v>244</v>
      </c>
      <c r="B491" s="594">
        <v>256</v>
      </c>
      <c r="C491" s="618">
        <v>716</v>
      </c>
      <c r="D491" s="619" t="s">
        <v>623</v>
      </c>
      <c r="E491" s="620" t="s">
        <v>193</v>
      </c>
      <c r="F491" s="621" t="s">
        <v>135</v>
      </c>
      <c r="G491" s="620" t="s">
        <v>106</v>
      </c>
      <c r="H491" s="622">
        <v>224000</v>
      </c>
      <c r="I491" s="622">
        <v>224000</v>
      </c>
      <c r="J491" s="623"/>
      <c r="K491" s="623"/>
      <c r="L491" s="623"/>
      <c r="M491" s="622"/>
      <c r="N491" s="622"/>
      <c r="O491" s="622"/>
      <c r="P491" s="624"/>
    </row>
    <row r="492" spans="1:16" s="611" customFormat="1" ht="30" x14ac:dyDescent="0.2">
      <c r="A492" s="594">
        <v>245</v>
      </c>
      <c r="B492" s="594">
        <v>257</v>
      </c>
      <c r="C492" s="618">
        <v>717</v>
      </c>
      <c r="D492" s="619" t="s">
        <v>625</v>
      </c>
      <c r="E492" s="620" t="s">
        <v>626</v>
      </c>
      <c r="F492" s="621" t="s">
        <v>597</v>
      </c>
      <c r="G492" s="620" t="s">
        <v>106</v>
      </c>
      <c r="H492" s="622">
        <v>1500</v>
      </c>
      <c r="I492" s="622">
        <v>1500</v>
      </c>
      <c r="J492" s="623"/>
      <c r="K492" s="623"/>
      <c r="L492" s="623"/>
      <c r="M492" s="622"/>
      <c r="N492" s="622"/>
      <c r="O492" s="622"/>
      <c r="P492" s="624"/>
    </row>
    <row r="493" spans="1:16" s="611" customFormat="1" x14ac:dyDescent="0.2">
      <c r="A493" s="594">
        <v>246</v>
      </c>
      <c r="B493" s="594">
        <v>258</v>
      </c>
      <c r="C493" s="618">
        <v>718</v>
      </c>
      <c r="D493" s="619" t="s">
        <v>628</v>
      </c>
      <c r="E493" s="620" t="s">
        <v>529</v>
      </c>
      <c r="F493" s="621" t="s">
        <v>135</v>
      </c>
      <c r="G493" s="620" t="s">
        <v>106</v>
      </c>
      <c r="H493" s="622">
        <v>560000</v>
      </c>
      <c r="I493" s="622">
        <v>560000</v>
      </c>
      <c r="J493" s="623"/>
      <c r="K493" s="623"/>
      <c r="L493" s="623"/>
      <c r="M493" s="622"/>
      <c r="N493" s="622"/>
      <c r="O493" s="622"/>
      <c r="P493" s="624"/>
    </row>
    <row r="494" spans="1:16" s="611" customFormat="1" x14ac:dyDescent="0.2">
      <c r="A494" s="594">
        <v>247</v>
      </c>
      <c r="B494" s="594">
        <v>259</v>
      </c>
      <c r="C494" s="618">
        <v>719</v>
      </c>
      <c r="D494" s="619" t="s">
        <v>630</v>
      </c>
      <c r="E494" s="620" t="s">
        <v>193</v>
      </c>
      <c r="F494" s="621" t="s">
        <v>135</v>
      </c>
      <c r="G494" s="620" t="s">
        <v>106</v>
      </c>
      <c r="H494" s="622">
        <v>336000</v>
      </c>
      <c r="I494" s="622">
        <v>336000</v>
      </c>
      <c r="J494" s="623"/>
      <c r="K494" s="623"/>
      <c r="L494" s="623"/>
      <c r="M494" s="622"/>
      <c r="N494" s="622"/>
      <c r="O494" s="622"/>
      <c r="P494" s="624"/>
    </row>
    <row r="495" spans="1:16" s="611" customFormat="1" x14ac:dyDescent="0.2">
      <c r="A495" s="594">
        <v>248</v>
      </c>
      <c r="B495" s="594">
        <v>260</v>
      </c>
      <c r="C495" s="618">
        <v>720</v>
      </c>
      <c r="D495" s="619" t="s">
        <v>632</v>
      </c>
      <c r="E495" s="620" t="s">
        <v>193</v>
      </c>
      <c r="F495" s="621" t="s">
        <v>135</v>
      </c>
      <c r="G495" s="620" t="s">
        <v>106</v>
      </c>
      <c r="H495" s="622">
        <v>336000</v>
      </c>
      <c r="I495" s="622">
        <v>336000</v>
      </c>
      <c r="J495" s="623"/>
      <c r="K495" s="623"/>
      <c r="L495" s="623"/>
      <c r="M495" s="622"/>
      <c r="N495" s="622"/>
      <c r="O495" s="622"/>
      <c r="P495" s="624"/>
    </row>
    <row r="496" spans="1:16" s="611" customFormat="1" ht="30" x14ac:dyDescent="0.2">
      <c r="A496" s="594">
        <v>249</v>
      </c>
      <c r="B496" s="594">
        <v>261</v>
      </c>
      <c r="C496" s="618">
        <v>721</v>
      </c>
      <c r="D496" s="619" t="s">
        <v>634</v>
      </c>
      <c r="E496" s="620" t="s">
        <v>635</v>
      </c>
      <c r="F496" s="621" t="s">
        <v>597</v>
      </c>
      <c r="G496" s="620" t="s">
        <v>106</v>
      </c>
      <c r="H496" s="622">
        <v>1500</v>
      </c>
      <c r="I496" s="622">
        <v>1500</v>
      </c>
      <c r="J496" s="623"/>
      <c r="K496" s="623"/>
      <c r="L496" s="623"/>
      <c r="M496" s="622"/>
      <c r="N496" s="622"/>
      <c r="O496" s="622"/>
      <c r="P496" s="624"/>
    </row>
    <row r="497" spans="1:16" s="611" customFormat="1" x14ac:dyDescent="0.2">
      <c r="A497" s="594">
        <v>250</v>
      </c>
      <c r="B497" s="594">
        <v>262</v>
      </c>
      <c r="C497" s="618">
        <v>722</v>
      </c>
      <c r="D497" s="619" t="s">
        <v>637</v>
      </c>
      <c r="E497" s="620" t="s">
        <v>193</v>
      </c>
      <c r="F497" s="621" t="s">
        <v>135</v>
      </c>
      <c r="G497" s="620" t="s">
        <v>106</v>
      </c>
      <c r="H497" s="622">
        <v>560000</v>
      </c>
      <c r="I497" s="622">
        <v>560000</v>
      </c>
      <c r="J497" s="623"/>
      <c r="K497" s="623"/>
      <c r="L497" s="623"/>
      <c r="M497" s="622"/>
      <c r="N497" s="622"/>
      <c r="O497" s="622"/>
      <c r="P497" s="624"/>
    </row>
    <row r="498" spans="1:16" s="611" customFormat="1" x14ac:dyDescent="0.2">
      <c r="A498" s="594">
        <v>251</v>
      </c>
      <c r="B498" s="594">
        <v>263</v>
      </c>
      <c r="C498" s="618">
        <v>723</v>
      </c>
      <c r="D498" s="619" t="s">
        <v>639</v>
      </c>
      <c r="E498" s="620" t="s">
        <v>193</v>
      </c>
      <c r="F498" s="621" t="s">
        <v>135</v>
      </c>
      <c r="G498" s="620" t="s">
        <v>106</v>
      </c>
      <c r="H498" s="622">
        <v>448000</v>
      </c>
      <c r="I498" s="622">
        <v>448000</v>
      </c>
      <c r="J498" s="623"/>
      <c r="K498" s="623"/>
      <c r="L498" s="623"/>
      <c r="M498" s="622"/>
      <c r="N498" s="622"/>
      <c r="O498" s="622"/>
      <c r="P498" s="624"/>
    </row>
    <row r="499" spans="1:16" s="611" customFormat="1" x14ac:dyDescent="0.2">
      <c r="A499" s="594">
        <v>252</v>
      </c>
      <c r="B499" s="594">
        <v>264</v>
      </c>
      <c r="C499" s="618">
        <v>724</v>
      </c>
      <c r="D499" s="619" t="s">
        <v>641</v>
      </c>
      <c r="E499" s="620" t="s">
        <v>481</v>
      </c>
      <c r="F499" s="621" t="s">
        <v>382</v>
      </c>
      <c r="G499" s="620" t="s">
        <v>106</v>
      </c>
      <c r="H499" s="622">
        <v>20000</v>
      </c>
      <c r="I499" s="622">
        <v>20000</v>
      </c>
      <c r="J499" s="623"/>
      <c r="K499" s="623"/>
      <c r="L499" s="623"/>
      <c r="M499" s="622"/>
      <c r="N499" s="622"/>
      <c r="O499" s="622"/>
      <c r="P499" s="624"/>
    </row>
    <row r="500" spans="1:16" s="611" customFormat="1" x14ac:dyDescent="0.2">
      <c r="A500" s="594">
        <v>254</v>
      </c>
      <c r="B500" s="594">
        <v>266</v>
      </c>
      <c r="C500" s="618">
        <v>725</v>
      </c>
      <c r="D500" s="619" t="s">
        <v>645</v>
      </c>
      <c r="E500" s="620" t="s">
        <v>646</v>
      </c>
      <c r="F500" s="621" t="s">
        <v>647</v>
      </c>
      <c r="G500" s="620" t="s">
        <v>106</v>
      </c>
      <c r="H500" s="622">
        <v>12000</v>
      </c>
      <c r="I500" s="622">
        <v>12000</v>
      </c>
      <c r="J500" s="623"/>
      <c r="K500" s="623"/>
      <c r="L500" s="623"/>
      <c r="M500" s="622"/>
      <c r="N500" s="622"/>
      <c r="O500" s="622"/>
      <c r="P500" s="624"/>
    </row>
    <row r="501" spans="1:16" s="611" customFormat="1" x14ac:dyDescent="0.2">
      <c r="A501" s="594">
        <v>255</v>
      </c>
      <c r="B501" s="594">
        <v>267</v>
      </c>
      <c r="C501" s="618">
        <v>726</v>
      </c>
      <c r="D501" s="619" t="s">
        <v>649</v>
      </c>
      <c r="E501" s="620" t="s">
        <v>650</v>
      </c>
      <c r="F501" s="621" t="s">
        <v>256</v>
      </c>
      <c r="G501" s="620" t="s">
        <v>106</v>
      </c>
      <c r="H501" s="622">
        <v>250000</v>
      </c>
      <c r="I501" s="622">
        <v>250000</v>
      </c>
      <c r="J501" s="623"/>
      <c r="K501" s="623"/>
      <c r="L501" s="623"/>
      <c r="M501" s="622"/>
      <c r="N501" s="622"/>
      <c r="O501" s="622"/>
      <c r="P501" s="624"/>
    </row>
    <row r="502" spans="1:16" s="611" customFormat="1" x14ac:dyDescent="0.2">
      <c r="A502" s="594">
        <v>258</v>
      </c>
      <c r="B502" s="594">
        <v>270</v>
      </c>
      <c r="C502" s="618">
        <v>727</v>
      </c>
      <c r="D502" s="619" t="s">
        <v>659</v>
      </c>
      <c r="E502" s="620" t="s">
        <v>657</v>
      </c>
      <c r="F502" s="621" t="s">
        <v>660</v>
      </c>
      <c r="G502" s="620" t="s">
        <v>106</v>
      </c>
      <c r="H502" s="622">
        <v>12500</v>
      </c>
      <c r="I502" s="622">
        <v>12500</v>
      </c>
      <c r="J502" s="623"/>
      <c r="K502" s="623"/>
      <c r="L502" s="623"/>
      <c r="M502" s="622"/>
      <c r="N502" s="622"/>
      <c r="O502" s="622"/>
      <c r="P502" s="624"/>
    </row>
    <row r="503" spans="1:16" s="611" customFormat="1" x14ac:dyDescent="0.2">
      <c r="A503" s="594">
        <v>262</v>
      </c>
      <c r="B503" s="594">
        <v>274</v>
      </c>
      <c r="C503" s="618">
        <v>728</v>
      </c>
      <c r="D503" s="619" t="s">
        <v>672</v>
      </c>
      <c r="E503" s="620" t="s">
        <v>673</v>
      </c>
      <c r="F503" s="621" t="s">
        <v>674</v>
      </c>
      <c r="G503" s="620" t="s">
        <v>106</v>
      </c>
      <c r="H503" s="622">
        <v>10000</v>
      </c>
      <c r="I503" s="622">
        <v>10000</v>
      </c>
      <c r="J503" s="623"/>
      <c r="K503" s="623"/>
      <c r="L503" s="623"/>
      <c r="M503" s="622"/>
      <c r="N503" s="622"/>
      <c r="O503" s="622"/>
      <c r="P503" s="624"/>
    </row>
    <row r="504" spans="1:16" s="611" customFormat="1" ht="30" x14ac:dyDescent="0.2">
      <c r="A504" s="594">
        <v>268</v>
      </c>
      <c r="B504" s="594">
        <v>280</v>
      </c>
      <c r="C504" s="618">
        <v>729</v>
      </c>
      <c r="D504" s="619" t="s">
        <v>693</v>
      </c>
      <c r="E504" s="620" t="s">
        <v>415</v>
      </c>
      <c r="F504" s="621" t="s">
        <v>148</v>
      </c>
      <c r="G504" s="620" t="s">
        <v>106</v>
      </c>
      <c r="H504" s="622">
        <v>87000</v>
      </c>
      <c r="I504" s="622">
        <v>87000</v>
      </c>
      <c r="J504" s="623"/>
      <c r="K504" s="623"/>
      <c r="L504" s="623"/>
      <c r="M504" s="622"/>
      <c r="N504" s="622"/>
      <c r="O504" s="622"/>
      <c r="P504" s="624"/>
    </row>
    <row r="505" spans="1:16" s="611" customFormat="1" x14ac:dyDescent="0.2">
      <c r="A505" s="594">
        <v>270</v>
      </c>
      <c r="B505" s="594">
        <v>282</v>
      </c>
      <c r="C505" s="618">
        <v>730</v>
      </c>
      <c r="D505" s="619" t="s">
        <v>698</v>
      </c>
      <c r="E505" s="620" t="s">
        <v>481</v>
      </c>
      <c r="F505" s="621" t="s">
        <v>384</v>
      </c>
      <c r="G505" s="620" t="s">
        <v>106</v>
      </c>
      <c r="H505" s="622">
        <v>20000</v>
      </c>
      <c r="I505" s="622">
        <v>20000</v>
      </c>
      <c r="J505" s="623"/>
      <c r="K505" s="623"/>
      <c r="L505" s="623"/>
      <c r="M505" s="622"/>
      <c r="N505" s="622"/>
      <c r="O505" s="622"/>
      <c r="P505" s="624"/>
    </row>
    <row r="506" spans="1:16" s="611" customFormat="1" x14ac:dyDescent="0.2">
      <c r="A506" s="594">
        <v>271</v>
      </c>
      <c r="B506" s="594">
        <v>283</v>
      </c>
      <c r="C506" s="618">
        <v>731</v>
      </c>
      <c r="D506" s="619" t="s">
        <v>700</v>
      </c>
      <c r="E506" s="620" t="s">
        <v>481</v>
      </c>
      <c r="F506" s="621" t="s">
        <v>148</v>
      </c>
      <c r="G506" s="620" t="s">
        <v>106</v>
      </c>
      <c r="H506" s="622">
        <v>225000</v>
      </c>
      <c r="I506" s="622">
        <v>225000</v>
      </c>
      <c r="J506" s="623"/>
      <c r="K506" s="623"/>
      <c r="L506" s="623"/>
      <c r="M506" s="622"/>
      <c r="N506" s="622"/>
      <c r="O506" s="622"/>
      <c r="P506" s="624"/>
    </row>
    <row r="507" spans="1:16" s="611" customFormat="1" x14ac:dyDescent="0.2">
      <c r="A507" s="594">
        <v>272</v>
      </c>
      <c r="B507" s="594">
        <v>284</v>
      </c>
      <c r="C507" s="618">
        <v>732</v>
      </c>
      <c r="D507" s="619" t="s">
        <v>702</v>
      </c>
      <c r="E507" s="620" t="s">
        <v>481</v>
      </c>
      <c r="F507" s="621" t="s">
        <v>135</v>
      </c>
      <c r="G507" s="620" t="s">
        <v>106</v>
      </c>
      <c r="H507" s="622">
        <v>350000</v>
      </c>
      <c r="I507" s="622">
        <v>350000</v>
      </c>
      <c r="J507" s="623"/>
      <c r="K507" s="623"/>
      <c r="L507" s="623"/>
      <c r="M507" s="622"/>
      <c r="N507" s="622"/>
      <c r="O507" s="622"/>
      <c r="P507" s="624"/>
    </row>
    <row r="508" spans="1:16" s="611" customFormat="1" ht="30" x14ac:dyDescent="0.2">
      <c r="A508" s="594">
        <v>273</v>
      </c>
      <c r="B508" s="594">
        <v>285</v>
      </c>
      <c r="C508" s="618">
        <v>733</v>
      </c>
      <c r="D508" s="619" t="s">
        <v>704</v>
      </c>
      <c r="E508" s="620" t="s">
        <v>705</v>
      </c>
      <c r="F508" s="621" t="s">
        <v>371</v>
      </c>
      <c r="G508" s="620" t="s">
        <v>106</v>
      </c>
      <c r="H508" s="622">
        <v>40000</v>
      </c>
      <c r="I508" s="622">
        <v>40000</v>
      </c>
      <c r="J508" s="623"/>
      <c r="K508" s="623"/>
      <c r="L508" s="623"/>
      <c r="M508" s="622"/>
      <c r="N508" s="622"/>
      <c r="O508" s="622"/>
      <c r="P508" s="624"/>
    </row>
    <row r="509" spans="1:16" s="611" customFormat="1" x14ac:dyDescent="0.2">
      <c r="A509" s="594">
        <v>275</v>
      </c>
      <c r="B509" s="594">
        <v>287</v>
      </c>
      <c r="C509" s="618">
        <v>734</v>
      </c>
      <c r="D509" s="619" t="s">
        <v>711</v>
      </c>
      <c r="E509" s="620" t="s">
        <v>708</v>
      </c>
      <c r="F509" s="621" t="s">
        <v>712</v>
      </c>
      <c r="G509" s="620" t="s">
        <v>106</v>
      </c>
      <c r="H509" s="622">
        <v>20000</v>
      </c>
      <c r="I509" s="622">
        <v>20000</v>
      </c>
      <c r="J509" s="623"/>
      <c r="K509" s="623"/>
      <c r="L509" s="623"/>
      <c r="M509" s="622"/>
      <c r="N509" s="622"/>
      <c r="O509" s="622"/>
      <c r="P509" s="624"/>
    </row>
    <row r="510" spans="1:16" s="611" customFormat="1" x14ac:dyDescent="0.2">
      <c r="A510" s="594">
        <v>276</v>
      </c>
      <c r="B510" s="594">
        <v>288</v>
      </c>
      <c r="C510" s="618">
        <v>735</v>
      </c>
      <c r="D510" s="619" t="s">
        <v>714</v>
      </c>
      <c r="E510" s="620" t="s">
        <v>715</v>
      </c>
      <c r="F510" s="621" t="s">
        <v>716</v>
      </c>
      <c r="G510" s="620" t="s">
        <v>106</v>
      </c>
      <c r="H510" s="622">
        <v>250000</v>
      </c>
      <c r="I510" s="622">
        <v>250000</v>
      </c>
      <c r="J510" s="623"/>
      <c r="K510" s="623"/>
      <c r="L510" s="623"/>
      <c r="M510" s="622"/>
      <c r="N510" s="622"/>
      <c r="O510" s="622"/>
      <c r="P510" s="624"/>
    </row>
    <row r="511" spans="1:16" s="611" customFormat="1" x14ac:dyDescent="0.2">
      <c r="A511" s="594">
        <v>278</v>
      </c>
      <c r="B511" s="594">
        <v>290</v>
      </c>
      <c r="C511" s="618">
        <v>736</v>
      </c>
      <c r="D511" s="619" t="s">
        <v>722</v>
      </c>
      <c r="E511" s="620" t="s">
        <v>723</v>
      </c>
      <c r="F511" s="621" t="s">
        <v>724</v>
      </c>
      <c r="G511" s="620" t="s">
        <v>106</v>
      </c>
      <c r="H511" s="622">
        <v>15000</v>
      </c>
      <c r="I511" s="622">
        <v>15000</v>
      </c>
      <c r="J511" s="623"/>
      <c r="K511" s="623"/>
      <c r="L511" s="623"/>
      <c r="M511" s="622"/>
      <c r="N511" s="622"/>
      <c r="O511" s="622"/>
      <c r="P511" s="624"/>
    </row>
    <row r="512" spans="1:16" s="611" customFormat="1" x14ac:dyDescent="0.2">
      <c r="A512" s="594">
        <v>280</v>
      </c>
      <c r="B512" s="594">
        <v>292</v>
      </c>
      <c r="C512" s="618">
        <v>737</v>
      </c>
      <c r="D512" s="619" t="s">
        <v>730</v>
      </c>
      <c r="E512" s="620" t="s">
        <v>481</v>
      </c>
      <c r="F512" s="621" t="s">
        <v>135</v>
      </c>
      <c r="G512" s="620" t="s">
        <v>106</v>
      </c>
      <c r="H512" s="622">
        <v>350000</v>
      </c>
      <c r="I512" s="622">
        <v>350000</v>
      </c>
      <c r="J512" s="623"/>
      <c r="K512" s="623"/>
      <c r="L512" s="623"/>
      <c r="M512" s="622"/>
      <c r="N512" s="622"/>
      <c r="O512" s="622"/>
      <c r="P512" s="624"/>
    </row>
    <row r="513" spans="1:16" s="611" customFormat="1" ht="30" x14ac:dyDescent="0.2">
      <c r="A513" s="594">
        <v>282</v>
      </c>
      <c r="B513" s="594">
        <v>294</v>
      </c>
      <c r="C513" s="618">
        <v>738</v>
      </c>
      <c r="D513" s="619" t="s">
        <v>734</v>
      </c>
      <c r="E513" s="620" t="s">
        <v>735</v>
      </c>
      <c r="F513" s="621" t="s">
        <v>736</v>
      </c>
      <c r="G513" s="620" t="s">
        <v>106</v>
      </c>
      <c r="H513" s="622">
        <v>15000</v>
      </c>
      <c r="I513" s="622">
        <v>15000</v>
      </c>
      <c r="J513" s="623"/>
      <c r="K513" s="623"/>
      <c r="L513" s="623"/>
      <c r="M513" s="622"/>
      <c r="N513" s="622"/>
      <c r="O513" s="622"/>
      <c r="P513" s="624"/>
    </row>
    <row r="514" spans="1:16" s="611" customFormat="1" ht="30" x14ac:dyDescent="0.2">
      <c r="A514" s="594">
        <v>290</v>
      </c>
      <c r="B514" s="594">
        <v>302</v>
      </c>
      <c r="C514" s="618">
        <v>739</v>
      </c>
      <c r="D514" s="619" t="s">
        <v>758</v>
      </c>
      <c r="E514" s="620" t="s">
        <v>432</v>
      </c>
      <c r="F514" s="621" t="s">
        <v>218</v>
      </c>
      <c r="G514" s="620" t="s">
        <v>106</v>
      </c>
      <c r="H514" s="622">
        <v>16000</v>
      </c>
      <c r="I514" s="622">
        <v>16000</v>
      </c>
      <c r="J514" s="623"/>
      <c r="K514" s="623"/>
      <c r="L514" s="623"/>
      <c r="M514" s="622"/>
      <c r="N514" s="622"/>
      <c r="O514" s="622"/>
      <c r="P514" s="624"/>
    </row>
    <row r="515" spans="1:16" s="611" customFormat="1" x14ac:dyDescent="0.2">
      <c r="A515" s="594">
        <v>291</v>
      </c>
      <c r="B515" s="594">
        <v>303</v>
      </c>
      <c r="C515" s="618">
        <v>740</v>
      </c>
      <c r="D515" s="619" t="s">
        <v>760</v>
      </c>
      <c r="E515" s="620" t="s">
        <v>481</v>
      </c>
      <c r="F515" s="621" t="s">
        <v>135</v>
      </c>
      <c r="G515" s="620" t="s">
        <v>106</v>
      </c>
      <c r="H515" s="622">
        <v>350000</v>
      </c>
      <c r="I515" s="622">
        <v>350000</v>
      </c>
      <c r="J515" s="623"/>
      <c r="K515" s="623"/>
      <c r="L515" s="623"/>
      <c r="M515" s="622"/>
      <c r="N515" s="622"/>
      <c r="O515" s="622"/>
      <c r="P515" s="624"/>
    </row>
    <row r="516" spans="1:16" s="611" customFormat="1" x14ac:dyDescent="0.2">
      <c r="A516" s="594">
        <v>293</v>
      </c>
      <c r="B516" s="594">
        <v>305</v>
      </c>
      <c r="C516" s="618">
        <v>741</v>
      </c>
      <c r="D516" s="619" t="s">
        <v>765</v>
      </c>
      <c r="E516" s="620" t="s">
        <v>667</v>
      </c>
      <c r="F516" s="621" t="s">
        <v>766</v>
      </c>
      <c r="G516" s="620" t="s">
        <v>106</v>
      </c>
      <c r="H516" s="622">
        <v>25000</v>
      </c>
      <c r="I516" s="622">
        <v>25000</v>
      </c>
      <c r="J516" s="623"/>
      <c r="K516" s="623"/>
      <c r="L516" s="623"/>
      <c r="M516" s="622"/>
      <c r="N516" s="622"/>
      <c r="O516" s="622"/>
      <c r="P516" s="624"/>
    </row>
    <row r="517" spans="1:16" s="611" customFormat="1" ht="30" x14ac:dyDescent="0.2">
      <c r="A517" s="594">
        <v>294</v>
      </c>
      <c r="B517" s="594">
        <v>306</v>
      </c>
      <c r="C517" s="618">
        <v>742</v>
      </c>
      <c r="D517" s="619" t="s">
        <v>768</v>
      </c>
      <c r="E517" s="620" t="s">
        <v>769</v>
      </c>
      <c r="F517" s="621" t="s">
        <v>770</v>
      </c>
      <c r="G517" s="620" t="s">
        <v>106</v>
      </c>
      <c r="H517" s="622">
        <v>125000</v>
      </c>
      <c r="I517" s="622">
        <v>125000</v>
      </c>
      <c r="J517" s="623"/>
      <c r="K517" s="623"/>
      <c r="L517" s="623"/>
      <c r="M517" s="622"/>
      <c r="N517" s="622"/>
      <c r="O517" s="622"/>
      <c r="P517" s="624"/>
    </row>
    <row r="518" spans="1:16" s="611" customFormat="1" ht="30" x14ac:dyDescent="0.2">
      <c r="A518" s="594">
        <v>295</v>
      </c>
      <c r="B518" s="594">
        <v>307</v>
      </c>
      <c r="C518" s="618">
        <v>743</v>
      </c>
      <c r="D518" s="619" t="s">
        <v>772</v>
      </c>
      <c r="E518" s="620" t="s">
        <v>270</v>
      </c>
      <c r="F518" s="621" t="s">
        <v>216</v>
      </c>
      <c r="G518" s="620" t="s">
        <v>106</v>
      </c>
      <c r="H518" s="622">
        <v>7500</v>
      </c>
      <c r="I518" s="622">
        <v>7500</v>
      </c>
      <c r="J518" s="623"/>
      <c r="K518" s="623"/>
      <c r="L518" s="623"/>
      <c r="M518" s="622"/>
      <c r="N518" s="622"/>
      <c r="O518" s="622"/>
      <c r="P518" s="624"/>
    </row>
    <row r="519" spans="1:16" s="611" customFormat="1" ht="30" x14ac:dyDescent="0.2">
      <c r="A519" s="594">
        <v>296</v>
      </c>
      <c r="B519" s="594">
        <v>308</v>
      </c>
      <c r="C519" s="618">
        <v>744</v>
      </c>
      <c r="D519" s="619" t="s">
        <v>774</v>
      </c>
      <c r="E519" s="620" t="s">
        <v>270</v>
      </c>
      <c r="F519" s="621" t="s">
        <v>216</v>
      </c>
      <c r="G519" s="620" t="s">
        <v>106</v>
      </c>
      <c r="H519" s="622">
        <v>18000</v>
      </c>
      <c r="I519" s="622">
        <v>18000</v>
      </c>
      <c r="J519" s="623"/>
      <c r="K519" s="623"/>
      <c r="L519" s="623"/>
      <c r="M519" s="622"/>
      <c r="N519" s="622"/>
      <c r="O519" s="622"/>
      <c r="P519" s="624"/>
    </row>
    <row r="520" spans="1:16" s="611" customFormat="1" x14ac:dyDescent="0.2">
      <c r="A520" s="594">
        <v>304</v>
      </c>
      <c r="B520" s="594">
        <v>316</v>
      </c>
      <c r="C520" s="618">
        <v>745</v>
      </c>
      <c r="D520" s="619" t="s">
        <v>799</v>
      </c>
      <c r="E520" s="620" t="s">
        <v>800</v>
      </c>
      <c r="F520" s="621" t="s">
        <v>310</v>
      </c>
      <c r="G520" s="620" t="s">
        <v>106</v>
      </c>
      <c r="H520" s="622">
        <v>17000</v>
      </c>
      <c r="I520" s="622">
        <v>17000</v>
      </c>
      <c r="J520" s="623"/>
      <c r="K520" s="623"/>
      <c r="L520" s="623"/>
      <c r="M520" s="622"/>
      <c r="N520" s="622"/>
      <c r="O520" s="622"/>
      <c r="P520" s="624"/>
    </row>
    <row r="521" spans="1:16" s="611" customFormat="1" x14ac:dyDescent="0.2">
      <c r="A521" s="594">
        <v>305</v>
      </c>
      <c r="B521" s="594">
        <v>317</v>
      </c>
      <c r="C521" s="618">
        <v>746</v>
      </c>
      <c r="D521" s="619" t="s">
        <v>802</v>
      </c>
      <c r="E521" s="620" t="s">
        <v>481</v>
      </c>
      <c r="F521" s="621" t="s">
        <v>236</v>
      </c>
      <c r="G521" s="620" t="s">
        <v>106</v>
      </c>
      <c r="H521" s="622">
        <v>40000</v>
      </c>
      <c r="I521" s="622">
        <v>40000</v>
      </c>
      <c r="J521" s="623"/>
      <c r="K521" s="623"/>
      <c r="L521" s="623"/>
      <c r="M521" s="622"/>
      <c r="N521" s="622"/>
      <c r="O521" s="622"/>
      <c r="P521" s="624"/>
    </row>
    <row r="522" spans="1:16" s="611" customFormat="1" x14ac:dyDescent="0.2">
      <c r="A522" s="594">
        <v>310</v>
      </c>
      <c r="B522" s="594">
        <v>322</v>
      </c>
      <c r="C522" s="618">
        <v>747</v>
      </c>
      <c r="D522" s="619" t="s">
        <v>819</v>
      </c>
      <c r="E522" s="620" t="s">
        <v>820</v>
      </c>
      <c r="F522" s="621" t="s">
        <v>821</v>
      </c>
      <c r="G522" s="620" t="s">
        <v>106</v>
      </c>
      <c r="H522" s="622">
        <v>20000</v>
      </c>
      <c r="I522" s="622">
        <v>20000</v>
      </c>
      <c r="J522" s="623"/>
      <c r="K522" s="623"/>
      <c r="L522" s="623"/>
      <c r="M522" s="622"/>
      <c r="N522" s="622"/>
      <c r="O522" s="622"/>
      <c r="P522" s="624"/>
    </row>
    <row r="523" spans="1:16" s="611" customFormat="1" x14ac:dyDescent="0.2">
      <c r="A523" s="594">
        <v>314</v>
      </c>
      <c r="B523" s="594">
        <v>326</v>
      </c>
      <c r="C523" s="618">
        <v>748</v>
      </c>
      <c r="D523" s="619" t="s">
        <v>831</v>
      </c>
      <c r="E523" s="620" t="s">
        <v>832</v>
      </c>
      <c r="F523" s="621" t="s">
        <v>833</v>
      </c>
      <c r="G523" s="620" t="s">
        <v>106</v>
      </c>
      <c r="H523" s="622">
        <v>5000</v>
      </c>
      <c r="I523" s="622">
        <v>5000</v>
      </c>
      <c r="J523" s="623"/>
      <c r="K523" s="623"/>
      <c r="L523" s="623"/>
      <c r="M523" s="622"/>
      <c r="N523" s="622"/>
      <c r="O523" s="622"/>
      <c r="P523" s="624"/>
    </row>
    <row r="524" spans="1:16" s="611" customFormat="1" ht="30" x14ac:dyDescent="0.2">
      <c r="A524" s="594">
        <v>315</v>
      </c>
      <c r="B524" s="594">
        <v>327</v>
      </c>
      <c r="C524" s="618">
        <v>749</v>
      </c>
      <c r="D524" s="619" t="s">
        <v>835</v>
      </c>
      <c r="E524" s="620" t="s">
        <v>836</v>
      </c>
      <c r="F524" s="621" t="s">
        <v>766</v>
      </c>
      <c r="G524" s="620" t="s">
        <v>106</v>
      </c>
      <c r="H524" s="622">
        <v>25000</v>
      </c>
      <c r="I524" s="622">
        <v>25000</v>
      </c>
      <c r="J524" s="623"/>
      <c r="K524" s="623"/>
      <c r="L524" s="623"/>
      <c r="M524" s="622"/>
      <c r="N524" s="622"/>
      <c r="O524" s="622"/>
      <c r="P524" s="624"/>
    </row>
    <row r="525" spans="1:16" s="611" customFormat="1" ht="30" x14ac:dyDescent="0.2">
      <c r="A525" s="594">
        <v>318</v>
      </c>
      <c r="B525" s="594">
        <v>330</v>
      </c>
      <c r="C525" s="618">
        <v>750</v>
      </c>
      <c r="D525" s="619" t="s">
        <v>844</v>
      </c>
      <c r="E525" s="620" t="s">
        <v>481</v>
      </c>
      <c r="F525" s="621" t="s">
        <v>845</v>
      </c>
      <c r="G525" s="620" t="s">
        <v>106</v>
      </c>
      <c r="H525" s="622">
        <v>20000</v>
      </c>
      <c r="I525" s="622">
        <v>20000</v>
      </c>
      <c r="J525" s="623"/>
      <c r="K525" s="623"/>
      <c r="L525" s="623"/>
      <c r="M525" s="622"/>
      <c r="N525" s="622"/>
      <c r="O525" s="622"/>
      <c r="P525" s="624"/>
    </row>
    <row r="526" spans="1:16" s="611" customFormat="1" x14ac:dyDescent="0.2">
      <c r="A526" s="594">
        <v>320</v>
      </c>
      <c r="B526" s="594">
        <v>332</v>
      </c>
      <c r="C526" s="618">
        <v>751</v>
      </c>
      <c r="D526" s="619" t="s">
        <v>850</v>
      </c>
      <c r="E526" s="620" t="s">
        <v>481</v>
      </c>
      <c r="F526" s="621" t="s">
        <v>135</v>
      </c>
      <c r="G526" s="620" t="s">
        <v>106</v>
      </c>
      <c r="H526" s="622">
        <v>350000</v>
      </c>
      <c r="I526" s="622">
        <v>350000</v>
      </c>
      <c r="J526" s="623"/>
      <c r="K526" s="623"/>
      <c r="L526" s="623"/>
      <c r="M526" s="622"/>
      <c r="N526" s="622"/>
      <c r="O526" s="622"/>
      <c r="P526" s="624"/>
    </row>
    <row r="527" spans="1:16" s="611" customFormat="1" x14ac:dyDescent="0.2">
      <c r="A527" s="594">
        <v>321</v>
      </c>
      <c r="B527" s="594">
        <v>333</v>
      </c>
      <c r="C527" s="618">
        <v>752</v>
      </c>
      <c r="D527" s="619" t="s">
        <v>852</v>
      </c>
      <c r="E527" s="620" t="s">
        <v>853</v>
      </c>
      <c r="F527" s="621" t="s">
        <v>324</v>
      </c>
      <c r="G527" s="620" t="s">
        <v>106</v>
      </c>
      <c r="H527" s="622">
        <v>250000</v>
      </c>
      <c r="I527" s="622">
        <v>250000</v>
      </c>
      <c r="J527" s="623"/>
      <c r="K527" s="623"/>
      <c r="L527" s="623"/>
      <c r="M527" s="622"/>
      <c r="N527" s="622"/>
      <c r="O527" s="622"/>
      <c r="P527" s="624"/>
    </row>
    <row r="528" spans="1:16" s="611" customFormat="1" ht="30" x14ac:dyDescent="0.2">
      <c r="A528" s="594">
        <v>323</v>
      </c>
      <c r="B528" s="594">
        <v>335</v>
      </c>
      <c r="C528" s="618">
        <v>753</v>
      </c>
      <c r="D528" s="619" t="s">
        <v>859</v>
      </c>
      <c r="E528" s="620" t="s">
        <v>860</v>
      </c>
      <c r="F528" s="621" t="s">
        <v>597</v>
      </c>
      <c r="G528" s="620" t="s">
        <v>106</v>
      </c>
      <c r="H528" s="622">
        <v>1500</v>
      </c>
      <c r="I528" s="622">
        <v>1500</v>
      </c>
      <c r="J528" s="623"/>
      <c r="K528" s="623"/>
      <c r="L528" s="623"/>
      <c r="M528" s="622"/>
      <c r="N528" s="622"/>
      <c r="O528" s="622"/>
      <c r="P528" s="624"/>
    </row>
    <row r="529" spans="1:16" s="611" customFormat="1" x14ac:dyDescent="0.2">
      <c r="A529" s="594">
        <v>327</v>
      </c>
      <c r="B529" s="594">
        <v>339</v>
      </c>
      <c r="C529" s="618">
        <v>754</v>
      </c>
      <c r="D529" s="619" t="s">
        <v>871</v>
      </c>
      <c r="E529" s="620" t="s">
        <v>304</v>
      </c>
      <c r="F529" s="621" t="s">
        <v>872</v>
      </c>
      <c r="G529" s="620" t="s">
        <v>106</v>
      </c>
      <c r="H529" s="622">
        <v>250000</v>
      </c>
      <c r="I529" s="622">
        <v>250000</v>
      </c>
      <c r="J529" s="623"/>
      <c r="K529" s="623"/>
      <c r="L529" s="623"/>
      <c r="M529" s="622"/>
      <c r="N529" s="622"/>
      <c r="O529" s="622"/>
      <c r="P529" s="624"/>
    </row>
    <row r="530" spans="1:16" s="611" customFormat="1" x14ac:dyDescent="0.2">
      <c r="A530" s="594">
        <v>330</v>
      </c>
      <c r="B530" s="594">
        <v>342</v>
      </c>
      <c r="C530" s="618">
        <v>755</v>
      </c>
      <c r="D530" s="619" t="s">
        <v>879</v>
      </c>
      <c r="E530" s="620" t="s">
        <v>304</v>
      </c>
      <c r="F530" s="621" t="s">
        <v>880</v>
      </c>
      <c r="G530" s="620" t="s">
        <v>106</v>
      </c>
      <c r="H530" s="622">
        <v>350000</v>
      </c>
      <c r="I530" s="622">
        <v>350000</v>
      </c>
      <c r="J530" s="623"/>
      <c r="K530" s="623"/>
      <c r="L530" s="623"/>
      <c r="M530" s="622"/>
      <c r="N530" s="622"/>
      <c r="O530" s="622"/>
      <c r="P530" s="624"/>
    </row>
    <row r="531" spans="1:16" s="611" customFormat="1" x14ac:dyDescent="0.2">
      <c r="A531" s="594">
        <v>332</v>
      </c>
      <c r="B531" s="594">
        <v>344</v>
      </c>
      <c r="C531" s="618">
        <v>756</v>
      </c>
      <c r="D531" s="619" t="s">
        <v>884</v>
      </c>
      <c r="E531" s="620" t="s">
        <v>885</v>
      </c>
      <c r="F531" s="621" t="s">
        <v>886</v>
      </c>
      <c r="G531" s="620" t="s">
        <v>106</v>
      </c>
      <c r="H531" s="622">
        <v>16000</v>
      </c>
      <c r="I531" s="622">
        <v>16000</v>
      </c>
      <c r="J531" s="623"/>
      <c r="K531" s="623"/>
      <c r="L531" s="623"/>
      <c r="M531" s="622"/>
      <c r="N531" s="622"/>
      <c r="O531" s="622"/>
      <c r="P531" s="624"/>
    </row>
    <row r="532" spans="1:16" s="611" customFormat="1" x14ac:dyDescent="0.2">
      <c r="A532" s="594">
        <v>333</v>
      </c>
      <c r="B532" s="594">
        <v>345</v>
      </c>
      <c r="C532" s="618">
        <v>757</v>
      </c>
      <c r="D532" s="619" t="s">
        <v>888</v>
      </c>
      <c r="E532" s="620" t="s">
        <v>481</v>
      </c>
      <c r="F532" s="621" t="s">
        <v>135</v>
      </c>
      <c r="G532" s="620" t="s">
        <v>106</v>
      </c>
      <c r="H532" s="622">
        <v>350000</v>
      </c>
      <c r="I532" s="622">
        <v>350000</v>
      </c>
      <c r="J532" s="623"/>
      <c r="K532" s="623"/>
      <c r="L532" s="623"/>
      <c r="M532" s="622"/>
      <c r="N532" s="622"/>
      <c r="O532" s="622"/>
      <c r="P532" s="624"/>
    </row>
    <row r="533" spans="1:16" s="611" customFormat="1" x14ac:dyDescent="0.2">
      <c r="A533" s="594">
        <v>336</v>
      </c>
      <c r="B533" s="594">
        <v>348</v>
      </c>
      <c r="C533" s="618">
        <v>758</v>
      </c>
      <c r="D533" s="619" t="s">
        <v>897</v>
      </c>
      <c r="E533" s="620" t="s">
        <v>894</v>
      </c>
      <c r="F533" s="621" t="s">
        <v>898</v>
      </c>
      <c r="G533" s="620" t="s">
        <v>106</v>
      </c>
      <c r="H533" s="622">
        <v>11000</v>
      </c>
      <c r="I533" s="622">
        <v>11000</v>
      </c>
      <c r="J533" s="623"/>
      <c r="K533" s="623"/>
      <c r="L533" s="623"/>
      <c r="M533" s="622"/>
      <c r="N533" s="622"/>
      <c r="O533" s="622"/>
      <c r="P533" s="624"/>
    </row>
    <row r="534" spans="1:16" s="611" customFormat="1" x14ac:dyDescent="0.2">
      <c r="A534" s="594">
        <v>337</v>
      </c>
      <c r="B534" s="594">
        <v>349</v>
      </c>
      <c r="C534" s="618">
        <v>759</v>
      </c>
      <c r="D534" s="619" t="s">
        <v>900</v>
      </c>
      <c r="E534" s="620" t="s">
        <v>901</v>
      </c>
      <c r="F534" s="621" t="s">
        <v>902</v>
      </c>
      <c r="G534" s="620" t="s">
        <v>106</v>
      </c>
      <c r="H534" s="622">
        <v>20000</v>
      </c>
      <c r="I534" s="622">
        <v>20000</v>
      </c>
      <c r="J534" s="623"/>
      <c r="K534" s="623"/>
      <c r="L534" s="623"/>
      <c r="M534" s="622"/>
      <c r="N534" s="622"/>
      <c r="O534" s="622"/>
      <c r="P534" s="624"/>
    </row>
    <row r="535" spans="1:16" s="611" customFormat="1" x14ac:dyDescent="0.2">
      <c r="A535" s="594">
        <v>338</v>
      </c>
      <c r="B535" s="594">
        <v>350</v>
      </c>
      <c r="C535" s="618">
        <v>760</v>
      </c>
      <c r="D535" s="619" t="s">
        <v>904</v>
      </c>
      <c r="E535" s="620" t="s">
        <v>137</v>
      </c>
      <c r="F535" s="621" t="s">
        <v>905</v>
      </c>
      <c r="G535" s="620" t="s">
        <v>106</v>
      </c>
      <c r="H535" s="622">
        <v>5000</v>
      </c>
      <c r="I535" s="622">
        <v>5000</v>
      </c>
      <c r="J535" s="623"/>
      <c r="K535" s="623"/>
      <c r="L535" s="623"/>
      <c r="M535" s="622"/>
      <c r="N535" s="622"/>
      <c r="O535" s="622"/>
      <c r="P535" s="624"/>
    </row>
    <row r="536" spans="1:16" s="611" customFormat="1" x14ac:dyDescent="0.2">
      <c r="A536" s="594">
        <v>342</v>
      </c>
      <c r="B536" s="594">
        <v>354</v>
      </c>
      <c r="C536" s="618">
        <v>761</v>
      </c>
      <c r="D536" s="619" t="s">
        <v>917</v>
      </c>
      <c r="E536" s="620" t="s">
        <v>914</v>
      </c>
      <c r="F536" s="621" t="s">
        <v>918</v>
      </c>
      <c r="G536" s="620" t="s">
        <v>106</v>
      </c>
      <c r="H536" s="622">
        <v>6000</v>
      </c>
      <c r="I536" s="622">
        <v>6000</v>
      </c>
      <c r="J536" s="623"/>
      <c r="K536" s="623"/>
      <c r="L536" s="623"/>
      <c r="M536" s="622"/>
      <c r="N536" s="622"/>
      <c r="O536" s="622"/>
      <c r="P536" s="624"/>
    </row>
    <row r="537" spans="1:16" s="611" customFormat="1" x14ac:dyDescent="0.2">
      <c r="A537" s="594">
        <v>343</v>
      </c>
      <c r="B537" s="594">
        <v>355</v>
      </c>
      <c r="C537" s="618">
        <v>762</v>
      </c>
      <c r="D537" s="619" t="s">
        <v>920</v>
      </c>
      <c r="E537" s="620" t="s">
        <v>914</v>
      </c>
      <c r="F537" s="621" t="s">
        <v>921</v>
      </c>
      <c r="G537" s="620" t="s">
        <v>106</v>
      </c>
      <c r="H537" s="622">
        <v>25000</v>
      </c>
      <c r="I537" s="622">
        <v>25000</v>
      </c>
      <c r="J537" s="623"/>
      <c r="K537" s="623"/>
      <c r="L537" s="623"/>
      <c r="M537" s="622"/>
      <c r="N537" s="622"/>
      <c r="O537" s="622"/>
      <c r="P537" s="624"/>
    </row>
    <row r="538" spans="1:16" s="611" customFormat="1" x14ac:dyDescent="0.2">
      <c r="A538" s="594">
        <v>344</v>
      </c>
      <c r="B538" s="594">
        <v>356</v>
      </c>
      <c r="C538" s="618">
        <v>763</v>
      </c>
      <c r="D538" s="619" t="s">
        <v>923</v>
      </c>
      <c r="E538" s="620" t="s">
        <v>914</v>
      </c>
      <c r="F538" s="621" t="s">
        <v>924</v>
      </c>
      <c r="G538" s="620" t="s">
        <v>106</v>
      </c>
      <c r="H538" s="622">
        <v>61000</v>
      </c>
      <c r="I538" s="622">
        <v>61000</v>
      </c>
      <c r="J538" s="623"/>
      <c r="K538" s="623"/>
      <c r="L538" s="623"/>
      <c r="M538" s="622"/>
      <c r="N538" s="622"/>
      <c r="O538" s="622"/>
      <c r="P538" s="624"/>
    </row>
    <row r="539" spans="1:16" s="611" customFormat="1" x14ac:dyDescent="0.2">
      <c r="A539" s="594">
        <v>345</v>
      </c>
      <c r="B539" s="594">
        <v>357</v>
      </c>
      <c r="C539" s="618">
        <v>764</v>
      </c>
      <c r="D539" s="619" t="s">
        <v>926</v>
      </c>
      <c r="E539" s="620" t="s">
        <v>927</v>
      </c>
      <c r="F539" s="621" t="s">
        <v>928</v>
      </c>
      <c r="G539" s="620" t="s">
        <v>106</v>
      </c>
      <c r="H539" s="622">
        <v>8400</v>
      </c>
      <c r="I539" s="622">
        <v>8400</v>
      </c>
      <c r="J539" s="623"/>
      <c r="K539" s="623"/>
      <c r="L539" s="623"/>
      <c r="M539" s="622"/>
      <c r="N539" s="622"/>
      <c r="O539" s="622"/>
      <c r="P539" s="624"/>
    </row>
    <row r="540" spans="1:16" s="611" customFormat="1" x14ac:dyDescent="0.2">
      <c r="A540" s="594">
        <v>346</v>
      </c>
      <c r="B540" s="594">
        <v>358</v>
      </c>
      <c r="C540" s="618">
        <v>765</v>
      </c>
      <c r="D540" s="619" t="s">
        <v>930</v>
      </c>
      <c r="E540" s="620" t="s">
        <v>927</v>
      </c>
      <c r="F540" s="621" t="s">
        <v>931</v>
      </c>
      <c r="G540" s="620" t="s">
        <v>106</v>
      </c>
      <c r="H540" s="622">
        <v>18000</v>
      </c>
      <c r="I540" s="622">
        <v>18000</v>
      </c>
      <c r="J540" s="623"/>
      <c r="K540" s="623"/>
      <c r="L540" s="623"/>
      <c r="M540" s="622"/>
      <c r="N540" s="622"/>
      <c r="O540" s="622"/>
      <c r="P540" s="624"/>
    </row>
    <row r="541" spans="1:16" s="611" customFormat="1" x14ac:dyDescent="0.2">
      <c r="A541" s="594">
        <v>347</v>
      </c>
      <c r="B541" s="594">
        <v>359</v>
      </c>
      <c r="C541" s="618">
        <v>766</v>
      </c>
      <c r="D541" s="619" t="s">
        <v>933</v>
      </c>
      <c r="E541" s="620" t="s">
        <v>934</v>
      </c>
      <c r="F541" s="621" t="s">
        <v>915</v>
      </c>
      <c r="G541" s="620" t="s">
        <v>106</v>
      </c>
      <c r="H541" s="622">
        <v>15000</v>
      </c>
      <c r="I541" s="622">
        <v>15000</v>
      </c>
      <c r="J541" s="623"/>
      <c r="K541" s="623"/>
      <c r="L541" s="623"/>
      <c r="M541" s="622"/>
      <c r="N541" s="622"/>
      <c r="O541" s="622"/>
      <c r="P541" s="624"/>
    </row>
    <row r="542" spans="1:16" s="611" customFormat="1" x14ac:dyDescent="0.2">
      <c r="A542" s="594">
        <v>348</v>
      </c>
      <c r="B542" s="594">
        <v>360</v>
      </c>
      <c r="C542" s="618">
        <v>767</v>
      </c>
      <c r="D542" s="619" t="s">
        <v>936</v>
      </c>
      <c r="E542" s="620" t="s">
        <v>934</v>
      </c>
      <c r="F542" s="621" t="s">
        <v>921</v>
      </c>
      <c r="G542" s="620" t="s">
        <v>106</v>
      </c>
      <c r="H542" s="622">
        <v>25000</v>
      </c>
      <c r="I542" s="622">
        <v>25000</v>
      </c>
      <c r="J542" s="623"/>
      <c r="K542" s="623"/>
      <c r="L542" s="623"/>
      <c r="M542" s="622"/>
      <c r="N542" s="622"/>
      <c r="O542" s="622"/>
      <c r="P542" s="624"/>
    </row>
    <row r="543" spans="1:16" s="611" customFormat="1" x14ac:dyDescent="0.2">
      <c r="A543" s="594">
        <v>349</v>
      </c>
      <c r="B543" s="594">
        <v>361</v>
      </c>
      <c r="C543" s="618">
        <v>768</v>
      </c>
      <c r="D543" s="619" t="s">
        <v>938</v>
      </c>
      <c r="E543" s="620" t="s">
        <v>934</v>
      </c>
      <c r="F543" s="621" t="s">
        <v>924</v>
      </c>
      <c r="G543" s="620" t="s">
        <v>106</v>
      </c>
      <c r="H543" s="622">
        <v>61000</v>
      </c>
      <c r="I543" s="622">
        <v>61000</v>
      </c>
      <c r="J543" s="623"/>
      <c r="K543" s="623"/>
      <c r="L543" s="623"/>
      <c r="M543" s="622"/>
      <c r="N543" s="622"/>
      <c r="O543" s="622"/>
      <c r="P543" s="624"/>
    </row>
    <row r="544" spans="1:16" s="611" customFormat="1" x14ac:dyDescent="0.2">
      <c r="A544" s="594">
        <v>351</v>
      </c>
      <c r="B544" s="594">
        <v>363</v>
      </c>
      <c r="C544" s="618">
        <v>769</v>
      </c>
      <c r="D544" s="619" t="s">
        <v>944</v>
      </c>
      <c r="E544" s="620" t="s">
        <v>945</v>
      </c>
      <c r="F544" s="621" t="s">
        <v>915</v>
      </c>
      <c r="G544" s="620" t="s">
        <v>106</v>
      </c>
      <c r="H544" s="622">
        <v>30000</v>
      </c>
      <c r="I544" s="622">
        <v>30000</v>
      </c>
      <c r="J544" s="623"/>
      <c r="K544" s="623"/>
      <c r="L544" s="623"/>
      <c r="M544" s="622"/>
      <c r="N544" s="622"/>
      <c r="O544" s="622"/>
      <c r="P544" s="624"/>
    </row>
    <row r="545" spans="1:16" s="611" customFormat="1" x14ac:dyDescent="0.2">
      <c r="A545" s="594">
        <v>352</v>
      </c>
      <c r="B545" s="594">
        <v>364</v>
      </c>
      <c r="C545" s="618">
        <v>770</v>
      </c>
      <c r="D545" s="619" t="s">
        <v>947</v>
      </c>
      <c r="E545" s="620" t="s">
        <v>945</v>
      </c>
      <c r="F545" s="621" t="s">
        <v>921</v>
      </c>
      <c r="G545" s="620" t="s">
        <v>106</v>
      </c>
      <c r="H545" s="622">
        <v>25000</v>
      </c>
      <c r="I545" s="622">
        <v>25000</v>
      </c>
      <c r="J545" s="623"/>
      <c r="K545" s="623"/>
      <c r="L545" s="623"/>
      <c r="M545" s="622"/>
      <c r="N545" s="622"/>
      <c r="O545" s="622"/>
      <c r="P545" s="624"/>
    </row>
    <row r="546" spans="1:16" s="611" customFormat="1" x14ac:dyDescent="0.2">
      <c r="A546" s="594">
        <v>353</v>
      </c>
      <c r="B546" s="594">
        <v>365</v>
      </c>
      <c r="C546" s="618">
        <v>771</v>
      </c>
      <c r="D546" s="619" t="s">
        <v>949</v>
      </c>
      <c r="E546" s="620" t="s">
        <v>945</v>
      </c>
      <c r="F546" s="621" t="s">
        <v>924</v>
      </c>
      <c r="G546" s="620" t="s">
        <v>106</v>
      </c>
      <c r="H546" s="622">
        <v>122000</v>
      </c>
      <c r="I546" s="622">
        <v>122000</v>
      </c>
      <c r="J546" s="623"/>
      <c r="K546" s="623"/>
      <c r="L546" s="623"/>
      <c r="M546" s="622"/>
      <c r="N546" s="622"/>
      <c r="O546" s="622"/>
      <c r="P546" s="624"/>
    </row>
    <row r="547" spans="1:16" s="611" customFormat="1" ht="30" x14ac:dyDescent="0.2">
      <c r="A547" s="594">
        <v>356</v>
      </c>
      <c r="B547" s="594">
        <v>368</v>
      </c>
      <c r="C547" s="618">
        <v>772</v>
      </c>
      <c r="D547" s="619" t="s">
        <v>959</v>
      </c>
      <c r="E547" s="620" t="s">
        <v>197</v>
      </c>
      <c r="F547" s="621" t="s">
        <v>960</v>
      </c>
      <c r="G547" s="620" t="s">
        <v>106</v>
      </c>
      <c r="H547" s="622">
        <v>15000</v>
      </c>
      <c r="I547" s="622">
        <v>15000</v>
      </c>
      <c r="J547" s="623"/>
      <c r="K547" s="623"/>
      <c r="L547" s="623"/>
      <c r="M547" s="622"/>
      <c r="N547" s="622"/>
      <c r="O547" s="622"/>
      <c r="P547" s="624"/>
    </row>
    <row r="548" spans="1:16" s="611" customFormat="1" x14ac:dyDescent="0.2">
      <c r="A548" s="594">
        <v>357</v>
      </c>
      <c r="B548" s="594">
        <v>369</v>
      </c>
      <c r="C548" s="618">
        <v>773</v>
      </c>
      <c r="D548" s="619" t="s">
        <v>962</v>
      </c>
      <c r="E548" s="620" t="s">
        <v>856</v>
      </c>
      <c r="F548" s="621" t="s">
        <v>963</v>
      </c>
      <c r="G548" s="620" t="s">
        <v>106</v>
      </c>
      <c r="H548" s="622">
        <v>20000</v>
      </c>
      <c r="I548" s="622">
        <v>20000</v>
      </c>
      <c r="J548" s="623"/>
      <c r="K548" s="623"/>
      <c r="L548" s="623"/>
      <c r="M548" s="622"/>
      <c r="N548" s="622"/>
      <c r="O548" s="622"/>
      <c r="P548" s="624"/>
    </row>
    <row r="549" spans="1:16" s="611" customFormat="1" x14ac:dyDescent="0.2">
      <c r="A549" s="594">
        <v>360</v>
      </c>
      <c r="B549" s="594">
        <v>372</v>
      </c>
      <c r="C549" s="618">
        <v>774</v>
      </c>
      <c r="D549" s="619" t="s">
        <v>971</v>
      </c>
      <c r="E549" s="620" t="s">
        <v>215</v>
      </c>
      <c r="F549" s="621" t="s">
        <v>972</v>
      </c>
      <c r="G549" s="620" t="s">
        <v>106</v>
      </c>
      <c r="H549" s="622">
        <v>30000</v>
      </c>
      <c r="I549" s="622">
        <v>30000</v>
      </c>
      <c r="J549" s="623"/>
      <c r="K549" s="623"/>
      <c r="L549" s="623"/>
      <c r="M549" s="622"/>
      <c r="N549" s="622"/>
      <c r="O549" s="622"/>
      <c r="P549" s="624"/>
    </row>
    <row r="550" spans="1:16" s="611" customFormat="1" x14ac:dyDescent="0.2">
      <c r="A550" s="594">
        <v>361</v>
      </c>
      <c r="B550" s="594">
        <v>373</v>
      </c>
      <c r="C550" s="618">
        <v>775</v>
      </c>
      <c r="D550" s="619" t="s">
        <v>974</v>
      </c>
      <c r="E550" s="620" t="s">
        <v>215</v>
      </c>
      <c r="F550" s="621" t="s">
        <v>975</v>
      </c>
      <c r="G550" s="620" t="s">
        <v>106</v>
      </c>
      <c r="H550" s="622">
        <v>20000</v>
      </c>
      <c r="I550" s="622">
        <v>20000</v>
      </c>
      <c r="J550" s="623"/>
      <c r="K550" s="623"/>
      <c r="L550" s="623"/>
      <c r="M550" s="622"/>
      <c r="N550" s="622"/>
      <c r="O550" s="622"/>
      <c r="P550" s="624"/>
    </row>
    <row r="551" spans="1:16" s="611" customFormat="1" ht="30" x14ac:dyDescent="0.2">
      <c r="A551" s="594">
        <v>363</v>
      </c>
      <c r="B551" s="594">
        <v>375</v>
      </c>
      <c r="C551" s="618">
        <v>776</v>
      </c>
      <c r="D551" s="619" t="s">
        <v>980</v>
      </c>
      <c r="E551" s="620" t="s">
        <v>978</v>
      </c>
      <c r="F551" s="621" t="s">
        <v>981</v>
      </c>
      <c r="G551" s="620" t="s">
        <v>106</v>
      </c>
      <c r="H551" s="622">
        <v>55000</v>
      </c>
      <c r="I551" s="622">
        <v>55000</v>
      </c>
      <c r="J551" s="623"/>
      <c r="K551" s="623"/>
      <c r="L551" s="623"/>
      <c r="M551" s="622"/>
      <c r="N551" s="622"/>
      <c r="O551" s="622"/>
      <c r="P551" s="624"/>
    </row>
    <row r="552" spans="1:16" s="611" customFormat="1" x14ac:dyDescent="0.2">
      <c r="A552" s="594">
        <v>364</v>
      </c>
      <c r="B552" s="594">
        <v>376</v>
      </c>
      <c r="C552" s="618">
        <v>777</v>
      </c>
      <c r="D552" s="619" t="s">
        <v>983</v>
      </c>
      <c r="E552" s="620" t="s">
        <v>984</v>
      </c>
      <c r="F552" s="621" t="s">
        <v>985</v>
      </c>
      <c r="G552" s="620" t="s">
        <v>106</v>
      </c>
      <c r="H552" s="622">
        <v>4000</v>
      </c>
      <c r="I552" s="622">
        <v>4000</v>
      </c>
      <c r="J552" s="623"/>
      <c r="K552" s="623"/>
      <c r="L552" s="623"/>
      <c r="M552" s="622"/>
      <c r="N552" s="622"/>
      <c r="O552" s="622"/>
      <c r="P552" s="624"/>
    </row>
    <row r="553" spans="1:16" s="611" customFormat="1" x14ac:dyDescent="0.2">
      <c r="A553" s="594">
        <v>366</v>
      </c>
      <c r="B553" s="594">
        <v>378</v>
      </c>
      <c r="C553" s="618">
        <v>778</v>
      </c>
      <c r="D553" s="619" t="s">
        <v>989</v>
      </c>
      <c r="E553" s="620" t="s">
        <v>481</v>
      </c>
      <c r="F553" s="621" t="s">
        <v>647</v>
      </c>
      <c r="G553" s="620" t="s">
        <v>106</v>
      </c>
      <c r="H553" s="622">
        <v>207000</v>
      </c>
      <c r="I553" s="622">
        <v>207000</v>
      </c>
      <c r="J553" s="623"/>
      <c r="K553" s="623"/>
      <c r="L553" s="623"/>
      <c r="M553" s="622"/>
      <c r="N553" s="622"/>
      <c r="O553" s="622"/>
      <c r="P553" s="624"/>
    </row>
    <row r="554" spans="1:16" s="611" customFormat="1" x14ac:dyDescent="0.2">
      <c r="A554" s="594">
        <v>367</v>
      </c>
      <c r="B554" s="594">
        <v>379</v>
      </c>
      <c r="C554" s="618">
        <v>779</v>
      </c>
      <c r="D554" s="619" t="s">
        <v>991</v>
      </c>
      <c r="E554" s="620" t="s">
        <v>667</v>
      </c>
      <c r="F554" s="621" t="s">
        <v>963</v>
      </c>
      <c r="G554" s="620" t="s">
        <v>106</v>
      </c>
      <c r="H554" s="622">
        <v>75000</v>
      </c>
      <c r="I554" s="622">
        <v>75000</v>
      </c>
      <c r="J554" s="623"/>
      <c r="K554" s="623"/>
      <c r="L554" s="623"/>
      <c r="M554" s="622"/>
      <c r="N554" s="622"/>
      <c r="O554" s="622"/>
      <c r="P554" s="624"/>
    </row>
    <row r="555" spans="1:16" s="611" customFormat="1" x14ac:dyDescent="0.2">
      <c r="A555" s="594">
        <v>369</v>
      </c>
      <c r="B555" s="594">
        <v>381</v>
      </c>
      <c r="C555" s="618">
        <v>780</v>
      </c>
      <c r="D555" s="619" t="s">
        <v>995</v>
      </c>
      <c r="E555" s="620" t="s">
        <v>232</v>
      </c>
      <c r="F555" s="621" t="s">
        <v>996</v>
      </c>
      <c r="G555" s="620" t="s">
        <v>106</v>
      </c>
      <c r="H555" s="622">
        <v>15000</v>
      </c>
      <c r="I555" s="622">
        <v>15000</v>
      </c>
      <c r="J555" s="623"/>
      <c r="K555" s="623"/>
      <c r="L555" s="623"/>
      <c r="M555" s="622"/>
      <c r="N555" s="622"/>
      <c r="O555" s="622"/>
      <c r="P555" s="624"/>
    </row>
    <row r="556" spans="1:16" s="611" customFormat="1" x14ac:dyDescent="0.2">
      <c r="A556" s="594">
        <v>370</v>
      </c>
      <c r="B556" s="594">
        <v>382</v>
      </c>
      <c r="C556" s="618">
        <v>781</v>
      </c>
      <c r="D556" s="619" t="s">
        <v>998</v>
      </c>
      <c r="E556" s="620" t="s">
        <v>232</v>
      </c>
      <c r="F556" s="621" t="s">
        <v>999</v>
      </c>
      <c r="G556" s="620" t="s">
        <v>106</v>
      </c>
      <c r="H556" s="622">
        <v>45000</v>
      </c>
      <c r="I556" s="622">
        <v>45000</v>
      </c>
      <c r="J556" s="623"/>
      <c r="K556" s="623"/>
      <c r="L556" s="623"/>
      <c r="M556" s="622"/>
      <c r="N556" s="622"/>
      <c r="O556" s="622"/>
      <c r="P556" s="624"/>
    </row>
    <row r="557" spans="1:16" s="611" customFormat="1" ht="30" x14ac:dyDescent="0.2">
      <c r="A557" s="594">
        <v>371</v>
      </c>
      <c r="B557" s="594">
        <v>383</v>
      </c>
      <c r="C557" s="618">
        <v>782</v>
      </c>
      <c r="D557" s="619" t="s">
        <v>1001</v>
      </c>
      <c r="E557" s="620" t="s">
        <v>1002</v>
      </c>
      <c r="F557" s="621" t="s">
        <v>1003</v>
      </c>
      <c r="G557" s="620" t="s">
        <v>106</v>
      </c>
      <c r="H557" s="622">
        <v>25000</v>
      </c>
      <c r="I557" s="622">
        <v>25000</v>
      </c>
      <c r="J557" s="623"/>
      <c r="K557" s="623"/>
      <c r="L557" s="623"/>
      <c r="M557" s="622"/>
      <c r="N557" s="622"/>
      <c r="O557" s="622"/>
      <c r="P557" s="624"/>
    </row>
    <row r="558" spans="1:16" s="611" customFormat="1" x14ac:dyDescent="0.2">
      <c r="A558" s="594">
        <v>372</v>
      </c>
      <c r="B558" s="594">
        <v>384</v>
      </c>
      <c r="C558" s="618">
        <v>783</v>
      </c>
      <c r="D558" s="619" t="s">
        <v>1005</v>
      </c>
      <c r="E558" s="620" t="s">
        <v>1006</v>
      </c>
      <c r="F558" s="621" t="s">
        <v>1007</v>
      </c>
      <c r="G558" s="620" t="s">
        <v>106</v>
      </c>
      <c r="H558" s="622">
        <v>25000</v>
      </c>
      <c r="I558" s="622">
        <v>25000</v>
      </c>
      <c r="J558" s="623"/>
      <c r="K558" s="623"/>
      <c r="L558" s="623"/>
      <c r="M558" s="622"/>
      <c r="N558" s="622"/>
      <c r="O558" s="622"/>
      <c r="P558" s="624"/>
    </row>
    <row r="559" spans="1:16" s="611" customFormat="1" x14ac:dyDescent="0.2">
      <c r="A559" s="594">
        <v>373</v>
      </c>
      <c r="B559" s="594">
        <v>385</v>
      </c>
      <c r="C559" s="618">
        <v>784</v>
      </c>
      <c r="D559" s="619" t="s">
        <v>1009</v>
      </c>
      <c r="E559" s="620" t="s">
        <v>1006</v>
      </c>
      <c r="F559" s="621" t="s">
        <v>1010</v>
      </c>
      <c r="G559" s="620" t="s">
        <v>106</v>
      </c>
      <c r="H559" s="622">
        <v>25000</v>
      </c>
      <c r="I559" s="622">
        <v>25000</v>
      </c>
      <c r="J559" s="623"/>
      <c r="K559" s="623"/>
      <c r="L559" s="623"/>
      <c r="M559" s="622"/>
      <c r="N559" s="622"/>
      <c r="O559" s="622"/>
      <c r="P559" s="624"/>
    </row>
    <row r="560" spans="1:16" s="611" customFormat="1" ht="30" x14ac:dyDescent="0.2">
      <c r="A560" s="594">
        <v>374</v>
      </c>
      <c r="B560" s="594">
        <v>386</v>
      </c>
      <c r="C560" s="618">
        <v>785</v>
      </c>
      <c r="D560" s="619" t="s">
        <v>1012</v>
      </c>
      <c r="E560" s="620" t="s">
        <v>1006</v>
      </c>
      <c r="F560" s="621" t="s">
        <v>1013</v>
      </c>
      <c r="G560" s="620" t="s">
        <v>106</v>
      </c>
      <c r="H560" s="622">
        <v>75000</v>
      </c>
      <c r="I560" s="622">
        <v>75000</v>
      </c>
      <c r="J560" s="623"/>
      <c r="K560" s="623"/>
      <c r="L560" s="623"/>
      <c r="M560" s="622"/>
      <c r="N560" s="622"/>
      <c r="O560" s="622"/>
      <c r="P560" s="624"/>
    </row>
    <row r="561" spans="1:16" s="611" customFormat="1" x14ac:dyDescent="0.2">
      <c r="A561" s="594">
        <v>376</v>
      </c>
      <c r="B561" s="594">
        <v>388</v>
      </c>
      <c r="C561" s="618">
        <v>786</v>
      </c>
      <c r="D561" s="619" t="s">
        <v>1018</v>
      </c>
      <c r="E561" s="620" t="s">
        <v>1016</v>
      </c>
      <c r="F561" s="621" t="s">
        <v>921</v>
      </c>
      <c r="G561" s="620" t="s">
        <v>106</v>
      </c>
      <c r="H561" s="622">
        <v>25000</v>
      </c>
      <c r="I561" s="622">
        <v>25000</v>
      </c>
      <c r="J561" s="623"/>
      <c r="K561" s="623"/>
      <c r="L561" s="623"/>
      <c r="M561" s="622"/>
      <c r="N561" s="622"/>
      <c r="O561" s="622"/>
      <c r="P561" s="624"/>
    </row>
    <row r="562" spans="1:16" s="611" customFormat="1" ht="30" x14ac:dyDescent="0.2">
      <c r="A562" s="594">
        <v>377</v>
      </c>
      <c r="B562" s="594">
        <v>389</v>
      </c>
      <c r="C562" s="618">
        <v>787</v>
      </c>
      <c r="D562" s="619" t="s">
        <v>1020</v>
      </c>
      <c r="E562" s="620" t="s">
        <v>1016</v>
      </c>
      <c r="F562" s="621" t="s">
        <v>1021</v>
      </c>
      <c r="G562" s="620" t="s">
        <v>106</v>
      </c>
      <c r="H562" s="622">
        <v>25000</v>
      </c>
      <c r="I562" s="622">
        <v>25000</v>
      </c>
      <c r="J562" s="623"/>
      <c r="K562" s="623"/>
      <c r="L562" s="623"/>
      <c r="M562" s="622"/>
      <c r="N562" s="622"/>
      <c r="O562" s="622"/>
      <c r="P562" s="624"/>
    </row>
    <row r="563" spans="1:16" s="611" customFormat="1" x14ac:dyDescent="0.2">
      <c r="A563" s="594">
        <v>378</v>
      </c>
      <c r="B563" s="594">
        <v>390</v>
      </c>
      <c r="C563" s="618">
        <v>788</v>
      </c>
      <c r="D563" s="619" t="s">
        <v>1023</v>
      </c>
      <c r="E563" s="620" t="s">
        <v>1016</v>
      </c>
      <c r="F563" s="621" t="s">
        <v>924</v>
      </c>
      <c r="G563" s="620" t="s">
        <v>106</v>
      </c>
      <c r="H563" s="622">
        <v>61000</v>
      </c>
      <c r="I563" s="622">
        <v>61000</v>
      </c>
      <c r="J563" s="623"/>
      <c r="K563" s="623"/>
      <c r="L563" s="623"/>
      <c r="M563" s="622"/>
      <c r="N563" s="622"/>
      <c r="O563" s="622"/>
      <c r="P563" s="624"/>
    </row>
    <row r="564" spans="1:16" s="611" customFormat="1" x14ac:dyDescent="0.2">
      <c r="A564" s="594">
        <v>379</v>
      </c>
      <c r="B564" s="594">
        <v>391</v>
      </c>
      <c r="C564" s="618">
        <v>789</v>
      </c>
      <c r="D564" s="619" t="s">
        <v>1025</v>
      </c>
      <c r="E564" s="620" t="s">
        <v>1026</v>
      </c>
      <c r="F564" s="621" t="s">
        <v>891</v>
      </c>
      <c r="G564" s="620" t="s">
        <v>106</v>
      </c>
      <c r="H564" s="622">
        <v>25000</v>
      </c>
      <c r="I564" s="622">
        <v>25000</v>
      </c>
      <c r="J564" s="623"/>
      <c r="K564" s="623"/>
      <c r="L564" s="623"/>
      <c r="M564" s="622"/>
      <c r="N564" s="622"/>
      <c r="O564" s="622"/>
      <c r="P564" s="624"/>
    </row>
    <row r="565" spans="1:16" s="611" customFormat="1" x14ac:dyDescent="0.2">
      <c r="A565" s="594">
        <v>381</v>
      </c>
      <c r="B565" s="594">
        <v>393</v>
      </c>
      <c r="C565" s="618">
        <v>790</v>
      </c>
      <c r="D565" s="619" t="s">
        <v>1031</v>
      </c>
      <c r="E565" s="620" t="s">
        <v>353</v>
      </c>
      <c r="F565" s="621" t="s">
        <v>1032</v>
      </c>
      <c r="G565" s="620" t="s">
        <v>106</v>
      </c>
      <c r="H565" s="622">
        <v>50000</v>
      </c>
      <c r="I565" s="622">
        <v>50000</v>
      </c>
      <c r="J565" s="623"/>
      <c r="K565" s="623"/>
      <c r="L565" s="623"/>
      <c r="M565" s="622"/>
      <c r="N565" s="622"/>
      <c r="O565" s="622"/>
      <c r="P565" s="624"/>
    </row>
    <row r="566" spans="1:16" s="611" customFormat="1" x14ac:dyDescent="0.2">
      <c r="A566" s="594">
        <v>382</v>
      </c>
      <c r="B566" s="594">
        <v>394</v>
      </c>
      <c r="C566" s="618">
        <v>791</v>
      </c>
      <c r="D566" s="619" t="s">
        <v>1034</v>
      </c>
      <c r="E566" s="620" t="s">
        <v>1035</v>
      </c>
      <c r="F566" s="621" t="s">
        <v>1036</v>
      </c>
      <c r="G566" s="620" t="s">
        <v>106</v>
      </c>
      <c r="H566" s="622">
        <v>20000</v>
      </c>
      <c r="I566" s="622">
        <v>20000</v>
      </c>
      <c r="J566" s="623"/>
      <c r="K566" s="623"/>
      <c r="L566" s="623"/>
      <c r="M566" s="622"/>
      <c r="N566" s="622"/>
      <c r="O566" s="622"/>
      <c r="P566" s="624"/>
    </row>
    <row r="567" spans="1:16" s="611" customFormat="1" x14ac:dyDescent="0.2">
      <c r="A567" s="594">
        <v>383</v>
      </c>
      <c r="B567" s="594">
        <v>395</v>
      </c>
      <c r="C567" s="618">
        <v>792</v>
      </c>
      <c r="D567" s="619" t="s">
        <v>1038</v>
      </c>
      <c r="E567" s="620" t="s">
        <v>1035</v>
      </c>
      <c r="F567" s="621" t="s">
        <v>1039</v>
      </c>
      <c r="G567" s="620" t="s">
        <v>106</v>
      </c>
      <c r="H567" s="622">
        <v>134800</v>
      </c>
      <c r="I567" s="622">
        <v>134800</v>
      </c>
      <c r="J567" s="623"/>
      <c r="K567" s="623"/>
      <c r="L567" s="623"/>
      <c r="M567" s="622"/>
      <c r="N567" s="622"/>
      <c r="O567" s="622"/>
      <c r="P567" s="624"/>
    </row>
    <row r="568" spans="1:16" s="611" customFormat="1" x14ac:dyDescent="0.2">
      <c r="A568" s="594">
        <v>384</v>
      </c>
      <c r="B568" s="594">
        <v>396</v>
      </c>
      <c r="C568" s="618">
        <v>793</v>
      </c>
      <c r="D568" s="619" t="s">
        <v>1041</v>
      </c>
      <c r="E568" s="620" t="s">
        <v>481</v>
      </c>
      <c r="F568" s="621" t="s">
        <v>1042</v>
      </c>
      <c r="G568" s="620" t="s">
        <v>106</v>
      </c>
      <c r="H568" s="622">
        <v>110000</v>
      </c>
      <c r="I568" s="622">
        <v>110000</v>
      </c>
      <c r="J568" s="623"/>
      <c r="K568" s="623"/>
      <c r="L568" s="623"/>
      <c r="M568" s="622"/>
      <c r="N568" s="622"/>
      <c r="O568" s="622"/>
      <c r="P568" s="624"/>
    </row>
    <row r="569" spans="1:16" s="611" customFormat="1" x14ac:dyDescent="0.2">
      <c r="A569" s="594">
        <v>385</v>
      </c>
      <c r="B569" s="594">
        <v>397</v>
      </c>
      <c r="C569" s="618">
        <v>794</v>
      </c>
      <c r="D569" s="619" t="s">
        <v>1044</v>
      </c>
      <c r="E569" s="620" t="s">
        <v>481</v>
      </c>
      <c r="F569" s="621" t="s">
        <v>1045</v>
      </c>
      <c r="G569" s="620" t="s">
        <v>106</v>
      </c>
      <c r="H569" s="622">
        <v>150000</v>
      </c>
      <c r="I569" s="622">
        <v>150000</v>
      </c>
      <c r="J569" s="623"/>
      <c r="K569" s="623"/>
      <c r="L569" s="623"/>
      <c r="M569" s="622"/>
      <c r="N569" s="622"/>
      <c r="O569" s="622"/>
      <c r="P569" s="624"/>
    </row>
    <row r="570" spans="1:16" s="611" customFormat="1" x14ac:dyDescent="0.2">
      <c r="A570" s="594">
        <v>388</v>
      </c>
      <c r="B570" s="594">
        <v>400</v>
      </c>
      <c r="C570" s="618">
        <v>795</v>
      </c>
      <c r="D570" s="619" t="s">
        <v>1053</v>
      </c>
      <c r="E570" s="620" t="s">
        <v>1054</v>
      </c>
      <c r="F570" s="621" t="s">
        <v>1055</v>
      </c>
      <c r="G570" s="620" t="s">
        <v>106</v>
      </c>
      <c r="H570" s="622">
        <v>8500</v>
      </c>
      <c r="I570" s="622">
        <v>8500</v>
      </c>
      <c r="J570" s="623"/>
      <c r="K570" s="623"/>
      <c r="L570" s="623"/>
      <c r="M570" s="622"/>
      <c r="N570" s="622"/>
      <c r="O570" s="622"/>
      <c r="P570" s="624"/>
    </row>
    <row r="571" spans="1:16" s="611" customFormat="1" x14ac:dyDescent="0.2">
      <c r="A571" s="594">
        <v>389</v>
      </c>
      <c r="B571" s="594">
        <v>401</v>
      </c>
      <c r="C571" s="618">
        <v>796</v>
      </c>
      <c r="D571" s="619" t="s">
        <v>1057</v>
      </c>
      <c r="E571" s="620" t="s">
        <v>1054</v>
      </c>
      <c r="F571" s="621" t="s">
        <v>1058</v>
      </c>
      <c r="G571" s="620" t="s">
        <v>106</v>
      </c>
      <c r="H571" s="622">
        <v>20000</v>
      </c>
      <c r="I571" s="622">
        <v>20000</v>
      </c>
      <c r="J571" s="623"/>
      <c r="K571" s="623"/>
      <c r="L571" s="623"/>
      <c r="M571" s="622"/>
      <c r="N571" s="622"/>
      <c r="O571" s="622"/>
      <c r="P571" s="624"/>
    </row>
    <row r="572" spans="1:16" s="611" customFormat="1" x14ac:dyDescent="0.2">
      <c r="A572" s="594">
        <v>390</v>
      </c>
      <c r="B572" s="594">
        <v>402</v>
      </c>
      <c r="C572" s="618">
        <v>797</v>
      </c>
      <c r="D572" s="619" t="s">
        <v>1060</v>
      </c>
      <c r="E572" s="620" t="s">
        <v>481</v>
      </c>
      <c r="F572" s="621" t="s">
        <v>647</v>
      </c>
      <c r="G572" s="620" t="s">
        <v>106</v>
      </c>
      <c r="H572" s="622">
        <v>303000</v>
      </c>
      <c r="I572" s="622">
        <v>303000</v>
      </c>
      <c r="J572" s="623"/>
      <c r="K572" s="623"/>
      <c r="L572" s="623"/>
      <c r="M572" s="622"/>
      <c r="N572" s="622"/>
      <c r="O572" s="622"/>
      <c r="P572" s="624"/>
    </row>
    <row r="573" spans="1:16" s="611" customFormat="1" x14ac:dyDescent="0.2">
      <c r="A573" s="594">
        <v>391</v>
      </c>
      <c r="B573" s="594">
        <v>403</v>
      </c>
      <c r="C573" s="618">
        <v>798</v>
      </c>
      <c r="D573" s="619" t="s">
        <v>1062</v>
      </c>
      <c r="E573" s="620" t="s">
        <v>481</v>
      </c>
      <c r="F573" s="621" t="s">
        <v>1042</v>
      </c>
      <c r="G573" s="620" t="s">
        <v>106</v>
      </c>
      <c r="H573" s="622">
        <v>150000</v>
      </c>
      <c r="I573" s="622">
        <v>150000</v>
      </c>
      <c r="J573" s="623"/>
      <c r="K573" s="623"/>
      <c r="L573" s="623"/>
      <c r="M573" s="622"/>
      <c r="N573" s="622"/>
      <c r="O573" s="622"/>
      <c r="P573" s="624"/>
    </row>
    <row r="574" spans="1:16" s="611" customFormat="1" x14ac:dyDescent="0.2">
      <c r="A574" s="594">
        <v>392</v>
      </c>
      <c r="B574" s="594">
        <v>404</v>
      </c>
      <c r="C574" s="618">
        <v>799</v>
      </c>
      <c r="D574" s="619" t="s">
        <v>1064</v>
      </c>
      <c r="E574" s="620" t="s">
        <v>481</v>
      </c>
      <c r="F574" s="621" t="s">
        <v>1065</v>
      </c>
      <c r="G574" s="620" t="s">
        <v>106</v>
      </c>
      <c r="H574" s="622">
        <v>264000</v>
      </c>
      <c r="I574" s="622">
        <v>264000</v>
      </c>
      <c r="J574" s="623"/>
      <c r="K574" s="623"/>
      <c r="L574" s="623"/>
      <c r="M574" s="622"/>
      <c r="N574" s="622"/>
      <c r="O574" s="622"/>
      <c r="P574" s="624"/>
    </row>
    <row r="575" spans="1:16" s="611" customFormat="1" x14ac:dyDescent="0.2">
      <c r="A575" s="594">
        <v>393</v>
      </c>
      <c r="B575" s="594">
        <v>405</v>
      </c>
      <c r="C575" s="618">
        <v>800</v>
      </c>
      <c r="D575" s="619" t="s">
        <v>1067</v>
      </c>
      <c r="E575" s="620" t="s">
        <v>1068</v>
      </c>
      <c r="F575" s="621" t="s">
        <v>1069</v>
      </c>
      <c r="G575" s="620" t="s">
        <v>106</v>
      </c>
      <c r="H575" s="622">
        <v>30000</v>
      </c>
      <c r="I575" s="622">
        <v>30000</v>
      </c>
      <c r="J575" s="623"/>
      <c r="K575" s="623"/>
      <c r="L575" s="623"/>
      <c r="M575" s="622"/>
      <c r="N575" s="622"/>
      <c r="O575" s="622"/>
      <c r="P575" s="624"/>
    </row>
    <row r="576" spans="1:16" s="611" customFormat="1" ht="30" x14ac:dyDescent="0.2">
      <c r="A576" s="594">
        <v>396</v>
      </c>
      <c r="B576" s="594">
        <v>408</v>
      </c>
      <c r="C576" s="618">
        <v>801</v>
      </c>
      <c r="D576" s="619" t="s">
        <v>1077</v>
      </c>
      <c r="E576" s="620" t="s">
        <v>377</v>
      </c>
      <c r="F576" s="621" t="s">
        <v>1013</v>
      </c>
      <c r="G576" s="620" t="s">
        <v>106</v>
      </c>
      <c r="H576" s="622">
        <v>75000</v>
      </c>
      <c r="I576" s="622">
        <v>75000</v>
      </c>
      <c r="J576" s="623"/>
      <c r="K576" s="623"/>
      <c r="L576" s="623"/>
      <c r="M576" s="622"/>
      <c r="N576" s="622"/>
      <c r="O576" s="622"/>
      <c r="P576" s="624"/>
    </row>
    <row r="577" spans="1:16" s="611" customFormat="1" x14ac:dyDescent="0.2">
      <c r="A577" s="594">
        <v>398</v>
      </c>
      <c r="B577" s="594">
        <v>410</v>
      </c>
      <c r="C577" s="618">
        <v>802</v>
      </c>
      <c r="D577" s="619" t="s">
        <v>1082</v>
      </c>
      <c r="E577" s="620" t="s">
        <v>1080</v>
      </c>
      <c r="F577" s="621" t="s">
        <v>921</v>
      </c>
      <c r="G577" s="620" t="s">
        <v>106</v>
      </c>
      <c r="H577" s="622">
        <v>25000</v>
      </c>
      <c r="I577" s="622">
        <v>25000</v>
      </c>
      <c r="J577" s="623"/>
      <c r="K577" s="623"/>
      <c r="L577" s="623"/>
      <c r="M577" s="622"/>
      <c r="N577" s="622"/>
      <c r="O577" s="622"/>
      <c r="P577" s="624"/>
    </row>
    <row r="578" spans="1:16" s="611" customFormat="1" x14ac:dyDescent="0.2">
      <c r="A578" s="594">
        <v>399</v>
      </c>
      <c r="B578" s="594">
        <v>411</v>
      </c>
      <c r="C578" s="618">
        <v>803</v>
      </c>
      <c r="D578" s="619" t="s">
        <v>1084</v>
      </c>
      <c r="E578" s="620" t="s">
        <v>1080</v>
      </c>
      <c r="F578" s="621" t="s">
        <v>924</v>
      </c>
      <c r="G578" s="620" t="s">
        <v>106</v>
      </c>
      <c r="H578" s="622">
        <v>61000</v>
      </c>
      <c r="I578" s="622">
        <v>61000</v>
      </c>
      <c r="J578" s="623"/>
      <c r="K578" s="623"/>
      <c r="L578" s="623"/>
      <c r="M578" s="622"/>
      <c r="N578" s="622"/>
      <c r="O578" s="622"/>
      <c r="P578" s="624"/>
    </row>
    <row r="579" spans="1:16" s="611" customFormat="1" x14ac:dyDescent="0.2">
      <c r="A579" s="594">
        <v>400</v>
      </c>
      <c r="B579" s="594">
        <v>412</v>
      </c>
      <c r="C579" s="618">
        <v>804</v>
      </c>
      <c r="D579" s="619" t="s">
        <v>1086</v>
      </c>
      <c r="E579" s="620" t="s">
        <v>481</v>
      </c>
      <c r="F579" s="621" t="s">
        <v>1087</v>
      </c>
      <c r="G579" s="620" t="s">
        <v>106</v>
      </c>
      <c r="H579" s="622">
        <v>25000</v>
      </c>
      <c r="I579" s="622">
        <v>25000</v>
      </c>
      <c r="J579" s="623"/>
      <c r="K579" s="623"/>
      <c r="L579" s="623"/>
      <c r="M579" s="622"/>
      <c r="N579" s="622"/>
      <c r="O579" s="622"/>
      <c r="P579" s="624"/>
    </row>
    <row r="580" spans="1:16" s="611" customFormat="1" x14ac:dyDescent="0.2">
      <c r="A580" s="594">
        <v>401</v>
      </c>
      <c r="B580" s="594">
        <v>413</v>
      </c>
      <c r="C580" s="618">
        <v>805</v>
      </c>
      <c r="D580" s="619" t="s">
        <v>1089</v>
      </c>
      <c r="E580" s="620" t="s">
        <v>481</v>
      </c>
      <c r="F580" s="621" t="s">
        <v>1087</v>
      </c>
      <c r="G580" s="620" t="s">
        <v>106</v>
      </c>
      <c r="H580" s="622">
        <v>25000</v>
      </c>
      <c r="I580" s="622">
        <v>25000</v>
      </c>
      <c r="J580" s="623"/>
      <c r="K580" s="623"/>
      <c r="L580" s="623"/>
      <c r="M580" s="622"/>
      <c r="N580" s="622"/>
      <c r="O580" s="622"/>
      <c r="P580" s="624"/>
    </row>
    <row r="581" spans="1:16" s="611" customFormat="1" x14ac:dyDescent="0.2">
      <c r="A581" s="594">
        <v>402</v>
      </c>
      <c r="B581" s="594">
        <v>414</v>
      </c>
      <c r="C581" s="618">
        <v>806</v>
      </c>
      <c r="D581" s="619" t="s">
        <v>1091</v>
      </c>
      <c r="E581" s="620" t="s">
        <v>481</v>
      </c>
      <c r="F581" s="621" t="s">
        <v>1092</v>
      </c>
      <c r="G581" s="620" t="s">
        <v>106</v>
      </c>
      <c r="H581" s="622">
        <v>200000</v>
      </c>
      <c r="I581" s="622">
        <v>200000</v>
      </c>
      <c r="J581" s="623"/>
      <c r="K581" s="623"/>
      <c r="L581" s="623"/>
      <c r="M581" s="622"/>
      <c r="N581" s="622"/>
      <c r="O581" s="622"/>
      <c r="P581" s="624"/>
    </row>
    <row r="582" spans="1:16" s="611" customFormat="1" x14ac:dyDescent="0.2">
      <c r="A582" s="594">
        <v>403</v>
      </c>
      <c r="B582" s="594">
        <v>415</v>
      </c>
      <c r="C582" s="618">
        <v>807</v>
      </c>
      <c r="D582" s="619" t="s">
        <v>1094</v>
      </c>
      <c r="E582" s="620" t="s">
        <v>596</v>
      </c>
      <c r="F582" s="621" t="s">
        <v>1095</v>
      </c>
      <c r="G582" s="620" t="s">
        <v>106</v>
      </c>
      <c r="H582" s="622">
        <v>20000</v>
      </c>
      <c r="I582" s="622">
        <v>20000</v>
      </c>
      <c r="J582" s="623"/>
      <c r="K582" s="623"/>
      <c r="L582" s="623"/>
      <c r="M582" s="622"/>
      <c r="N582" s="622"/>
      <c r="O582" s="622"/>
      <c r="P582" s="624"/>
    </row>
    <row r="583" spans="1:16" s="611" customFormat="1" ht="30" x14ac:dyDescent="0.2">
      <c r="A583" s="594">
        <v>405</v>
      </c>
      <c r="B583" s="594">
        <v>417</v>
      </c>
      <c r="C583" s="618">
        <v>808</v>
      </c>
      <c r="D583" s="619" t="s">
        <v>1099</v>
      </c>
      <c r="E583" s="620" t="s">
        <v>417</v>
      </c>
      <c r="F583" s="621" t="s">
        <v>1100</v>
      </c>
      <c r="G583" s="620" t="s">
        <v>106</v>
      </c>
      <c r="H583" s="622">
        <v>150000</v>
      </c>
      <c r="I583" s="622">
        <v>150000</v>
      </c>
      <c r="J583" s="623"/>
      <c r="K583" s="623"/>
      <c r="L583" s="623"/>
      <c r="M583" s="622"/>
      <c r="N583" s="622"/>
      <c r="O583" s="622"/>
      <c r="P583" s="624"/>
    </row>
    <row r="584" spans="1:16" s="611" customFormat="1" x14ac:dyDescent="0.2">
      <c r="A584" s="594">
        <v>406</v>
      </c>
      <c r="B584" s="594">
        <v>418</v>
      </c>
      <c r="C584" s="618">
        <v>809</v>
      </c>
      <c r="D584" s="619" t="s">
        <v>1102</v>
      </c>
      <c r="E584" s="620" t="s">
        <v>1103</v>
      </c>
      <c r="F584" s="621" t="s">
        <v>921</v>
      </c>
      <c r="G584" s="620" t="s">
        <v>106</v>
      </c>
      <c r="H584" s="622">
        <v>25000</v>
      </c>
      <c r="I584" s="622">
        <v>25000</v>
      </c>
      <c r="J584" s="623"/>
      <c r="K584" s="623"/>
      <c r="L584" s="623"/>
      <c r="M584" s="622"/>
      <c r="N584" s="622"/>
      <c r="O584" s="622"/>
      <c r="P584" s="624"/>
    </row>
    <row r="585" spans="1:16" s="611" customFormat="1" ht="30" x14ac:dyDescent="0.2">
      <c r="A585" s="594">
        <v>407</v>
      </c>
      <c r="B585" s="594">
        <v>419</v>
      </c>
      <c r="C585" s="618">
        <v>810</v>
      </c>
      <c r="D585" s="619" t="s">
        <v>1105</v>
      </c>
      <c r="E585" s="620" t="s">
        <v>602</v>
      </c>
      <c r="F585" s="621" t="s">
        <v>1106</v>
      </c>
      <c r="G585" s="620" t="s">
        <v>106</v>
      </c>
      <c r="H585" s="622">
        <v>250000</v>
      </c>
      <c r="I585" s="622">
        <v>250000</v>
      </c>
      <c r="J585" s="623"/>
      <c r="K585" s="623"/>
      <c r="L585" s="623"/>
      <c r="M585" s="622"/>
      <c r="N585" s="622"/>
      <c r="O585" s="622"/>
      <c r="P585" s="624"/>
    </row>
    <row r="586" spans="1:16" s="611" customFormat="1" ht="30" x14ac:dyDescent="0.2">
      <c r="A586" s="594">
        <v>408</v>
      </c>
      <c r="B586" s="594">
        <v>420</v>
      </c>
      <c r="C586" s="618">
        <v>811</v>
      </c>
      <c r="D586" s="619" t="s">
        <v>1108</v>
      </c>
      <c r="E586" s="620" t="s">
        <v>1109</v>
      </c>
      <c r="F586" s="621" t="s">
        <v>1106</v>
      </c>
      <c r="G586" s="620" t="s">
        <v>106</v>
      </c>
      <c r="H586" s="622">
        <v>250000</v>
      </c>
      <c r="I586" s="622">
        <v>250000</v>
      </c>
      <c r="J586" s="623"/>
      <c r="K586" s="623"/>
      <c r="L586" s="623"/>
      <c r="M586" s="622"/>
      <c r="N586" s="622"/>
      <c r="O586" s="622"/>
      <c r="P586" s="624"/>
    </row>
    <row r="587" spans="1:16" s="611" customFormat="1" ht="30" x14ac:dyDescent="0.2">
      <c r="A587" s="594">
        <v>409</v>
      </c>
      <c r="B587" s="594">
        <v>421</v>
      </c>
      <c r="C587" s="618">
        <v>812</v>
      </c>
      <c r="D587" s="619" t="s">
        <v>1111</v>
      </c>
      <c r="E587" s="620" t="s">
        <v>432</v>
      </c>
      <c r="F587" s="621" t="s">
        <v>1112</v>
      </c>
      <c r="G587" s="620" t="s">
        <v>106</v>
      </c>
      <c r="H587" s="622">
        <v>15000</v>
      </c>
      <c r="I587" s="622">
        <v>15000</v>
      </c>
      <c r="J587" s="623"/>
      <c r="K587" s="623"/>
      <c r="L587" s="623"/>
      <c r="M587" s="622"/>
      <c r="N587" s="622"/>
      <c r="O587" s="622"/>
      <c r="P587" s="624"/>
    </row>
    <row r="588" spans="1:16" s="611" customFormat="1" x14ac:dyDescent="0.2">
      <c r="A588" s="594">
        <v>410</v>
      </c>
      <c r="B588" s="594">
        <v>422</v>
      </c>
      <c r="C588" s="618">
        <v>813</v>
      </c>
      <c r="D588" s="619" t="s">
        <v>1114</v>
      </c>
      <c r="E588" s="620" t="s">
        <v>481</v>
      </c>
      <c r="F588" s="621" t="s">
        <v>1115</v>
      </c>
      <c r="G588" s="620" t="s">
        <v>106</v>
      </c>
      <c r="H588" s="622">
        <v>101000</v>
      </c>
      <c r="I588" s="622">
        <v>101000</v>
      </c>
      <c r="J588" s="623"/>
      <c r="K588" s="623"/>
      <c r="L588" s="623"/>
      <c r="M588" s="622"/>
      <c r="N588" s="622"/>
      <c r="O588" s="622"/>
      <c r="P588" s="624"/>
    </row>
    <row r="589" spans="1:16" s="611" customFormat="1" x14ac:dyDescent="0.2">
      <c r="A589" s="594">
        <v>411</v>
      </c>
      <c r="B589" s="594">
        <v>423</v>
      </c>
      <c r="C589" s="618">
        <v>814</v>
      </c>
      <c r="D589" s="619" t="s">
        <v>1117</v>
      </c>
      <c r="E589" s="620" t="s">
        <v>481</v>
      </c>
      <c r="F589" s="621" t="s">
        <v>1118</v>
      </c>
      <c r="G589" s="620" t="s">
        <v>106</v>
      </c>
      <c r="H589" s="622">
        <v>450000</v>
      </c>
      <c r="I589" s="622">
        <v>450000</v>
      </c>
      <c r="J589" s="623"/>
      <c r="K589" s="623"/>
      <c r="L589" s="623"/>
      <c r="M589" s="622"/>
      <c r="N589" s="622"/>
      <c r="O589" s="622"/>
      <c r="P589" s="624"/>
    </row>
    <row r="590" spans="1:16" s="611" customFormat="1" x14ac:dyDescent="0.2">
      <c r="A590" s="594">
        <v>414</v>
      </c>
      <c r="B590" s="594">
        <v>426</v>
      </c>
      <c r="C590" s="618">
        <v>815</v>
      </c>
      <c r="D590" s="619" t="s">
        <v>1124</v>
      </c>
      <c r="E590" s="620" t="s">
        <v>1125</v>
      </c>
      <c r="F590" s="621" t="s">
        <v>1126</v>
      </c>
      <c r="G590" s="620" t="s">
        <v>106</v>
      </c>
      <c r="H590" s="622">
        <v>25000</v>
      </c>
      <c r="I590" s="622">
        <v>25000</v>
      </c>
      <c r="J590" s="623"/>
      <c r="K590" s="623"/>
      <c r="L590" s="623"/>
      <c r="M590" s="622"/>
      <c r="N590" s="622"/>
      <c r="O590" s="622"/>
      <c r="P590" s="624"/>
    </row>
    <row r="591" spans="1:16" s="611" customFormat="1" x14ac:dyDescent="0.2">
      <c r="A591" s="594">
        <v>415</v>
      </c>
      <c r="B591" s="594">
        <v>427</v>
      </c>
      <c r="C591" s="618">
        <v>816</v>
      </c>
      <c r="D591" s="619" t="s">
        <v>1128</v>
      </c>
      <c r="E591" s="620" t="s">
        <v>1129</v>
      </c>
      <c r="F591" s="621" t="s">
        <v>921</v>
      </c>
      <c r="G591" s="620" t="s">
        <v>106</v>
      </c>
      <c r="H591" s="622">
        <v>25000</v>
      </c>
      <c r="I591" s="622">
        <v>25000</v>
      </c>
      <c r="J591" s="623"/>
      <c r="K591" s="623"/>
      <c r="L591" s="623"/>
      <c r="M591" s="622"/>
      <c r="N591" s="622"/>
      <c r="O591" s="622"/>
      <c r="P591" s="624"/>
    </row>
    <row r="592" spans="1:16" s="611" customFormat="1" x14ac:dyDescent="0.2">
      <c r="A592" s="594">
        <v>416</v>
      </c>
      <c r="B592" s="594">
        <v>428</v>
      </c>
      <c r="C592" s="618">
        <v>817</v>
      </c>
      <c r="D592" s="619" t="s">
        <v>1131</v>
      </c>
      <c r="E592" s="620" t="s">
        <v>1129</v>
      </c>
      <c r="F592" s="621" t="s">
        <v>924</v>
      </c>
      <c r="G592" s="620" t="s">
        <v>106</v>
      </c>
      <c r="H592" s="622">
        <v>122000</v>
      </c>
      <c r="I592" s="622">
        <v>122000</v>
      </c>
      <c r="J592" s="623"/>
      <c r="K592" s="623"/>
      <c r="L592" s="623"/>
      <c r="M592" s="622"/>
      <c r="N592" s="622"/>
      <c r="O592" s="622"/>
      <c r="P592" s="624"/>
    </row>
    <row r="593" spans="1:16" s="611" customFormat="1" x14ac:dyDescent="0.2">
      <c r="A593" s="594">
        <v>417</v>
      </c>
      <c r="B593" s="594">
        <v>429</v>
      </c>
      <c r="C593" s="618">
        <v>818</v>
      </c>
      <c r="D593" s="619" t="s">
        <v>1133</v>
      </c>
      <c r="E593" s="620" t="s">
        <v>481</v>
      </c>
      <c r="F593" s="621" t="s">
        <v>1134</v>
      </c>
      <c r="G593" s="620" t="s">
        <v>106</v>
      </c>
      <c r="H593" s="622">
        <v>45000</v>
      </c>
      <c r="I593" s="622">
        <v>45000</v>
      </c>
      <c r="J593" s="623"/>
      <c r="K593" s="623"/>
      <c r="L593" s="623"/>
      <c r="M593" s="622"/>
      <c r="N593" s="622"/>
      <c r="O593" s="622"/>
      <c r="P593" s="624"/>
    </row>
    <row r="594" spans="1:16" s="611" customFormat="1" x14ac:dyDescent="0.2">
      <c r="A594" s="594">
        <v>418</v>
      </c>
      <c r="B594" s="594">
        <v>430</v>
      </c>
      <c r="C594" s="618">
        <v>819</v>
      </c>
      <c r="D594" s="619" t="s">
        <v>1136</v>
      </c>
      <c r="E594" s="620" t="s">
        <v>481</v>
      </c>
      <c r="F594" s="621" t="s">
        <v>1115</v>
      </c>
      <c r="G594" s="620" t="s">
        <v>106</v>
      </c>
      <c r="H594" s="622">
        <v>200000</v>
      </c>
      <c r="I594" s="622">
        <v>200000</v>
      </c>
      <c r="J594" s="623"/>
      <c r="K594" s="623"/>
      <c r="L594" s="623"/>
      <c r="M594" s="622"/>
      <c r="N594" s="622"/>
      <c r="O594" s="622"/>
      <c r="P594" s="624"/>
    </row>
    <row r="595" spans="1:16" s="611" customFormat="1" x14ac:dyDescent="0.2">
      <c r="A595" s="594">
        <v>419</v>
      </c>
      <c r="B595" s="594">
        <v>431</v>
      </c>
      <c r="C595" s="618">
        <v>820</v>
      </c>
      <c r="D595" s="619" t="s">
        <v>1138</v>
      </c>
      <c r="E595" s="620" t="s">
        <v>481</v>
      </c>
      <c r="F595" s="621" t="s">
        <v>1139</v>
      </c>
      <c r="G595" s="620" t="s">
        <v>106</v>
      </c>
      <c r="H595" s="622">
        <v>150000</v>
      </c>
      <c r="I595" s="622">
        <v>150000</v>
      </c>
      <c r="J595" s="623"/>
      <c r="K595" s="623"/>
      <c r="L595" s="623"/>
      <c r="M595" s="622"/>
      <c r="N595" s="622"/>
      <c r="O595" s="622"/>
      <c r="P595" s="624"/>
    </row>
    <row r="596" spans="1:16" s="611" customFormat="1" x14ac:dyDescent="0.2">
      <c r="A596" s="594">
        <v>420</v>
      </c>
      <c r="B596" s="594">
        <v>432</v>
      </c>
      <c r="C596" s="618">
        <v>821</v>
      </c>
      <c r="D596" s="619" t="s">
        <v>1141</v>
      </c>
      <c r="E596" s="620" t="s">
        <v>481</v>
      </c>
      <c r="F596" s="621" t="s">
        <v>1042</v>
      </c>
      <c r="G596" s="620" t="s">
        <v>106</v>
      </c>
      <c r="H596" s="622">
        <v>100000</v>
      </c>
      <c r="I596" s="622">
        <v>100000</v>
      </c>
      <c r="J596" s="623"/>
      <c r="K596" s="623"/>
      <c r="L596" s="623"/>
      <c r="M596" s="622"/>
      <c r="N596" s="622"/>
      <c r="O596" s="622"/>
      <c r="P596" s="624"/>
    </row>
    <row r="597" spans="1:16" s="611" customFormat="1" x14ac:dyDescent="0.2">
      <c r="A597" s="594">
        <v>421</v>
      </c>
      <c r="B597" s="594">
        <v>433</v>
      </c>
      <c r="C597" s="618">
        <v>822</v>
      </c>
      <c r="D597" s="619" t="s">
        <v>1143</v>
      </c>
      <c r="E597" s="620" t="s">
        <v>481</v>
      </c>
      <c r="F597" s="621" t="s">
        <v>1115</v>
      </c>
      <c r="G597" s="620" t="s">
        <v>106</v>
      </c>
      <c r="H597" s="622">
        <v>125000</v>
      </c>
      <c r="I597" s="622">
        <v>125000</v>
      </c>
      <c r="J597" s="623"/>
      <c r="K597" s="623"/>
      <c r="L597" s="623"/>
      <c r="M597" s="622"/>
      <c r="N597" s="622"/>
      <c r="O597" s="622"/>
      <c r="P597" s="624"/>
    </row>
    <row r="598" spans="1:16" s="611" customFormat="1" ht="30" x14ac:dyDescent="0.2">
      <c r="A598" s="594">
        <v>422</v>
      </c>
      <c r="B598" s="594">
        <v>434</v>
      </c>
      <c r="C598" s="618">
        <v>823</v>
      </c>
      <c r="D598" s="619" t="s">
        <v>1145</v>
      </c>
      <c r="E598" s="620" t="s">
        <v>481</v>
      </c>
      <c r="F598" s="621" t="s">
        <v>1146</v>
      </c>
      <c r="G598" s="620" t="s">
        <v>106</v>
      </c>
      <c r="H598" s="622">
        <v>200000</v>
      </c>
      <c r="I598" s="622">
        <v>200000</v>
      </c>
      <c r="J598" s="623"/>
      <c r="K598" s="623"/>
      <c r="L598" s="623"/>
      <c r="M598" s="622"/>
      <c r="N598" s="622"/>
      <c r="O598" s="622"/>
      <c r="P598" s="624"/>
    </row>
    <row r="599" spans="1:16" s="611" customFormat="1" ht="30" x14ac:dyDescent="0.2">
      <c r="A599" s="594">
        <v>423</v>
      </c>
      <c r="B599" s="594">
        <v>435</v>
      </c>
      <c r="C599" s="618">
        <v>824</v>
      </c>
      <c r="D599" s="619" t="s">
        <v>1148</v>
      </c>
      <c r="E599" s="620" t="s">
        <v>481</v>
      </c>
      <c r="F599" s="621" t="s">
        <v>1149</v>
      </c>
      <c r="G599" s="620" t="s">
        <v>106</v>
      </c>
      <c r="H599" s="622">
        <v>25000</v>
      </c>
      <c r="I599" s="622">
        <v>25000</v>
      </c>
      <c r="J599" s="623"/>
      <c r="K599" s="623"/>
      <c r="L599" s="623"/>
      <c r="M599" s="622"/>
      <c r="N599" s="622"/>
      <c r="O599" s="622"/>
      <c r="P599" s="624"/>
    </row>
    <row r="600" spans="1:16" s="611" customFormat="1" ht="30" x14ac:dyDescent="0.2">
      <c r="A600" s="594">
        <v>425</v>
      </c>
      <c r="B600" s="594">
        <v>437</v>
      </c>
      <c r="C600" s="618">
        <v>825</v>
      </c>
      <c r="D600" s="619" t="s">
        <v>1154</v>
      </c>
      <c r="E600" s="620" t="s">
        <v>481</v>
      </c>
      <c r="F600" s="621" t="s">
        <v>1155</v>
      </c>
      <c r="G600" s="620" t="s">
        <v>106</v>
      </c>
      <c r="H600" s="622">
        <v>20000</v>
      </c>
      <c r="I600" s="622">
        <v>20000</v>
      </c>
      <c r="J600" s="623"/>
      <c r="K600" s="623"/>
      <c r="L600" s="623"/>
      <c r="M600" s="622"/>
      <c r="N600" s="622"/>
      <c r="O600" s="622"/>
      <c r="P600" s="624"/>
    </row>
    <row r="601" spans="1:16" s="611" customFormat="1" x14ac:dyDescent="0.2">
      <c r="A601" s="594">
        <v>427</v>
      </c>
      <c r="B601" s="594">
        <v>439</v>
      </c>
      <c r="C601" s="618">
        <v>826</v>
      </c>
      <c r="D601" s="619" t="s">
        <v>1160</v>
      </c>
      <c r="E601" s="620" t="s">
        <v>1161</v>
      </c>
      <c r="F601" s="621" t="s">
        <v>1162</v>
      </c>
      <c r="G601" s="620" t="s">
        <v>106</v>
      </c>
      <c r="H601" s="622">
        <v>15000</v>
      </c>
      <c r="I601" s="622">
        <v>15000</v>
      </c>
      <c r="J601" s="623"/>
      <c r="K601" s="623"/>
      <c r="L601" s="623"/>
      <c r="M601" s="622"/>
      <c r="N601" s="622"/>
      <c r="O601" s="622"/>
      <c r="P601" s="624"/>
    </row>
    <row r="602" spans="1:16" s="611" customFormat="1" ht="30" x14ac:dyDescent="0.2">
      <c r="A602" s="594">
        <v>428</v>
      </c>
      <c r="B602" s="594">
        <v>440</v>
      </c>
      <c r="C602" s="618">
        <v>827</v>
      </c>
      <c r="D602" s="619" t="s">
        <v>1164</v>
      </c>
      <c r="E602" s="620" t="s">
        <v>481</v>
      </c>
      <c r="F602" s="621" t="s">
        <v>1165</v>
      </c>
      <c r="G602" s="620" t="s">
        <v>106</v>
      </c>
      <c r="H602" s="622">
        <v>100000</v>
      </c>
      <c r="I602" s="622">
        <v>100000</v>
      </c>
      <c r="J602" s="623"/>
      <c r="K602" s="623"/>
      <c r="L602" s="623"/>
      <c r="M602" s="622"/>
      <c r="N602" s="622"/>
      <c r="O602" s="622"/>
      <c r="P602" s="624"/>
    </row>
    <row r="603" spans="1:16" s="611" customFormat="1" x14ac:dyDescent="0.2">
      <c r="A603" s="594">
        <v>429</v>
      </c>
      <c r="B603" s="594">
        <v>441</v>
      </c>
      <c r="C603" s="618">
        <v>828</v>
      </c>
      <c r="D603" s="619" t="s">
        <v>1167</v>
      </c>
      <c r="E603" s="620" t="s">
        <v>481</v>
      </c>
      <c r="F603" s="621" t="s">
        <v>1168</v>
      </c>
      <c r="G603" s="620" t="s">
        <v>106</v>
      </c>
      <c r="H603" s="622">
        <v>350000</v>
      </c>
      <c r="I603" s="622">
        <v>350000</v>
      </c>
      <c r="J603" s="623"/>
      <c r="K603" s="623"/>
      <c r="L603" s="623"/>
      <c r="M603" s="622"/>
      <c r="N603" s="622"/>
      <c r="O603" s="622"/>
      <c r="P603" s="624"/>
    </row>
    <row r="604" spans="1:16" s="611" customFormat="1" x14ac:dyDescent="0.2">
      <c r="A604" s="594">
        <v>430</v>
      </c>
      <c r="B604" s="594">
        <v>442</v>
      </c>
      <c r="C604" s="618">
        <v>829</v>
      </c>
      <c r="D604" s="619" t="s">
        <v>1170</v>
      </c>
      <c r="E604" s="620" t="s">
        <v>481</v>
      </c>
      <c r="F604" s="621" t="s">
        <v>1171</v>
      </c>
      <c r="G604" s="620" t="s">
        <v>106</v>
      </c>
      <c r="H604" s="622">
        <v>400000</v>
      </c>
      <c r="I604" s="622">
        <v>400000</v>
      </c>
      <c r="J604" s="623"/>
      <c r="K604" s="623"/>
      <c r="L604" s="623"/>
      <c r="M604" s="622"/>
      <c r="N604" s="622"/>
      <c r="O604" s="622"/>
      <c r="P604" s="624"/>
    </row>
    <row r="605" spans="1:16" s="611" customFormat="1" x14ac:dyDescent="0.2">
      <c r="A605" s="594">
        <v>432</v>
      </c>
      <c r="B605" s="594">
        <v>444</v>
      </c>
      <c r="C605" s="618">
        <v>830</v>
      </c>
      <c r="D605" s="619" t="s">
        <v>1176</v>
      </c>
      <c r="E605" s="620" t="s">
        <v>1174</v>
      </c>
      <c r="F605" s="621" t="s">
        <v>921</v>
      </c>
      <c r="G605" s="620" t="s">
        <v>106</v>
      </c>
      <c r="H605" s="622">
        <v>25000</v>
      </c>
      <c r="I605" s="622">
        <v>25000</v>
      </c>
      <c r="J605" s="623"/>
      <c r="K605" s="623"/>
      <c r="L605" s="623"/>
      <c r="M605" s="622"/>
      <c r="N605" s="622"/>
      <c r="O605" s="622"/>
      <c r="P605" s="624"/>
    </row>
    <row r="606" spans="1:16" s="611" customFormat="1" x14ac:dyDescent="0.2">
      <c r="A606" s="594">
        <v>433</v>
      </c>
      <c r="B606" s="594">
        <v>445</v>
      </c>
      <c r="C606" s="618">
        <v>831</v>
      </c>
      <c r="D606" s="619" t="s">
        <v>1178</v>
      </c>
      <c r="E606" s="620" t="s">
        <v>1174</v>
      </c>
      <c r="F606" s="621" t="s">
        <v>924</v>
      </c>
      <c r="G606" s="620" t="s">
        <v>106</v>
      </c>
      <c r="H606" s="622">
        <v>61000</v>
      </c>
      <c r="I606" s="622">
        <v>61000</v>
      </c>
      <c r="J606" s="623"/>
      <c r="K606" s="623"/>
      <c r="L606" s="623"/>
      <c r="M606" s="622"/>
      <c r="N606" s="622"/>
      <c r="O606" s="622"/>
      <c r="P606" s="624"/>
    </row>
    <row r="607" spans="1:16" s="611" customFormat="1" ht="30" x14ac:dyDescent="0.2">
      <c r="A607" s="594">
        <v>434</v>
      </c>
      <c r="B607" s="594">
        <v>446</v>
      </c>
      <c r="C607" s="618">
        <v>832</v>
      </c>
      <c r="D607" s="619" t="s">
        <v>1180</v>
      </c>
      <c r="E607" s="620" t="s">
        <v>481</v>
      </c>
      <c r="F607" s="621" t="s">
        <v>1106</v>
      </c>
      <c r="G607" s="620" t="s">
        <v>106</v>
      </c>
      <c r="H607" s="622">
        <v>250000</v>
      </c>
      <c r="I607" s="622">
        <v>250000</v>
      </c>
      <c r="J607" s="623"/>
      <c r="K607" s="623"/>
      <c r="L607" s="623"/>
      <c r="M607" s="622"/>
      <c r="N607" s="622"/>
      <c r="O607" s="622"/>
      <c r="P607" s="624"/>
    </row>
    <row r="608" spans="1:16" s="611" customFormat="1" ht="30" x14ac:dyDescent="0.2">
      <c r="A608" s="594">
        <v>435</v>
      </c>
      <c r="B608" s="594">
        <v>447</v>
      </c>
      <c r="C608" s="618">
        <v>833</v>
      </c>
      <c r="D608" s="619" t="s">
        <v>1182</v>
      </c>
      <c r="E608" s="620" t="s">
        <v>481</v>
      </c>
      <c r="F608" s="621" t="s">
        <v>1183</v>
      </c>
      <c r="G608" s="620" t="s">
        <v>106</v>
      </c>
      <c r="H608" s="622">
        <v>40000</v>
      </c>
      <c r="I608" s="622">
        <v>40000</v>
      </c>
      <c r="J608" s="623"/>
      <c r="K608" s="623"/>
      <c r="L608" s="623"/>
      <c r="M608" s="622"/>
      <c r="N608" s="622"/>
      <c r="O608" s="622"/>
      <c r="P608" s="624"/>
    </row>
    <row r="609" spans="1:16" s="611" customFormat="1" ht="30" x14ac:dyDescent="0.2">
      <c r="A609" s="594">
        <v>436</v>
      </c>
      <c r="B609" s="594">
        <v>448</v>
      </c>
      <c r="C609" s="618">
        <v>834</v>
      </c>
      <c r="D609" s="619" t="s">
        <v>1185</v>
      </c>
      <c r="E609" s="620" t="s">
        <v>483</v>
      </c>
      <c r="F609" s="621" t="s">
        <v>1118</v>
      </c>
      <c r="G609" s="620" t="s">
        <v>106</v>
      </c>
      <c r="H609" s="622">
        <v>100000</v>
      </c>
      <c r="I609" s="622">
        <v>100000</v>
      </c>
      <c r="J609" s="623"/>
      <c r="K609" s="623"/>
      <c r="L609" s="623"/>
      <c r="M609" s="622"/>
      <c r="N609" s="622"/>
      <c r="O609" s="622"/>
      <c r="P609" s="624"/>
    </row>
    <row r="610" spans="1:16" s="611" customFormat="1" x14ac:dyDescent="0.2">
      <c r="A610" s="594">
        <v>437</v>
      </c>
      <c r="B610" s="594">
        <v>449</v>
      </c>
      <c r="C610" s="618">
        <v>835</v>
      </c>
      <c r="D610" s="619" t="s">
        <v>1187</v>
      </c>
      <c r="E610" s="620" t="s">
        <v>481</v>
      </c>
      <c r="F610" s="621" t="s">
        <v>647</v>
      </c>
      <c r="G610" s="620" t="s">
        <v>106</v>
      </c>
      <c r="H610" s="622">
        <v>155000</v>
      </c>
      <c r="I610" s="622">
        <v>155000</v>
      </c>
      <c r="J610" s="623"/>
      <c r="K610" s="623"/>
      <c r="L610" s="623"/>
      <c r="M610" s="622"/>
      <c r="N610" s="622"/>
      <c r="O610" s="622"/>
      <c r="P610" s="624"/>
    </row>
    <row r="611" spans="1:16" s="611" customFormat="1" ht="30" x14ac:dyDescent="0.2">
      <c r="A611" s="594">
        <v>438</v>
      </c>
      <c r="B611" s="594">
        <v>450</v>
      </c>
      <c r="C611" s="618">
        <v>836</v>
      </c>
      <c r="D611" s="619" t="s">
        <v>1189</v>
      </c>
      <c r="E611" s="620" t="s">
        <v>489</v>
      </c>
      <c r="F611" s="621" t="s">
        <v>963</v>
      </c>
      <c r="G611" s="620" t="s">
        <v>106</v>
      </c>
      <c r="H611" s="622">
        <v>40000</v>
      </c>
      <c r="I611" s="622">
        <v>40000</v>
      </c>
      <c r="J611" s="623"/>
      <c r="K611" s="623"/>
      <c r="L611" s="623"/>
      <c r="M611" s="622"/>
      <c r="N611" s="622"/>
      <c r="O611" s="622"/>
      <c r="P611" s="624"/>
    </row>
    <row r="612" spans="1:16" s="611" customFormat="1" x14ac:dyDescent="0.2">
      <c r="A612" s="594">
        <v>440</v>
      </c>
      <c r="B612" s="594">
        <v>452</v>
      </c>
      <c r="C612" s="618">
        <v>837</v>
      </c>
      <c r="D612" s="619" t="s">
        <v>1193</v>
      </c>
      <c r="E612" s="620" t="s">
        <v>500</v>
      </c>
      <c r="F612" s="621" t="s">
        <v>1194</v>
      </c>
      <c r="G612" s="620" t="s">
        <v>106</v>
      </c>
      <c r="H612" s="622">
        <v>25000</v>
      </c>
      <c r="I612" s="622">
        <v>25000</v>
      </c>
      <c r="J612" s="623"/>
      <c r="K612" s="623"/>
      <c r="L612" s="623"/>
      <c r="M612" s="622"/>
      <c r="N612" s="622"/>
      <c r="O612" s="622"/>
      <c r="P612" s="624"/>
    </row>
    <row r="613" spans="1:16" s="611" customFormat="1" ht="30" x14ac:dyDescent="0.2">
      <c r="A613" s="594">
        <v>443</v>
      </c>
      <c r="B613" s="594">
        <v>455</v>
      </c>
      <c r="C613" s="618">
        <v>838</v>
      </c>
      <c r="D613" s="619" t="s">
        <v>1200</v>
      </c>
      <c r="E613" s="620" t="s">
        <v>1201</v>
      </c>
      <c r="F613" s="621" t="s">
        <v>1202</v>
      </c>
      <c r="G613" s="620" t="s">
        <v>106</v>
      </c>
      <c r="H613" s="622">
        <v>5000</v>
      </c>
      <c r="I613" s="622">
        <v>5000</v>
      </c>
      <c r="J613" s="623"/>
      <c r="K613" s="623"/>
      <c r="L613" s="623"/>
      <c r="M613" s="622"/>
      <c r="N613" s="622"/>
      <c r="O613" s="622"/>
      <c r="P613" s="624"/>
    </row>
    <row r="614" spans="1:16" s="611" customFormat="1" x14ac:dyDescent="0.2">
      <c r="A614" s="594">
        <v>444</v>
      </c>
      <c r="B614" s="594">
        <v>456</v>
      </c>
      <c r="C614" s="618">
        <v>839</v>
      </c>
      <c r="D614" s="619" t="s">
        <v>1204</v>
      </c>
      <c r="E614" s="620" t="s">
        <v>481</v>
      </c>
      <c r="F614" s="621" t="s">
        <v>921</v>
      </c>
      <c r="G614" s="620" t="s">
        <v>106</v>
      </c>
      <c r="H614" s="622">
        <v>30000</v>
      </c>
      <c r="I614" s="622">
        <v>30000</v>
      </c>
      <c r="J614" s="623"/>
      <c r="K614" s="623"/>
      <c r="L614" s="623"/>
      <c r="M614" s="622"/>
      <c r="N614" s="622"/>
      <c r="O614" s="622"/>
      <c r="P614" s="624"/>
    </row>
    <row r="615" spans="1:16" s="611" customFormat="1" ht="30" x14ac:dyDescent="0.2">
      <c r="A615" s="594">
        <v>445</v>
      </c>
      <c r="B615" s="594">
        <v>457</v>
      </c>
      <c r="C615" s="618">
        <v>840</v>
      </c>
      <c r="D615" s="619" t="s">
        <v>1206</v>
      </c>
      <c r="E615" s="620" t="s">
        <v>481</v>
      </c>
      <c r="F615" s="621" t="s">
        <v>1013</v>
      </c>
      <c r="G615" s="620" t="s">
        <v>106</v>
      </c>
      <c r="H615" s="622">
        <v>75000</v>
      </c>
      <c r="I615" s="622">
        <v>75000</v>
      </c>
      <c r="J615" s="623"/>
      <c r="K615" s="623"/>
      <c r="L615" s="623"/>
      <c r="M615" s="622"/>
      <c r="N615" s="622"/>
      <c r="O615" s="622"/>
      <c r="P615" s="624"/>
    </row>
    <row r="616" spans="1:16" s="611" customFormat="1" x14ac:dyDescent="0.2">
      <c r="A616" s="594">
        <v>447</v>
      </c>
      <c r="B616" s="594">
        <v>458</v>
      </c>
      <c r="C616" s="618">
        <v>841</v>
      </c>
      <c r="D616" s="619" t="s">
        <v>1211</v>
      </c>
      <c r="E616" s="620" t="s">
        <v>268</v>
      </c>
      <c r="F616" s="621" t="s">
        <v>1118</v>
      </c>
      <c r="G616" s="620" t="s">
        <v>106</v>
      </c>
      <c r="H616" s="622">
        <v>100000</v>
      </c>
      <c r="I616" s="622">
        <v>100000</v>
      </c>
      <c r="J616" s="623"/>
      <c r="K616" s="623"/>
      <c r="L616" s="623"/>
      <c r="M616" s="622"/>
      <c r="N616" s="622"/>
      <c r="O616" s="622"/>
      <c r="P616" s="624"/>
    </row>
    <row r="617" spans="1:16" s="611" customFormat="1" x14ac:dyDescent="0.2">
      <c r="A617" s="594">
        <v>448</v>
      </c>
      <c r="B617" s="594">
        <v>459</v>
      </c>
      <c r="C617" s="618">
        <v>842</v>
      </c>
      <c r="D617" s="619" t="s">
        <v>1213</v>
      </c>
      <c r="E617" s="620" t="s">
        <v>273</v>
      </c>
      <c r="F617" s="621" t="s">
        <v>1214</v>
      </c>
      <c r="G617" s="620" t="s">
        <v>106</v>
      </c>
      <c r="H617" s="622">
        <v>25000</v>
      </c>
      <c r="I617" s="622">
        <v>25000</v>
      </c>
      <c r="J617" s="623"/>
      <c r="K617" s="623"/>
      <c r="L617" s="623"/>
      <c r="M617" s="622"/>
      <c r="N617" s="622"/>
      <c r="O617" s="622"/>
      <c r="P617" s="624"/>
    </row>
    <row r="618" spans="1:16" s="611" customFormat="1" x14ac:dyDescent="0.2">
      <c r="A618" s="594">
        <v>449</v>
      </c>
      <c r="B618" s="594">
        <v>460</v>
      </c>
      <c r="C618" s="618">
        <v>843</v>
      </c>
      <c r="D618" s="619" t="s">
        <v>1216</v>
      </c>
      <c r="E618" s="620" t="s">
        <v>282</v>
      </c>
      <c r="F618" s="621" t="s">
        <v>1217</v>
      </c>
      <c r="G618" s="620" t="s">
        <v>106</v>
      </c>
      <c r="H618" s="622">
        <v>40000</v>
      </c>
      <c r="I618" s="622">
        <v>40000</v>
      </c>
      <c r="J618" s="623"/>
      <c r="K618" s="623"/>
      <c r="L618" s="623"/>
      <c r="M618" s="622"/>
      <c r="N618" s="622"/>
      <c r="O618" s="622"/>
      <c r="P618" s="624"/>
    </row>
    <row r="619" spans="1:16" s="611" customFormat="1" x14ac:dyDescent="0.2">
      <c r="A619" s="594">
        <v>452</v>
      </c>
      <c r="B619" s="594">
        <v>462</v>
      </c>
      <c r="C619" s="618">
        <v>844</v>
      </c>
      <c r="D619" s="619" t="s">
        <v>1223</v>
      </c>
      <c r="E619" s="620" t="s">
        <v>1224</v>
      </c>
      <c r="F619" s="621" t="s">
        <v>963</v>
      </c>
      <c r="G619" s="620" t="s">
        <v>106</v>
      </c>
      <c r="H619" s="622">
        <v>40000</v>
      </c>
      <c r="I619" s="622">
        <v>40000</v>
      </c>
      <c r="J619" s="623"/>
      <c r="K619" s="623"/>
      <c r="L619" s="623"/>
      <c r="M619" s="622"/>
      <c r="N619" s="622"/>
      <c r="O619" s="622"/>
      <c r="P619" s="624"/>
    </row>
    <row r="620" spans="1:16" s="611" customFormat="1" x14ac:dyDescent="0.2">
      <c r="A620" s="594">
        <v>453</v>
      </c>
      <c r="B620" s="594">
        <v>463</v>
      </c>
      <c r="C620" s="618">
        <v>845</v>
      </c>
      <c r="D620" s="619" t="s">
        <v>1226</v>
      </c>
      <c r="E620" s="620" t="s">
        <v>1224</v>
      </c>
      <c r="F620" s="621" t="s">
        <v>966</v>
      </c>
      <c r="G620" s="620" t="s">
        <v>106</v>
      </c>
      <c r="H620" s="622">
        <v>10000</v>
      </c>
      <c r="I620" s="622">
        <v>10000</v>
      </c>
      <c r="J620" s="623"/>
      <c r="K620" s="623"/>
      <c r="L620" s="623"/>
      <c r="M620" s="622"/>
      <c r="N620" s="622"/>
      <c r="O620" s="622"/>
      <c r="P620" s="624"/>
    </row>
    <row r="621" spans="1:16" s="611" customFormat="1" x14ac:dyDescent="0.2">
      <c r="A621" s="594">
        <v>454</v>
      </c>
      <c r="B621" s="594">
        <v>464</v>
      </c>
      <c r="C621" s="618">
        <v>846</v>
      </c>
      <c r="D621" s="619" t="s">
        <v>1228</v>
      </c>
      <c r="E621" s="620" t="s">
        <v>1229</v>
      </c>
      <c r="F621" s="621" t="s">
        <v>1230</v>
      </c>
      <c r="G621" s="620" t="s">
        <v>106</v>
      </c>
      <c r="H621" s="622">
        <v>110000</v>
      </c>
      <c r="I621" s="622">
        <v>110000</v>
      </c>
      <c r="J621" s="623"/>
      <c r="K621" s="623"/>
      <c r="L621" s="623"/>
      <c r="M621" s="622"/>
      <c r="N621" s="622"/>
      <c r="O621" s="622"/>
      <c r="P621" s="624"/>
    </row>
    <row r="622" spans="1:16" s="611" customFormat="1" ht="30" x14ac:dyDescent="0.2">
      <c r="A622" s="594">
        <v>455</v>
      </c>
      <c r="B622" s="594">
        <v>465</v>
      </c>
      <c r="C622" s="618">
        <v>847</v>
      </c>
      <c r="D622" s="619" t="s">
        <v>1232</v>
      </c>
      <c r="E622" s="620" t="s">
        <v>1233</v>
      </c>
      <c r="F622" s="621" t="s">
        <v>1234</v>
      </c>
      <c r="G622" s="620" t="s">
        <v>106</v>
      </c>
      <c r="H622" s="622">
        <v>8400</v>
      </c>
      <c r="I622" s="622">
        <v>8400</v>
      </c>
      <c r="J622" s="623"/>
      <c r="K622" s="623"/>
      <c r="L622" s="623"/>
      <c r="M622" s="622"/>
      <c r="N622" s="622"/>
      <c r="O622" s="622"/>
      <c r="P622" s="624"/>
    </row>
    <row r="623" spans="1:16" s="611" customFormat="1" ht="30" x14ac:dyDescent="0.2">
      <c r="A623" s="594">
        <v>457</v>
      </c>
      <c r="B623" s="594">
        <v>467</v>
      </c>
      <c r="C623" s="618">
        <v>848</v>
      </c>
      <c r="D623" s="619" t="s">
        <v>1238</v>
      </c>
      <c r="E623" s="620" t="s">
        <v>754</v>
      </c>
      <c r="F623" s="621" t="s">
        <v>1239</v>
      </c>
      <c r="G623" s="620" t="s">
        <v>106</v>
      </c>
      <c r="H623" s="622">
        <v>125000</v>
      </c>
      <c r="I623" s="622">
        <v>125000</v>
      </c>
      <c r="J623" s="623"/>
      <c r="K623" s="623"/>
      <c r="L623" s="623"/>
      <c r="M623" s="622"/>
      <c r="N623" s="622"/>
      <c r="O623" s="622"/>
      <c r="P623" s="624"/>
    </row>
    <row r="624" spans="1:16" s="611" customFormat="1" ht="30" x14ac:dyDescent="0.2">
      <c r="A624" s="594">
        <v>458</v>
      </c>
      <c r="B624" s="594">
        <v>468</v>
      </c>
      <c r="C624" s="618">
        <v>849</v>
      </c>
      <c r="D624" s="619" t="s">
        <v>1241</v>
      </c>
      <c r="E624" s="620" t="s">
        <v>754</v>
      </c>
      <c r="F624" s="621" t="s">
        <v>1242</v>
      </c>
      <c r="G624" s="620" t="s">
        <v>106</v>
      </c>
      <c r="H624" s="622">
        <v>150000</v>
      </c>
      <c r="I624" s="622">
        <v>150000</v>
      </c>
      <c r="J624" s="623"/>
      <c r="K624" s="623"/>
      <c r="L624" s="623"/>
      <c r="M624" s="622"/>
      <c r="N624" s="622"/>
      <c r="O624" s="622"/>
      <c r="P624" s="624"/>
    </row>
    <row r="625" spans="1:16" s="611" customFormat="1" ht="30" x14ac:dyDescent="0.2">
      <c r="A625" s="594">
        <v>459</v>
      </c>
      <c r="B625" s="594">
        <v>469</v>
      </c>
      <c r="C625" s="618">
        <v>850</v>
      </c>
      <c r="D625" s="619" t="s">
        <v>1244</v>
      </c>
      <c r="E625" s="620" t="s">
        <v>754</v>
      </c>
      <c r="F625" s="621" t="s">
        <v>1245</v>
      </c>
      <c r="G625" s="620" t="s">
        <v>106</v>
      </c>
      <c r="H625" s="622">
        <v>50000</v>
      </c>
      <c r="I625" s="622">
        <v>50000</v>
      </c>
      <c r="J625" s="623"/>
      <c r="K625" s="623"/>
      <c r="L625" s="623"/>
      <c r="M625" s="622"/>
      <c r="N625" s="622"/>
      <c r="O625" s="622"/>
      <c r="P625" s="624"/>
    </row>
    <row r="626" spans="1:16" s="611" customFormat="1" ht="30" x14ac:dyDescent="0.2">
      <c r="A626" s="594">
        <v>460</v>
      </c>
      <c r="B626" s="594">
        <v>470</v>
      </c>
      <c r="C626" s="618">
        <v>851</v>
      </c>
      <c r="D626" s="619" t="s">
        <v>1247</v>
      </c>
      <c r="E626" s="620" t="s">
        <v>754</v>
      </c>
      <c r="F626" s="621" t="s">
        <v>891</v>
      </c>
      <c r="G626" s="620" t="s">
        <v>106</v>
      </c>
      <c r="H626" s="622">
        <v>26200</v>
      </c>
      <c r="I626" s="622">
        <v>26200</v>
      </c>
      <c r="J626" s="623"/>
      <c r="K626" s="623"/>
      <c r="L626" s="623"/>
      <c r="M626" s="622"/>
      <c r="N626" s="622"/>
      <c r="O626" s="622"/>
      <c r="P626" s="624"/>
    </row>
    <row r="627" spans="1:16" s="611" customFormat="1" x14ac:dyDescent="0.2">
      <c r="A627" s="594">
        <v>461</v>
      </c>
      <c r="B627" s="594">
        <v>471</v>
      </c>
      <c r="C627" s="618">
        <v>852</v>
      </c>
      <c r="D627" s="619" t="s">
        <v>1249</v>
      </c>
      <c r="E627" s="620" t="s">
        <v>1250</v>
      </c>
      <c r="F627" s="621" t="s">
        <v>921</v>
      </c>
      <c r="G627" s="620" t="s">
        <v>106</v>
      </c>
      <c r="H627" s="622">
        <v>25000</v>
      </c>
      <c r="I627" s="622">
        <v>25000</v>
      </c>
      <c r="J627" s="623"/>
      <c r="K627" s="623"/>
      <c r="L627" s="623"/>
      <c r="M627" s="622"/>
      <c r="N627" s="622"/>
      <c r="O627" s="622"/>
      <c r="P627" s="624"/>
    </row>
    <row r="628" spans="1:16" s="611" customFormat="1" x14ac:dyDescent="0.2">
      <c r="A628" s="594">
        <v>462</v>
      </c>
      <c r="B628" s="594">
        <v>472</v>
      </c>
      <c r="C628" s="618">
        <v>853</v>
      </c>
      <c r="D628" s="619" t="s">
        <v>1252</v>
      </c>
      <c r="E628" s="620" t="s">
        <v>1129</v>
      </c>
      <c r="F628" s="621" t="s">
        <v>915</v>
      </c>
      <c r="G628" s="620" t="s">
        <v>106</v>
      </c>
      <c r="H628" s="622">
        <v>30000</v>
      </c>
      <c r="I628" s="622">
        <v>30000</v>
      </c>
      <c r="J628" s="623"/>
      <c r="K628" s="623"/>
      <c r="L628" s="623"/>
      <c r="M628" s="622"/>
      <c r="N628" s="622"/>
      <c r="O628" s="622"/>
      <c r="P628" s="624"/>
    </row>
    <row r="629" spans="1:16" s="611" customFormat="1" ht="30" x14ac:dyDescent="0.2">
      <c r="A629" s="594">
        <v>464</v>
      </c>
      <c r="B629" s="594">
        <v>474</v>
      </c>
      <c r="C629" s="618">
        <v>854</v>
      </c>
      <c r="D629" s="619" t="s">
        <v>1256</v>
      </c>
      <c r="E629" s="620" t="s">
        <v>307</v>
      </c>
      <c r="F629" s="621" t="s">
        <v>1257</v>
      </c>
      <c r="G629" s="620" t="s">
        <v>106</v>
      </c>
      <c r="H629" s="622">
        <v>12000</v>
      </c>
      <c r="I629" s="622">
        <v>12000</v>
      </c>
      <c r="J629" s="623"/>
      <c r="K629" s="623"/>
      <c r="L629" s="623"/>
      <c r="M629" s="622"/>
      <c r="N629" s="622"/>
      <c r="O629" s="622"/>
      <c r="P629" s="624"/>
    </row>
    <row r="630" spans="1:16" s="611" customFormat="1" x14ac:dyDescent="0.2">
      <c r="A630" s="594">
        <v>465</v>
      </c>
      <c r="B630" s="594">
        <v>475</v>
      </c>
      <c r="C630" s="618">
        <v>855</v>
      </c>
      <c r="D630" s="619" t="s">
        <v>1259</v>
      </c>
      <c r="E630" s="620" t="s">
        <v>1260</v>
      </c>
      <c r="F630" s="621" t="s">
        <v>1261</v>
      </c>
      <c r="G630" s="620" t="s">
        <v>106</v>
      </c>
      <c r="H630" s="622">
        <v>350000</v>
      </c>
      <c r="I630" s="622">
        <v>350000</v>
      </c>
      <c r="J630" s="623"/>
      <c r="K630" s="623"/>
      <c r="L630" s="623"/>
      <c r="M630" s="622"/>
      <c r="N630" s="622"/>
      <c r="O630" s="622"/>
      <c r="P630" s="624"/>
    </row>
    <row r="631" spans="1:16" s="611" customFormat="1" x14ac:dyDescent="0.2">
      <c r="A631" s="594">
        <v>466</v>
      </c>
      <c r="B631" s="594">
        <v>476</v>
      </c>
      <c r="C631" s="618">
        <v>856</v>
      </c>
      <c r="D631" s="619" t="s">
        <v>1263</v>
      </c>
      <c r="E631" s="620" t="s">
        <v>1264</v>
      </c>
      <c r="F631" s="621" t="s">
        <v>1055</v>
      </c>
      <c r="G631" s="620" t="s">
        <v>106</v>
      </c>
      <c r="H631" s="622">
        <v>8500</v>
      </c>
      <c r="I631" s="622">
        <v>8500</v>
      </c>
      <c r="J631" s="623"/>
      <c r="K631" s="623"/>
      <c r="L631" s="623"/>
      <c r="M631" s="622"/>
      <c r="N631" s="622"/>
      <c r="O631" s="622"/>
      <c r="P631" s="624"/>
    </row>
    <row r="632" spans="1:16" s="611" customFormat="1" x14ac:dyDescent="0.2">
      <c r="A632" s="594">
        <v>469</v>
      </c>
      <c r="B632" s="594">
        <v>479</v>
      </c>
      <c r="C632" s="618">
        <v>857</v>
      </c>
      <c r="D632" s="619" t="s">
        <v>1271</v>
      </c>
      <c r="E632" s="620" t="s">
        <v>1269</v>
      </c>
      <c r="F632" s="621" t="s">
        <v>1272</v>
      </c>
      <c r="G632" s="620" t="s">
        <v>106</v>
      </c>
      <c r="H632" s="622">
        <v>50000</v>
      </c>
      <c r="I632" s="622">
        <v>50000</v>
      </c>
      <c r="J632" s="623"/>
      <c r="K632" s="623"/>
      <c r="L632" s="623"/>
      <c r="M632" s="622"/>
      <c r="N632" s="622"/>
      <c r="O632" s="622"/>
      <c r="P632" s="624"/>
    </row>
    <row r="633" spans="1:16" s="611" customFormat="1" x14ac:dyDescent="0.2">
      <c r="A633" s="594">
        <v>470</v>
      </c>
      <c r="B633" s="594">
        <v>480</v>
      </c>
      <c r="C633" s="618">
        <v>858</v>
      </c>
      <c r="D633" s="619" t="s">
        <v>1274</v>
      </c>
      <c r="E633" s="620" t="s">
        <v>1269</v>
      </c>
      <c r="F633" s="621" t="s">
        <v>921</v>
      </c>
      <c r="G633" s="620" t="s">
        <v>106</v>
      </c>
      <c r="H633" s="622">
        <v>25000</v>
      </c>
      <c r="I633" s="622">
        <v>25000</v>
      </c>
      <c r="J633" s="623"/>
      <c r="K633" s="623"/>
      <c r="L633" s="623"/>
      <c r="M633" s="622"/>
      <c r="N633" s="622"/>
      <c r="O633" s="622"/>
      <c r="P633" s="624"/>
    </row>
    <row r="634" spans="1:16" s="611" customFormat="1" x14ac:dyDescent="0.2">
      <c r="A634" s="594">
        <v>471</v>
      </c>
      <c r="B634" s="594">
        <v>481</v>
      </c>
      <c r="C634" s="618">
        <v>859</v>
      </c>
      <c r="D634" s="619" t="s">
        <v>1276</v>
      </c>
      <c r="E634" s="620" t="s">
        <v>1269</v>
      </c>
      <c r="F634" s="621" t="s">
        <v>924</v>
      </c>
      <c r="G634" s="620" t="s">
        <v>106</v>
      </c>
      <c r="H634" s="622">
        <v>61000</v>
      </c>
      <c r="I634" s="622">
        <v>61000</v>
      </c>
      <c r="J634" s="623"/>
      <c r="K634" s="623"/>
      <c r="L634" s="623"/>
      <c r="M634" s="622"/>
      <c r="N634" s="622"/>
      <c r="O634" s="622"/>
      <c r="P634" s="624"/>
    </row>
    <row r="635" spans="1:16" s="611" customFormat="1" ht="30" x14ac:dyDescent="0.2">
      <c r="A635" s="594">
        <v>472</v>
      </c>
      <c r="B635" s="594">
        <v>482</v>
      </c>
      <c r="C635" s="618">
        <v>860</v>
      </c>
      <c r="D635" s="619" t="s">
        <v>1278</v>
      </c>
      <c r="E635" s="620" t="s">
        <v>1279</v>
      </c>
      <c r="F635" s="621" t="s">
        <v>1280</v>
      </c>
      <c r="G635" s="620" t="s">
        <v>106</v>
      </c>
      <c r="H635" s="622">
        <v>95000</v>
      </c>
      <c r="I635" s="622">
        <v>95000</v>
      </c>
      <c r="J635" s="623"/>
      <c r="K635" s="623"/>
      <c r="L635" s="623"/>
      <c r="M635" s="622"/>
      <c r="N635" s="622"/>
      <c r="O635" s="622"/>
      <c r="P635" s="624"/>
    </row>
    <row r="636" spans="1:16" s="611" customFormat="1" ht="30" x14ac:dyDescent="0.2">
      <c r="A636" s="594">
        <v>473</v>
      </c>
      <c r="B636" s="594">
        <v>483</v>
      </c>
      <c r="C636" s="618">
        <v>861</v>
      </c>
      <c r="D636" s="619" t="s">
        <v>1282</v>
      </c>
      <c r="E636" s="620" t="s">
        <v>1283</v>
      </c>
      <c r="F636" s="621" t="s">
        <v>1284</v>
      </c>
      <c r="G636" s="620" t="s">
        <v>106</v>
      </c>
      <c r="H636" s="622">
        <v>75000</v>
      </c>
      <c r="I636" s="622">
        <v>75000</v>
      </c>
      <c r="J636" s="623"/>
      <c r="K636" s="623"/>
      <c r="L636" s="623"/>
      <c r="M636" s="622"/>
      <c r="N636" s="622"/>
      <c r="O636" s="622"/>
      <c r="P636" s="624"/>
    </row>
    <row r="637" spans="1:16" s="611" customFormat="1" ht="30" x14ac:dyDescent="0.2">
      <c r="A637" s="594">
        <v>474</v>
      </c>
      <c r="B637" s="594">
        <v>484</v>
      </c>
      <c r="C637" s="618">
        <v>862</v>
      </c>
      <c r="D637" s="619" t="s">
        <v>1286</v>
      </c>
      <c r="E637" s="620" t="s">
        <v>1287</v>
      </c>
      <c r="F637" s="621" t="s">
        <v>1013</v>
      </c>
      <c r="G637" s="620" t="s">
        <v>106</v>
      </c>
      <c r="H637" s="622">
        <v>75000</v>
      </c>
      <c r="I637" s="622">
        <v>75000</v>
      </c>
      <c r="J637" s="623"/>
      <c r="K637" s="623"/>
      <c r="L637" s="623"/>
      <c r="M637" s="622"/>
      <c r="N637" s="622"/>
      <c r="O637" s="622"/>
      <c r="P637" s="624"/>
    </row>
    <row r="638" spans="1:16" s="611" customFormat="1" ht="30" x14ac:dyDescent="0.2">
      <c r="A638" s="594">
        <v>475</v>
      </c>
      <c r="B638" s="594">
        <v>485</v>
      </c>
      <c r="C638" s="618">
        <v>863</v>
      </c>
      <c r="D638" s="619" t="s">
        <v>1289</v>
      </c>
      <c r="E638" s="620" t="s">
        <v>319</v>
      </c>
      <c r="F638" s="621" t="s">
        <v>1290</v>
      </c>
      <c r="G638" s="620" t="s">
        <v>106</v>
      </c>
      <c r="H638" s="622">
        <v>5000</v>
      </c>
      <c r="I638" s="622">
        <v>5000</v>
      </c>
      <c r="J638" s="623"/>
      <c r="K638" s="623"/>
      <c r="L638" s="623"/>
      <c r="M638" s="622"/>
      <c r="N638" s="622"/>
      <c r="O638" s="622"/>
      <c r="P638" s="624"/>
    </row>
    <row r="639" spans="1:16" s="611" customFormat="1" ht="30" x14ac:dyDescent="0.2">
      <c r="A639" s="594">
        <v>476</v>
      </c>
      <c r="B639" s="594">
        <v>486</v>
      </c>
      <c r="C639" s="618">
        <v>864</v>
      </c>
      <c r="D639" s="619" t="s">
        <v>1292</v>
      </c>
      <c r="E639" s="620" t="s">
        <v>206</v>
      </c>
      <c r="F639" s="621" t="s">
        <v>1293</v>
      </c>
      <c r="G639" s="620" t="s">
        <v>106</v>
      </c>
      <c r="H639" s="622">
        <v>30000</v>
      </c>
      <c r="I639" s="622">
        <v>30000</v>
      </c>
      <c r="J639" s="623"/>
      <c r="K639" s="623"/>
      <c r="L639" s="623"/>
      <c r="M639" s="622"/>
      <c r="N639" s="622"/>
      <c r="O639" s="622"/>
      <c r="P639" s="624"/>
    </row>
    <row r="640" spans="1:16" s="611" customFormat="1" ht="30" x14ac:dyDescent="0.2">
      <c r="A640" s="594">
        <v>477</v>
      </c>
      <c r="B640" s="594">
        <v>487</v>
      </c>
      <c r="C640" s="618">
        <v>865</v>
      </c>
      <c r="D640" s="619" t="s">
        <v>1295</v>
      </c>
      <c r="E640" s="620" t="s">
        <v>1296</v>
      </c>
      <c r="F640" s="621" t="s">
        <v>1297</v>
      </c>
      <c r="G640" s="620" t="s">
        <v>106</v>
      </c>
      <c r="H640" s="622">
        <v>25000</v>
      </c>
      <c r="I640" s="622">
        <v>25000</v>
      </c>
      <c r="J640" s="623"/>
      <c r="K640" s="623"/>
      <c r="L640" s="623"/>
      <c r="M640" s="622"/>
      <c r="N640" s="622"/>
      <c r="O640" s="622"/>
      <c r="P640" s="624"/>
    </row>
    <row r="641" spans="1:16" s="611" customFormat="1" x14ac:dyDescent="0.2">
      <c r="A641" s="594">
        <v>478</v>
      </c>
      <c r="B641" s="594">
        <v>488</v>
      </c>
      <c r="C641" s="618">
        <v>866</v>
      </c>
      <c r="D641" s="619" t="s">
        <v>1299</v>
      </c>
      <c r="E641" s="620" t="s">
        <v>646</v>
      </c>
      <c r="F641" s="621" t="s">
        <v>1300</v>
      </c>
      <c r="G641" s="620" t="s">
        <v>106</v>
      </c>
      <c r="H641" s="622">
        <v>120000</v>
      </c>
      <c r="I641" s="622">
        <v>120000</v>
      </c>
      <c r="J641" s="623"/>
      <c r="K641" s="623"/>
      <c r="L641" s="623"/>
      <c r="M641" s="622"/>
      <c r="N641" s="622"/>
      <c r="O641" s="622"/>
      <c r="P641" s="624"/>
    </row>
    <row r="642" spans="1:16" s="611" customFormat="1" x14ac:dyDescent="0.2">
      <c r="A642" s="594">
        <v>479</v>
      </c>
      <c r="B642" s="594">
        <v>489</v>
      </c>
      <c r="C642" s="618">
        <v>867</v>
      </c>
      <c r="D642" s="619" t="s">
        <v>1302</v>
      </c>
      <c r="E642" s="620" t="s">
        <v>137</v>
      </c>
      <c r="F642" s="621" t="s">
        <v>1303</v>
      </c>
      <c r="G642" s="620" t="s">
        <v>106</v>
      </c>
      <c r="H642" s="622">
        <v>15000</v>
      </c>
      <c r="I642" s="622">
        <v>15000</v>
      </c>
      <c r="J642" s="623"/>
      <c r="K642" s="623"/>
      <c r="L642" s="623"/>
      <c r="M642" s="622"/>
      <c r="N642" s="622"/>
      <c r="O642" s="622"/>
      <c r="P642" s="624"/>
    </row>
    <row r="643" spans="1:16" s="611" customFormat="1" x14ac:dyDescent="0.2">
      <c r="A643" s="594">
        <v>480</v>
      </c>
      <c r="B643" s="594">
        <v>490</v>
      </c>
      <c r="C643" s="618">
        <v>868</v>
      </c>
      <c r="D643" s="619" t="s">
        <v>1305</v>
      </c>
      <c r="E643" s="620" t="s">
        <v>1306</v>
      </c>
      <c r="F643" s="621" t="s">
        <v>1307</v>
      </c>
      <c r="G643" s="620" t="s">
        <v>106</v>
      </c>
      <c r="H643" s="622">
        <v>20000</v>
      </c>
      <c r="I643" s="622">
        <v>20000</v>
      </c>
      <c r="J643" s="623"/>
      <c r="K643" s="623"/>
      <c r="L643" s="623"/>
      <c r="M643" s="622"/>
      <c r="N643" s="622"/>
      <c r="O643" s="622"/>
      <c r="P643" s="624"/>
    </row>
    <row r="644" spans="1:16" s="611" customFormat="1" x14ac:dyDescent="0.2">
      <c r="A644" s="594">
        <v>481</v>
      </c>
      <c r="B644" s="594">
        <v>491</v>
      </c>
      <c r="C644" s="618">
        <v>869</v>
      </c>
      <c r="D644" s="619" t="s">
        <v>1309</v>
      </c>
      <c r="E644" s="620" t="s">
        <v>677</v>
      </c>
      <c r="F644" s="621" t="s">
        <v>1310</v>
      </c>
      <c r="G644" s="620" t="s">
        <v>106</v>
      </c>
      <c r="H644" s="622">
        <v>20000</v>
      </c>
      <c r="I644" s="622">
        <v>20000</v>
      </c>
      <c r="J644" s="623"/>
      <c r="K644" s="623"/>
      <c r="L644" s="623"/>
      <c r="M644" s="622"/>
      <c r="N644" s="622"/>
      <c r="O644" s="622"/>
      <c r="P644" s="624"/>
    </row>
    <row r="645" spans="1:16" s="611" customFormat="1" x14ac:dyDescent="0.2">
      <c r="A645" s="594">
        <v>482</v>
      </c>
      <c r="B645" s="594">
        <v>492</v>
      </c>
      <c r="C645" s="618">
        <v>870</v>
      </c>
      <c r="D645" s="619" t="s">
        <v>1312</v>
      </c>
      <c r="E645" s="620" t="s">
        <v>677</v>
      </c>
      <c r="F645" s="621" t="s">
        <v>1313</v>
      </c>
      <c r="G645" s="620" t="s">
        <v>106</v>
      </c>
      <c r="H645" s="622">
        <v>4250</v>
      </c>
      <c r="I645" s="622">
        <v>4250</v>
      </c>
      <c r="J645" s="623"/>
      <c r="K645" s="623"/>
      <c r="L645" s="623"/>
      <c r="M645" s="622"/>
      <c r="N645" s="622"/>
      <c r="O645" s="622"/>
      <c r="P645" s="624"/>
    </row>
    <row r="646" spans="1:16" s="611" customFormat="1" x14ac:dyDescent="0.2">
      <c r="A646" s="594">
        <v>483</v>
      </c>
      <c r="B646" s="594">
        <v>493</v>
      </c>
      <c r="C646" s="618">
        <v>871</v>
      </c>
      <c r="D646" s="619" t="s">
        <v>1315</v>
      </c>
      <c r="E646" s="620" t="s">
        <v>677</v>
      </c>
      <c r="F646" s="621" t="s">
        <v>1316</v>
      </c>
      <c r="G646" s="620" t="s">
        <v>106</v>
      </c>
      <c r="H646" s="622">
        <v>105000</v>
      </c>
      <c r="I646" s="622">
        <v>105000</v>
      </c>
      <c r="J646" s="623"/>
      <c r="K646" s="623"/>
      <c r="L646" s="623"/>
      <c r="M646" s="622"/>
      <c r="N646" s="622"/>
      <c r="O646" s="622"/>
      <c r="P646" s="624"/>
    </row>
    <row r="647" spans="1:16" s="611" customFormat="1" ht="30" x14ac:dyDescent="0.2">
      <c r="A647" s="594">
        <v>484</v>
      </c>
      <c r="B647" s="594">
        <v>494</v>
      </c>
      <c r="C647" s="618">
        <v>872</v>
      </c>
      <c r="D647" s="619" t="s">
        <v>1318</v>
      </c>
      <c r="E647" s="620" t="s">
        <v>1319</v>
      </c>
      <c r="F647" s="621" t="s">
        <v>1320</v>
      </c>
      <c r="G647" s="620" t="s">
        <v>106</v>
      </c>
      <c r="H647" s="622">
        <v>150000</v>
      </c>
      <c r="I647" s="622">
        <v>150000</v>
      </c>
      <c r="J647" s="623"/>
      <c r="K647" s="623"/>
      <c r="L647" s="623"/>
      <c r="M647" s="622"/>
      <c r="N647" s="622"/>
      <c r="O647" s="622"/>
      <c r="P647" s="624"/>
    </row>
    <row r="648" spans="1:16" s="611" customFormat="1" ht="30" x14ac:dyDescent="0.2">
      <c r="A648" s="594">
        <v>485</v>
      </c>
      <c r="B648" s="594">
        <v>495</v>
      </c>
      <c r="C648" s="618">
        <v>873</v>
      </c>
      <c r="D648" s="619" t="s">
        <v>1322</v>
      </c>
      <c r="E648" s="620" t="s">
        <v>1319</v>
      </c>
      <c r="F648" s="621" t="s">
        <v>981</v>
      </c>
      <c r="G648" s="620" t="s">
        <v>106</v>
      </c>
      <c r="H648" s="622">
        <v>20000</v>
      </c>
      <c r="I648" s="622">
        <v>20000</v>
      </c>
      <c r="J648" s="623"/>
      <c r="K648" s="623"/>
      <c r="L648" s="623"/>
      <c r="M648" s="622"/>
      <c r="N648" s="622"/>
      <c r="O648" s="622"/>
      <c r="P648" s="624"/>
    </row>
    <row r="649" spans="1:16" s="611" customFormat="1" ht="30" x14ac:dyDescent="0.2">
      <c r="A649" s="594">
        <v>486</v>
      </c>
      <c r="B649" s="594">
        <v>496</v>
      </c>
      <c r="C649" s="618">
        <v>874</v>
      </c>
      <c r="D649" s="619" t="s">
        <v>1324</v>
      </c>
      <c r="E649" s="620" t="s">
        <v>1325</v>
      </c>
      <c r="F649" s="621" t="s">
        <v>1326</v>
      </c>
      <c r="G649" s="620" t="s">
        <v>106</v>
      </c>
      <c r="H649" s="622">
        <v>70000</v>
      </c>
      <c r="I649" s="622">
        <v>70000</v>
      </c>
      <c r="J649" s="623"/>
      <c r="K649" s="623"/>
      <c r="L649" s="623"/>
      <c r="M649" s="622"/>
      <c r="N649" s="622"/>
      <c r="O649" s="622"/>
      <c r="P649" s="624"/>
    </row>
    <row r="650" spans="1:16" s="611" customFormat="1" x14ac:dyDescent="0.2">
      <c r="A650" s="594">
        <v>487</v>
      </c>
      <c r="B650" s="594">
        <v>497</v>
      </c>
      <c r="C650" s="618">
        <v>875</v>
      </c>
      <c r="D650" s="619" t="s">
        <v>1328</v>
      </c>
      <c r="E650" s="620" t="s">
        <v>481</v>
      </c>
      <c r="F650" s="621" t="s">
        <v>1045</v>
      </c>
      <c r="G650" s="620" t="s">
        <v>106</v>
      </c>
      <c r="H650" s="622">
        <v>125000</v>
      </c>
      <c r="I650" s="622">
        <v>125000</v>
      </c>
      <c r="J650" s="623"/>
      <c r="K650" s="623"/>
      <c r="L650" s="623"/>
      <c r="M650" s="622"/>
      <c r="N650" s="622"/>
      <c r="O650" s="622"/>
      <c r="P650" s="624"/>
    </row>
    <row r="651" spans="1:16" s="611" customFormat="1" ht="30" x14ac:dyDescent="0.2">
      <c r="A651" s="594">
        <v>488</v>
      </c>
      <c r="B651" s="594">
        <v>498</v>
      </c>
      <c r="C651" s="618">
        <v>876</v>
      </c>
      <c r="D651" s="619" t="s">
        <v>1330</v>
      </c>
      <c r="E651" s="620" t="s">
        <v>1331</v>
      </c>
      <c r="F651" s="621" t="s">
        <v>1332</v>
      </c>
      <c r="G651" s="620" t="s">
        <v>106</v>
      </c>
      <c r="H651" s="622">
        <v>225000</v>
      </c>
      <c r="I651" s="622">
        <v>225000</v>
      </c>
      <c r="J651" s="623"/>
      <c r="K651" s="623"/>
      <c r="L651" s="623"/>
      <c r="M651" s="622"/>
      <c r="N651" s="622"/>
      <c r="O651" s="622"/>
      <c r="P651" s="624"/>
    </row>
    <row r="652" spans="1:16" s="611" customFormat="1" x14ac:dyDescent="0.2">
      <c r="A652" s="594">
        <v>489</v>
      </c>
      <c r="B652" s="594">
        <v>499</v>
      </c>
      <c r="C652" s="618">
        <v>877</v>
      </c>
      <c r="D652" s="619" t="s">
        <v>1334</v>
      </c>
      <c r="E652" s="620" t="s">
        <v>715</v>
      </c>
      <c r="F652" s="621" t="s">
        <v>1335</v>
      </c>
      <c r="G652" s="620" t="s">
        <v>106</v>
      </c>
      <c r="H652" s="622">
        <v>80000</v>
      </c>
      <c r="I652" s="622">
        <v>80000</v>
      </c>
      <c r="J652" s="623"/>
      <c r="K652" s="623"/>
      <c r="L652" s="623"/>
      <c r="M652" s="622"/>
      <c r="N652" s="622"/>
      <c r="O652" s="622"/>
      <c r="P652" s="624"/>
    </row>
    <row r="653" spans="1:16" s="611" customFormat="1" x14ac:dyDescent="0.2">
      <c r="A653" s="594">
        <v>490</v>
      </c>
      <c r="B653" s="594">
        <v>500</v>
      </c>
      <c r="C653" s="618">
        <v>878</v>
      </c>
      <c r="D653" s="619" t="s">
        <v>1337</v>
      </c>
      <c r="E653" s="620" t="s">
        <v>481</v>
      </c>
      <c r="F653" s="621" t="s">
        <v>647</v>
      </c>
      <c r="G653" s="620" t="s">
        <v>106</v>
      </c>
      <c r="H653" s="622">
        <v>318000</v>
      </c>
      <c r="I653" s="622">
        <v>318000</v>
      </c>
      <c r="J653" s="623"/>
      <c r="K653" s="623"/>
      <c r="L653" s="623"/>
      <c r="M653" s="622"/>
      <c r="N653" s="622"/>
      <c r="O653" s="622"/>
      <c r="P653" s="624"/>
    </row>
    <row r="654" spans="1:16" s="611" customFormat="1" x14ac:dyDescent="0.2">
      <c r="A654" s="594">
        <v>491</v>
      </c>
      <c r="B654" s="594">
        <v>501</v>
      </c>
      <c r="C654" s="618">
        <v>879</v>
      </c>
      <c r="D654" s="619" t="s">
        <v>1339</v>
      </c>
      <c r="E654" s="620" t="s">
        <v>481</v>
      </c>
      <c r="F654" s="621" t="s">
        <v>1340</v>
      </c>
      <c r="G654" s="620" t="s">
        <v>106</v>
      </c>
      <c r="H654" s="622">
        <v>40000</v>
      </c>
      <c r="I654" s="622">
        <v>40000</v>
      </c>
      <c r="J654" s="623"/>
      <c r="K654" s="623"/>
      <c r="L654" s="623"/>
      <c r="M654" s="622"/>
      <c r="N654" s="622"/>
      <c r="O654" s="622"/>
      <c r="P654" s="624"/>
    </row>
    <row r="655" spans="1:16" s="611" customFormat="1" x14ac:dyDescent="0.2">
      <c r="A655" s="594">
        <v>492</v>
      </c>
      <c r="B655" s="594">
        <v>502</v>
      </c>
      <c r="C655" s="618">
        <v>880</v>
      </c>
      <c r="D655" s="619" t="s">
        <v>1342</v>
      </c>
      <c r="E655" s="620" t="s">
        <v>1343</v>
      </c>
      <c r="F655" s="621" t="s">
        <v>1344</v>
      </c>
      <c r="G655" s="620" t="s">
        <v>106</v>
      </c>
      <c r="H655" s="622">
        <v>50000</v>
      </c>
      <c r="I655" s="622">
        <v>50000</v>
      </c>
      <c r="J655" s="623"/>
      <c r="K655" s="623"/>
      <c r="L655" s="623"/>
      <c r="M655" s="622"/>
      <c r="N655" s="622"/>
      <c r="O655" s="622"/>
      <c r="P655" s="624"/>
    </row>
    <row r="656" spans="1:16" s="611" customFormat="1" ht="30" x14ac:dyDescent="0.2">
      <c r="A656" s="594">
        <v>493</v>
      </c>
      <c r="B656" s="594">
        <v>503</v>
      </c>
      <c r="C656" s="618">
        <v>881</v>
      </c>
      <c r="D656" s="619" t="s">
        <v>1346</v>
      </c>
      <c r="E656" s="620" t="s">
        <v>744</v>
      </c>
      <c r="F656" s="621" t="s">
        <v>963</v>
      </c>
      <c r="G656" s="620" t="s">
        <v>106</v>
      </c>
      <c r="H656" s="622">
        <v>40000</v>
      </c>
      <c r="I656" s="622">
        <v>40000</v>
      </c>
      <c r="J656" s="623"/>
      <c r="K656" s="623"/>
      <c r="L656" s="623"/>
      <c r="M656" s="622"/>
      <c r="N656" s="622"/>
      <c r="O656" s="622"/>
      <c r="P656" s="624"/>
    </row>
    <row r="657" spans="1:16" s="611" customFormat="1" ht="30" x14ac:dyDescent="0.2">
      <c r="A657" s="594">
        <v>496</v>
      </c>
      <c r="B657" s="594">
        <v>506</v>
      </c>
      <c r="C657" s="618">
        <v>882</v>
      </c>
      <c r="D657" s="619" t="s">
        <v>1354</v>
      </c>
      <c r="E657" s="620" t="s">
        <v>270</v>
      </c>
      <c r="F657" s="621" t="s">
        <v>1355</v>
      </c>
      <c r="G657" s="620" t="s">
        <v>106</v>
      </c>
      <c r="H657" s="622">
        <v>75000</v>
      </c>
      <c r="I657" s="622">
        <v>75000</v>
      </c>
      <c r="J657" s="623"/>
      <c r="K657" s="623"/>
      <c r="L657" s="623"/>
      <c r="M657" s="622"/>
      <c r="N657" s="622"/>
      <c r="O657" s="622"/>
      <c r="P657" s="624"/>
    </row>
    <row r="658" spans="1:16" s="611" customFormat="1" ht="30" x14ac:dyDescent="0.2">
      <c r="A658" s="594">
        <v>497</v>
      </c>
      <c r="B658" s="594">
        <v>507</v>
      </c>
      <c r="C658" s="618">
        <v>883</v>
      </c>
      <c r="D658" s="619" t="s">
        <v>1357</v>
      </c>
      <c r="E658" s="620" t="s">
        <v>783</v>
      </c>
      <c r="F658" s="621" t="s">
        <v>1358</v>
      </c>
      <c r="G658" s="620" t="s">
        <v>106</v>
      </c>
      <c r="H658" s="622">
        <v>100000</v>
      </c>
      <c r="I658" s="622">
        <v>100000</v>
      </c>
      <c r="J658" s="623"/>
      <c r="K658" s="623"/>
      <c r="L658" s="623"/>
      <c r="M658" s="622"/>
      <c r="N658" s="622"/>
      <c r="O658" s="622"/>
      <c r="P658" s="624"/>
    </row>
    <row r="659" spans="1:16" s="611" customFormat="1" x14ac:dyDescent="0.2">
      <c r="A659" s="594">
        <v>499</v>
      </c>
      <c r="B659" s="594">
        <v>509</v>
      </c>
      <c r="C659" s="618">
        <v>884</v>
      </c>
      <c r="D659" s="619" t="s">
        <v>1363</v>
      </c>
      <c r="E659" s="620" t="s">
        <v>800</v>
      </c>
      <c r="F659" s="621" t="s">
        <v>1364</v>
      </c>
      <c r="G659" s="620" t="s">
        <v>106</v>
      </c>
      <c r="H659" s="622">
        <v>10000</v>
      </c>
      <c r="I659" s="622">
        <v>10000</v>
      </c>
      <c r="J659" s="623"/>
      <c r="K659" s="623"/>
      <c r="L659" s="623"/>
      <c r="M659" s="622"/>
      <c r="N659" s="622"/>
      <c r="O659" s="622"/>
      <c r="P659" s="624"/>
    </row>
    <row r="660" spans="1:16" s="611" customFormat="1" ht="30" x14ac:dyDescent="0.2">
      <c r="A660" s="594">
        <v>500</v>
      </c>
      <c r="B660" s="594">
        <v>510</v>
      </c>
      <c r="C660" s="618">
        <v>885</v>
      </c>
      <c r="D660" s="619" t="s">
        <v>1366</v>
      </c>
      <c r="E660" s="620" t="s">
        <v>1367</v>
      </c>
      <c r="F660" s="621" t="s">
        <v>1368</v>
      </c>
      <c r="G660" s="620" t="s">
        <v>106</v>
      </c>
      <c r="H660" s="622">
        <v>60000</v>
      </c>
      <c r="I660" s="622">
        <v>60000</v>
      </c>
      <c r="J660" s="623"/>
      <c r="K660" s="623"/>
      <c r="L660" s="623"/>
      <c r="M660" s="622"/>
      <c r="N660" s="622"/>
      <c r="O660" s="622"/>
      <c r="P660" s="624"/>
    </row>
    <row r="661" spans="1:16" s="611" customFormat="1" ht="30" x14ac:dyDescent="0.2">
      <c r="A661" s="594">
        <v>501</v>
      </c>
      <c r="B661" s="594">
        <v>511</v>
      </c>
      <c r="C661" s="618">
        <v>886</v>
      </c>
      <c r="D661" s="619" t="s">
        <v>1370</v>
      </c>
      <c r="E661" s="620" t="s">
        <v>805</v>
      </c>
      <c r="F661" s="621" t="s">
        <v>1371</v>
      </c>
      <c r="G661" s="620" t="s">
        <v>106</v>
      </c>
      <c r="H661" s="622">
        <v>300000</v>
      </c>
      <c r="I661" s="622">
        <v>300000</v>
      </c>
      <c r="J661" s="623"/>
      <c r="K661" s="623"/>
      <c r="L661" s="623"/>
      <c r="M661" s="622"/>
      <c r="N661" s="622"/>
      <c r="O661" s="622"/>
      <c r="P661" s="624"/>
    </row>
    <row r="662" spans="1:16" s="611" customFormat="1" ht="30" x14ac:dyDescent="0.2">
      <c r="A662" s="594">
        <v>502</v>
      </c>
      <c r="B662" s="594">
        <v>512</v>
      </c>
      <c r="C662" s="618">
        <v>887</v>
      </c>
      <c r="D662" s="619" t="s">
        <v>1373</v>
      </c>
      <c r="E662" s="620" t="s">
        <v>1374</v>
      </c>
      <c r="F662" s="621" t="s">
        <v>1375</v>
      </c>
      <c r="G662" s="620" t="s">
        <v>106</v>
      </c>
      <c r="H662" s="622">
        <v>5000</v>
      </c>
      <c r="I662" s="622">
        <v>5000</v>
      </c>
      <c r="J662" s="623"/>
      <c r="K662" s="623"/>
      <c r="L662" s="623"/>
      <c r="M662" s="622"/>
      <c r="N662" s="622"/>
      <c r="O662" s="622"/>
      <c r="P662" s="624"/>
    </row>
    <row r="663" spans="1:16" s="611" customFormat="1" ht="30" x14ac:dyDescent="0.2">
      <c r="A663" s="594">
        <v>503</v>
      </c>
      <c r="B663" s="594">
        <v>513</v>
      </c>
      <c r="C663" s="618">
        <v>888</v>
      </c>
      <c r="D663" s="619" t="s">
        <v>1377</v>
      </c>
      <c r="E663" s="620" t="s">
        <v>1374</v>
      </c>
      <c r="F663" s="621" t="s">
        <v>1378</v>
      </c>
      <c r="G663" s="620" t="s">
        <v>106</v>
      </c>
      <c r="H663" s="622">
        <v>20000</v>
      </c>
      <c r="I663" s="622">
        <v>20000</v>
      </c>
      <c r="J663" s="623"/>
      <c r="K663" s="623"/>
      <c r="L663" s="623"/>
      <c r="M663" s="622"/>
      <c r="N663" s="622"/>
      <c r="O663" s="622"/>
      <c r="P663" s="624"/>
    </row>
    <row r="664" spans="1:16" s="611" customFormat="1" x14ac:dyDescent="0.2">
      <c r="A664" s="594">
        <v>504</v>
      </c>
      <c r="B664" s="594">
        <v>514</v>
      </c>
      <c r="C664" s="618">
        <v>889</v>
      </c>
      <c r="D664" s="619" t="s">
        <v>1380</v>
      </c>
      <c r="E664" s="620" t="s">
        <v>1381</v>
      </c>
      <c r="F664" s="621" t="s">
        <v>1382</v>
      </c>
      <c r="G664" s="620" t="s">
        <v>106</v>
      </c>
      <c r="H664" s="622">
        <v>10000</v>
      </c>
      <c r="I664" s="622">
        <v>10000</v>
      </c>
      <c r="J664" s="623"/>
      <c r="K664" s="623"/>
      <c r="L664" s="623"/>
      <c r="M664" s="622"/>
      <c r="N664" s="622"/>
      <c r="O664" s="622"/>
      <c r="P664" s="624"/>
    </row>
    <row r="665" spans="1:16" s="611" customFormat="1" ht="30" x14ac:dyDescent="0.2">
      <c r="A665" s="594">
        <v>505</v>
      </c>
      <c r="B665" s="594">
        <v>515</v>
      </c>
      <c r="C665" s="618">
        <v>890</v>
      </c>
      <c r="D665" s="619" t="s">
        <v>1384</v>
      </c>
      <c r="E665" s="620" t="s">
        <v>828</v>
      </c>
      <c r="F665" s="621" t="s">
        <v>1385</v>
      </c>
      <c r="G665" s="620" t="s">
        <v>106</v>
      </c>
      <c r="H665" s="622">
        <v>152000</v>
      </c>
      <c r="I665" s="622">
        <v>152000</v>
      </c>
      <c r="J665" s="623"/>
      <c r="K665" s="623"/>
      <c r="L665" s="623"/>
      <c r="M665" s="622"/>
      <c r="N665" s="622"/>
      <c r="O665" s="622"/>
      <c r="P665" s="624"/>
    </row>
    <row r="666" spans="1:16" s="611" customFormat="1" ht="30" x14ac:dyDescent="0.2">
      <c r="A666" s="594">
        <v>508</v>
      </c>
      <c r="B666" s="594">
        <v>518</v>
      </c>
      <c r="C666" s="618">
        <v>891</v>
      </c>
      <c r="D666" s="619" t="s">
        <v>1393</v>
      </c>
      <c r="E666" s="620" t="s">
        <v>769</v>
      </c>
      <c r="F666" s="621" t="s">
        <v>1394</v>
      </c>
      <c r="G666" s="620" t="s">
        <v>106</v>
      </c>
      <c r="H666" s="622">
        <v>75000</v>
      </c>
      <c r="I666" s="622">
        <v>75000</v>
      </c>
      <c r="J666" s="623"/>
      <c r="K666" s="623"/>
      <c r="L666" s="623"/>
      <c r="M666" s="622"/>
      <c r="N666" s="622"/>
      <c r="O666" s="622"/>
      <c r="P666" s="624"/>
    </row>
    <row r="667" spans="1:16" s="611" customFormat="1" ht="30" x14ac:dyDescent="0.2">
      <c r="A667" s="594">
        <v>509</v>
      </c>
      <c r="B667" s="594">
        <v>519</v>
      </c>
      <c r="C667" s="618">
        <v>892</v>
      </c>
      <c r="D667" s="619" t="s">
        <v>1396</v>
      </c>
      <c r="E667" s="620" t="s">
        <v>836</v>
      </c>
      <c r="F667" s="621" t="s">
        <v>963</v>
      </c>
      <c r="G667" s="620" t="s">
        <v>106</v>
      </c>
      <c r="H667" s="622">
        <v>40000</v>
      </c>
      <c r="I667" s="622">
        <v>40000</v>
      </c>
      <c r="J667" s="623"/>
      <c r="K667" s="623"/>
      <c r="L667" s="623"/>
      <c r="M667" s="622"/>
      <c r="N667" s="622"/>
      <c r="O667" s="622"/>
      <c r="P667" s="624"/>
    </row>
    <row r="668" spans="1:16" s="611" customFormat="1" ht="30" x14ac:dyDescent="0.2">
      <c r="A668" s="594">
        <v>511</v>
      </c>
      <c r="B668" s="594">
        <v>521</v>
      </c>
      <c r="C668" s="618">
        <v>893</v>
      </c>
      <c r="D668" s="619" t="s">
        <v>1400</v>
      </c>
      <c r="E668" s="620" t="s">
        <v>307</v>
      </c>
      <c r="F668" s="621" t="s">
        <v>1401</v>
      </c>
      <c r="G668" s="620" t="s">
        <v>106</v>
      </c>
      <c r="H668" s="622">
        <v>13000</v>
      </c>
      <c r="I668" s="622">
        <v>13000</v>
      </c>
      <c r="J668" s="623"/>
      <c r="K668" s="623"/>
      <c r="L668" s="623"/>
      <c r="M668" s="622"/>
      <c r="N668" s="622"/>
      <c r="O668" s="622"/>
      <c r="P668" s="624"/>
    </row>
    <row r="669" spans="1:16" s="611" customFormat="1" ht="30" x14ac:dyDescent="0.2">
      <c r="A669" s="594">
        <v>512</v>
      </c>
      <c r="B669" s="594">
        <v>522</v>
      </c>
      <c r="C669" s="618">
        <v>894</v>
      </c>
      <c r="D669" s="619" t="s">
        <v>1403</v>
      </c>
      <c r="E669" s="620" t="s">
        <v>1404</v>
      </c>
      <c r="F669" s="621" t="s">
        <v>1045</v>
      </c>
      <c r="G669" s="620" t="s">
        <v>106</v>
      </c>
      <c r="H669" s="622">
        <v>50000</v>
      </c>
      <c r="I669" s="622">
        <v>50000</v>
      </c>
      <c r="J669" s="623"/>
      <c r="K669" s="623"/>
      <c r="L669" s="623"/>
      <c r="M669" s="622"/>
      <c r="N669" s="622"/>
      <c r="O669" s="622"/>
      <c r="P669" s="624"/>
    </row>
    <row r="670" spans="1:16" s="611" customFormat="1" ht="30" x14ac:dyDescent="0.2">
      <c r="A670" s="594">
        <v>513</v>
      </c>
      <c r="B670" s="594">
        <v>523</v>
      </c>
      <c r="C670" s="618">
        <v>895</v>
      </c>
      <c r="D670" s="619" t="s">
        <v>1406</v>
      </c>
      <c r="E670" s="620" t="s">
        <v>1407</v>
      </c>
      <c r="F670" s="621" t="s">
        <v>1300</v>
      </c>
      <c r="G670" s="620" t="s">
        <v>106</v>
      </c>
      <c r="H670" s="622">
        <v>70000</v>
      </c>
      <c r="I670" s="622">
        <v>70000</v>
      </c>
      <c r="J670" s="623"/>
      <c r="K670" s="623"/>
      <c r="L670" s="623"/>
      <c r="M670" s="622"/>
      <c r="N670" s="622"/>
      <c r="O670" s="622"/>
      <c r="P670" s="624"/>
    </row>
    <row r="671" spans="1:16" s="611" customFormat="1" x14ac:dyDescent="0.2">
      <c r="A671" s="594">
        <v>515</v>
      </c>
      <c r="B671" s="594">
        <v>525</v>
      </c>
      <c r="C671" s="618">
        <v>896</v>
      </c>
      <c r="D671" s="619" t="s">
        <v>1413</v>
      </c>
      <c r="E671" s="620" t="s">
        <v>481</v>
      </c>
      <c r="F671" s="621" t="s">
        <v>1414</v>
      </c>
      <c r="G671" s="620" t="s">
        <v>106</v>
      </c>
      <c r="H671" s="622">
        <v>450000</v>
      </c>
      <c r="I671" s="622">
        <v>450000</v>
      </c>
      <c r="J671" s="623"/>
      <c r="K671" s="623"/>
      <c r="L671" s="623"/>
      <c r="M671" s="622"/>
      <c r="N671" s="622"/>
      <c r="O671" s="622"/>
      <c r="P671" s="624"/>
    </row>
    <row r="672" spans="1:16" s="611" customFormat="1" x14ac:dyDescent="0.2">
      <c r="A672" s="594">
        <v>518</v>
      </c>
      <c r="B672" s="594">
        <v>528</v>
      </c>
      <c r="C672" s="618">
        <v>897</v>
      </c>
      <c r="D672" s="619" t="s">
        <v>1421</v>
      </c>
      <c r="E672" s="620" t="s">
        <v>1422</v>
      </c>
      <c r="F672" s="621" t="s">
        <v>1423</v>
      </c>
      <c r="G672" s="620" t="s">
        <v>106</v>
      </c>
      <c r="H672" s="622">
        <v>50000</v>
      </c>
      <c r="I672" s="622">
        <v>50000</v>
      </c>
      <c r="J672" s="623"/>
      <c r="K672" s="623"/>
      <c r="L672" s="623"/>
      <c r="M672" s="622"/>
      <c r="N672" s="622"/>
      <c r="O672" s="622"/>
      <c r="P672" s="624"/>
    </row>
    <row r="673" spans="1:16" s="611" customFormat="1" x14ac:dyDescent="0.2">
      <c r="A673" s="594">
        <v>519</v>
      </c>
      <c r="B673" s="594">
        <v>529</v>
      </c>
      <c r="C673" s="618">
        <v>898</v>
      </c>
      <c r="D673" s="619" t="s">
        <v>1425</v>
      </c>
      <c r="E673" s="620" t="s">
        <v>481</v>
      </c>
      <c r="F673" s="621" t="s">
        <v>1426</v>
      </c>
      <c r="G673" s="620" t="s">
        <v>106</v>
      </c>
      <c r="H673" s="622">
        <v>75000</v>
      </c>
      <c r="I673" s="622">
        <v>75000</v>
      </c>
      <c r="J673" s="623"/>
      <c r="K673" s="623"/>
      <c r="L673" s="623"/>
      <c r="M673" s="622"/>
      <c r="N673" s="622"/>
      <c r="O673" s="622"/>
      <c r="P673" s="624"/>
    </row>
    <row r="674" spans="1:16" s="611" customFormat="1" x14ac:dyDescent="0.2">
      <c r="A674" s="594">
        <v>520</v>
      </c>
      <c r="B674" s="594">
        <v>530</v>
      </c>
      <c r="C674" s="618">
        <v>899</v>
      </c>
      <c r="D674" s="619" t="s">
        <v>1428</v>
      </c>
      <c r="E674" s="620" t="s">
        <v>1429</v>
      </c>
      <c r="F674" s="621" t="s">
        <v>1430</v>
      </c>
      <c r="G674" s="620" t="s">
        <v>106</v>
      </c>
      <c r="H674" s="622">
        <v>40000</v>
      </c>
      <c r="I674" s="622">
        <v>40000</v>
      </c>
      <c r="J674" s="623"/>
      <c r="K674" s="623"/>
      <c r="L674" s="623"/>
      <c r="M674" s="622"/>
      <c r="N674" s="622"/>
      <c r="O674" s="622"/>
      <c r="P674" s="624"/>
    </row>
    <row r="675" spans="1:16" s="611" customFormat="1" ht="30" x14ac:dyDescent="0.2">
      <c r="A675" s="594">
        <v>521</v>
      </c>
      <c r="B675" s="594">
        <v>531</v>
      </c>
      <c r="C675" s="618">
        <v>900</v>
      </c>
      <c r="D675" s="619" t="s">
        <v>1432</v>
      </c>
      <c r="E675" s="620" t="s">
        <v>1433</v>
      </c>
      <c r="F675" s="621" t="s">
        <v>1434</v>
      </c>
      <c r="G675" s="620" t="s">
        <v>106</v>
      </c>
      <c r="H675" s="622">
        <v>50000</v>
      </c>
      <c r="I675" s="622">
        <v>50000</v>
      </c>
      <c r="J675" s="623"/>
      <c r="K675" s="623"/>
      <c r="L675" s="623"/>
      <c r="M675" s="622"/>
      <c r="N675" s="622"/>
      <c r="O675" s="622"/>
      <c r="P675" s="624"/>
    </row>
    <row r="676" spans="1:16" s="611" customFormat="1" ht="30" x14ac:dyDescent="0.2">
      <c r="A676" s="594">
        <v>522</v>
      </c>
      <c r="B676" s="594">
        <v>532</v>
      </c>
      <c r="C676" s="618">
        <v>901</v>
      </c>
      <c r="D676" s="619" t="s">
        <v>1436</v>
      </c>
      <c r="E676" s="620" t="s">
        <v>1437</v>
      </c>
      <c r="F676" s="621" t="s">
        <v>1438</v>
      </c>
      <c r="G676" s="620" t="s">
        <v>106</v>
      </c>
      <c r="H676" s="622">
        <v>15000</v>
      </c>
      <c r="I676" s="622">
        <v>15000</v>
      </c>
      <c r="J676" s="623"/>
      <c r="K676" s="623"/>
      <c r="L676" s="623"/>
      <c r="M676" s="622"/>
      <c r="N676" s="622"/>
      <c r="O676" s="622"/>
      <c r="P676" s="624"/>
    </row>
    <row r="677" spans="1:16" s="611" customFormat="1" x14ac:dyDescent="0.2">
      <c r="A677" s="594">
        <v>524</v>
      </c>
      <c r="B677" s="594">
        <v>534</v>
      </c>
      <c r="C677" s="618">
        <v>902</v>
      </c>
      <c r="D677" s="619" t="s">
        <v>1444</v>
      </c>
      <c r="E677" s="620" t="s">
        <v>481</v>
      </c>
      <c r="F677" s="621" t="s">
        <v>1445</v>
      </c>
      <c r="G677" s="620" t="s">
        <v>106</v>
      </c>
      <c r="H677" s="622">
        <v>90000</v>
      </c>
      <c r="I677" s="622">
        <v>90000</v>
      </c>
      <c r="J677" s="623"/>
      <c r="K677" s="623"/>
      <c r="L677" s="623"/>
      <c r="M677" s="622"/>
      <c r="N677" s="622"/>
      <c r="O677" s="622"/>
      <c r="P677" s="624"/>
    </row>
    <row r="678" spans="1:16" s="611" customFormat="1" x14ac:dyDescent="0.2">
      <c r="A678" s="594">
        <v>525</v>
      </c>
      <c r="B678" s="594">
        <v>535</v>
      </c>
      <c r="C678" s="618">
        <v>903</v>
      </c>
      <c r="D678" s="619" t="s">
        <v>1447</v>
      </c>
      <c r="E678" s="620" t="s">
        <v>481</v>
      </c>
      <c r="F678" s="621" t="s">
        <v>1448</v>
      </c>
      <c r="G678" s="620" t="s">
        <v>106</v>
      </c>
      <c r="H678" s="622">
        <v>200000</v>
      </c>
      <c r="I678" s="622">
        <v>200000</v>
      </c>
      <c r="J678" s="623"/>
      <c r="K678" s="623"/>
      <c r="L678" s="623"/>
      <c r="M678" s="622"/>
      <c r="N678" s="622"/>
      <c r="O678" s="622"/>
      <c r="P678" s="624"/>
    </row>
    <row r="679" spans="1:16" s="611" customFormat="1" ht="45" x14ac:dyDescent="0.2">
      <c r="A679" s="594">
        <v>526</v>
      </c>
      <c r="B679" s="594">
        <v>536</v>
      </c>
      <c r="C679" s="618">
        <v>904</v>
      </c>
      <c r="D679" s="619" t="s">
        <v>1450</v>
      </c>
      <c r="E679" s="620" t="s">
        <v>1451</v>
      </c>
      <c r="F679" s="621" t="s">
        <v>1452</v>
      </c>
      <c r="G679" s="620" t="s">
        <v>106</v>
      </c>
      <c r="H679" s="622">
        <v>300000</v>
      </c>
      <c r="I679" s="622">
        <v>300000</v>
      </c>
      <c r="J679" s="623"/>
      <c r="K679" s="623"/>
      <c r="L679" s="623"/>
      <c r="M679" s="622"/>
      <c r="N679" s="622"/>
      <c r="O679" s="622"/>
      <c r="P679" s="624"/>
    </row>
    <row r="680" spans="1:16" s="611" customFormat="1" x14ac:dyDescent="0.2">
      <c r="A680" s="594">
        <v>527</v>
      </c>
      <c r="B680" s="594">
        <v>537</v>
      </c>
      <c r="C680" s="618">
        <v>905</v>
      </c>
      <c r="D680" s="619" t="s">
        <v>1454</v>
      </c>
      <c r="E680" s="620" t="s">
        <v>481</v>
      </c>
      <c r="F680" s="621" t="s">
        <v>1455</v>
      </c>
      <c r="G680" s="620" t="s">
        <v>106</v>
      </c>
      <c r="H680" s="622">
        <v>10000</v>
      </c>
      <c r="I680" s="622">
        <v>10000</v>
      </c>
      <c r="J680" s="623"/>
      <c r="K680" s="623"/>
      <c r="L680" s="623"/>
      <c r="M680" s="622"/>
      <c r="N680" s="622"/>
      <c r="O680" s="622"/>
      <c r="P680" s="624"/>
    </row>
    <row r="681" spans="1:16" s="611" customFormat="1" x14ac:dyDescent="0.2">
      <c r="A681" s="594">
        <v>528</v>
      </c>
      <c r="B681" s="594">
        <v>538</v>
      </c>
      <c r="C681" s="618">
        <v>906</v>
      </c>
      <c r="D681" s="619" t="s">
        <v>1457</v>
      </c>
      <c r="E681" s="620" t="s">
        <v>481</v>
      </c>
      <c r="F681" s="621" t="s">
        <v>1458</v>
      </c>
      <c r="G681" s="620" t="s">
        <v>106</v>
      </c>
      <c r="H681" s="622">
        <v>20000</v>
      </c>
      <c r="I681" s="622">
        <v>20000</v>
      </c>
      <c r="J681" s="623"/>
      <c r="K681" s="623"/>
      <c r="L681" s="623"/>
      <c r="M681" s="622"/>
      <c r="N681" s="622"/>
      <c r="O681" s="622"/>
      <c r="P681" s="624"/>
    </row>
    <row r="682" spans="1:16" s="611" customFormat="1" x14ac:dyDescent="0.2">
      <c r="A682" s="594">
        <v>529</v>
      </c>
      <c r="B682" s="594">
        <v>539</v>
      </c>
      <c r="C682" s="618">
        <v>907</v>
      </c>
      <c r="D682" s="619" t="s">
        <v>1460</v>
      </c>
      <c r="E682" s="620" t="s">
        <v>481</v>
      </c>
      <c r="F682" s="621" t="s">
        <v>1461</v>
      </c>
      <c r="G682" s="620" t="s">
        <v>106</v>
      </c>
      <c r="H682" s="622">
        <v>10000</v>
      </c>
      <c r="I682" s="622">
        <v>10000</v>
      </c>
      <c r="J682" s="623"/>
      <c r="K682" s="623"/>
      <c r="L682" s="623"/>
      <c r="M682" s="622"/>
      <c r="N682" s="622"/>
      <c r="O682" s="622"/>
      <c r="P682" s="624"/>
    </row>
    <row r="683" spans="1:16" s="611" customFormat="1" x14ac:dyDescent="0.2">
      <c r="A683" s="594">
        <v>530</v>
      </c>
      <c r="B683" s="594">
        <v>540</v>
      </c>
      <c r="C683" s="618">
        <v>908</v>
      </c>
      <c r="D683" s="619" t="s">
        <v>1463</v>
      </c>
      <c r="E683" s="620" t="s">
        <v>481</v>
      </c>
      <c r="F683" s="621" t="s">
        <v>1464</v>
      </c>
      <c r="G683" s="620" t="s">
        <v>106</v>
      </c>
      <c r="H683" s="622">
        <v>100000</v>
      </c>
      <c r="I683" s="622">
        <v>100000</v>
      </c>
      <c r="J683" s="623"/>
      <c r="K683" s="623"/>
      <c r="L683" s="623"/>
      <c r="M683" s="622"/>
      <c r="N683" s="622"/>
      <c r="O683" s="622"/>
      <c r="P683" s="624"/>
    </row>
    <row r="684" spans="1:16" s="611" customFormat="1" x14ac:dyDescent="0.2">
      <c r="A684" s="594">
        <v>532</v>
      </c>
      <c r="B684" s="594">
        <v>542</v>
      </c>
      <c r="C684" s="618">
        <v>909</v>
      </c>
      <c r="D684" s="619" t="s">
        <v>1469</v>
      </c>
      <c r="E684" s="620" t="s">
        <v>481</v>
      </c>
      <c r="F684" s="621" t="s">
        <v>1470</v>
      </c>
      <c r="G684" s="620" t="s">
        <v>106</v>
      </c>
      <c r="H684" s="622">
        <v>1950000</v>
      </c>
      <c r="I684" s="622">
        <v>1950000</v>
      </c>
      <c r="J684" s="623"/>
      <c r="K684" s="623"/>
      <c r="L684" s="623"/>
      <c r="M684" s="622"/>
      <c r="N684" s="622"/>
      <c r="O684" s="622"/>
      <c r="P684" s="624"/>
    </row>
    <row r="685" spans="1:16" s="611" customFormat="1" x14ac:dyDescent="0.2">
      <c r="A685" s="594">
        <v>533</v>
      </c>
      <c r="B685" s="594">
        <v>543</v>
      </c>
      <c r="C685" s="618">
        <v>910</v>
      </c>
      <c r="D685" s="619" t="s">
        <v>1472</v>
      </c>
      <c r="E685" s="620" t="s">
        <v>894</v>
      </c>
      <c r="F685" s="621" t="s">
        <v>1473</v>
      </c>
      <c r="G685" s="620" t="s">
        <v>106</v>
      </c>
      <c r="H685" s="622">
        <v>4000</v>
      </c>
      <c r="I685" s="622">
        <v>4000</v>
      </c>
      <c r="J685" s="623"/>
      <c r="K685" s="623"/>
      <c r="L685" s="623"/>
      <c r="M685" s="622"/>
      <c r="N685" s="622"/>
      <c r="O685" s="622"/>
      <c r="P685" s="624"/>
    </row>
    <row r="686" spans="1:16" s="611" customFormat="1" x14ac:dyDescent="0.2">
      <c r="A686" s="594">
        <v>534</v>
      </c>
      <c r="B686" s="594">
        <v>544</v>
      </c>
      <c r="C686" s="618">
        <v>911</v>
      </c>
      <c r="D686" s="619" t="s">
        <v>1475</v>
      </c>
      <c r="E686" s="620" t="s">
        <v>894</v>
      </c>
      <c r="F686" s="621" t="s">
        <v>1476</v>
      </c>
      <c r="G686" s="620" t="s">
        <v>106</v>
      </c>
      <c r="H686" s="622">
        <v>10200</v>
      </c>
      <c r="I686" s="622">
        <v>10200</v>
      </c>
      <c r="J686" s="623"/>
      <c r="K686" s="623"/>
      <c r="L686" s="623"/>
      <c r="M686" s="622"/>
      <c r="N686" s="622"/>
      <c r="O686" s="622"/>
      <c r="P686" s="624"/>
    </row>
    <row r="687" spans="1:16" s="611" customFormat="1" ht="30" x14ac:dyDescent="0.2">
      <c r="A687" s="594">
        <v>535</v>
      </c>
      <c r="B687" s="594">
        <v>545</v>
      </c>
      <c r="C687" s="618">
        <v>912</v>
      </c>
      <c r="D687" s="619" t="s">
        <v>1478</v>
      </c>
      <c r="E687" s="620" t="s">
        <v>137</v>
      </c>
      <c r="F687" s="621" t="s">
        <v>1479</v>
      </c>
      <c r="G687" s="620" t="s">
        <v>106</v>
      </c>
      <c r="H687" s="622">
        <v>75000</v>
      </c>
      <c r="I687" s="622">
        <v>75000</v>
      </c>
      <c r="J687" s="623"/>
      <c r="K687" s="623"/>
      <c r="L687" s="623"/>
      <c r="M687" s="622"/>
      <c r="N687" s="622"/>
      <c r="O687" s="622"/>
      <c r="P687" s="624"/>
    </row>
    <row r="688" spans="1:16" s="611" customFormat="1" x14ac:dyDescent="0.2">
      <c r="A688" s="594">
        <v>536</v>
      </c>
      <c r="B688" s="594">
        <v>546</v>
      </c>
      <c r="C688" s="618">
        <v>913</v>
      </c>
      <c r="D688" s="619" t="s">
        <v>1481</v>
      </c>
      <c r="E688" s="620" t="s">
        <v>137</v>
      </c>
      <c r="F688" s="621" t="s">
        <v>1482</v>
      </c>
      <c r="G688" s="620" t="s">
        <v>106</v>
      </c>
      <c r="H688" s="622">
        <v>30000</v>
      </c>
      <c r="I688" s="622">
        <v>30000</v>
      </c>
      <c r="J688" s="623"/>
      <c r="K688" s="623"/>
      <c r="L688" s="623"/>
      <c r="M688" s="622"/>
      <c r="N688" s="622"/>
      <c r="O688" s="622"/>
      <c r="P688" s="624"/>
    </row>
    <row r="689" spans="1:16" s="611" customFormat="1" x14ac:dyDescent="0.2">
      <c r="A689" s="594">
        <v>537</v>
      </c>
      <c r="B689" s="594">
        <v>547</v>
      </c>
      <c r="C689" s="618">
        <v>914</v>
      </c>
      <c r="D689" s="619" t="s">
        <v>1484</v>
      </c>
      <c r="E689" s="620" t="s">
        <v>137</v>
      </c>
      <c r="F689" s="621" t="s">
        <v>1485</v>
      </c>
      <c r="G689" s="620" t="s">
        <v>106</v>
      </c>
      <c r="H689" s="622">
        <v>70000</v>
      </c>
      <c r="I689" s="622">
        <v>70000</v>
      </c>
      <c r="J689" s="623"/>
      <c r="K689" s="623"/>
      <c r="L689" s="623"/>
      <c r="M689" s="622"/>
      <c r="N689" s="622"/>
      <c r="O689" s="622"/>
      <c r="P689" s="624"/>
    </row>
    <row r="690" spans="1:16" s="611" customFormat="1" x14ac:dyDescent="0.2">
      <c r="A690" s="594">
        <v>541</v>
      </c>
      <c r="B690" s="594">
        <v>551</v>
      </c>
      <c r="C690" s="618">
        <v>915</v>
      </c>
      <c r="D690" s="619" t="s">
        <v>1496</v>
      </c>
      <c r="E690" s="620" t="s">
        <v>481</v>
      </c>
      <c r="F690" s="621" t="s">
        <v>1497</v>
      </c>
      <c r="G690" s="620" t="s">
        <v>106</v>
      </c>
      <c r="H690" s="622">
        <v>10000</v>
      </c>
      <c r="I690" s="622">
        <v>10000</v>
      </c>
      <c r="J690" s="623"/>
      <c r="K690" s="623"/>
      <c r="L690" s="623"/>
      <c r="M690" s="622"/>
      <c r="N690" s="622"/>
      <c r="O690" s="622"/>
      <c r="P690" s="624"/>
    </row>
    <row r="691" spans="1:16" s="611" customFormat="1" ht="30" x14ac:dyDescent="0.2">
      <c r="A691" s="594">
        <v>545</v>
      </c>
      <c r="B691" s="594">
        <v>555</v>
      </c>
      <c r="C691" s="618">
        <v>916</v>
      </c>
      <c r="D691" s="619" t="s">
        <v>1507</v>
      </c>
      <c r="E691" s="620" t="s">
        <v>1505</v>
      </c>
      <c r="F691" s="621" t="s">
        <v>1508</v>
      </c>
      <c r="G691" s="620" t="s">
        <v>106</v>
      </c>
      <c r="H691" s="622">
        <v>40000</v>
      </c>
      <c r="I691" s="622">
        <v>40000</v>
      </c>
      <c r="J691" s="623"/>
      <c r="K691" s="623"/>
      <c r="L691" s="623"/>
      <c r="M691" s="622"/>
      <c r="N691" s="622"/>
      <c r="O691" s="622"/>
      <c r="P691" s="624"/>
    </row>
    <row r="692" spans="1:16" s="611" customFormat="1" ht="30" x14ac:dyDescent="0.2">
      <c r="A692" s="594">
        <v>546</v>
      </c>
      <c r="B692" s="594">
        <v>556</v>
      </c>
      <c r="C692" s="618">
        <v>917</v>
      </c>
      <c r="D692" s="619" t="s">
        <v>1510</v>
      </c>
      <c r="E692" s="620" t="s">
        <v>1505</v>
      </c>
      <c r="F692" s="621" t="s">
        <v>1434</v>
      </c>
      <c r="G692" s="620" t="s">
        <v>106</v>
      </c>
      <c r="H692" s="622">
        <v>50000</v>
      </c>
      <c r="I692" s="622">
        <v>50000</v>
      </c>
      <c r="J692" s="623"/>
      <c r="K692" s="623"/>
      <c r="L692" s="623"/>
      <c r="M692" s="622"/>
      <c r="N692" s="622"/>
      <c r="O692" s="622"/>
      <c r="P692" s="624"/>
    </row>
    <row r="693" spans="1:16" s="611" customFormat="1" ht="30" x14ac:dyDescent="0.2">
      <c r="A693" s="594">
        <v>547</v>
      </c>
      <c r="B693" s="594">
        <v>557</v>
      </c>
      <c r="C693" s="618">
        <v>918</v>
      </c>
      <c r="D693" s="619" t="s">
        <v>1512</v>
      </c>
      <c r="E693" s="620" t="s">
        <v>1513</v>
      </c>
      <c r="F693" s="621" t="s">
        <v>1514</v>
      </c>
      <c r="G693" s="620" t="s">
        <v>106</v>
      </c>
      <c r="H693" s="622">
        <v>10000</v>
      </c>
      <c r="I693" s="622">
        <v>10000</v>
      </c>
      <c r="J693" s="623"/>
      <c r="K693" s="623"/>
      <c r="L693" s="623"/>
      <c r="M693" s="622"/>
      <c r="N693" s="622"/>
      <c r="O693" s="622"/>
      <c r="P693" s="624"/>
    </row>
    <row r="694" spans="1:16" s="611" customFormat="1" ht="30" x14ac:dyDescent="0.2">
      <c r="A694" s="594">
        <v>548</v>
      </c>
      <c r="B694" s="594">
        <v>558</v>
      </c>
      <c r="C694" s="618">
        <v>919</v>
      </c>
      <c r="D694" s="619" t="s">
        <v>1516</v>
      </c>
      <c r="E694" s="620" t="s">
        <v>1517</v>
      </c>
      <c r="F694" s="621" t="s">
        <v>1518</v>
      </c>
      <c r="G694" s="620" t="s">
        <v>106</v>
      </c>
      <c r="H694" s="622">
        <v>8000</v>
      </c>
      <c r="I694" s="622">
        <v>8000</v>
      </c>
      <c r="J694" s="623"/>
      <c r="K694" s="623"/>
      <c r="L694" s="623"/>
      <c r="M694" s="622"/>
      <c r="N694" s="622"/>
      <c r="O694" s="622"/>
      <c r="P694" s="624"/>
    </row>
    <row r="695" spans="1:16" s="611" customFormat="1" x14ac:dyDescent="0.2">
      <c r="A695" s="594">
        <v>549</v>
      </c>
      <c r="B695" s="594">
        <v>559</v>
      </c>
      <c r="C695" s="618">
        <v>920</v>
      </c>
      <c r="D695" s="619" t="s">
        <v>1520</v>
      </c>
      <c r="E695" s="620" t="s">
        <v>1517</v>
      </c>
      <c r="F695" s="621" t="s">
        <v>1521</v>
      </c>
      <c r="G695" s="620" t="s">
        <v>106</v>
      </c>
      <c r="H695" s="622">
        <v>22000</v>
      </c>
      <c r="I695" s="622">
        <v>22000</v>
      </c>
      <c r="J695" s="623"/>
      <c r="K695" s="623"/>
      <c r="L695" s="623"/>
      <c r="M695" s="622"/>
      <c r="N695" s="622"/>
      <c r="O695" s="622"/>
      <c r="P695" s="624"/>
    </row>
    <row r="696" spans="1:16" s="611" customFormat="1" ht="30" x14ac:dyDescent="0.2">
      <c r="A696" s="594">
        <v>551</v>
      </c>
      <c r="B696" s="594">
        <v>561</v>
      </c>
      <c r="C696" s="618">
        <v>921</v>
      </c>
      <c r="D696" s="619" t="s">
        <v>1526</v>
      </c>
      <c r="E696" s="620" t="s">
        <v>159</v>
      </c>
      <c r="F696" s="621" t="s">
        <v>1527</v>
      </c>
      <c r="G696" s="620" t="s">
        <v>106</v>
      </c>
      <c r="H696" s="622">
        <v>80000</v>
      </c>
      <c r="I696" s="622">
        <v>80000</v>
      </c>
      <c r="J696" s="623"/>
      <c r="K696" s="623"/>
      <c r="L696" s="623"/>
      <c r="M696" s="622"/>
      <c r="N696" s="622"/>
      <c r="O696" s="622"/>
      <c r="P696" s="624"/>
    </row>
    <row r="697" spans="1:16" s="611" customFormat="1" x14ac:dyDescent="0.2">
      <c r="A697" s="594">
        <v>552</v>
      </c>
      <c r="B697" s="594">
        <v>562</v>
      </c>
      <c r="C697" s="618">
        <v>922</v>
      </c>
      <c r="D697" s="619" t="s">
        <v>1529</v>
      </c>
      <c r="E697" s="620" t="s">
        <v>481</v>
      </c>
      <c r="F697" s="621" t="s">
        <v>1530</v>
      </c>
      <c r="G697" s="620" t="s">
        <v>106</v>
      </c>
      <c r="H697" s="622">
        <v>150000</v>
      </c>
      <c r="I697" s="622">
        <v>150000</v>
      </c>
      <c r="J697" s="623"/>
      <c r="K697" s="623"/>
      <c r="L697" s="623"/>
      <c r="M697" s="622"/>
      <c r="N697" s="622"/>
      <c r="O697" s="622"/>
      <c r="P697" s="624"/>
    </row>
    <row r="698" spans="1:16" s="611" customFormat="1" x14ac:dyDescent="0.2">
      <c r="A698" s="594">
        <v>553</v>
      </c>
      <c r="B698" s="594">
        <v>563</v>
      </c>
      <c r="C698" s="618">
        <v>923</v>
      </c>
      <c r="D698" s="619" t="s">
        <v>1532</v>
      </c>
      <c r="E698" s="620" t="s">
        <v>140</v>
      </c>
      <c r="F698" s="621" t="s">
        <v>1533</v>
      </c>
      <c r="G698" s="620" t="s">
        <v>106</v>
      </c>
      <c r="H698" s="622">
        <v>500000</v>
      </c>
      <c r="I698" s="622">
        <v>500000</v>
      </c>
      <c r="J698" s="623"/>
      <c r="K698" s="623"/>
      <c r="L698" s="623"/>
      <c r="M698" s="622"/>
      <c r="N698" s="622"/>
      <c r="O698" s="622"/>
      <c r="P698" s="624"/>
    </row>
    <row r="699" spans="1:16" s="611" customFormat="1" x14ac:dyDescent="0.2">
      <c r="A699" s="594">
        <v>554</v>
      </c>
      <c r="B699" s="594">
        <v>564</v>
      </c>
      <c r="C699" s="618">
        <v>924</v>
      </c>
      <c r="D699" s="619" t="s">
        <v>1535</v>
      </c>
      <c r="E699" s="620" t="s">
        <v>140</v>
      </c>
      <c r="F699" s="621" t="s">
        <v>1368</v>
      </c>
      <c r="G699" s="620" t="s">
        <v>106</v>
      </c>
      <c r="H699" s="622">
        <v>150000</v>
      </c>
      <c r="I699" s="622">
        <v>150000</v>
      </c>
      <c r="J699" s="623"/>
      <c r="K699" s="623"/>
      <c r="L699" s="623"/>
      <c r="M699" s="622"/>
      <c r="N699" s="622"/>
      <c r="O699" s="622"/>
      <c r="P699" s="624"/>
    </row>
    <row r="700" spans="1:16" s="611" customFormat="1" x14ac:dyDescent="0.2">
      <c r="A700" s="594">
        <v>557</v>
      </c>
      <c r="B700" s="594">
        <v>567</v>
      </c>
      <c r="C700" s="618">
        <v>925</v>
      </c>
      <c r="D700" s="619" t="s">
        <v>1543</v>
      </c>
      <c r="E700" s="620" t="s">
        <v>220</v>
      </c>
      <c r="F700" s="621" t="s">
        <v>1544</v>
      </c>
      <c r="G700" s="620" t="s">
        <v>106</v>
      </c>
      <c r="H700" s="622">
        <v>95000</v>
      </c>
      <c r="I700" s="622">
        <v>95000</v>
      </c>
      <c r="J700" s="623"/>
      <c r="K700" s="623"/>
      <c r="L700" s="623"/>
      <c r="M700" s="622"/>
      <c r="N700" s="622"/>
      <c r="O700" s="622"/>
      <c r="P700" s="624"/>
    </row>
    <row r="701" spans="1:16" s="611" customFormat="1" ht="30" x14ac:dyDescent="0.2">
      <c r="A701" s="594">
        <v>558</v>
      </c>
      <c r="B701" s="594">
        <v>568</v>
      </c>
      <c r="C701" s="618">
        <v>926</v>
      </c>
      <c r="D701" s="619" t="s">
        <v>1546</v>
      </c>
      <c r="E701" s="620" t="s">
        <v>1547</v>
      </c>
      <c r="F701" s="621" t="s">
        <v>1548</v>
      </c>
      <c r="G701" s="620" t="s">
        <v>106</v>
      </c>
      <c r="H701" s="622">
        <v>75000</v>
      </c>
      <c r="I701" s="622">
        <v>75000</v>
      </c>
      <c r="J701" s="623"/>
      <c r="K701" s="623"/>
      <c r="L701" s="623"/>
      <c r="M701" s="622"/>
      <c r="N701" s="622"/>
      <c r="O701" s="622"/>
      <c r="P701" s="624"/>
    </row>
    <row r="702" spans="1:16" s="611" customFormat="1" ht="45" x14ac:dyDescent="0.2">
      <c r="A702" s="594">
        <v>559</v>
      </c>
      <c r="B702" s="594">
        <v>569</v>
      </c>
      <c r="C702" s="618">
        <v>927</v>
      </c>
      <c r="D702" s="619" t="s">
        <v>1550</v>
      </c>
      <c r="E702" s="620" t="s">
        <v>1547</v>
      </c>
      <c r="F702" s="621" t="s">
        <v>1551</v>
      </c>
      <c r="G702" s="620" t="s">
        <v>106</v>
      </c>
      <c r="H702" s="622">
        <v>335000</v>
      </c>
      <c r="I702" s="622">
        <v>335000</v>
      </c>
      <c r="J702" s="623"/>
      <c r="K702" s="623"/>
      <c r="L702" s="623"/>
      <c r="M702" s="622"/>
      <c r="N702" s="622"/>
      <c r="O702" s="622"/>
      <c r="P702" s="624"/>
    </row>
    <row r="703" spans="1:16" s="611" customFormat="1" x14ac:dyDescent="0.2">
      <c r="A703" s="594">
        <v>560</v>
      </c>
      <c r="B703" s="594">
        <v>570</v>
      </c>
      <c r="C703" s="618">
        <v>928</v>
      </c>
      <c r="D703" s="619" t="s">
        <v>1553</v>
      </c>
      <c r="E703" s="620" t="s">
        <v>520</v>
      </c>
      <c r="F703" s="621" t="s">
        <v>1554</v>
      </c>
      <c r="G703" s="620" t="s">
        <v>106</v>
      </c>
      <c r="H703" s="622">
        <v>100000</v>
      </c>
      <c r="I703" s="622">
        <v>100000</v>
      </c>
      <c r="J703" s="623"/>
      <c r="K703" s="623"/>
      <c r="L703" s="623"/>
      <c r="M703" s="622"/>
      <c r="N703" s="622"/>
      <c r="O703" s="622"/>
      <c r="P703" s="624"/>
    </row>
    <row r="704" spans="1:16" s="611" customFormat="1" x14ac:dyDescent="0.2">
      <c r="A704" s="594">
        <v>561</v>
      </c>
      <c r="B704" s="594">
        <v>571</v>
      </c>
      <c r="C704" s="618">
        <v>929</v>
      </c>
      <c r="D704" s="619" t="s">
        <v>1556</v>
      </c>
      <c r="E704" s="620" t="s">
        <v>927</v>
      </c>
      <c r="F704" s="621" t="s">
        <v>1557</v>
      </c>
      <c r="G704" s="620" t="s">
        <v>106</v>
      </c>
      <c r="H704" s="622">
        <v>6000</v>
      </c>
      <c r="I704" s="622">
        <v>6000</v>
      </c>
      <c r="J704" s="623"/>
      <c r="K704" s="623"/>
      <c r="L704" s="623"/>
      <c r="M704" s="622"/>
      <c r="N704" s="622"/>
      <c r="O704" s="622"/>
      <c r="P704" s="624"/>
    </row>
    <row r="705" spans="1:16" s="611" customFormat="1" x14ac:dyDescent="0.2">
      <c r="A705" s="594">
        <v>562</v>
      </c>
      <c r="B705" s="594">
        <v>572</v>
      </c>
      <c r="C705" s="618">
        <v>930</v>
      </c>
      <c r="D705" s="619" t="s">
        <v>1559</v>
      </c>
      <c r="E705" s="620" t="s">
        <v>927</v>
      </c>
      <c r="F705" s="621" t="s">
        <v>1560</v>
      </c>
      <c r="G705" s="620" t="s">
        <v>106</v>
      </c>
      <c r="H705" s="622">
        <v>100000</v>
      </c>
      <c r="I705" s="622">
        <v>100000</v>
      </c>
      <c r="J705" s="623"/>
      <c r="K705" s="623"/>
      <c r="L705" s="623"/>
      <c r="M705" s="622"/>
      <c r="N705" s="622"/>
      <c r="O705" s="622"/>
      <c r="P705" s="624"/>
    </row>
    <row r="706" spans="1:16" s="611" customFormat="1" ht="30" x14ac:dyDescent="0.2">
      <c r="A706" s="594">
        <v>563</v>
      </c>
      <c r="B706" s="594">
        <v>573</v>
      </c>
      <c r="C706" s="618">
        <v>931</v>
      </c>
      <c r="D706" s="619" t="s">
        <v>1562</v>
      </c>
      <c r="E706" s="620" t="s">
        <v>927</v>
      </c>
      <c r="F706" s="621" t="s">
        <v>1563</v>
      </c>
      <c r="G706" s="620" t="s">
        <v>106</v>
      </c>
      <c r="H706" s="622">
        <v>8100</v>
      </c>
      <c r="I706" s="622">
        <v>8100</v>
      </c>
      <c r="J706" s="623"/>
      <c r="K706" s="623"/>
      <c r="L706" s="623"/>
      <c r="M706" s="622"/>
      <c r="N706" s="622"/>
      <c r="O706" s="622"/>
      <c r="P706" s="624"/>
    </row>
    <row r="707" spans="1:16" s="611" customFormat="1" x14ac:dyDescent="0.2">
      <c r="A707" s="594">
        <v>564</v>
      </c>
      <c r="B707" s="594">
        <v>574</v>
      </c>
      <c r="C707" s="618">
        <v>932</v>
      </c>
      <c r="D707" s="619" t="s">
        <v>1565</v>
      </c>
      <c r="E707" s="620" t="s">
        <v>175</v>
      </c>
      <c r="F707" s="621" t="s">
        <v>1566</v>
      </c>
      <c r="G707" s="620" t="s">
        <v>106</v>
      </c>
      <c r="H707" s="622">
        <v>15000</v>
      </c>
      <c r="I707" s="622">
        <v>15000</v>
      </c>
      <c r="J707" s="623"/>
      <c r="K707" s="623"/>
      <c r="L707" s="623"/>
      <c r="M707" s="622"/>
      <c r="N707" s="622"/>
      <c r="O707" s="622"/>
      <c r="P707" s="624"/>
    </row>
    <row r="708" spans="1:16" s="611" customFormat="1" x14ac:dyDescent="0.2">
      <c r="A708" s="594">
        <v>565</v>
      </c>
      <c r="B708" s="594">
        <v>575</v>
      </c>
      <c r="C708" s="618">
        <v>933</v>
      </c>
      <c r="D708" s="619" t="s">
        <v>1568</v>
      </c>
      <c r="E708" s="620" t="s">
        <v>1569</v>
      </c>
      <c r="F708" s="621" t="s">
        <v>1570</v>
      </c>
      <c r="G708" s="620" t="s">
        <v>106</v>
      </c>
      <c r="H708" s="622">
        <v>75000</v>
      </c>
      <c r="I708" s="622">
        <v>75000</v>
      </c>
      <c r="J708" s="623"/>
      <c r="K708" s="623"/>
      <c r="L708" s="623"/>
      <c r="M708" s="622"/>
      <c r="N708" s="622"/>
      <c r="O708" s="622"/>
      <c r="P708" s="624"/>
    </row>
    <row r="709" spans="1:16" s="611" customFormat="1" x14ac:dyDescent="0.2">
      <c r="A709" s="594">
        <v>566</v>
      </c>
      <c r="B709" s="594">
        <v>576</v>
      </c>
      <c r="C709" s="618">
        <v>934</v>
      </c>
      <c r="D709" s="619" t="s">
        <v>1572</v>
      </c>
      <c r="E709" s="620" t="s">
        <v>179</v>
      </c>
      <c r="F709" s="621" t="s">
        <v>1554</v>
      </c>
      <c r="G709" s="620" t="s">
        <v>106</v>
      </c>
      <c r="H709" s="622">
        <v>100000</v>
      </c>
      <c r="I709" s="622">
        <v>100000</v>
      </c>
      <c r="J709" s="623"/>
      <c r="K709" s="623"/>
      <c r="L709" s="623"/>
      <c r="M709" s="622"/>
      <c r="N709" s="622"/>
      <c r="O709" s="622"/>
      <c r="P709" s="624"/>
    </row>
    <row r="710" spans="1:16" s="611" customFormat="1" x14ac:dyDescent="0.2">
      <c r="A710" s="594">
        <v>567</v>
      </c>
      <c r="B710" s="594">
        <v>577</v>
      </c>
      <c r="C710" s="618">
        <v>935</v>
      </c>
      <c r="D710" s="619" t="s">
        <v>1574</v>
      </c>
      <c r="E710" s="620" t="s">
        <v>1575</v>
      </c>
      <c r="F710" s="621" t="s">
        <v>1576</v>
      </c>
      <c r="G710" s="620" t="s">
        <v>106</v>
      </c>
      <c r="H710" s="622">
        <v>8000</v>
      </c>
      <c r="I710" s="622">
        <v>8000</v>
      </c>
      <c r="J710" s="623"/>
      <c r="K710" s="623"/>
      <c r="L710" s="623"/>
      <c r="M710" s="622"/>
      <c r="N710" s="622"/>
      <c r="O710" s="622"/>
      <c r="P710" s="624"/>
    </row>
    <row r="711" spans="1:16" s="611" customFormat="1" x14ac:dyDescent="0.2">
      <c r="A711" s="594">
        <v>568</v>
      </c>
      <c r="B711" s="594">
        <v>578</v>
      </c>
      <c r="C711" s="618">
        <v>936</v>
      </c>
      <c r="D711" s="619" t="s">
        <v>1578</v>
      </c>
      <c r="E711" s="620" t="s">
        <v>1575</v>
      </c>
      <c r="F711" s="621" t="s">
        <v>1579</v>
      </c>
      <c r="G711" s="620" t="s">
        <v>106</v>
      </c>
      <c r="H711" s="622">
        <v>15000</v>
      </c>
      <c r="I711" s="622">
        <v>15000</v>
      </c>
      <c r="J711" s="623"/>
      <c r="K711" s="623"/>
      <c r="L711" s="623"/>
      <c r="M711" s="622"/>
      <c r="N711" s="622"/>
      <c r="O711" s="622"/>
      <c r="P711" s="624"/>
    </row>
    <row r="712" spans="1:16" s="611" customFormat="1" ht="30" x14ac:dyDescent="0.2">
      <c r="A712" s="594">
        <v>569</v>
      </c>
      <c r="B712" s="594">
        <v>579</v>
      </c>
      <c r="C712" s="618">
        <v>937</v>
      </c>
      <c r="D712" s="619" t="s">
        <v>1581</v>
      </c>
      <c r="E712" s="620" t="s">
        <v>1575</v>
      </c>
      <c r="F712" s="621" t="s">
        <v>1582</v>
      </c>
      <c r="G712" s="620" t="s">
        <v>106</v>
      </c>
      <c r="H712" s="622">
        <v>175000</v>
      </c>
      <c r="I712" s="622">
        <v>175000</v>
      </c>
      <c r="J712" s="623"/>
      <c r="K712" s="623"/>
      <c r="L712" s="623"/>
      <c r="M712" s="622"/>
      <c r="N712" s="622"/>
      <c r="O712" s="622"/>
      <c r="P712" s="624"/>
    </row>
    <row r="713" spans="1:16" s="611" customFormat="1" x14ac:dyDescent="0.2">
      <c r="A713" s="594">
        <v>570</v>
      </c>
      <c r="B713" s="594">
        <v>580</v>
      </c>
      <c r="C713" s="618">
        <v>938</v>
      </c>
      <c r="D713" s="619" t="s">
        <v>1584</v>
      </c>
      <c r="E713" s="620" t="s">
        <v>1575</v>
      </c>
      <c r="F713" s="621" t="s">
        <v>1554</v>
      </c>
      <c r="G713" s="620" t="s">
        <v>106</v>
      </c>
      <c r="H713" s="622">
        <v>100000</v>
      </c>
      <c r="I713" s="622">
        <v>100000</v>
      </c>
      <c r="J713" s="623"/>
      <c r="K713" s="623"/>
      <c r="L713" s="623"/>
      <c r="M713" s="622"/>
      <c r="N713" s="622"/>
      <c r="O713" s="622"/>
      <c r="P713" s="624"/>
    </row>
    <row r="714" spans="1:16" s="611" customFormat="1" ht="30" x14ac:dyDescent="0.2">
      <c r="A714" s="594">
        <v>571</v>
      </c>
      <c r="B714" s="594">
        <v>581</v>
      </c>
      <c r="C714" s="618">
        <v>939</v>
      </c>
      <c r="D714" s="619" t="s">
        <v>1586</v>
      </c>
      <c r="E714" s="620" t="s">
        <v>1587</v>
      </c>
      <c r="F714" s="621" t="s">
        <v>1588</v>
      </c>
      <c r="G714" s="620" t="s">
        <v>106</v>
      </c>
      <c r="H714" s="622">
        <v>25000</v>
      </c>
      <c r="I714" s="622">
        <v>25000</v>
      </c>
      <c r="J714" s="623"/>
      <c r="K714" s="623"/>
      <c r="L714" s="623"/>
      <c r="M714" s="622"/>
      <c r="N714" s="622"/>
      <c r="O714" s="622"/>
      <c r="P714" s="624"/>
    </row>
    <row r="715" spans="1:16" s="611" customFormat="1" x14ac:dyDescent="0.2">
      <c r="A715" s="594">
        <v>572</v>
      </c>
      <c r="B715" s="594">
        <v>582</v>
      </c>
      <c r="C715" s="618">
        <v>940</v>
      </c>
      <c r="D715" s="619" t="s">
        <v>1590</v>
      </c>
      <c r="E715" s="620" t="s">
        <v>1591</v>
      </c>
      <c r="F715" s="621" t="s">
        <v>1592</v>
      </c>
      <c r="G715" s="620" t="s">
        <v>106</v>
      </c>
      <c r="H715" s="622">
        <v>3000</v>
      </c>
      <c r="I715" s="622">
        <v>3000</v>
      </c>
      <c r="J715" s="623"/>
      <c r="K715" s="623"/>
      <c r="L715" s="623"/>
      <c r="M715" s="622"/>
      <c r="N715" s="622"/>
      <c r="O715" s="622"/>
      <c r="P715" s="624"/>
    </row>
    <row r="716" spans="1:16" s="611" customFormat="1" x14ac:dyDescent="0.2">
      <c r="A716" s="594">
        <v>573</v>
      </c>
      <c r="B716" s="594">
        <v>583</v>
      </c>
      <c r="C716" s="618">
        <v>941</v>
      </c>
      <c r="D716" s="619" t="s">
        <v>1594</v>
      </c>
      <c r="E716" s="620" t="s">
        <v>1591</v>
      </c>
      <c r="F716" s="621" t="s">
        <v>1595</v>
      </c>
      <c r="G716" s="620" t="s">
        <v>106</v>
      </c>
      <c r="H716" s="622">
        <v>150000</v>
      </c>
      <c r="I716" s="622">
        <v>150000</v>
      </c>
      <c r="J716" s="623"/>
      <c r="K716" s="623"/>
      <c r="L716" s="623"/>
      <c r="M716" s="622"/>
      <c r="N716" s="622"/>
      <c r="O716" s="622"/>
      <c r="P716" s="624"/>
    </row>
    <row r="717" spans="1:16" s="611" customFormat="1" x14ac:dyDescent="0.2">
      <c r="A717" s="594">
        <v>574</v>
      </c>
      <c r="B717" s="594">
        <v>584</v>
      </c>
      <c r="C717" s="618">
        <v>942</v>
      </c>
      <c r="D717" s="619" t="s">
        <v>1597</v>
      </c>
      <c r="E717" s="620" t="s">
        <v>181</v>
      </c>
      <c r="F717" s="621" t="s">
        <v>1598</v>
      </c>
      <c r="G717" s="620" t="s">
        <v>106</v>
      </c>
      <c r="H717" s="622">
        <v>50000</v>
      </c>
      <c r="I717" s="622">
        <v>50000</v>
      </c>
      <c r="J717" s="623"/>
      <c r="K717" s="623"/>
      <c r="L717" s="623"/>
      <c r="M717" s="622"/>
      <c r="N717" s="622"/>
      <c r="O717" s="622"/>
      <c r="P717" s="624"/>
    </row>
    <row r="718" spans="1:16" s="611" customFormat="1" x14ac:dyDescent="0.2">
      <c r="A718" s="594">
        <v>575</v>
      </c>
      <c r="B718" s="594">
        <v>585</v>
      </c>
      <c r="C718" s="618">
        <v>943</v>
      </c>
      <c r="D718" s="619" t="s">
        <v>1600</v>
      </c>
      <c r="E718" s="620" t="s">
        <v>181</v>
      </c>
      <c r="F718" s="621" t="s">
        <v>1601</v>
      </c>
      <c r="G718" s="620" t="s">
        <v>106</v>
      </c>
      <c r="H718" s="622">
        <v>25000</v>
      </c>
      <c r="I718" s="622">
        <v>25000</v>
      </c>
      <c r="J718" s="623"/>
      <c r="K718" s="623"/>
      <c r="L718" s="623"/>
      <c r="M718" s="622"/>
      <c r="N718" s="622"/>
      <c r="O718" s="622"/>
      <c r="P718" s="624"/>
    </row>
    <row r="719" spans="1:16" s="611" customFormat="1" x14ac:dyDescent="0.2">
      <c r="A719" s="594">
        <v>576</v>
      </c>
      <c r="B719" s="594">
        <v>586</v>
      </c>
      <c r="C719" s="618">
        <v>944</v>
      </c>
      <c r="D719" s="619" t="s">
        <v>1603</v>
      </c>
      <c r="E719" s="620" t="s">
        <v>181</v>
      </c>
      <c r="F719" s="621" t="s">
        <v>1554</v>
      </c>
      <c r="G719" s="620" t="s">
        <v>106</v>
      </c>
      <c r="H719" s="622">
        <v>100000</v>
      </c>
      <c r="I719" s="622">
        <v>100000</v>
      </c>
      <c r="J719" s="623"/>
      <c r="K719" s="623"/>
      <c r="L719" s="623"/>
      <c r="M719" s="622"/>
      <c r="N719" s="622"/>
      <c r="O719" s="622"/>
      <c r="P719" s="624"/>
    </row>
    <row r="720" spans="1:16" s="611" customFormat="1" ht="30" x14ac:dyDescent="0.2">
      <c r="A720" s="594">
        <v>577</v>
      </c>
      <c r="B720" s="594">
        <v>587</v>
      </c>
      <c r="C720" s="618">
        <v>945</v>
      </c>
      <c r="D720" s="619" t="s">
        <v>1605</v>
      </c>
      <c r="E720" s="620" t="s">
        <v>1026</v>
      </c>
      <c r="F720" s="621" t="s">
        <v>1606</v>
      </c>
      <c r="G720" s="620" t="s">
        <v>106</v>
      </c>
      <c r="H720" s="622">
        <v>30000</v>
      </c>
      <c r="I720" s="622">
        <v>30000</v>
      </c>
      <c r="J720" s="623"/>
      <c r="K720" s="623"/>
      <c r="L720" s="623"/>
      <c r="M720" s="622"/>
      <c r="N720" s="622"/>
      <c r="O720" s="622"/>
      <c r="P720" s="624"/>
    </row>
    <row r="721" spans="1:16" s="611" customFormat="1" ht="30" x14ac:dyDescent="0.2">
      <c r="A721" s="594">
        <v>578</v>
      </c>
      <c r="B721" s="594">
        <v>588</v>
      </c>
      <c r="C721" s="618">
        <v>946</v>
      </c>
      <c r="D721" s="619" t="s">
        <v>1608</v>
      </c>
      <c r="E721" s="620" t="s">
        <v>1437</v>
      </c>
      <c r="F721" s="621" t="s">
        <v>1609</v>
      </c>
      <c r="G721" s="620" t="s">
        <v>106</v>
      </c>
      <c r="H721" s="622">
        <v>60000</v>
      </c>
      <c r="I721" s="622">
        <v>60000</v>
      </c>
      <c r="J721" s="623"/>
      <c r="K721" s="623"/>
      <c r="L721" s="623"/>
      <c r="M721" s="622"/>
      <c r="N721" s="622"/>
      <c r="O721" s="622"/>
      <c r="P721" s="624"/>
    </row>
    <row r="722" spans="1:16" s="611" customFormat="1" ht="30" x14ac:dyDescent="0.2">
      <c r="A722" s="594">
        <v>579</v>
      </c>
      <c r="B722" s="594">
        <v>589</v>
      </c>
      <c r="C722" s="618">
        <v>947</v>
      </c>
      <c r="D722" s="619" t="s">
        <v>1611</v>
      </c>
      <c r="E722" s="620" t="s">
        <v>1612</v>
      </c>
      <c r="F722" s="621" t="s">
        <v>1613</v>
      </c>
      <c r="G722" s="620" t="s">
        <v>106</v>
      </c>
      <c r="H722" s="622">
        <v>50000</v>
      </c>
      <c r="I722" s="622">
        <v>50000</v>
      </c>
      <c r="J722" s="623"/>
      <c r="K722" s="623"/>
      <c r="L722" s="623"/>
      <c r="M722" s="622"/>
      <c r="N722" s="622"/>
      <c r="O722" s="622"/>
      <c r="P722" s="624"/>
    </row>
    <row r="723" spans="1:16" s="611" customFormat="1" ht="30" x14ac:dyDescent="0.2">
      <c r="A723" s="594">
        <v>580</v>
      </c>
      <c r="B723" s="594">
        <v>590</v>
      </c>
      <c r="C723" s="618">
        <v>948</v>
      </c>
      <c r="D723" s="619" t="s">
        <v>1615</v>
      </c>
      <c r="E723" s="620" t="s">
        <v>1612</v>
      </c>
      <c r="F723" s="621" t="s">
        <v>1616</v>
      </c>
      <c r="G723" s="620" t="s">
        <v>106</v>
      </c>
      <c r="H723" s="622">
        <v>8000</v>
      </c>
      <c r="I723" s="622">
        <v>8000</v>
      </c>
      <c r="J723" s="623"/>
      <c r="K723" s="623"/>
      <c r="L723" s="623"/>
      <c r="M723" s="622"/>
      <c r="N723" s="622"/>
      <c r="O723" s="622"/>
      <c r="P723" s="624"/>
    </row>
    <row r="724" spans="1:16" s="611" customFormat="1" x14ac:dyDescent="0.2">
      <c r="A724" s="594">
        <v>581</v>
      </c>
      <c r="B724" s="594">
        <v>591</v>
      </c>
      <c r="C724" s="618">
        <v>949</v>
      </c>
      <c r="D724" s="619" t="s">
        <v>1618</v>
      </c>
      <c r="E724" s="620" t="s">
        <v>481</v>
      </c>
      <c r="F724" s="621" t="s">
        <v>1619</v>
      </c>
      <c r="G724" s="620" t="s">
        <v>106</v>
      </c>
      <c r="H724" s="622">
        <v>8000</v>
      </c>
      <c r="I724" s="622">
        <v>8000</v>
      </c>
      <c r="J724" s="623"/>
      <c r="K724" s="623"/>
      <c r="L724" s="623"/>
      <c r="M724" s="622"/>
      <c r="N724" s="622"/>
      <c r="O724" s="622"/>
      <c r="P724" s="624"/>
    </row>
    <row r="725" spans="1:16" s="611" customFormat="1" x14ac:dyDescent="0.2">
      <c r="A725" s="594">
        <v>582</v>
      </c>
      <c r="B725" s="594">
        <v>592</v>
      </c>
      <c r="C725" s="618">
        <v>950</v>
      </c>
      <c r="D725" s="619" t="s">
        <v>1621</v>
      </c>
      <c r="E725" s="620" t="s">
        <v>481</v>
      </c>
      <c r="F725" s="621" t="s">
        <v>1622</v>
      </c>
      <c r="G725" s="620" t="s">
        <v>106</v>
      </c>
      <c r="H725" s="622">
        <v>8000</v>
      </c>
      <c r="I725" s="622">
        <v>8000</v>
      </c>
      <c r="J725" s="623"/>
      <c r="K725" s="623"/>
      <c r="L725" s="623"/>
      <c r="M725" s="622"/>
      <c r="N725" s="622"/>
      <c r="O725" s="622"/>
      <c r="P725" s="624"/>
    </row>
    <row r="726" spans="1:16" s="611" customFormat="1" ht="30" x14ac:dyDescent="0.2">
      <c r="A726" s="594">
        <v>588</v>
      </c>
      <c r="B726" s="594">
        <v>598</v>
      </c>
      <c r="C726" s="618">
        <v>951</v>
      </c>
      <c r="D726" s="619" t="s">
        <v>1639</v>
      </c>
      <c r="E726" s="620" t="s">
        <v>941</v>
      </c>
      <c r="F726" s="621" t="s">
        <v>1640</v>
      </c>
      <c r="G726" s="620" t="s">
        <v>106</v>
      </c>
      <c r="H726" s="622">
        <v>7000</v>
      </c>
      <c r="I726" s="622">
        <v>7000</v>
      </c>
      <c r="J726" s="623"/>
      <c r="K726" s="623"/>
      <c r="L726" s="623"/>
      <c r="M726" s="622"/>
      <c r="N726" s="622"/>
      <c r="O726" s="622"/>
      <c r="P726" s="624"/>
    </row>
    <row r="727" spans="1:16" s="611" customFormat="1" x14ac:dyDescent="0.2">
      <c r="A727" s="594">
        <v>589</v>
      </c>
      <c r="B727" s="594">
        <v>599</v>
      </c>
      <c r="C727" s="618">
        <v>952</v>
      </c>
      <c r="D727" s="619" t="s">
        <v>1642</v>
      </c>
      <c r="E727" s="620" t="s">
        <v>945</v>
      </c>
      <c r="F727" s="621" t="s">
        <v>1643</v>
      </c>
      <c r="G727" s="620" t="s">
        <v>106</v>
      </c>
      <c r="H727" s="622">
        <v>50000</v>
      </c>
      <c r="I727" s="622">
        <v>50000</v>
      </c>
      <c r="J727" s="623"/>
      <c r="K727" s="623"/>
      <c r="L727" s="623"/>
      <c r="M727" s="622"/>
      <c r="N727" s="622"/>
      <c r="O727" s="622"/>
      <c r="P727" s="624"/>
    </row>
    <row r="728" spans="1:16" s="611" customFormat="1" x14ac:dyDescent="0.2">
      <c r="A728" s="594">
        <v>590</v>
      </c>
      <c r="B728" s="594">
        <v>600</v>
      </c>
      <c r="C728" s="618">
        <v>953</v>
      </c>
      <c r="D728" s="619" t="s">
        <v>1645</v>
      </c>
      <c r="E728" s="620" t="s">
        <v>481</v>
      </c>
      <c r="F728" s="621" t="s">
        <v>1530</v>
      </c>
      <c r="G728" s="620" t="s">
        <v>106</v>
      </c>
      <c r="H728" s="622">
        <v>33450</v>
      </c>
      <c r="I728" s="622">
        <v>33450</v>
      </c>
      <c r="J728" s="623"/>
      <c r="K728" s="623"/>
      <c r="L728" s="623"/>
      <c r="M728" s="622"/>
      <c r="N728" s="622"/>
      <c r="O728" s="622"/>
      <c r="P728" s="624"/>
    </row>
    <row r="729" spans="1:16" s="611" customFormat="1" x14ac:dyDescent="0.2">
      <c r="A729" s="594">
        <v>591</v>
      </c>
      <c r="B729" s="594">
        <v>601</v>
      </c>
      <c r="C729" s="618">
        <v>954</v>
      </c>
      <c r="D729" s="619" t="s">
        <v>1647</v>
      </c>
      <c r="E729" s="620" t="s">
        <v>952</v>
      </c>
      <c r="F729" s="621" t="s">
        <v>1530</v>
      </c>
      <c r="G729" s="620" t="s">
        <v>106</v>
      </c>
      <c r="H729" s="622">
        <v>35000</v>
      </c>
      <c r="I729" s="622">
        <v>35000</v>
      </c>
      <c r="J729" s="623"/>
      <c r="K729" s="623"/>
      <c r="L729" s="623"/>
      <c r="M729" s="622"/>
      <c r="N729" s="622"/>
      <c r="O729" s="622"/>
      <c r="P729" s="624"/>
    </row>
    <row r="730" spans="1:16" s="611" customFormat="1" x14ac:dyDescent="0.2">
      <c r="A730" s="594">
        <v>592</v>
      </c>
      <c r="B730" s="594">
        <v>602</v>
      </c>
      <c r="C730" s="618">
        <v>955</v>
      </c>
      <c r="D730" s="619" t="s">
        <v>1649</v>
      </c>
      <c r="E730" s="620" t="s">
        <v>1650</v>
      </c>
      <c r="F730" s="621" t="s">
        <v>1651</v>
      </c>
      <c r="G730" s="620" t="s">
        <v>106</v>
      </c>
      <c r="H730" s="622">
        <v>294000</v>
      </c>
      <c r="I730" s="622">
        <v>294000</v>
      </c>
      <c r="J730" s="623"/>
      <c r="K730" s="623"/>
      <c r="L730" s="623"/>
      <c r="M730" s="622"/>
      <c r="N730" s="622"/>
      <c r="O730" s="622"/>
      <c r="P730" s="624"/>
    </row>
    <row r="731" spans="1:16" s="611" customFormat="1" ht="30" x14ac:dyDescent="0.2">
      <c r="A731" s="594">
        <v>593</v>
      </c>
      <c r="B731" s="594">
        <v>603</v>
      </c>
      <c r="C731" s="618">
        <v>956</v>
      </c>
      <c r="D731" s="619" t="s">
        <v>1653</v>
      </c>
      <c r="E731" s="620" t="s">
        <v>1587</v>
      </c>
      <c r="F731" s="621" t="s">
        <v>1654</v>
      </c>
      <c r="G731" s="620" t="s">
        <v>106</v>
      </c>
      <c r="H731" s="622">
        <v>20000</v>
      </c>
      <c r="I731" s="622">
        <v>20000</v>
      </c>
      <c r="J731" s="623"/>
      <c r="K731" s="623"/>
      <c r="L731" s="623"/>
      <c r="M731" s="622"/>
      <c r="N731" s="622"/>
      <c r="O731" s="622"/>
      <c r="P731" s="624"/>
    </row>
    <row r="732" spans="1:16" s="611" customFormat="1" ht="30" x14ac:dyDescent="0.2">
      <c r="A732" s="594">
        <v>594</v>
      </c>
      <c r="B732" s="594">
        <v>604</v>
      </c>
      <c r="C732" s="618">
        <v>957</v>
      </c>
      <c r="D732" s="619" t="s">
        <v>1656</v>
      </c>
      <c r="E732" s="620" t="s">
        <v>1587</v>
      </c>
      <c r="F732" s="621" t="s">
        <v>1657</v>
      </c>
      <c r="G732" s="620" t="s">
        <v>106</v>
      </c>
      <c r="H732" s="622">
        <v>350000</v>
      </c>
      <c r="I732" s="622">
        <v>350000</v>
      </c>
      <c r="J732" s="623"/>
      <c r="K732" s="623"/>
      <c r="L732" s="623"/>
      <c r="M732" s="622"/>
      <c r="N732" s="622"/>
      <c r="O732" s="622"/>
      <c r="P732" s="624"/>
    </row>
    <row r="733" spans="1:16" s="611" customFormat="1" ht="30" x14ac:dyDescent="0.2">
      <c r="A733" s="594">
        <v>595</v>
      </c>
      <c r="B733" s="594">
        <v>605</v>
      </c>
      <c r="C733" s="618">
        <v>958</v>
      </c>
      <c r="D733" s="619" t="s">
        <v>1659</v>
      </c>
      <c r="E733" s="620" t="s">
        <v>1587</v>
      </c>
      <c r="F733" s="621" t="s">
        <v>1660</v>
      </c>
      <c r="G733" s="620" t="s">
        <v>106</v>
      </c>
      <c r="H733" s="622">
        <v>12500</v>
      </c>
      <c r="I733" s="622">
        <v>12500</v>
      </c>
      <c r="J733" s="623"/>
      <c r="K733" s="623"/>
      <c r="L733" s="623"/>
      <c r="M733" s="622"/>
      <c r="N733" s="622"/>
      <c r="O733" s="622"/>
      <c r="P733" s="624"/>
    </row>
    <row r="734" spans="1:16" s="611" customFormat="1" x14ac:dyDescent="0.2">
      <c r="A734" s="594">
        <v>596</v>
      </c>
      <c r="B734" s="594">
        <v>606</v>
      </c>
      <c r="C734" s="618">
        <v>959</v>
      </c>
      <c r="D734" s="619" t="s">
        <v>1662</v>
      </c>
      <c r="E734" s="620" t="s">
        <v>1663</v>
      </c>
      <c r="F734" s="621" t="s">
        <v>1664</v>
      </c>
      <c r="G734" s="620" t="s">
        <v>106</v>
      </c>
      <c r="H734" s="622">
        <v>100000</v>
      </c>
      <c r="I734" s="622">
        <v>100000</v>
      </c>
      <c r="J734" s="623"/>
      <c r="K734" s="623"/>
      <c r="L734" s="623"/>
      <c r="M734" s="622"/>
      <c r="N734" s="622"/>
      <c r="O734" s="622"/>
      <c r="P734" s="624"/>
    </row>
    <row r="735" spans="1:16" s="611" customFormat="1" x14ac:dyDescent="0.2">
      <c r="A735" s="594">
        <v>598</v>
      </c>
      <c r="B735" s="594">
        <v>608</v>
      </c>
      <c r="C735" s="618">
        <v>960</v>
      </c>
      <c r="D735" s="619" t="s">
        <v>1668</v>
      </c>
      <c r="E735" s="620" t="s">
        <v>190</v>
      </c>
      <c r="F735" s="621" t="s">
        <v>1669</v>
      </c>
      <c r="G735" s="620" t="s">
        <v>106</v>
      </c>
      <c r="H735" s="622">
        <v>50000</v>
      </c>
      <c r="I735" s="622">
        <v>50000</v>
      </c>
      <c r="J735" s="623"/>
      <c r="K735" s="623"/>
      <c r="L735" s="623"/>
      <c r="M735" s="622"/>
      <c r="N735" s="622"/>
      <c r="O735" s="622"/>
      <c r="P735" s="624"/>
    </row>
    <row r="736" spans="1:16" s="611" customFormat="1" x14ac:dyDescent="0.2">
      <c r="A736" s="594">
        <v>599</v>
      </c>
      <c r="B736" s="594">
        <v>609</v>
      </c>
      <c r="C736" s="618">
        <v>961</v>
      </c>
      <c r="D736" s="619" t="s">
        <v>1671</v>
      </c>
      <c r="E736" s="620" t="s">
        <v>280</v>
      </c>
      <c r="F736" s="621" t="s">
        <v>1672</v>
      </c>
      <c r="G736" s="620" t="s">
        <v>106</v>
      </c>
      <c r="H736" s="622">
        <v>95000</v>
      </c>
      <c r="I736" s="622">
        <v>95000</v>
      </c>
      <c r="J736" s="623"/>
      <c r="K736" s="623"/>
      <c r="L736" s="623"/>
      <c r="M736" s="622"/>
      <c r="N736" s="622"/>
      <c r="O736" s="622"/>
      <c r="P736" s="624"/>
    </row>
    <row r="737" spans="1:16" s="611" customFormat="1" x14ac:dyDescent="0.2">
      <c r="A737" s="594">
        <v>600</v>
      </c>
      <c r="B737" s="594">
        <v>610</v>
      </c>
      <c r="C737" s="618">
        <v>962</v>
      </c>
      <c r="D737" s="619" t="s">
        <v>1674</v>
      </c>
      <c r="E737" s="620" t="s">
        <v>1675</v>
      </c>
      <c r="F737" s="621" t="s">
        <v>1676</v>
      </c>
      <c r="G737" s="620" t="s">
        <v>106</v>
      </c>
      <c r="H737" s="622">
        <v>5000000</v>
      </c>
      <c r="I737" s="622">
        <v>5000000</v>
      </c>
      <c r="J737" s="623"/>
      <c r="K737" s="623"/>
      <c r="L737" s="623"/>
      <c r="M737" s="622"/>
      <c r="N737" s="622"/>
      <c r="O737" s="622"/>
      <c r="P737" s="624"/>
    </row>
    <row r="738" spans="1:16" s="611" customFormat="1" x14ac:dyDescent="0.2">
      <c r="A738" s="594">
        <v>601</v>
      </c>
      <c r="B738" s="594">
        <v>611</v>
      </c>
      <c r="C738" s="618">
        <v>963</v>
      </c>
      <c r="D738" s="619" t="s">
        <v>1678</v>
      </c>
      <c r="E738" s="620" t="s">
        <v>481</v>
      </c>
      <c r="F738" s="621" t="s">
        <v>1679</v>
      </c>
      <c r="G738" s="620" t="s">
        <v>106</v>
      </c>
      <c r="H738" s="622">
        <v>52200</v>
      </c>
      <c r="I738" s="622">
        <v>52200</v>
      </c>
      <c r="J738" s="623"/>
      <c r="K738" s="623"/>
      <c r="L738" s="623"/>
      <c r="M738" s="622"/>
      <c r="N738" s="622"/>
      <c r="O738" s="622"/>
      <c r="P738" s="624"/>
    </row>
    <row r="739" spans="1:16" s="611" customFormat="1" ht="30" x14ac:dyDescent="0.2">
      <c r="A739" s="594">
        <v>602</v>
      </c>
      <c r="B739" s="594">
        <v>612</v>
      </c>
      <c r="C739" s="618">
        <v>964</v>
      </c>
      <c r="D739" s="619" t="s">
        <v>1681</v>
      </c>
      <c r="E739" s="620" t="s">
        <v>159</v>
      </c>
      <c r="F739" s="621" t="s">
        <v>1682</v>
      </c>
      <c r="G739" s="620" t="s">
        <v>106</v>
      </c>
      <c r="H739" s="622">
        <v>30000</v>
      </c>
      <c r="I739" s="622">
        <v>30000</v>
      </c>
      <c r="J739" s="623"/>
      <c r="K739" s="623"/>
      <c r="L739" s="623"/>
      <c r="M739" s="622"/>
      <c r="N739" s="622"/>
      <c r="O739" s="622"/>
      <c r="P739" s="624"/>
    </row>
    <row r="740" spans="1:16" s="611" customFormat="1" x14ac:dyDescent="0.2">
      <c r="A740" s="594">
        <v>603</v>
      </c>
      <c r="B740" s="594">
        <v>613</v>
      </c>
      <c r="C740" s="618">
        <v>965</v>
      </c>
      <c r="D740" s="619" t="s">
        <v>1684</v>
      </c>
      <c r="E740" s="620" t="s">
        <v>481</v>
      </c>
      <c r="F740" s="621" t="s">
        <v>1445</v>
      </c>
      <c r="G740" s="620" t="s">
        <v>106</v>
      </c>
      <c r="H740" s="622">
        <v>87000</v>
      </c>
      <c r="I740" s="622">
        <v>87000</v>
      </c>
      <c r="J740" s="623"/>
      <c r="K740" s="623"/>
      <c r="L740" s="623"/>
      <c r="M740" s="622"/>
      <c r="N740" s="622"/>
      <c r="O740" s="622"/>
      <c r="P740" s="624"/>
    </row>
    <row r="741" spans="1:16" s="611" customFormat="1" x14ac:dyDescent="0.2">
      <c r="A741" s="594">
        <v>604</v>
      </c>
      <c r="B741" s="594">
        <v>614</v>
      </c>
      <c r="C741" s="618">
        <v>966</v>
      </c>
      <c r="D741" s="619" t="s">
        <v>1686</v>
      </c>
      <c r="E741" s="620" t="s">
        <v>1687</v>
      </c>
      <c r="F741" s="621" t="s">
        <v>1651</v>
      </c>
      <c r="G741" s="620" t="s">
        <v>106</v>
      </c>
      <c r="H741" s="622">
        <v>317000</v>
      </c>
      <c r="I741" s="622">
        <v>317000</v>
      </c>
      <c r="J741" s="623"/>
      <c r="K741" s="623"/>
      <c r="L741" s="623"/>
      <c r="M741" s="622"/>
      <c r="N741" s="622"/>
      <c r="O741" s="622"/>
      <c r="P741" s="624"/>
    </row>
    <row r="742" spans="1:16" s="611" customFormat="1" x14ac:dyDescent="0.2">
      <c r="A742" s="594">
        <v>605</v>
      </c>
      <c r="B742" s="594">
        <v>615</v>
      </c>
      <c r="C742" s="618">
        <v>967</v>
      </c>
      <c r="D742" s="619" t="s">
        <v>1689</v>
      </c>
      <c r="E742" s="620" t="s">
        <v>1690</v>
      </c>
      <c r="F742" s="621" t="s">
        <v>1691</v>
      </c>
      <c r="G742" s="620" t="s">
        <v>106</v>
      </c>
      <c r="H742" s="622">
        <v>20000</v>
      </c>
      <c r="I742" s="622">
        <v>20000</v>
      </c>
      <c r="J742" s="623"/>
      <c r="K742" s="623"/>
      <c r="L742" s="623"/>
      <c r="M742" s="622"/>
      <c r="N742" s="622"/>
      <c r="O742" s="622"/>
      <c r="P742" s="624"/>
    </row>
    <row r="743" spans="1:16" s="611" customFormat="1" x14ac:dyDescent="0.2">
      <c r="A743" s="594">
        <v>606</v>
      </c>
      <c r="B743" s="594">
        <v>616</v>
      </c>
      <c r="C743" s="618">
        <v>968</v>
      </c>
      <c r="D743" s="619" t="s">
        <v>1693</v>
      </c>
      <c r="E743" s="620" t="s">
        <v>1694</v>
      </c>
      <c r="F743" s="621" t="s">
        <v>1695</v>
      </c>
      <c r="G743" s="620" t="s">
        <v>106</v>
      </c>
      <c r="H743" s="622">
        <v>10000</v>
      </c>
      <c r="I743" s="622">
        <v>10000</v>
      </c>
      <c r="J743" s="623"/>
      <c r="K743" s="623"/>
      <c r="L743" s="623"/>
      <c r="M743" s="622"/>
      <c r="N743" s="622"/>
      <c r="O743" s="622"/>
      <c r="P743" s="624"/>
    </row>
    <row r="744" spans="1:16" s="611" customFormat="1" x14ac:dyDescent="0.2">
      <c r="A744" s="594">
        <v>607</v>
      </c>
      <c r="B744" s="594">
        <v>617</v>
      </c>
      <c r="C744" s="618">
        <v>969</v>
      </c>
      <c r="D744" s="619" t="s">
        <v>1697</v>
      </c>
      <c r="E744" s="620" t="s">
        <v>1694</v>
      </c>
      <c r="F744" s="621" t="s">
        <v>1698</v>
      </c>
      <c r="G744" s="620" t="s">
        <v>106</v>
      </c>
      <c r="H744" s="622">
        <v>5000</v>
      </c>
      <c r="I744" s="622">
        <v>5000</v>
      </c>
      <c r="J744" s="623"/>
      <c r="K744" s="623"/>
      <c r="L744" s="623"/>
      <c r="M744" s="622"/>
      <c r="N744" s="622"/>
      <c r="O744" s="622"/>
      <c r="P744" s="624"/>
    </row>
    <row r="745" spans="1:16" s="611" customFormat="1" x14ac:dyDescent="0.2">
      <c r="A745" s="594">
        <v>608</v>
      </c>
      <c r="B745" s="594">
        <v>618</v>
      </c>
      <c r="C745" s="618">
        <v>970</v>
      </c>
      <c r="D745" s="619" t="s">
        <v>1700</v>
      </c>
      <c r="E745" s="620" t="s">
        <v>1694</v>
      </c>
      <c r="F745" s="621" t="s">
        <v>1657</v>
      </c>
      <c r="G745" s="620" t="s">
        <v>106</v>
      </c>
      <c r="H745" s="622">
        <v>350000</v>
      </c>
      <c r="I745" s="622">
        <v>350000</v>
      </c>
      <c r="J745" s="623"/>
      <c r="K745" s="623"/>
      <c r="L745" s="623"/>
      <c r="M745" s="622"/>
      <c r="N745" s="622"/>
      <c r="O745" s="622"/>
      <c r="P745" s="624"/>
    </row>
    <row r="746" spans="1:16" s="611" customFormat="1" x14ac:dyDescent="0.2">
      <c r="A746" s="594">
        <v>609</v>
      </c>
      <c r="B746" s="594">
        <v>619</v>
      </c>
      <c r="C746" s="618">
        <v>971</v>
      </c>
      <c r="D746" s="619" t="s">
        <v>1702</v>
      </c>
      <c r="E746" s="620" t="s">
        <v>1694</v>
      </c>
      <c r="F746" s="621" t="s">
        <v>1703</v>
      </c>
      <c r="G746" s="620" t="s">
        <v>106</v>
      </c>
      <c r="H746" s="622">
        <v>35000</v>
      </c>
      <c r="I746" s="622">
        <v>35000</v>
      </c>
      <c r="J746" s="623"/>
      <c r="K746" s="623"/>
      <c r="L746" s="623"/>
      <c r="M746" s="622"/>
      <c r="N746" s="622"/>
      <c r="O746" s="622"/>
      <c r="P746" s="624"/>
    </row>
    <row r="747" spans="1:16" s="611" customFormat="1" ht="30" x14ac:dyDescent="0.2">
      <c r="A747" s="594">
        <v>611</v>
      </c>
      <c r="B747" s="594">
        <v>621</v>
      </c>
      <c r="C747" s="618">
        <v>972</v>
      </c>
      <c r="D747" s="619" t="s">
        <v>1709</v>
      </c>
      <c r="E747" s="620" t="s">
        <v>1706</v>
      </c>
      <c r="F747" s="621" t="s">
        <v>1710</v>
      </c>
      <c r="G747" s="620" t="s">
        <v>106</v>
      </c>
      <c r="H747" s="622">
        <v>45000</v>
      </c>
      <c r="I747" s="622">
        <v>45000</v>
      </c>
      <c r="J747" s="623"/>
      <c r="K747" s="623"/>
      <c r="L747" s="623"/>
      <c r="M747" s="622"/>
      <c r="N747" s="622"/>
      <c r="O747" s="622"/>
      <c r="P747" s="624"/>
    </row>
    <row r="748" spans="1:16" s="611" customFormat="1" ht="45" x14ac:dyDescent="0.2">
      <c r="A748" s="594">
        <v>612</v>
      </c>
      <c r="B748" s="594">
        <v>622</v>
      </c>
      <c r="C748" s="618">
        <v>973</v>
      </c>
      <c r="D748" s="619" t="s">
        <v>1712</v>
      </c>
      <c r="E748" s="620" t="s">
        <v>1713</v>
      </c>
      <c r="F748" s="621" t="s">
        <v>1714</v>
      </c>
      <c r="G748" s="620" t="s">
        <v>106</v>
      </c>
      <c r="H748" s="622">
        <v>325000</v>
      </c>
      <c r="I748" s="622">
        <v>325000</v>
      </c>
      <c r="J748" s="623"/>
      <c r="K748" s="623"/>
      <c r="L748" s="623"/>
      <c r="M748" s="622"/>
      <c r="N748" s="622"/>
      <c r="O748" s="622"/>
      <c r="P748" s="624"/>
    </row>
    <row r="749" spans="1:16" s="611" customFormat="1" ht="30" x14ac:dyDescent="0.2">
      <c r="A749" s="594">
        <v>613</v>
      </c>
      <c r="B749" s="594">
        <v>623</v>
      </c>
      <c r="C749" s="618">
        <v>974</v>
      </c>
      <c r="D749" s="619" t="s">
        <v>1716</v>
      </c>
      <c r="E749" s="620" t="s">
        <v>203</v>
      </c>
      <c r="F749" s="621" t="s">
        <v>1717</v>
      </c>
      <c r="G749" s="620" t="s">
        <v>106</v>
      </c>
      <c r="H749" s="622">
        <v>35000</v>
      </c>
      <c r="I749" s="622">
        <v>35000</v>
      </c>
      <c r="J749" s="623"/>
      <c r="K749" s="623"/>
      <c r="L749" s="623"/>
      <c r="M749" s="622"/>
      <c r="N749" s="622"/>
      <c r="O749" s="622"/>
      <c r="P749" s="624"/>
    </row>
    <row r="750" spans="1:16" s="611" customFormat="1" x14ac:dyDescent="0.2">
      <c r="A750" s="594">
        <v>614</v>
      </c>
      <c r="B750" s="594">
        <v>624</v>
      </c>
      <c r="C750" s="618">
        <v>975</v>
      </c>
      <c r="D750" s="619" t="s">
        <v>1719</v>
      </c>
      <c r="E750" s="620" t="s">
        <v>856</v>
      </c>
      <c r="F750" s="621" t="s">
        <v>1720</v>
      </c>
      <c r="G750" s="620" t="s">
        <v>106</v>
      </c>
      <c r="H750" s="622">
        <v>20000</v>
      </c>
      <c r="I750" s="622">
        <v>20000</v>
      </c>
      <c r="J750" s="623"/>
      <c r="K750" s="623"/>
      <c r="L750" s="623"/>
      <c r="M750" s="622"/>
      <c r="N750" s="622"/>
      <c r="O750" s="622"/>
      <c r="P750" s="624"/>
    </row>
    <row r="751" spans="1:16" s="611" customFormat="1" ht="30" x14ac:dyDescent="0.2">
      <c r="A751" s="594">
        <v>618</v>
      </c>
      <c r="B751" s="594">
        <v>628</v>
      </c>
      <c r="C751" s="618">
        <v>976</v>
      </c>
      <c r="D751" s="619" t="s">
        <v>1731</v>
      </c>
      <c r="E751" s="620" t="s">
        <v>208</v>
      </c>
      <c r="F751" s="621" t="s">
        <v>1732</v>
      </c>
      <c r="G751" s="620" t="s">
        <v>106</v>
      </c>
      <c r="H751" s="622">
        <v>200000</v>
      </c>
      <c r="I751" s="622">
        <v>200000</v>
      </c>
      <c r="J751" s="623"/>
      <c r="K751" s="623"/>
      <c r="L751" s="623"/>
      <c r="M751" s="622"/>
      <c r="N751" s="622"/>
      <c r="O751" s="622"/>
      <c r="P751" s="624"/>
    </row>
    <row r="752" spans="1:16" s="611" customFormat="1" x14ac:dyDescent="0.2">
      <c r="A752" s="594">
        <v>623</v>
      </c>
      <c r="B752" s="594">
        <v>633</v>
      </c>
      <c r="C752" s="618">
        <v>977</v>
      </c>
      <c r="D752" s="619" t="s">
        <v>1747</v>
      </c>
      <c r="E752" s="620" t="s">
        <v>220</v>
      </c>
      <c r="F752" s="621" t="s">
        <v>1748</v>
      </c>
      <c r="G752" s="620" t="s">
        <v>106</v>
      </c>
      <c r="H752" s="622">
        <v>5000</v>
      </c>
      <c r="I752" s="622">
        <v>5000</v>
      </c>
      <c r="J752" s="623"/>
      <c r="K752" s="623"/>
      <c r="L752" s="623"/>
      <c r="M752" s="622"/>
      <c r="N752" s="622"/>
      <c r="O752" s="622"/>
      <c r="P752" s="624"/>
    </row>
    <row r="753" spans="1:16" s="611" customFormat="1" x14ac:dyDescent="0.2">
      <c r="A753" s="594">
        <v>624</v>
      </c>
      <c r="B753" s="594">
        <v>634</v>
      </c>
      <c r="C753" s="618">
        <v>978</v>
      </c>
      <c r="D753" s="619" t="s">
        <v>1750</v>
      </c>
      <c r="E753" s="620" t="s">
        <v>220</v>
      </c>
      <c r="F753" s="621" t="s">
        <v>1751</v>
      </c>
      <c r="G753" s="620" t="s">
        <v>106</v>
      </c>
      <c r="H753" s="622">
        <v>40000</v>
      </c>
      <c r="I753" s="622">
        <v>40000</v>
      </c>
      <c r="J753" s="623"/>
      <c r="K753" s="623"/>
      <c r="L753" s="623"/>
      <c r="M753" s="622"/>
      <c r="N753" s="622"/>
      <c r="O753" s="622"/>
      <c r="P753" s="624"/>
    </row>
    <row r="754" spans="1:16" s="611" customFormat="1" x14ac:dyDescent="0.2">
      <c r="A754" s="594">
        <v>625</v>
      </c>
      <c r="B754" s="594">
        <v>635</v>
      </c>
      <c r="C754" s="618">
        <v>979</v>
      </c>
      <c r="D754" s="619" t="s">
        <v>1753</v>
      </c>
      <c r="E754" s="620" t="s">
        <v>1754</v>
      </c>
      <c r="F754" s="621" t="s">
        <v>1651</v>
      </c>
      <c r="G754" s="620" t="s">
        <v>106</v>
      </c>
      <c r="H754" s="622">
        <v>350000</v>
      </c>
      <c r="I754" s="622">
        <v>350000</v>
      </c>
      <c r="J754" s="623"/>
      <c r="K754" s="623"/>
      <c r="L754" s="623"/>
      <c r="M754" s="622"/>
      <c r="N754" s="622"/>
      <c r="O754" s="622"/>
      <c r="P754" s="624"/>
    </row>
    <row r="755" spans="1:16" s="611" customFormat="1" x14ac:dyDescent="0.2">
      <c r="A755" s="594">
        <v>627</v>
      </c>
      <c r="B755" s="594">
        <v>637</v>
      </c>
      <c r="C755" s="618">
        <v>980</v>
      </c>
      <c r="D755" s="619" t="s">
        <v>1760</v>
      </c>
      <c r="E755" s="620" t="s">
        <v>1757</v>
      </c>
      <c r="F755" s="621" t="s">
        <v>1761</v>
      </c>
      <c r="G755" s="620" t="s">
        <v>106</v>
      </c>
      <c r="H755" s="622">
        <v>10000</v>
      </c>
      <c r="I755" s="622">
        <v>10000</v>
      </c>
      <c r="J755" s="623"/>
      <c r="K755" s="623"/>
      <c r="L755" s="623"/>
      <c r="M755" s="622"/>
      <c r="N755" s="622"/>
      <c r="O755" s="622"/>
      <c r="P755" s="624"/>
    </row>
    <row r="756" spans="1:16" s="611" customFormat="1" x14ac:dyDescent="0.2">
      <c r="A756" s="594">
        <v>630</v>
      </c>
      <c r="B756" s="594">
        <v>640</v>
      </c>
      <c r="C756" s="618">
        <v>981</v>
      </c>
      <c r="D756" s="619" t="s">
        <v>1769</v>
      </c>
      <c r="E756" s="620" t="s">
        <v>1767</v>
      </c>
      <c r="F756" s="621" t="s">
        <v>1770</v>
      </c>
      <c r="G756" s="620" t="s">
        <v>106</v>
      </c>
      <c r="H756" s="622">
        <v>25000</v>
      </c>
      <c r="I756" s="622">
        <v>25000</v>
      </c>
      <c r="J756" s="623"/>
      <c r="K756" s="623"/>
      <c r="L756" s="623"/>
      <c r="M756" s="622"/>
      <c r="N756" s="622"/>
      <c r="O756" s="622"/>
      <c r="P756" s="624"/>
    </row>
    <row r="757" spans="1:16" s="611" customFormat="1" x14ac:dyDescent="0.2">
      <c r="A757" s="594">
        <v>631</v>
      </c>
      <c r="B757" s="594">
        <v>641</v>
      </c>
      <c r="C757" s="618">
        <v>982</v>
      </c>
      <c r="D757" s="619" t="s">
        <v>1772</v>
      </c>
      <c r="E757" s="620" t="s">
        <v>1767</v>
      </c>
      <c r="F757" s="621" t="s">
        <v>1773</v>
      </c>
      <c r="G757" s="620" t="s">
        <v>106</v>
      </c>
      <c r="H757" s="622">
        <v>20000</v>
      </c>
      <c r="I757" s="622">
        <v>20000</v>
      </c>
      <c r="J757" s="623"/>
      <c r="K757" s="623"/>
      <c r="L757" s="623"/>
      <c r="M757" s="622"/>
      <c r="N757" s="622"/>
      <c r="O757" s="622"/>
      <c r="P757" s="624"/>
    </row>
    <row r="758" spans="1:16" s="611" customFormat="1" x14ac:dyDescent="0.2">
      <c r="A758" s="594">
        <v>632</v>
      </c>
      <c r="B758" s="594">
        <v>642</v>
      </c>
      <c r="C758" s="618">
        <v>983</v>
      </c>
      <c r="D758" s="619" t="s">
        <v>1775</v>
      </c>
      <c r="E758" s="620" t="s">
        <v>1767</v>
      </c>
      <c r="F758" s="621" t="s">
        <v>1776</v>
      </c>
      <c r="G758" s="620" t="s">
        <v>106</v>
      </c>
      <c r="H758" s="622">
        <v>50000</v>
      </c>
      <c r="I758" s="622">
        <v>50000</v>
      </c>
      <c r="J758" s="623"/>
      <c r="K758" s="623"/>
      <c r="L758" s="623"/>
      <c r="M758" s="622"/>
      <c r="N758" s="622"/>
      <c r="O758" s="622"/>
      <c r="P758" s="624"/>
    </row>
    <row r="759" spans="1:16" s="611" customFormat="1" x14ac:dyDescent="0.2">
      <c r="A759" s="594">
        <v>634</v>
      </c>
      <c r="B759" s="594">
        <v>644</v>
      </c>
      <c r="C759" s="618">
        <v>984</v>
      </c>
      <c r="D759" s="619" t="s">
        <v>1780</v>
      </c>
      <c r="E759" s="620" t="s">
        <v>222</v>
      </c>
      <c r="F759" s="621" t="s">
        <v>1781</v>
      </c>
      <c r="G759" s="620" t="s">
        <v>106</v>
      </c>
      <c r="H759" s="622">
        <v>30000</v>
      </c>
      <c r="I759" s="622">
        <v>30000</v>
      </c>
      <c r="J759" s="623"/>
      <c r="K759" s="623"/>
      <c r="L759" s="623"/>
      <c r="M759" s="622"/>
      <c r="N759" s="622"/>
      <c r="O759" s="622"/>
      <c r="P759" s="624"/>
    </row>
    <row r="760" spans="1:16" s="611" customFormat="1" x14ac:dyDescent="0.2">
      <c r="A760" s="594">
        <v>635</v>
      </c>
      <c r="B760" s="594">
        <v>645</v>
      </c>
      <c r="C760" s="618">
        <v>985</v>
      </c>
      <c r="D760" s="619" t="s">
        <v>1783</v>
      </c>
      <c r="E760" s="620" t="s">
        <v>1784</v>
      </c>
      <c r="F760" s="621" t="s">
        <v>1785</v>
      </c>
      <c r="G760" s="620" t="s">
        <v>106</v>
      </c>
      <c r="H760" s="622">
        <v>275000</v>
      </c>
      <c r="I760" s="622">
        <v>275000</v>
      </c>
      <c r="J760" s="623"/>
      <c r="K760" s="623"/>
      <c r="L760" s="623"/>
      <c r="M760" s="622"/>
      <c r="N760" s="622"/>
      <c r="O760" s="622"/>
      <c r="P760" s="624"/>
    </row>
    <row r="761" spans="1:16" s="611" customFormat="1" ht="30" x14ac:dyDescent="0.2">
      <c r="A761" s="594">
        <v>636</v>
      </c>
      <c r="B761" s="594">
        <v>646</v>
      </c>
      <c r="C761" s="618">
        <v>986</v>
      </c>
      <c r="D761" s="619" t="s">
        <v>1787</v>
      </c>
      <c r="E761" s="620" t="s">
        <v>1784</v>
      </c>
      <c r="F761" s="621" t="s">
        <v>1788</v>
      </c>
      <c r="G761" s="620" t="s">
        <v>106</v>
      </c>
      <c r="H761" s="622">
        <v>175000</v>
      </c>
      <c r="I761" s="622">
        <v>175000</v>
      </c>
      <c r="J761" s="623"/>
      <c r="K761" s="623"/>
      <c r="L761" s="623"/>
      <c r="M761" s="622"/>
      <c r="N761" s="622"/>
      <c r="O761" s="622"/>
      <c r="P761" s="624"/>
    </row>
    <row r="762" spans="1:16" s="611" customFormat="1" ht="30" x14ac:dyDescent="0.2">
      <c r="A762" s="594">
        <v>638</v>
      </c>
      <c r="B762" s="594">
        <v>648</v>
      </c>
      <c r="C762" s="618">
        <v>987</v>
      </c>
      <c r="D762" s="619" t="s">
        <v>1792</v>
      </c>
      <c r="E762" s="620" t="s">
        <v>1612</v>
      </c>
      <c r="F762" s="621" t="s">
        <v>1793</v>
      </c>
      <c r="G762" s="620" t="s">
        <v>106</v>
      </c>
      <c r="H762" s="622">
        <v>16000</v>
      </c>
      <c r="I762" s="622">
        <v>16000</v>
      </c>
      <c r="J762" s="623"/>
      <c r="K762" s="623"/>
      <c r="L762" s="623"/>
      <c r="M762" s="622"/>
      <c r="N762" s="622"/>
      <c r="O762" s="622"/>
      <c r="P762" s="624"/>
    </row>
    <row r="763" spans="1:16" s="611" customFormat="1" x14ac:dyDescent="0.2">
      <c r="A763" s="594">
        <v>639</v>
      </c>
      <c r="B763" s="594">
        <v>649</v>
      </c>
      <c r="C763" s="618">
        <v>988</v>
      </c>
      <c r="D763" s="619" t="s">
        <v>1795</v>
      </c>
      <c r="E763" s="620" t="s">
        <v>481</v>
      </c>
      <c r="F763" s="621" t="s">
        <v>1796</v>
      </c>
      <c r="G763" s="620" t="s">
        <v>106</v>
      </c>
      <c r="H763" s="622">
        <v>75000</v>
      </c>
      <c r="I763" s="622">
        <v>75000</v>
      </c>
      <c r="J763" s="623"/>
      <c r="K763" s="623"/>
      <c r="L763" s="623"/>
      <c r="M763" s="622"/>
      <c r="N763" s="622"/>
      <c r="O763" s="622"/>
      <c r="P763" s="624"/>
    </row>
    <row r="764" spans="1:16" s="611" customFormat="1" x14ac:dyDescent="0.2">
      <c r="A764" s="594">
        <v>641</v>
      </c>
      <c r="B764" s="594">
        <v>651</v>
      </c>
      <c r="C764" s="618">
        <v>989</v>
      </c>
      <c r="D764" s="619" t="s">
        <v>1802</v>
      </c>
      <c r="E764" s="620" t="s">
        <v>232</v>
      </c>
      <c r="F764" s="621" t="s">
        <v>1803</v>
      </c>
      <c r="G764" s="620" t="s">
        <v>106</v>
      </c>
      <c r="H764" s="622">
        <v>5000</v>
      </c>
      <c r="I764" s="622">
        <v>5000</v>
      </c>
      <c r="J764" s="623"/>
      <c r="K764" s="623"/>
      <c r="L764" s="623"/>
      <c r="M764" s="622"/>
      <c r="N764" s="622"/>
      <c r="O764" s="622"/>
      <c r="P764" s="624"/>
    </row>
    <row r="765" spans="1:16" s="611" customFormat="1" x14ac:dyDescent="0.2">
      <c r="A765" s="594">
        <v>642</v>
      </c>
      <c r="B765" s="594">
        <v>652</v>
      </c>
      <c r="C765" s="618">
        <v>990</v>
      </c>
      <c r="D765" s="619" t="s">
        <v>1805</v>
      </c>
      <c r="E765" s="620" t="s">
        <v>232</v>
      </c>
      <c r="F765" s="621" t="s">
        <v>1806</v>
      </c>
      <c r="G765" s="620" t="s">
        <v>106</v>
      </c>
      <c r="H765" s="622">
        <v>1500</v>
      </c>
      <c r="I765" s="622">
        <v>1500</v>
      </c>
      <c r="J765" s="623"/>
      <c r="K765" s="623"/>
      <c r="L765" s="623"/>
      <c r="M765" s="622"/>
      <c r="N765" s="622"/>
      <c r="O765" s="622"/>
      <c r="P765" s="624"/>
    </row>
    <row r="766" spans="1:16" s="611" customFormat="1" x14ac:dyDescent="0.2">
      <c r="A766" s="594">
        <v>643</v>
      </c>
      <c r="B766" s="594">
        <v>653</v>
      </c>
      <c r="C766" s="618">
        <v>991</v>
      </c>
      <c r="D766" s="619" t="s">
        <v>1808</v>
      </c>
      <c r="E766" s="620" t="s">
        <v>232</v>
      </c>
      <c r="F766" s="621" t="s">
        <v>1809</v>
      </c>
      <c r="G766" s="620" t="s">
        <v>106</v>
      </c>
      <c r="H766" s="622">
        <v>35000</v>
      </c>
      <c r="I766" s="622">
        <v>35000</v>
      </c>
      <c r="J766" s="623"/>
      <c r="K766" s="623"/>
      <c r="L766" s="623"/>
      <c r="M766" s="622"/>
      <c r="N766" s="622"/>
      <c r="O766" s="622"/>
      <c r="P766" s="624"/>
    </row>
    <row r="767" spans="1:16" s="611" customFormat="1" ht="30" x14ac:dyDescent="0.2">
      <c r="A767" s="594">
        <v>644</v>
      </c>
      <c r="B767" s="594">
        <v>654</v>
      </c>
      <c r="C767" s="618">
        <v>992</v>
      </c>
      <c r="D767" s="619" t="s">
        <v>1811</v>
      </c>
      <c r="E767" s="620" t="s">
        <v>232</v>
      </c>
      <c r="F767" s="621" t="s">
        <v>1812</v>
      </c>
      <c r="G767" s="620" t="s">
        <v>106</v>
      </c>
      <c r="H767" s="622">
        <v>40000</v>
      </c>
      <c r="I767" s="622">
        <v>40000</v>
      </c>
      <c r="J767" s="623"/>
      <c r="K767" s="623"/>
      <c r="L767" s="623"/>
      <c r="M767" s="622"/>
      <c r="N767" s="622"/>
      <c r="O767" s="622"/>
      <c r="P767" s="624"/>
    </row>
    <row r="768" spans="1:16" s="611" customFormat="1" ht="60" x14ac:dyDescent="0.2">
      <c r="A768" s="594">
        <v>645</v>
      </c>
      <c r="B768" s="594">
        <v>655</v>
      </c>
      <c r="C768" s="618">
        <v>993</v>
      </c>
      <c r="D768" s="619" t="s">
        <v>1814</v>
      </c>
      <c r="E768" s="620" t="s">
        <v>232</v>
      </c>
      <c r="F768" s="621" t="s">
        <v>1815</v>
      </c>
      <c r="G768" s="620" t="s">
        <v>106</v>
      </c>
      <c r="H768" s="622">
        <v>55000</v>
      </c>
      <c r="I768" s="622">
        <v>55000</v>
      </c>
      <c r="J768" s="623"/>
      <c r="K768" s="623"/>
      <c r="L768" s="623"/>
      <c r="M768" s="622"/>
      <c r="N768" s="622"/>
      <c r="O768" s="622"/>
      <c r="P768" s="624"/>
    </row>
    <row r="769" spans="1:16" s="611" customFormat="1" x14ac:dyDescent="0.2">
      <c r="A769" s="594">
        <v>646</v>
      </c>
      <c r="B769" s="594">
        <v>656</v>
      </c>
      <c r="C769" s="618">
        <v>994</v>
      </c>
      <c r="D769" s="619" t="s">
        <v>1817</v>
      </c>
      <c r="E769" s="620" t="s">
        <v>1016</v>
      </c>
      <c r="F769" s="621" t="s">
        <v>1643</v>
      </c>
      <c r="G769" s="620" t="s">
        <v>106</v>
      </c>
      <c r="H769" s="622">
        <v>50000</v>
      </c>
      <c r="I769" s="622">
        <v>50000</v>
      </c>
      <c r="J769" s="623"/>
      <c r="K769" s="623"/>
      <c r="L769" s="623"/>
      <c r="M769" s="622"/>
      <c r="N769" s="622"/>
      <c r="O769" s="622"/>
      <c r="P769" s="624"/>
    </row>
    <row r="770" spans="1:16" s="611" customFormat="1" x14ac:dyDescent="0.2">
      <c r="A770" s="594">
        <v>647</v>
      </c>
      <c r="B770" s="594">
        <v>657</v>
      </c>
      <c r="C770" s="618">
        <v>995</v>
      </c>
      <c r="D770" s="619" t="s">
        <v>1819</v>
      </c>
      <c r="E770" s="620" t="s">
        <v>1820</v>
      </c>
      <c r="F770" s="621" t="s">
        <v>1761</v>
      </c>
      <c r="G770" s="620" t="s">
        <v>106</v>
      </c>
      <c r="H770" s="622">
        <v>10000</v>
      </c>
      <c r="I770" s="622">
        <v>10000</v>
      </c>
      <c r="J770" s="623"/>
      <c r="K770" s="623"/>
      <c r="L770" s="623"/>
      <c r="M770" s="622"/>
      <c r="N770" s="622"/>
      <c r="O770" s="622"/>
      <c r="P770" s="624"/>
    </row>
    <row r="771" spans="1:16" s="611" customFormat="1" ht="45" x14ac:dyDescent="0.2">
      <c r="A771" s="594">
        <v>648</v>
      </c>
      <c r="B771" s="594">
        <v>658</v>
      </c>
      <c r="C771" s="618">
        <v>996</v>
      </c>
      <c r="D771" s="619" t="s">
        <v>1822</v>
      </c>
      <c r="E771" s="620" t="s">
        <v>1026</v>
      </c>
      <c r="F771" s="621" t="s">
        <v>1823</v>
      </c>
      <c r="G771" s="620" t="s">
        <v>106</v>
      </c>
      <c r="H771" s="622">
        <v>200000</v>
      </c>
      <c r="I771" s="622">
        <v>200000</v>
      </c>
      <c r="J771" s="623"/>
      <c r="K771" s="623"/>
      <c r="L771" s="623"/>
      <c r="M771" s="622"/>
      <c r="N771" s="622"/>
      <c r="O771" s="622"/>
      <c r="P771" s="624"/>
    </row>
    <row r="772" spans="1:16" s="611" customFormat="1" x14ac:dyDescent="0.2">
      <c r="A772" s="594">
        <v>653</v>
      </c>
      <c r="B772" s="594">
        <v>663</v>
      </c>
      <c r="C772" s="618">
        <v>997</v>
      </c>
      <c r="D772" s="619" t="s">
        <v>1836</v>
      </c>
      <c r="E772" s="620" t="s">
        <v>481</v>
      </c>
      <c r="F772" s="621" t="s">
        <v>1837</v>
      </c>
      <c r="G772" s="620" t="s">
        <v>106</v>
      </c>
      <c r="H772" s="622">
        <v>150000</v>
      </c>
      <c r="I772" s="622">
        <v>150000</v>
      </c>
      <c r="J772" s="623"/>
      <c r="K772" s="623"/>
      <c r="L772" s="623"/>
      <c r="M772" s="622"/>
      <c r="N772" s="622"/>
      <c r="O772" s="622"/>
      <c r="P772" s="624"/>
    </row>
    <row r="773" spans="1:16" s="611" customFormat="1" x14ac:dyDescent="0.2">
      <c r="A773" s="594">
        <v>656</v>
      </c>
      <c r="B773" s="594">
        <v>666</v>
      </c>
      <c r="C773" s="618">
        <v>998</v>
      </c>
      <c r="D773" s="619" t="s">
        <v>1845</v>
      </c>
      <c r="E773" s="620" t="s">
        <v>481</v>
      </c>
      <c r="F773" s="621" t="s">
        <v>1843</v>
      </c>
      <c r="G773" s="620" t="s">
        <v>106</v>
      </c>
      <c r="H773" s="622">
        <v>78000</v>
      </c>
      <c r="I773" s="622">
        <v>78000</v>
      </c>
      <c r="J773" s="623"/>
      <c r="K773" s="623"/>
      <c r="L773" s="623"/>
      <c r="M773" s="622"/>
      <c r="N773" s="622"/>
      <c r="O773" s="622"/>
      <c r="P773" s="624"/>
    </row>
    <row r="774" spans="1:16" s="611" customFormat="1" ht="30" x14ac:dyDescent="0.2">
      <c r="A774" s="594">
        <v>660</v>
      </c>
      <c r="B774" s="594">
        <v>670</v>
      </c>
      <c r="C774" s="618">
        <v>999</v>
      </c>
      <c r="D774" s="619" t="s">
        <v>1857</v>
      </c>
      <c r="E774" s="620" t="s">
        <v>238</v>
      </c>
      <c r="F774" s="621" t="s">
        <v>1858</v>
      </c>
      <c r="G774" s="620" t="s">
        <v>106</v>
      </c>
      <c r="H774" s="622">
        <v>252000</v>
      </c>
      <c r="I774" s="622">
        <v>252000</v>
      </c>
      <c r="J774" s="623"/>
      <c r="K774" s="623"/>
      <c r="L774" s="623"/>
      <c r="M774" s="622"/>
      <c r="N774" s="622"/>
      <c r="O774" s="622"/>
      <c r="P774" s="624"/>
    </row>
    <row r="775" spans="1:16" s="611" customFormat="1" ht="30" x14ac:dyDescent="0.2">
      <c r="A775" s="594">
        <v>661</v>
      </c>
      <c r="B775" s="594">
        <v>671</v>
      </c>
      <c r="C775" s="618">
        <v>1000</v>
      </c>
      <c r="D775" s="619" t="s">
        <v>1860</v>
      </c>
      <c r="E775" s="620" t="s">
        <v>238</v>
      </c>
      <c r="F775" s="621" t="s">
        <v>1861</v>
      </c>
      <c r="G775" s="620" t="s">
        <v>106</v>
      </c>
      <c r="H775" s="622">
        <v>25000</v>
      </c>
      <c r="I775" s="622">
        <v>25000</v>
      </c>
      <c r="J775" s="623"/>
      <c r="K775" s="623"/>
      <c r="L775" s="623"/>
      <c r="M775" s="622"/>
      <c r="N775" s="622"/>
      <c r="O775" s="622"/>
      <c r="P775" s="624"/>
    </row>
    <row r="776" spans="1:16" s="611" customFormat="1" ht="30" x14ac:dyDescent="0.2">
      <c r="A776" s="594">
        <v>662</v>
      </c>
      <c r="B776" s="594">
        <v>672</v>
      </c>
      <c r="C776" s="618">
        <v>1001</v>
      </c>
      <c r="D776" s="619" t="s">
        <v>1863</v>
      </c>
      <c r="E776" s="620" t="s">
        <v>238</v>
      </c>
      <c r="F776" s="621" t="s">
        <v>1864</v>
      </c>
      <c r="G776" s="620" t="s">
        <v>106</v>
      </c>
      <c r="H776" s="622">
        <v>0</v>
      </c>
      <c r="I776" s="622">
        <v>0</v>
      </c>
      <c r="J776" s="623"/>
      <c r="K776" s="623"/>
      <c r="L776" s="623"/>
      <c r="M776" s="622"/>
      <c r="N776" s="622"/>
      <c r="O776" s="622"/>
      <c r="P776" s="624"/>
    </row>
    <row r="777" spans="1:16" s="611" customFormat="1" ht="30" x14ac:dyDescent="0.2">
      <c r="A777" s="594">
        <v>663</v>
      </c>
      <c r="B777" s="594">
        <v>673</v>
      </c>
      <c r="C777" s="618">
        <v>1002</v>
      </c>
      <c r="D777" s="619" t="s">
        <v>1866</v>
      </c>
      <c r="E777" s="620" t="s">
        <v>238</v>
      </c>
      <c r="F777" s="621" t="s">
        <v>1867</v>
      </c>
      <c r="G777" s="620" t="s">
        <v>106</v>
      </c>
      <c r="H777" s="622">
        <v>0</v>
      </c>
      <c r="I777" s="622">
        <v>0</v>
      </c>
      <c r="J777" s="623"/>
      <c r="K777" s="623"/>
      <c r="L777" s="623"/>
      <c r="M777" s="622"/>
      <c r="N777" s="622"/>
      <c r="O777" s="622"/>
      <c r="P777" s="624"/>
    </row>
    <row r="778" spans="1:16" s="611" customFormat="1" ht="30" x14ac:dyDescent="0.2">
      <c r="A778" s="594">
        <v>664</v>
      </c>
      <c r="B778" s="594">
        <v>674</v>
      </c>
      <c r="C778" s="618">
        <v>1003</v>
      </c>
      <c r="D778" s="619" t="s">
        <v>1869</v>
      </c>
      <c r="E778" s="620" t="s">
        <v>238</v>
      </c>
      <c r="F778" s="621" t="s">
        <v>1870</v>
      </c>
      <c r="G778" s="620" t="s">
        <v>106</v>
      </c>
      <c r="H778" s="622">
        <v>0</v>
      </c>
      <c r="I778" s="622">
        <v>0</v>
      </c>
      <c r="J778" s="623"/>
      <c r="K778" s="623"/>
      <c r="L778" s="623"/>
      <c r="M778" s="622"/>
      <c r="N778" s="622"/>
      <c r="O778" s="622"/>
      <c r="P778" s="624"/>
    </row>
    <row r="779" spans="1:16" s="611" customFormat="1" ht="30" x14ac:dyDescent="0.2">
      <c r="A779" s="594">
        <v>665</v>
      </c>
      <c r="B779" s="594">
        <v>675</v>
      </c>
      <c r="C779" s="618">
        <v>1004</v>
      </c>
      <c r="D779" s="619" t="s">
        <v>1872</v>
      </c>
      <c r="E779" s="620" t="s">
        <v>1873</v>
      </c>
      <c r="F779" s="621" t="s">
        <v>1874</v>
      </c>
      <c r="G779" s="620" t="s">
        <v>106</v>
      </c>
      <c r="H779" s="622">
        <v>488000</v>
      </c>
      <c r="I779" s="622">
        <v>488000</v>
      </c>
      <c r="J779" s="623"/>
      <c r="K779" s="623"/>
      <c r="L779" s="623"/>
      <c r="M779" s="622"/>
      <c r="N779" s="622"/>
      <c r="O779" s="622"/>
      <c r="P779" s="624"/>
    </row>
    <row r="780" spans="1:16" s="611" customFormat="1" x14ac:dyDescent="0.2">
      <c r="A780" s="594">
        <v>666</v>
      </c>
      <c r="B780" s="594">
        <v>676</v>
      </c>
      <c r="C780" s="618">
        <v>1005</v>
      </c>
      <c r="D780" s="619" t="s">
        <v>1876</v>
      </c>
      <c r="E780" s="620" t="s">
        <v>1877</v>
      </c>
      <c r="F780" s="621" t="s">
        <v>1878</v>
      </c>
      <c r="G780" s="620" t="s">
        <v>106</v>
      </c>
      <c r="H780" s="622">
        <v>150000</v>
      </c>
      <c r="I780" s="622">
        <v>150000</v>
      </c>
      <c r="J780" s="623"/>
      <c r="K780" s="623"/>
      <c r="L780" s="623"/>
      <c r="M780" s="622"/>
      <c r="N780" s="622"/>
      <c r="O780" s="622"/>
      <c r="P780" s="624"/>
    </row>
    <row r="781" spans="1:16" s="611" customFormat="1" x14ac:dyDescent="0.2">
      <c r="A781" s="594">
        <v>667</v>
      </c>
      <c r="B781" s="594">
        <v>677</v>
      </c>
      <c r="C781" s="618">
        <v>1006</v>
      </c>
      <c r="D781" s="619" t="s">
        <v>1880</v>
      </c>
      <c r="E781" s="620" t="s">
        <v>1877</v>
      </c>
      <c r="F781" s="621" t="s">
        <v>1881</v>
      </c>
      <c r="G781" s="620" t="s">
        <v>106</v>
      </c>
      <c r="H781" s="622">
        <v>90000</v>
      </c>
      <c r="I781" s="622">
        <v>90000</v>
      </c>
      <c r="J781" s="623"/>
      <c r="K781" s="623"/>
      <c r="L781" s="623"/>
      <c r="M781" s="622"/>
      <c r="N781" s="622"/>
      <c r="O781" s="622"/>
      <c r="P781" s="624"/>
    </row>
    <row r="782" spans="1:16" s="611" customFormat="1" x14ac:dyDescent="0.2">
      <c r="A782" s="594">
        <v>668</v>
      </c>
      <c r="B782" s="594">
        <v>678</v>
      </c>
      <c r="C782" s="618">
        <v>1007</v>
      </c>
      <c r="D782" s="619" t="s">
        <v>1883</v>
      </c>
      <c r="E782" s="620" t="s">
        <v>1884</v>
      </c>
      <c r="F782" s="621" t="s">
        <v>1885</v>
      </c>
      <c r="G782" s="620" t="s">
        <v>106</v>
      </c>
      <c r="H782" s="622">
        <v>12000</v>
      </c>
      <c r="I782" s="622">
        <v>12000</v>
      </c>
      <c r="J782" s="623"/>
      <c r="K782" s="623"/>
      <c r="L782" s="623"/>
      <c r="M782" s="622"/>
      <c r="N782" s="622"/>
      <c r="O782" s="622"/>
      <c r="P782" s="624"/>
    </row>
    <row r="783" spans="1:16" s="611" customFormat="1" ht="30" x14ac:dyDescent="0.2">
      <c r="A783" s="594">
        <v>669</v>
      </c>
      <c r="B783" s="594">
        <v>679</v>
      </c>
      <c r="C783" s="618">
        <v>1008</v>
      </c>
      <c r="D783" s="619" t="s">
        <v>1887</v>
      </c>
      <c r="E783" s="620" t="s">
        <v>1888</v>
      </c>
      <c r="F783" s="621" t="s">
        <v>1889</v>
      </c>
      <c r="G783" s="620" t="s">
        <v>106</v>
      </c>
      <c r="H783" s="622">
        <v>25000</v>
      </c>
      <c r="I783" s="622">
        <v>25000</v>
      </c>
      <c r="J783" s="623"/>
      <c r="K783" s="623"/>
      <c r="L783" s="623"/>
      <c r="M783" s="622"/>
      <c r="N783" s="622"/>
      <c r="O783" s="622"/>
      <c r="P783" s="624"/>
    </row>
    <row r="784" spans="1:16" s="611" customFormat="1" x14ac:dyDescent="0.2">
      <c r="A784" s="594">
        <v>672</v>
      </c>
      <c r="B784" s="594">
        <v>682</v>
      </c>
      <c r="C784" s="618">
        <v>1009</v>
      </c>
      <c r="D784" s="619" t="s">
        <v>1896</v>
      </c>
      <c r="E784" s="620" t="s">
        <v>1820</v>
      </c>
      <c r="F784" s="621" t="s">
        <v>1657</v>
      </c>
      <c r="G784" s="620" t="s">
        <v>106</v>
      </c>
      <c r="H784" s="622">
        <v>350000</v>
      </c>
      <c r="I784" s="622">
        <v>350000</v>
      </c>
      <c r="J784" s="623"/>
      <c r="K784" s="623"/>
      <c r="L784" s="623"/>
      <c r="M784" s="622"/>
      <c r="N784" s="622"/>
      <c r="O784" s="622"/>
      <c r="P784" s="624"/>
    </row>
    <row r="785" spans="1:16" s="611" customFormat="1" ht="30" x14ac:dyDescent="0.2">
      <c r="A785" s="594">
        <v>673</v>
      </c>
      <c r="B785" s="594">
        <v>683</v>
      </c>
      <c r="C785" s="618">
        <v>1010</v>
      </c>
      <c r="D785" s="619" t="s">
        <v>1898</v>
      </c>
      <c r="E785" s="620" t="s">
        <v>1899</v>
      </c>
      <c r="F785" s="621" t="s">
        <v>1900</v>
      </c>
      <c r="G785" s="620" t="s">
        <v>106</v>
      </c>
      <c r="H785" s="622">
        <v>350000</v>
      </c>
      <c r="I785" s="622">
        <v>350000</v>
      </c>
      <c r="J785" s="623"/>
      <c r="K785" s="623"/>
      <c r="L785" s="623"/>
      <c r="M785" s="622"/>
      <c r="N785" s="622"/>
      <c r="O785" s="622"/>
      <c r="P785" s="624"/>
    </row>
    <row r="786" spans="1:16" s="611" customFormat="1" ht="30" x14ac:dyDescent="0.2">
      <c r="A786" s="594">
        <v>674</v>
      </c>
      <c r="B786" s="594">
        <v>684</v>
      </c>
      <c r="C786" s="618">
        <v>1011</v>
      </c>
      <c r="D786" s="619" t="s">
        <v>1902</v>
      </c>
      <c r="E786" s="620" t="s">
        <v>1899</v>
      </c>
      <c r="F786" s="621" t="s">
        <v>1903</v>
      </c>
      <c r="G786" s="620" t="s">
        <v>106</v>
      </c>
      <c r="H786" s="622">
        <v>15000</v>
      </c>
      <c r="I786" s="622">
        <v>15000</v>
      </c>
      <c r="J786" s="623"/>
      <c r="K786" s="623"/>
      <c r="L786" s="623"/>
      <c r="M786" s="622"/>
      <c r="N786" s="622"/>
      <c r="O786" s="622"/>
      <c r="P786" s="624"/>
    </row>
    <row r="787" spans="1:16" s="611" customFormat="1" x14ac:dyDescent="0.2">
      <c r="A787" s="594">
        <v>675</v>
      </c>
      <c r="B787" s="594">
        <v>685</v>
      </c>
      <c r="C787" s="618">
        <v>1012</v>
      </c>
      <c r="D787" s="619" t="s">
        <v>1905</v>
      </c>
      <c r="E787" s="620" t="s">
        <v>481</v>
      </c>
      <c r="F787" s="621" t="s">
        <v>1906</v>
      </c>
      <c r="G787" s="620" t="s">
        <v>106</v>
      </c>
      <c r="H787" s="622">
        <v>40000</v>
      </c>
      <c r="I787" s="622">
        <v>40000</v>
      </c>
      <c r="J787" s="623"/>
      <c r="K787" s="623"/>
      <c r="L787" s="623"/>
      <c r="M787" s="622"/>
      <c r="N787" s="622"/>
      <c r="O787" s="622"/>
      <c r="P787" s="624"/>
    </row>
    <row r="788" spans="1:16" s="611" customFormat="1" ht="30" x14ac:dyDescent="0.2">
      <c r="A788" s="594">
        <v>676</v>
      </c>
      <c r="B788" s="594">
        <v>686</v>
      </c>
      <c r="C788" s="618">
        <v>1013</v>
      </c>
      <c r="D788" s="619" t="s">
        <v>1908</v>
      </c>
      <c r="E788" s="620" t="s">
        <v>353</v>
      </c>
      <c r="F788" s="621" t="s">
        <v>1909</v>
      </c>
      <c r="G788" s="620" t="s">
        <v>106</v>
      </c>
      <c r="H788" s="622">
        <v>90000</v>
      </c>
      <c r="I788" s="622">
        <v>90000</v>
      </c>
      <c r="J788" s="623"/>
      <c r="K788" s="623"/>
      <c r="L788" s="623"/>
      <c r="M788" s="622"/>
      <c r="N788" s="622"/>
      <c r="O788" s="622"/>
      <c r="P788" s="624"/>
    </row>
    <row r="789" spans="1:16" s="611" customFormat="1" x14ac:dyDescent="0.2">
      <c r="A789" s="594">
        <v>677</v>
      </c>
      <c r="B789" s="594">
        <v>687</v>
      </c>
      <c r="C789" s="618">
        <v>1014</v>
      </c>
      <c r="D789" s="619" t="s">
        <v>1911</v>
      </c>
      <c r="E789" s="620" t="s">
        <v>140</v>
      </c>
      <c r="F789" s="621" t="s">
        <v>1912</v>
      </c>
      <c r="G789" s="620" t="s">
        <v>106</v>
      </c>
      <c r="H789" s="622">
        <v>6000</v>
      </c>
      <c r="I789" s="622">
        <v>6000</v>
      </c>
      <c r="J789" s="623"/>
      <c r="K789" s="623"/>
      <c r="L789" s="623"/>
      <c r="M789" s="622"/>
      <c r="N789" s="622"/>
      <c r="O789" s="622"/>
      <c r="P789" s="624"/>
    </row>
    <row r="790" spans="1:16" s="611" customFormat="1" x14ac:dyDescent="0.2">
      <c r="A790" s="594">
        <v>678</v>
      </c>
      <c r="B790" s="594">
        <v>688</v>
      </c>
      <c r="C790" s="618">
        <v>1015</v>
      </c>
      <c r="D790" s="619" t="s">
        <v>1914</v>
      </c>
      <c r="E790" s="620" t="s">
        <v>481</v>
      </c>
      <c r="F790" s="621" t="s">
        <v>1915</v>
      </c>
      <c r="G790" s="620" t="s">
        <v>106</v>
      </c>
      <c r="H790" s="622">
        <v>50000</v>
      </c>
      <c r="I790" s="622">
        <v>50000</v>
      </c>
      <c r="J790" s="623"/>
      <c r="K790" s="623"/>
      <c r="L790" s="623"/>
      <c r="M790" s="622"/>
      <c r="N790" s="622"/>
      <c r="O790" s="622"/>
      <c r="P790" s="624"/>
    </row>
    <row r="791" spans="1:16" s="611" customFormat="1" x14ac:dyDescent="0.2">
      <c r="A791" s="594">
        <v>679</v>
      </c>
      <c r="B791" s="594">
        <v>689</v>
      </c>
      <c r="C791" s="618">
        <v>1016</v>
      </c>
      <c r="D791" s="619" t="s">
        <v>1917</v>
      </c>
      <c r="E791" s="620" t="s">
        <v>481</v>
      </c>
      <c r="F791" s="621" t="s">
        <v>1560</v>
      </c>
      <c r="G791" s="620" t="s">
        <v>106</v>
      </c>
      <c r="H791" s="622">
        <v>150000</v>
      </c>
      <c r="I791" s="622">
        <v>150000</v>
      </c>
      <c r="J791" s="623"/>
      <c r="K791" s="623"/>
      <c r="L791" s="623"/>
      <c r="M791" s="622"/>
      <c r="N791" s="622"/>
      <c r="O791" s="622"/>
      <c r="P791" s="624"/>
    </row>
    <row r="792" spans="1:16" s="611" customFormat="1" x14ac:dyDescent="0.2">
      <c r="A792" s="594">
        <v>680</v>
      </c>
      <c r="B792" s="594">
        <v>690</v>
      </c>
      <c r="C792" s="618">
        <v>1017</v>
      </c>
      <c r="D792" s="619" t="s">
        <v>1919</v>
      </c>
      <c r="E792" s="620" t="s">
        <v>481</v>
      </c>
      <c r="F792" s="621" t="s">
        <v>1920</v>
      </c>
      <c r="G792" s="620" t="s">
        <v>106</v>
      </c>
      <c r="H792" s="622">
        <v>75000</v>
      </c>
      <c r="I792" s="622">
        <v>75000</v>
      </c>
      <c r="J792" s="623"/>
      <c r="K792" s="623"/>
      <c r="L792" s="623"/>
      <c r="M792" s="622"/>
      <c r="N792" s="622"/>
      <c r="O792" s="622"/>
      <c r="P792" s="624"/>
    </row>
    <row r="793" spans="1:16" s="611" customFormat="1" x14ac:dyDescent="0.2">
      <c r="A793" s="594">
        <v>681</v>
      </c>
      <c r="B793" s="594">
        <v>691</v>
      </c>
      <c r="C793" s="618">
        <v>1018</v>
      </c>
      <c r="D793" s="619" t="s">
        <v>1922</v>
      </c>
      <c r="E793" s="620" t="s">
        <v>1923</v>
      </c>
      <c r="F793" s="621" t="s">
        <v>1924</v>
      </c>
      <c r="G793" s="620" t="s">
        <v>106</v>
      </c>
      <c r="H793" s="622">
        <v>150000</v>
      </c>
      <c r="I793" s="622">
        <v>150000</v>
      </c>
      <c r="J793" s="623"/>
      <c r="K793" s="623"/>
      <c r="L793" s="623"/>
      <c r="M793" s="622"/>
      <c r="N793" s="622"/>
      <c r="O793" s="622"/>
      <c r="P793" s="624"/>
    </row>
    <row r="794" spans="1:16" s="611" customFormat="1" ht="30" x14ac:dyDescent="0.2">
      <c r="A794" s="594">
        <v>682</v>
      </c>
      <c r="B794" s="594">
        <v>692</v>
      </c>
      <c r="C794" s="618">
        <v>1019</v>
      </c>
      <c r="D794" s="619" t="s">
        <v>1926</v>
      </c>
      <c r="E794" s="620" t="s">
        <v>481</v>
      </c>
      <c r="F794" s="621" t="s">
        <v>1927</v>
      </c>
      <c r="G794" s="620" t="s">
        <v>106</v>
      </c>
      <c r="H794" s="622">
        <v>35000</v>
      </c>
      <c r="I794" s="622">
        <v>35000</v>
      </c>
      <c r="J794" s="623"/>
      <c r="K794" s="623"/>
      <c r="L794" s="623"/>
      <c r="M794" s="622"/>
      <c r="N794" s="622"/>
      <c r="O794" s="622"/>
      <c r="P794" s="624"/>
    </row>
    <row r="795" spans="1:16" s="611" customFormat="1" x14ac:dyDescent="0.2">
      <c r="A795" s="594">
        <v>683</v>
      </c>
      <c r="B795" s="594">
        <v>693</v>
      </c>
      <c r="C795" s="618">
        <v>1020</v>
      </c>
      <c r="D795" s="619" t="s">
        <v>1929</v>
      </c>
      <c r="E795" s="620" t="s">
        <v>481</v>
      </c>
      <c r="F795" s="621" t="s">
        <v>1930</v>
      </c>
      <c r="G795" s="620" t="s">
        <v>106</v>
      </c>
      <c r="H795" s="622">
        <v>100000</v>
      </c>
      <c r="I795" s="622">
        <v>100000</v>
      </c>
      <c r="J795" s="623"/>
      <c r="K795" s="623"/>
      <c r="L795" s="623"/>
      <c r="M795" s="622"/>
      <c r="N795" s="622"/>
      <c r="O795" s="622"/>
      <c r="P795" s="624"/>
    </row>
    <row r="796" spans="1:16" s="611" customFormat="1" x14ac:dyDescent="0.2">
      <c r="A796" s="594">
        <v>684</v>
      </c>
      <c r="B796" s="594">
        <v>694</v>
      </c>
      <c r="C796" s="618">
        <v>1021</v>
      </c>
      <c r="D796" s="619" t="s">
        <v>1932</v>
      </c>
      <c r="E796" s="620" t="s">
        <v>1933</v>
      </c>
      <c r="F796" s="621" t="s">
        <v>1698</v>
      </c>
      <c r="G796" s="620" t="s">
        <v>106</v>
      </c>
      <c r="H796" s="622">
        <v>5000</v>
      </c>
      <c r="I796" s="622">
        <v>5000</v>
      </c>
      <c r="J796" s="623"/>
      <c r="K796" s="623"/>
      <c r="L796" s="623"/>
      <c r="M796" s="622"/>
      <c r="N796" s="622"/>
      <c r="O796" s="622"/>
      <c r="P796" s="624"/>
    </row>
    <row r="797" spans="1:16" s="611" customFormat="1" x14ac:dyDescent="0.2">
      <c r="A797" s="594">
        <v>685</v>
      </c>
      <c r="B797" s="594">
        <v>695</v>
      </c>
      <c r="C797" s="618">
        <v>1022</v>
      </c>
      <c r="D797" s="619" t="s">
        <v>1935</v>
      </c>
      <c r="E797" s="620" t="s">
        <v>1933</v>
      </c>
      <c r="F797" s="621" t="s">
        <v>1936</v>
      </c>
      <c r="G797" s="620" t="s">
        <v>106</v>
      </c>
      <c r="H797" s="622">
        <v>35000</v>
      </c>
      <c r="I797" s="622">
        <v>35000</v>
      </c>
      <c r="J797" s="623"/>
      <c r="K797" s="623"/>
      <c r="L797" s="623"/>
      <c r="M797" s="622"/>
      <c r="N797" s="622"/>
      <c r="O797" s="622"/>
      <c r="P797" s="624"/>
    </row>
    <row r="798" spans="1:16" s="611" customFormat="1" x14ac:dyDescent="0.2">
      <c r="A798" s="594">
        <v>686</v>
      </c>
      <c r="B798" s="594">
        <v>696</v>
      </c>
      <c r="C798" s="618">
        <v>1023</v>
      </c>
      <c r="D798" s="619" t="s">
        <v>1938</v>
      </c>
      <c r="E798" s="620" t="s">
        <v>1933</v>
      </c>
      <c r="F798" s="621" t="s">
        <v>1939</v>
      </c>
      <c r="G798" s="620" t="s">
        <v>106</v>
      </c>
      <c r="H798" s="622">
        <v>400000</v>
      </c>
      <c r="I798" s="622">
        <v>400000</v>
      </c>
      <c r="J798" s="623"/>
      <c r="K798" s="623"/>
      <c r="L798" s="623"/>
      <c r="M798" s="622"/>
      <c r="N798" s="622"/>
      <c r="O798" s="622"/>
      <c r="P798" s="624"/>
    </row>
    <row r="799" spans="1:16" s="611" customFormat="1" x14ac:dyDescent="0.2">
      <c r="A799" s="594">
        <v>689</v>
      </c>
      <c r="B799" s="594">
        <v>699</v>
      </c>
      <c r="C799" s="618">
        <v>1024</v>
      </c>
      <c r="D799" s="619" t="s">
        <v>1947</v>
      </c>
      <c r="E799" s="620" t="s">
        <v>481</v>
      </c>
      <c r="F799" s="621" t="s">
        <v>1948</v>
      </c>
      <c r="G799" s="620" t="s">
        <v>106</v>
      </c>
      <c r="H799" s="622">
        <v>153000</v>
      </c>
      <c r="I799" s="622">
        <v>153000</v>
      </c>
      <c r="J799" s="623"/>
      <c r="K799" s="623"/>
      <c r="L799" s="623"/>
      <c r="M799" s="622"/>
      <c r="N799" s="622"/>
      <c r="O799" s="622"/>
      <c r="P799" s="624"/>
    </row>
    <row r="800" spans="1:16" s="611" customFormat="1" ht="30" x14ac:dyDescent="0.2">
      <c r="A800" s="594">
        <v>690</v>
      </c>
      <c r="B800" s="594">
        <v>700</v>
      </c>
      <c r="C800" s="618">
        <v>1025</v>
      </c>
      <c r="D800" s="619" t="s">
        <v>1950</v>
      </c>
      <c r="E800" s="620" t="s">
        <v>481</v>
      </c>
      <c r="F800" s="621" t="s">
        <v>1951</v>
      </c>
      <c r="G800" s="620" t="s">
        <v>106</v>
      </c>
      <c r="H800" s="622">
        <v>300000</v>
      </c>
      <c r="I800" s="622">
        <v>300000</v>
      </c>
      <c r="J800" s="623"/>
      <c r="K800" s="623"/>
      <c r="L800" s="623"/>
      <c r="M800" s="622"/>
      <c r="N800" s="622"/>
      <c r="O800" s="622"/>
      <c r="P800" s="624"/>
    </row>
    <row r="801" spans="1:16" s="611" customFormat="1" ht="30" x14ac:dyDescent="0.2">
      <c r="A801" s="594">
        <v>691</v>
      </c>
      <c r="B801" s="594">
        <v>701</v>
      </c>
      <c r="C801" s="618">
        <v>1026</v>
      </c>
      <c r="D801" s="619" t="s">
        <v>1953</v>
      </c>
      <c r="E801" s="620" t="s">
        <v>481</v>
      </c>
      <c r="F801" s="621" t="s">
        <v>1954</v>
      </c>
      <c r="G801" s="620" t="s">
        <v>106</v>
      </c>
      <c r="H801" s="622">
        <v>150000</v>
      </c>
      <c r="I801" s="622">
        <v>150000</v>
      </c>
      <c r="J801" s="623"/>
      <c r="K801" s="623"/>
      <c r="L801" s="623"/>
      <c r="M801" s="622"/>
      <c r="N801" s="622"/>
      <c r="O801" s="622"/>
      <c r="P801" s="624"/>
    </row>
    <row r="802" spans="1:16" s="611" customFormat="1" ht="30" x14ac:dyDescent="0.2">
      <c r="A802" s="594">
        <v>692</v>
      </c>
      <c r="B802" s="594">
        <v>702</v>
      </c>
      <c r="C802" s="618">
        <v>1027</v>
      </c>
      <c r="D802" s="619" t="s">
        <v>1956</v>
      </c>
      <c r="E802" s="620" t="s">
        <v>481</v>
      </c>
      <c r="F802" s="621" t="s">
        <v>1957</v>
      </c>
      <c r="G802" s="620" t="s">
        <v>106</v>
      </c>
      <c r="H802" s="622">
        <v>100000</v>
      </c>
      <c r="I802" s="622">
        <v>100000</v>
      </c>
      <c r="J802" s="623"/>
      <c r="K802" s="623"/>
      <c r="L802" s="623"/>
      <c r="M802" s="622"/>
      <c r="N802" s="622"/>
      <c r="O802" s="622"/>
      <c r="P802" s="624"/>
    </row>
    <row r="803" spans="1:16" s="611" customFormat="1" x14ac:dyDescent="0.2">
      <c r="A803" s="594">
        <v>693</v>
      </c>
      <c r="B803" s="594">
        <v>703</v>
      </c>
      <c r="C803" s="618">
        <v>1028</v>
      </c>
      <c r="D803" s="619" t="s">
        <v>1959</v>
      </c>
      <c r="E803" s="620" t="s">
        <v>481</v>
      </c>
      <c r="F803" s="621" t="s">
        <v>187</v>
      </c>
      <c r="G803" s="620" t="s">
        <v>106</v>
      </c>
      <c r="H803" s="622">
        <v>125000</v>
      </c>
      <c r="I803" s="622">
        <v>125000</v>
      </c>
      <c r="J803" s="623"/>
      <c r="K803" s="623"/>
      <c r="L803" s="623"/>
      <c r="M803" s="622"/>
      <c r="N803" s="622"/>
      <c r="O803" s="622"/>
      <c r="P803" s="624"/>
    </row>
    <row r="804" spans="1:16" s="611" customFormat="1" ht="30" x14ac:dyDescent="0.2">
      <c r="A804" s="594">
        <v>695</v>
      </c>
      <c r="B804" s="594">
        <v>705</v>
      </c>
      <c r="C804" s="618">
        <v>1029</v>
      </c>
      <c r="D804" s="619" t="s">
        <v>1964</v>
      </c>
      <c r="E804" s="620" t="s">
        <v>696</v>
      </c>
      <c r="F804" s="621" t="s">
        <v>1965</v>
      </c>
      <c r="G804" s="620" t="s">
        <v>106</v>
      </c>
      <c r="H804" s="622">
        <v>97000</v>
      </c>
      <c r="I804" s="622">
        <v>97000</v>
      </c>
      <c r="J804" s="623"/>
      <c r="K804" s="623"/>
      <c r="L804" s="623"/>
      <c r="M804" s="622"/>
      <c r="N804" s="622"/>
      <c r="O804" s="622"/>
      <c r="P804" s="624"/>
    </row>
    <row r="805" spans="1:16" s="611" customFormat="1" ht="30" x14ac:dyDescent="0.2">
      <c r="A805" s="594">
        <v>696</v>
      </c>
      <c r="B805" s="594">
        <v>706</v>
      </c>
      <c r="C805" s="618">
        <v>1030</v>
      </c>
      <c r="D805" s="619" t="s">
        <v>1967</v>
      </c>
      <c r="E805" s="620" t="s">
        <v>696</v>
      </c>
      <c r="F805" s="621" t="s">
        <v>1622</v>
      </c>
      <c r="G805" s="620" t="s">
        <v>106</v>
      </c>
      <c r="H805" s="622">
        <v>150000</v>
      </c>
      <c r="I805" s="622">
        <v>150000</v>
      </c>
      <c r="J805" s="623"/>
      <c r="K805" s="623"/>
      <c r="L805" s="623"/>
      <c r="M805" s="622"/>
      <c r="N805" s="622"/>
      <c r="O805" s="622"/>
      <c r="P805" s="624"/>
    </row>
    <row r="806" spans="1:16" s="611" customFormat="1" ht="30" x14ac:dyDescent="0.2">
      <c r="A806" s="594">
        <v>697</v>
      </c>
      <c r="B806" s="594">
        <v>707</v>
      </c>
      <c r="C806" s="618">
        <v>1031</v>
      </c>
      <c r="D806" s="619" t="s">
        <v>1969</v>
      </c>
      <c r="E806" s="620" t="s">
        <v>696</v>
      </c>
      <c r="F806" s="621" t="s">
        <v>1622</v>
      </c>
      <c r="G806" s="620" t="s">
        <v>106</v>
      </c>
      <c r="H806" s="622">
        <v>240000</v>
      </c>
      <c r="I806" s="622">
        <v>240000</v>
      </c>
      <c r="J806" s="623"/>
      <c r="K806" s="623"/>
      <c r="L806" s="623"/>
      <c r="M806" s="622"/>
      <c r="N806" s="622"/>
      <c r="O806" s="622"/>
      <c r="P806" s="624"/>
    </row>
    <row r="807" spans="1:16" s="611" customFormat="1" ht="30" x14ac:dyDescent="0.2">
      <c r="A807" s="594">
        <v>698</v>
      </c>
      <c r="B807" s="594">
        <v>708</v>
      </c>
      <c r="C807" s="618">
        <v>1032</v>
      </c>
      <c r="D807" s="619" t="s">
        <v>1971</v>
      </c>
      <c r="E807" s="620" t="s">
        <v>1591</v>
      </c>
      <c r="F807" s="621" t="s">
        <v>1972</v>
      </c>
      <c r="G807" s="620" t="s">
        <v>106</v>
      </c>
      <c r="H807" s="622">
        <v>75000</v>
      </c>
      <c r="I807" s="622">
        <v>75000</v>
      </c>
      <c r="J807" s="623"/>
      <c r="K807" s="623"/>
      <c r="L807" s="623"/>
      <c r="M807" s="622"/>
      <c r="N807" s="622"/>
      <c r="O807" s="622"/>
      <c r="P807" s="624"/>
    </row>
    <row r="808" spans="1:16" s="611" customFormat="1" x14ac:dyDescent="0.2">
      <c r="A808" s="594">
        <v>699</v>
      </c>
      <c r="B808" s="594">
        <v>709</v>
      </c>
      <c r="C808" s="618">
        <v>1033</v>
      </c>
      <c r="D808" s="619" t="s">
        <v>1974</v>
      </c>
      <c r="E808" s="620" t="s">
        <v>481</v>
      </c>
      <c r="F808" s="621" t="s">
        <v>1975</v>
      </c>
      <c r="G808" s="620" t="s">
        <v>106</v>
      </c>
      <c r="H808" s="622">
        <v>25000</v>
      </c>
      <c r="I808" s="622">
        <v>25000</v>
      </c>
      <c r="J808" s="623"/>
      <c r="K808" s="623"/>
      <c r="L808" s="623"/>
      <c r="M808" s="622"/>
      <c r="N808" s="622"/>
      <c r="O808" s="622"/>
      <c r="P808" s="624"/>
    </row>
    <row r="809" spans="1:16" s="611" customFormat="1" ht="30" x14ac:dyDescent="0.2">
      <c r="A809" s="594">
        <v>700</v>
      </c>
      <c r="B809" s="594">
        <v>710</v>
      </c>
      <c r="C809" s="618">
        <v>1034</v>
      </c>
      <c r="D809" s="619" t="s">
        <v>1977</v>
      </c>
      <c r="E809" s="620" t="s">
        <v>481</v>
      </c>
      <c r="F809" s="621" t="s">
        <v>1978</v>
      </c>
      <c r="G809" s="620" t="s">
        <v>106</v>
      </c>
      <c r="H809" s="622">
        <v>280000</v>
      </c>
      <c r="I809" s="622">
        <v>280000</v>
      </c>
      <c r="J809" s="623"/>
      <c r="K809" s="623"/>
      <c r="L809" s="623"/>
      <c r="M809" s="622"/>
      <c r="N809" s="622"/>
      <c r="O809" s="622"/>
      <c r="P809" s="624"/>
    </row>
    <row r="810" spans="1:16" s="611" customFormat="1" x14ac:dyDescent="0.2">
      <c r="A810" s="594">
        <v>701</v>
      </c>
      <c r="B810" s="594">
        <v>711</v>
      </c>
      <c r="C810" s="618">
        <v>1035</v>
      </c>
      <c r="D810" s="619" t="s">
        <v>1980</v>
      </c>
      <c r="E810" s="620" t="s">
        <v>481</v>
      </c>
      <c r="F810" s="621" t="s">
        <v>1981</v>
      </c>
      <c r="G810" s="620" t="s">
        <v>106</v>
      </c>
      <c r="H810" s="622">
        <v>8000</v>
      </c>
      <c r="I810" s="622">
        <v>8000</v>
      </c>
      <c r="J810" s="623"/>
      <c r="K810" s="623"/>
      <c r="L810" s="623"/>
      <c r="M810" s="622"/>
      <c r="N810" s="622"/>
      <c r="O810" s="622"/>
      <c r="P810" s="624"/>
    </row>
    <row r="811" spans="1:16" s="611" customFormat="1" x14ac:dyDescent="0.2">
      <c r="A811" s="594">
        <v>702</v>
      </c>
      <c r="B811" s="594">
        <v>712</v>
      </c>
      <c r="C811" s="618">
        <v>1036</v>
      </c>
      <c r="D811" s="619" t="s">
        <v>1983</v>
      </c>
      <c r="E811" s="620" t="s">
        <v>481</v>
      </c>
      <c r="F811" s="621" t="s">
        <v>1984</v>
      </c>
      <c r="G811" s="620" t="s">
        <v>106</v>
      </c>
      <c r="H811" s="622">
        <v>8000</v>
      </c>
      <c r="I811" s="622">
        <v>8000</v>
      </c>
      <c r="J811" s="623"/>
      <c r="K811" s="623"/>
      <c r="L811" s="623"/>
      <c r="M811" s="622"/>
      <c r="N811" s="622"/>
      <c r="O811" s="622"/>
      <c r="P811" s="624"/>
    </row>
    <row r="812" spans="1:16" s="611" customFormat="1" x14ac:dyDescent="0.2">
      <c r="A812" s="594">
        <v>703</v>
      </c>
      <c r="B812" s="594">
        <v>713</v>
      </c>
      <c r="C812" s="618">
        <v>1037</v>
      </c>
      <c r="D812" s="619" t="s">
        <v>1986</v>
      </c>
      <c r="E812" s="620" t="s">
        <v>1987</v>
      </c>
      <c r="F812" s="621" t="s">
        <v>1988</v>
      </c>
      <c r="G812" s="620" t="s">
        <v>106</v>
      </c>
      <c r="H812" s="622">
        <v>80000</v>
      </c>
      <c r="I812" s="622">
        <v>80000</v>
      </c>
      <c r="J812" s="623"/>
      <c r="K812" s="623"/>
      <c r="L812" s="623"/>
      <c r="M812" s="622"/>
      <c r="N812" s="622"/>
      <c r="O812" s="622"/>
      <c r="P812" s="624"/>
    </row>
    <row r="813" spans="1:16" s="611" customFormat="1" x14ac:dyDescent="0.2">
      <c r="A813" s="594">
        <v>705</v>
      </c>
      <c r="B813" s="594">
        <v>715</v>
      </c>
      <c r="C813" s="618">
        <v>1038</v>
      </c>
      <c r="D813" s="619" t="s">
        <v>1993</v>
      </c>
      <c r="E813" s="620" t="s">
        <v>481</v>
      </c>
      <c r="F813" s="621" t="s">
        <v>1994</v>
      </c>
      <c r="G813" s="620" t="s">
        <v>106</v>
      </c>
      <c r="H813" s="622">
        <v>40000</v>
      </c>
      <c r="I813" s="622">
        <v>40000</v>
      </c>
      <c r="J813" s="623"/>
      <c r="K813" s="623"/>
      <c r="L813" s="623"/>
      <c r="M813" s="622"/>
      <c r="N813" s="622"/>
      <c r="O813" s="622"/>
      <c r="P813" s="624"/>
    </row>
    <row r="814" spans="1:16" s="611" customFormat="1" ht="30" x14ac:dyDescent="0.2">
      <c r="A814" s="594">
        <v>707</v>
      </c>
      <c r="B814" s="594">
        <v>717</v>
      </c>
      <c r="C814" s="618">
        <v>1039</v>
      </c>
      <c r="D814" s="619" t="s">
        <v>1999</v>
      </c>
      <c r="E814" s="620" t="s">
        <v>2000</v>
      </c>
      <c r="F814" s="621" t="s">
        <v>2001</v>
      </c>
      <c r="G814" s="620" t="s">
        <v>106</v>
      </c>
      <c r="H814" s="622">
        <v>325000</v>
      </c>
      <c r="I814" s="622">
        <v>325000</v>
      </c>
      <c r="J814" s="623"/>
      <c r="K814" s="623"/>
      <c r="L814" s="623"/>
      <c r="M814" s="622"/>
      <c r="N814" s="622"/>
      <c r="O814" s="622"/>
      <c r="P814" s="624"/>
    </row>
    <row r="815" spans="1:16" s="611" customFormat="1" x14ac:dyDescent="0.2">
      <c r="A815" s="594">
        <v>708</v>
      </c>
      <c r="B815" s="594">
        <v>718</v>
      </c>
      <c r="C815" s="618">
        <v>1040</v>
      </c>
      <c r="D815" s="619" t="s">
        <v>2003</v>
      </c>
      <c r="E815" s="620" t="s">
        <v>481</v>
      </c>
      <c r="F815" s="621" t="s">
        <v>2004</v>
      </c>
      <c r="G815" s="620" t="s">
        <v>106</v>
      </c>
      <c r="H815" s="622">
        <v>558500</v>
      </c>
      <c r="I815" s="622">
        <v>558500</v>
      </c>
      <c r="J815" s="623"/>
      <c r="K815" s="623"/>
      <c r="L815" s="623"/>
      <c r="M815" s="622"/>
      <c r="N815" s="622"/>
      <c r="O815" s="622"/>
      <c r="P815" s="624"/>
    </row>
    <row r="816" spans="1:16" s="611" customFormat="1" ht="30" x14ac:dyDescent="0.2">
      <c r="A816" s="594">
        <v>710</v>
      </c>
      <c r="B816" s="594">
        <v>720</v>
      </c>
      <c r="C816" s="618">
        <v>1041</v>
      </c>
      <c r="D816" s="619" t="s">
        <v>2009</v>
      </c>
      <c r="E816" s="620" t="s">
        <v>691</v>
      </c>
      <c r="F816" s="621" t="s">
        <v>2010</v>
      </c>
      <c r="G816" s="620" t="s">
        <v>106</v>
      </c>
      <c r="H816" s="622">
        <v>1200000</v>
      </c>
      <c r="I816" s="622">
        <v>1200000</v>
      </c>
      <c r="J816" s="623"/>
      <c r="K816" s="623"/>
      <c r="L816" s="623"/>
      <c r="M816" s="622"/>
      <c r="N816" s="622"/>
      <c r="O816" s="622"/>
      <c r="P816" s="624"/>
    </row>
    <row r="817" spans="1:16" s="611" customFormat="1" ht="30" x14ac:dyDescent="0.2">
      <c r="A817" s="594">
        <v>711</v>
      </c>
      <c r="B817" s="594">
        <v>721</v>
      </c>
      <c r="C817" s="618">
        <v>1042</v>
      </c>
      <c r="D817" s="619" t="s">
        <v>2012</v>
      </c>
      <c r="E817" s="620" t="s">
        <v>691</v>
      </c>
      <c r="F817" s="621" t="s">
        <v>1622</v>
      </c>
      <c r="G817" s="620" t="s">
        <v>106</v>
      </c>
      <c r="H817" s="622">
        <v>29000</v>
      </c>
      <c r="I817" s="622">
        <v>29000</v>
      </c>
      <c r="J817" s="623"/>
      <c r="K817" s="623"/>
      <c r="L817" s="623"/>
      <c r="M817" s="622"/>
      <c r="N817" s="622"/>
      <c r="O817" s="622"/>
      <c r="P817" s="624"/>
    </row>
    <row r="818" spans="1:16" s="611" customFormat="1" ht="30" x14ac:dyDescent="0.2">
      <c r="A818" s="594">
        <v>712</v>
      </c>
      <c r="B818" s="594">
        <v>722</v>
      </c>
      <c r="C818" s="618">
        <v>1043</v>
      </c>
      <c r="D818" s="619" t="s">
        <v>2014</v>
      </c>
      <c r="E818" s="620" t="s">
        <v>691</v>
      </c>
      <c r="F818" s="621" t="s">
        <v>1622</v>
      </c>
      <c r="G818" s="620" t="s">
        <v>106</v>
      </c>
      <c r="H818" s="622">
        <v>485000</v>
      </c>
      <c r="I818" s="622">
        <v>485000</v>
      </c>
      <c r="J818" s="623"/>
      <c r="K818" s="623"/>
      <c r="L818" s="623"/>
      <c r="M818" s="622"/>
      <c r="N818" s="622"/>
      <c r="O818" s="622"/>
      <c r="P818" s="624"/>
    </row>
    <row r="819" spans="1:16" s="611" customFormat="1" ht="30" x14ac:dyDescent="0.2">
      <c r="A819" s="594">
        <v>713</v>
      </c>
      <c r="B819" s="594">
        <v>723</v>
      </c>
      <c r="C819" s="618">
        <v>1044</v>
      </c>
      <c r="D819" s="619" t="s">
        <v>2016</v>
      </c>
      <c r="E819" s="620" t="s">
        <v>691</v>
      </c>
      <c r="F819" s="621" t="s">
        <v>1622</v>
      </c>
      <c r="G819" s="620" t="s">
        <v>106</v>
      </c>
      <c r="H819" s="622">
        <v>0</v>
      </c>
      <c r="I819" s="622">
        <v>0</v>
      </c>
      <c r="J819" s="623"/>
      <c r="K819" s="623"/>
      <c r="L819" s="623"/>
      <c r="M819" s="622"/>
      <c r="N819" s="622"/>
      <c r="O819" s="622"/>
      <c r="P819" s="624"/>
    </row>
    <row r="820" spans="1:16" s="611" customFormat="1" x14ac:dyDescent="0.2">
      <c r="A820" s="594">
        <v>715</v>
      </c>
      <c r="B820" s="594">
        <v>724</v>
      </c>
      <c r="C820" s="618">
        <v>1045</v>
      </c>
      <c r="D820" s="619" t="s">
        <v>2020</v>
      </c>
      <c r="E820" s="620" t="s">
        <v>481</v>
      </c>
      <c r="F820" s="621" t="s">
        <v>2021</v>
      </c>
      <c r="G820" s="620" t="s">
        <v>106</v>
      </c>
      <c r="H820" s="622">
        <v>75000</v>
      </c>
      <c r="I820" s="622">
        <v>75000</v>
      </c>
      <c r="J820" s="623"/>
      <c r="K820" s="623"/>
      <c r="L820" s="623"/>
      <c r="M820" s="622"/>
      <c r="N820" s="622"/>
      <c r="O820" s="622"/>
      <c r="P820" s="624"/>
    </row>
    <row r="821" spans="1:16" s="611" customFormat="1" ht="30" x14ac:dyDescent="0.2">
      <c r="A821" s="594">
        <v>716</v>
      </c>
      <c r="B821" s="594">
        <v>725</v>
      </c>
      <c r="C821" s="618">
        <v>1046</v>
      </c>
      <c r="D821" s="619" t="s">
        <v>2023</v>
      </c>
      <c r="E821" s="620" t="s">
        <v>417</v>
      </c>
      <c r="F821" s="621" t="s">
        <v>2024</v>
      </c>
      <c r="G821" s="620" t="s">
        <v>106</v>
      </c>
      <c r="H821" s="622">
        <v>15000</v>
      </c>
      <c r="I821" s="622">
        <v>15000</v>
      </c>
      <c r="J821" s="623"/>
      <c r="K821" s="623"/>
      <c r="L821" s="623"/>
      <c r="M821" s="622"/>
      <c r="N821" s="622"/>
      <c r="O821" s="622"/>
      <c r="P821" s="624"/>
    </row>
    <row r="822" spans="1:16" s="611" customFormat="1" ht="30" x14ac:dyDescent="0.2">
      <c r="A822" s="594">
        <v>718</v>
      </c>
      <c r="B822" s="594">
        <v>726</v>
      </c>
      <c r="C822" s="618">
        <v>1047</v>
      </c>
      <c r="D822" s="619" t="s">
        <v>2028</v>
      </c>
      <c r="E822" s="620" t="s">
        <v>417</v>
      </c>
      <c r="F822" s="621" t="s">
        <v>1988</v>
      </c>
      <c r="G822" s="620" t="s">
        <v>106</v>
      </c>
      <c r="H822" s="622">
        <v>25000</v>
      </c>
      <c r="I822" s="622">
        <v>25000</v>
      </c>
      <c r="J822" s="623"/>
      <c r="K822" s="623"/>
      <c r="L822" s="623"/>
      <c r="M822" s="622"/>
      <c r="N822" s="622"/>
      <c r="O822" s="622"/>
      <c r="P822" s="624"/>
    </row>
    <row r="823" spans="1:16" s="611" customFormat="1" ht="30" x14ac:dyDescent="0.2">
      <c r="A823" s="594">
        <v>719</v>
      </c>
      <c r="B823" s="594">
        <v>727</v>
      </c>
      <c r="C823" s="618">
        <v>1048</v>
      </c>
      <c r="D823" s="619" t="s">
        <v>2030</v>
      </c>
      <c r="E823" s="620" t="s">
        <v>421</v>
      </c>
      <c r="F823" s="621" t="s">
        <v>2031</v>
      </c>
      <c r="G823" s="620" t="s">
        <v>106</v>
      </c>
      <c r="H823" s="622">
        <v>75000</v>
      </c>
      <c r="I823" s="622">
        <v>75000</v>
      </c>
      <c r="J823" s="623"/>
      <c r="K823" s="623"/>
      <c r="L823" s="623"/>
      <c r="M823" s="622"/>
      <c r="N823" s="622"/>
      <c r="O823" s="622"/>
      <c r="P823" s="624"/>
    </row>
    <row r="824" spans="1:16" s="611" customFormat="1" ht="30" x14ac:dyDescent="0.2">
      <c r="A824" s="594">
        <v>720</v>
      </c>
      <c r="B824" s="594">
        <v>728</v>
      </c>
      <c r="C824" s="618">
        <v>1049</v>
      </c>
      <c r="D824" s="619" t="s">
        <v>2033</v>
      </c>
      <c r="E824" s="620" t="s">
        <v>2034</v>
      </c>
      <c r="F824" s="621" t="s">
        <v>1972</v>
      </c>
      <c r="G824" s="620" t="s">
        <v>106</v>
      </c>
      <c r="H824" s="622">
        <v>75000</v>
      </c>
      <c r="I824" s="622">
        <v>75000</v>
      </c>
      <c r="J824" s="623"/>
      <c r="K824" s="623"/>
      <c r="L824" s="623"/>
      <c r="M824" s="622"/>
      <c r="N824" s="622"/>
      <c r="O824" s="622"/>
      <c r="P824" s="624"/>
    </row>
    <row r="825" spans="1:16" s="611" customFormat="1" x14ac:dyDescent="0.2">
      <c r="A825" s="594">
        <v>721</v>
      </c>
      <c r="B825" s="594">
        <v>729</v>
      </c>
      <c r="C825" s="618">
        <v>1050</v>
      </c>
      <c r="D825" s="619" t="s">
        <v>2036</v>
      </c>
      <c r="E825" s="620" t="s">
        <v>2034</v>
      </c>
      <c r="F825" s="621" t="s">
        <v>1592</v>
      </c>
      <c r="G825" s="620" t="s">
        <v>106</v>
      </c>
      <c r="H825" s="622">
        <v>3000</v>
      </c>
      <c r="I825" s="622">
        <v>3000</v>
      </c>
      <c r="J825" s="623"/>
      <c r="K825" s="623"/>
      <c r="L825" s="623"/>
      <c r="M825" s="622"/>
      <c r="N825" s="622"/>
      <c r="O825" s="622"/>
      <c r="P825" s="624"/>
    </row>
    <row r="826" spans="1:16" s="611" customFormat="1" ht="30" x14ac:dyDescent="0.2">
      <c r="A826" s="594">
        <v>723</v>
      </c>
      <c r="B826" s="594">
        <v>731</v>
      </c>
      <c r="C826" s="618">
        <v>1051</v>
      </c>
      <c r="D826" s="619" t="s">
        <v>2041</v>
      </c>
      <c r="E826" s="620" t="s">
        <v>2042</v>
      </c>
      <c r="F826" s="621" t="s">
        <v>1972</v>
      </c>
      <c r="G826" s="620" t="s">
        <v>106</v>
      </c>
      <c r="H826" s="622">
        <v>75000</v>
      </c>
      <c r="I826" s="622">
        <v>75000</v>
      </c>
      <c r="J826" s="623"/>
      <c r="K826" s="623"/>
      <c r="L826" s="623"/>
      <c r="M826" s="622"/>
      <c r="N826" s="622"/>
      <c r="O826" s="622"/>
      <c r="P826" s="624"/>
    </row>
    <row r="827" spans="1:16" s="611" customFormat="1" ht="30" x14ac:dyDescent="0.2">
      <c r="A827" s="594">
        <v>725</v>
      </c>
      <c r="B827" s="594">
        <v>733</v>
      </c>
      <c r="C827" s="618">
        <v>1052</v>
      </c>
      <c r="D827" s="619" t="s">
        <v>2046</v>
      </c>
      <c r="E827" s="620" t="s">
        <v>2042</v>
      </c>
      <c r="F827" s="621" t="s">
        <v>1592</v>
      </c>
      <c r="G827" s="620" t="s">
        <v>106</v>
      </c>
      <c r="H827" s="622">
        <v>3000</v>
      </c>
      <c r="I827" s="622">
        <v>3000</v>
      </c>
      <c r="J827" s="623"/>
      <c r="K827" s="623"/>
      <c r="L827" s="623"/>
      <c r="M827" s="622"/>
      <c r="N827" s="622"/>
      <c r="O827" s="622"/>
      <c r="P827" s="624"/>
    </row>
    <row r="828" spans="1:16" s="611" customFormat="1" ht="30" x14ac:dyDescent="0.2">
      <c r="A828" s="594">
        <v>726</v>
      </c>
      <c r="B828" s="594">
        <v>734</v>
      </c>
      <c r="C828" s="618">
        <v>1053</v>
      </c>
      <c r="D828" s="619" t="s">
        <v>2048</v>
      </c>
      <c r="E828" s="620" t="s">
        <v>2049</v>
      </c>
      <c r="F828" s="621" t="s">
        <v>1972</v>
      </c>
      <c r="G828" s="620" t="s">
        <v>106</v>
      </c>
      <c r="H828" s="622">
        <v>75000</v>
      </c>
      <c r="I828" s="622">
        <v>75000</v>
      </c>
      <c r="J828" s="623"/>
      <c r="K828" s="623"/>
      <c r="L828" s="623"/>
      <c r="M828" s="622"/>
      <c r="N828" s="622"/>
      <c r="O828" s="622"/>
      <c r="P828" s="624"/>
    </row>
    <row r="829" spans="1:16" s="611" customFormat="1" x14ac:dyDescent="0.2">
      <c r="A829" s="594">
        <v>728</v>
      </c>
      <c r="B829" s="594">
        <v>736</v>
      </c>
      <c r="C829" s="618">
        <v>1054</v>
      </c>
      <c r="D829" s="619" t="s">
        <v>2053</v>
      </c>
      <c r="E829" s="620" t="s">
        <v>2049</v>
      </c>
      <c r="F829" s="621" t="s">
        <v>1592</v>
      </c>
      <c r="G829" s="620" t="s">
        <v>106</v>
      </c>
      <c r="H829" s="622">
        <v>3000</v>
      </c>
      <c r="I829" s="622">
        <v>3000</v>
      </c>
      <c r="J829" s="623"/>
      <c r="K829" s="623"/>
      <c r="L829" s="623"/>
      <c r="M829" s="622"/>
      <c r="N829" s="622"/>
      <c r="O829" s="622"/>
      <c r="P829" s="624"/>
    </row>
    <row r="830" spans="1:16" s="611" customFormat="1" x14ac:dyDescent="0.2">
      <c r="A830" s="594">
        <v>729</v>
      </c>
      <c r="B830" s="594">
        <v>737</v>
      </c>
      <c r="C830" s="618">
        <v>1055</v>
      </c>
      <c r="D830" s="619" t="s">
        <v>2055</v>
      </c>
      <c r="E830" s="620" t="s">
        <v>2056</v>
      </c>
      <c r="F830" s="621" t="s">
        <v>2057</v>
      </c>
      <c r="G830" s="620" t="s">
        <v>106</v>
      </c>
      <c r="H830" s="622">
        <v>15000</v>
      </c>
      <c r="I830" s="622">
        <v>15000</v>
      </c>
      <c r="J830" s="623"/>
      <c r="K830" s="623"/>
      <c r="L830" s="623"/>
      <c r="M830" s="622"/>
      <c r="N830" s="622"/>
      <c r="O830" s="622"/>
      <c r="P830" s="624"/>
    </row>
    <row r="831" spans="1:16" s="611" customFormat="1" x14ac:dyDescent="0.2">
      <c r="A831" s="594">
        <v>730</v>
      </c>
      <c r="B831" s="594">
        <v>738</v>
      </c>
      <c r="C831" s="618">
        <v>1056</v>
      </c>
      <c r="D831" s="619" t="s">
        <v>2059</v>
      </c>
      <c r="E831" s="620" t="s">
        <v>2056</v>
      </c>
      <c r="F831" s="621" t="s">
        <v>2060</v>
      </c>
      <c r="G831" s="620" t="s">
        <v>106</v>
      </c>
      <c r="H831" s="622">
        <v>0</v>
      </c>
      <c r="I831" s="622">
        <v>0</v>
      </c>
      <c r="J831" s="623"/>
      <c r="K831" s="623"/>
      <c r="L831" s="623"/>
      <c r="M831" s="622"/>
      <c r="N831" s="622"/>
      <c r="O831" s="622"/>
      <c r="P831" s="624"/>
    </row>
    <row r="832" spans="1:16" s="611" customFormat="1" x14ac:dyDescent="0.2">
      <c r="A832" s="594">
        <v>731</v>
      </c>
      <c r="B832" s="594">
        <v>739</v>
      </c>
      <c r="C832" s="618">
        <v>1057</v>
      </c>
      <c r="D832" s="619" t="s">
        <v>2062</v>
      </c>
      <c r="E832" s="620" t="s">
        <v>2056</v>
      </c>
      <c r="F832" s="621" t="s">
        <v>2063</v>
      </c>
      <c r="G832" s="620" t="s">
        <v>106</v>
      </c>
      <c r="H832" s="622">
        <v>25000</v>
      </c>
      <c r="I832" s="622">
        <v>25000</v>
      </c>
      <c r="J832" s="623"/>
      <c r="K832" s="623"/>
      <c r="L832" s="623"/>
      <c r="M832" s="622"/>
      <c r="N832" s="622"/>
      <c r="O832" s="622"/>
      <c r="P832" s="624"/>
    </row>
    <row r="833" spans="1:16" s="611" customFormat="1" ht="45" x14ac:dyDescent="0.2">
      <c r="A833" s="594">
        <v>732</v>
      </c>
      <c r="B833" s="594">
        <v>740</v>
      </c>
      <c r="C833" s="618">
        <v>1058</v>
      </c>
      <c r="D833" s="619" t="s">
        <v>2065</v>
      </c>
      <c r="E833" s="620" t="s">
        <v>140</v>
      </c>
      <c r="F833" s="621" t="s">
        <v>2066</v>
      </c>
      <c r="G833" s="620" t="s">
        <v>106</v>
      </c>
      <c r="H833" s="622">
        <v>1000000</v>
      </c>
      <c r="I833" s="622">
        <v>1000000</v>
      </c>
      <c r="J833" s="623"/>
      <c r="K833" s="623"/>
      <c r="L833" s="623"/>
      <c r="M833" s="622"/>
      <c r="N833" s="622"/>
      <c r="O833" s="622"/>
      <c r="P833" s="624"/>
    </row>
    <row r="834" spans="1:16" s="611" customFormat="1" x14ac:dyDescent="0.2">
      <c r="A834" s="594">
        <v>733</v>
      </c>
      <c r="B834" s="594">
        <v>741</v>
      </c>
      <c r="C834" s="618">
        <v>1059</v>
      </c>
      <c r="D834" s="619" t="s">
        <v>2068</v>
      </c>
      <c r="E834" s="620" t="s">
        <v>361</v>
      </c>
      <c r="F834" s="621" t="s">
        <v>2069</v>
      </c>
      <c r="G834" s="620" t="s">
        <v>106</v>
      </c>
      <c r="H834" s="622">
        <v>30000</v>
      </c>
      <c r="I834" s="622">
        <v>30000</v>
      </c>
      <c r="J834" s="623"/>
      <c r="K834" s="623"/>
      <c r="L834" s="623"/>
      <c r="M834" s="622"/>
      <c r="N834" s="622"/>
      <c r="O834" s="622"/>
      <c r="P834" s="624"/>
    </row>
    <row r="835" spans="1:16" s="611" customFormat="1" x14ac:dyDescent="0.2">
      <c r="A835" s="594">
        <v>734</v>
      </c>
      <c r="B835" s="594">
        <v>742</v>
      </c>
      <c r="C835" s="618">
        <v>1060</v>
      </c>
      <c r="D835" s="619" t="s">
        <v>2071</v>
      </c>
      <c r="E835" s="620" t="s">
        <v>361</v>
      </c>
      <c r="F835" s="621" t="s">
        <v>2072</v>
      </c>
      <c r="G835" s="620" t="s">
        <v>106</v>
      </c>
      <c r="H835" s="622">
        <v>300000</v>
      </c>
      <c r="I835" s="622">
        <v>300000</v>
      </c>
      <c r="J835" s="623"/>
      <c r="K835" s="623"/>
      <c r="L835" s="623"/>
      <c r="M835" s="622"/>
      <c r="N835" s="622"/>
      <c r="O835" s="622"/>
      <c r="P835" s="624"/>
    </row>
    <row r="836" spans="1:16" s="611" customFormat="1" x14ac:dyDescent="0.2">
      <c r="A836" s="594">
        <v>735</v>
      </c>
      <c r="B836" s="594">
        <v>743</v>
      </c>
      <c r="C836" s="618">
        <v>1061</v>
      </c>
      <c r="D836" s="619" t="s">
        <v>2074</v>
      </c>
      <c r="E836" s="620" t="s">
        <v>602</v>
      </c>
      <c r="F836" s="621" t="s">
        <v>2075</v>
      </c>
      <c r="G836" s="620" t="s">
        <v>106</v>
      </c>
      <c r="H836" s="622">
        <v>15000</v>
      </c>
      <c r="I836" s="622">
        <v>15000</v>
      </c>
      <c r="J836" s="623"/>
      <c r="K836" s="623"/>
      <c r="L836" s="623"/>
      <c r="M836" s="622"/>
      <c r="N836" s="622"/>
      <c r="O836" s="622"/>
      <c r="P836" s="624"/>
    </row>
    <row r="837" spans="1:16" s="611" customFormat="1" ht="30" x14ac:dyDescent="0.2">
      <c r="A837" s="594">
        <v>736</v>
      </c>
      <c r="B837" s="594">
        <v>744</v>
      </c>
      <c r="C837" s="618">
        <v>1062</v>
      </c>
      <c r="D837" s="619" t="s">
        <v>2077</v>
      </c>
      <c r="E837" s="620" t="s">
        <v>602</v>
      </c>
      <c r="F837" s="621" t="s">
        <v>2078</v>
      </c>
      <c r="G837" s="620" t="s">
        <v>106</v>
      </c>
      <c r="H837" s="622">
        <v>20000</v>
      </c>
      <c r="I837" s="622">
        <v>20000</v>
      </c>
      <c r="J837" s="623"/>
      <c r="K837" s="623"/>
      <c r="L837" s="623"/>
      <c r="M837" s="622"/>
      <c r="N837" s="622"/>
      <c r="O837" s="622"/>
      <c r="P837" s="624"/>
    </row>
    <row r="838" spans="1:16" s="611" customFormat="1" x14ac:dyDescent="0.2">
      <c r="A838" s="594">
        <v>737</v>
      </c>
      <c r="B838" s="594">
        <v>745</v>
      </c>
      <c r="C838" s="618">
        <v>1063</v>
      </c>
      <c r="D838" s="619" t="s">
        <v>2080</v>
      </c>
      <c r="E838" s="620" t="s">
        <v>1109</v>
      </c>
      <c r="F838" s="621" t="s">
        <v>2081</v>
      </c>
      <c r="G838" s="620" t="s">
        <v>106</v>
      </c>
      <c r="H838" s="622">
        <v>50000</v>
      </c>
      <c r="I838" s="622">
        <v>50000</v>
      </c>
      <c r="J838" s="623"/>
      <c r="K838" s="623"/>
      <c r="L838" s="623"/>
      <c r="M838" s="622"/>
      <c r="N838" s="622"/>
      <c r="O838" s="622"/>
      <c r="P838" s="624"/>
    </row>
    <row r="839" spans="1:16" s="611" customFormat="1" x14ac:dyDescent="0.2">
      <c r="A839" s="594">
        <v>739</v>
      </c>
      <c r="B839" s="594">
        <v>747</v>
      </c>
      <c r="C839" s="618">
        <v>1064</v>
      </c>
      <c r="D839" s="619" t="s">
        <v>2086</v>
      </c>
      <c r="E839" s="620" t="s">
        <v>2087</v>
      </c>
      <c r="F839" s="621" t="s">
        <v>2088</v>
      </c>
      <c r="G839" s="620" t="s">
        <v>106</v>
      </c>
      <c r="H839" s="622">
        <v>50000</v>
      </c>
      <c r="I839" s="622">
        <v>50000</v>
      </c>
      <c r="J839" s="623"/>
      <c r="K839" s="623"/>
      <c r="L839" s="623"/>
      <c r="M839" s="622"/>
      <c r="N839" s="622"/>
      <c r="O839" s="622"/>
      <c r="P839" s="624"/>
    </row>
    <row r="840" spans="1:16" s="611" customFormat="1" x14ac:dyDescent="0.2">
      <c r="A840" s="594">
        <v>740</v>
      </c>
      <c r="B840" s="594">
        <v>748</v>
      </c>
      <c r="C840" s="618">
        <v>1065</v>
      </c>
      <c r="D840" s="619" t="s">
        <v>2090</v>
      </c>
      <c r="E840" s="620" t="s">
        <v>2087</v>
      </c>
      <c r="F840" s="621" t="s">
        <v>2091</v>
      </c>
      <c r="G840" s="620" t="s">
        <v>106</v>
      </c>
      <c r="H840" s="622">
        <v>15000</v>
      </c>
      <c r="I840" s="622">
        <v>15000</v>
      </c>
      <c r="J840" s="623"/>
      <c r="K840" s="623"/>
      <c r="L840" s="623"/>
      <c r="M840" s="622"/>
      <c r="N840" s="622"/>
      <c r="O840" s="622"/>
      <c r="P840" s="624"/>
    </row>
    <row r="841" spans="1:16" s="611" customFormat="1" x14ac:dyDescent="0.2">
      <c r="A841" s="594">
        <v>741</v>
      </c>
      <c r="B841" s="594">
        <v>749</v>
      </c>
      <c r="C841" s="618">
        <v>1066</v>
      </c>
      <c r="D841" s="619" t="s">
        <v>2093</v>
      </c>
      <c r="E841" s="620" t="s">
        <v>481</v>
      </c>
      <c r="F841" s="621" t="s">
        <v>2084</v>
      </c>
      <c r="G841" s="620" t="s">
        <v>106</v>
      </c>
      <c r="H841" s="622">
        <v>5000</v>
      </c>
      <c r="I841" s="622">
        <v>5000</v>
      </c>
      <c r="J841" s="623"/>
      <c r="K841" s="623"/>
      <c r="L841" s="623"/>
      <c r="M841" s="622"/>
      <c r="N841" s="622"/>
      <c r="O841" s="622"/>
      <c r="P841" s="624"/>
    </row>
    <row r="842" spans="1:16" s="611" customFormat="1" x14ac:dyDescent="0.2">
      <c r="A842" s="594">
        <v>743</v>
      </c>
      <c r="B842" s="594">
        <v>751</v>
      </c>
      <c r="C842" s="618">
        <v>1067</v>
      </c>
      <c r="D842" s="619" t="s">
        <v>2097</v>
      </c>
      <c r="E842" s="620" t="s">
        <v>423</v>
      </c>
      <c r="F842" s="621" t="s">
        <v>1726</v>
      </c>
      <c r="G842" s="620" t="s">
        <v>106</v>
      </c>
      <c r="H842" s="622">
        <v>30000</v>
      </c>
      <c r="I842" s="622">
        <v>30000</v>
      </c>
      <c r="J842" s="623"/>
      <c r="K842" s="623"/>
      <c r="L842" s="623"/>
      <c r="M842" s="622"/>
      <c r="N842" s="622"/>
      <c r="O842" s="622"/>
      <c r="P842" s="624"/>
    </row>
    <row r="843" spans="1:16" s="611" customFormat="1" ht="30" x14ac:dyDescent="0.2">
      <c r="A843" s="594">
        <v>745</v>
      </c>
      <c r="B843" s="594">
        <v>753</v>
      </c>
      <c r="C843" s="618">
        <v>1068</v>
      </c>
      <c r="D843" s="619" t="s">
        <v>2102</v>
      </c>
      <c r="E843" s="620" t="s">
        <v>481</v>
      </c>
      <c r="F843" s="621" t="s">
        <v>2103</v>
      </c>
      <c r="G843" s="620" t="s">
        <v>106</v>
      </c>
      <c r="H843" s="622">
        <v>13000</v>
      </c>
      <c r="I843" s="622">
        <v>13000</v>
      </c>
      <c r="J843" s="623"/>
      <c r="K843" s="623"/>
      <c r="L843" s="623"/>
      <c r="M843" s="622"/>
      <c r="N843" s="622"/>
      <c r="O843" s="622"/>
      <c r="P843" s="624"/>
    </row>
    <row r="844" spans="1:16" s="611" customFormat="1" x14ac:dyDescent="0.2">
      <c r="A844" s="594">
        <v>748</v>
      </c>
      <c r="B844" s="594">
        <v>756</v>
      </c>
      <c r="C844" s="618">
        <v>1069</v>
      </c>
      <c r="D844" s="619" t="s">
        <v>2111</v>
      </c>
      <c r="E844" s="620" t="s">
        <v>481</v>
      </c>
      <c r="F844" s="621" t="s">
        <v>2112</v>
      </c>
      <c r="G844" s="620" t="s">
        <v>106</v>
      </c>
      <c r="H844" s="622">
        <v>6700</v>
      </c>
      <c r="I844" s="622">
        <v>6700</v>
      </c>
      <c r="J844" s="623"/>
      <c r="K844" s="623"/>
      <c r="L844" s="623"/>
      <c r="M844" s="622"/>
      <c r="N844" s="622"/>
      <c r="O844" s="622"/>
      <c r="P844" s="624"/>
    </row>
    <row r="845" spans="1:16" s="611" customFormat="1" x14ac:dyDescent="0.2">
      <c r="A845" s="594">
        <v>749</v>
      </c>
      <c r="B845" s="594">
        <v>757</v>
      </c>
      <c r="C845" s="618">
        <v>1070</v>
      </c>
      <c r="D845" s="619" t="s">
        <v>2114</v>
      </c>
      <c r="E845" s="620" t="s">
        <v>481</v>
      </c>
      <c r="F845" s="621" t="s">
        <v>2112</v>
      </c>
      <c r="G845" s="620" t="s">
        <v>106</v>
      </c>
      <c r="H845" s="622">
        <v>39000</v>
      </c>
      <c r="I845" s="622">
        <v>39000</v>
      </c>
      <c r="J845" s="623"/>
      <c r="K845" s="623"/>
      <c r="L845" s="623"/>
      <c r="M845" s="622"/>
      <c r="N845" s="622"/>
      <c r="O845" s="622"/>
      <c r="P845" s="624"/>
    </row>
    <row r="846" spans="1:16" s="611" customFormat="1" x14ac:dyDescent="0.2">
      <c r="A846" s="594">
        <v>750</v>
      </c>
      <c r="B846" s="594">
        <v>758</v>
      </c>
      <c r="C846" s="618">
        <v>1071</v>
      </c>
      <c r="D846" s="619" t="s">
        <v>2116</v>
      </c>
      <c r="E846" s="620" t="s">
        <v>481</v>
      </c>
      <c r="F846" s="621" t="s">
        <v>2117</v>
      </c>
      <c r="G846" s="620" t="s">
        <v>106</v>
      </c>
      <c r="H846" s="622">
        <v>8000</v>
      </c>
      <c r="I846" s="622">
        <v>8000</v>
      </c>
      <c r="J846" s="623"/>
      <c r="K846" s="623"/>
      <c r="L846" s="623"/>
      <c r="M846" s="622"/>
      <c r="N846" s="622"/>
      <c r="O846" s="622"/>
      <c r="P846" s="624"/>
    </row>
    <row r="847" spans="1:16" s="611" customFormat="1" x14ac:dyDescent="0.2">
      <c r="A847" s="594">
        <v>751</v>
      </c>
      <c r="B847" s="594">
        <v>759</v>
      </c>
      <c r="C847" s="618">
        <v>1072</v>
      </c>
      <c r="D847" s="619" t="s">
        <v>2119</v>
      </c>
      <c r="E847" s="620" t="s">
        <v>481</v>
      </c>
      <c r="F847" s="621" t="s">
        <v>2120</v>
      </c>
      <c r="G847" s="620" t="s">
        <v>106</v>
      </c>
      <c r="H847" s="622">
        <v>100000</v>
      </c>
      <c r="I847" s="622">
        <v>100000</v>
      </c>
      <c r="J847" s="623"/>
      <c r="K847" s="623"/>
      <c r="L847" s="623"/>
      <c r="M847" s="622"/>
      <c r="N847" s="622"/>
      <c r="O847" s="622"/>
      <c r="P847" s="624"/>
    </row>
    <row r="848" spans="1:16" s="611" customFormat="1" x14ac:dyDescent="0.2">
      <c r="A848" s="594">
        <v>753</v>
      </c>
      <c r="B848" s="594">
        <v>761</v>
      </c>
      <c r="C848" s="618">
        <v>1073</v>
      </c>
      <c r="D848" s="619" t="s">
        <v>2125</v>
      </c>
      <c r="E848" s="620" t="s">
        <v>1125</v>
      </c>
      <c r="F848" s="621" t="s">
        <v>2126</v>
      </c>
      <c r="G848" s="620" t="s">
        <v>106</v>
      </c>
      <c r="H848" s="622">
        <v>150000</v>
      </c>
      <c r="I848" s="622">
        <v>150000</v>
      </c>
      <c r="J848" s="623"/>
      <c r="K848" s="623"/>
      <c r="L848" s="623"/>
      <c r="M848" s="622"/>
      <c r="N848" s="622"/>
      <c r="O848" s="622"/>
      <c r="P848" s="624"/>
    </row>
    <row r="849" spans="1:16" s="611" customFormat="1" x14ac:dyDescent="0.2">
      <c r="A849" s="594">
        <v>754</v>
      </c>
      <c r="B849" s="594">
        <v>762</v>
      </c>
      <c r="C849" s="618">
        <v>1074</v>
      </c>
      <c r="D849" s="619" t="s">
        <v>2128</v>
      </c>
      <c r="E849" s="620" t="s">
        <v>2129</v>
      </c>
      <c r="F849" s="621" t="s">
        <v>2130</v>
      </c>
      <c r="G849" s="620" t="s">
        <v>106</v>
      </c>
      <c r="H849" s="622">
        <v>20000</v>
      </c>
      <c r="I849" s="622">
        <v>20000</v>
      </c>
      <c r="J849" s="623"/>
      <c r="K849" s="623"/>
      <c r="L849" s="623"/>
      <c r="M849" s="622"/>
      <c r="N849" s="622"/>
      <c r="O849" s="622"/>
      <c r="P849" s="624"/>
    </row>
    <row r="850" spans="1:16" s="611" customFormat="1" ht="30" x14ac:dyDescent="0.2">
      <c r="A850" s="594">
        <v>755</v>
      </c>
      <c r="B850" s="594">
        <v>763</v>
      </c>
      <c r="C850" s="618">
        <v>1075</v>
      </c>
      <c r="D850" s="619" t="s">
        <v>2132</v>
      </c>
      <c r="E850" s="620" t="s">
        <v>2133</v>
      </c>
      <c r="F850" s="621" t="s">
        <v>1622</v>
      </c>
      <c r="G850" s="620" t="s">
        <v>106</v>
      </c>
      <c r="H850" s="622">
        <v>300000</v>
      </c>
      <c r="I850" s="622">
        <v>300000</v>
      </c>
      <c r="J850" s="623"/>
      <c r="K850" s="623"/>
      <c r="L850" s="623"/>
      <c r="M850" s="622"/>
      <c r="N850" s="622"/>
      <c r="O850" s="622"/>
      <c r="P850" s="624"/>
    </row>
    <row r="851" spans="1:16" s="611" customFormat="1" ht="30" x14ac:dyDescent="0.2">
      <c r="A851" s="594">
        <v>756</v>
      </c>
      <c r="B851" s="594">
        <v>764</v>
      </c>
      <c r="C851" s="618">
        <v>1076</v>
      </c>
      <c r="D851" s="619" t="s">
        <v>2135</v>
      </c>
      <c r="E851" s="620" t="s">
        <v>2133</v>
      </c>
      <c r="F851" s="621" t="s">
        <v>2136</v>
      </c>
      <c r="G851" s="620" t="s">
        <v>106</v>
      </c>
      <c r="H851" s="622">
        <v>640000</v>
      </c>
      <c r="I851" s="622">
        <v>640000</v>
      </c>
      <c r="J851" s="623"/>
      <c r="K851" s="623"/>
      <c r="L851" s="623"/>
      <c r="M851" s="622"/>
      <c r="N851" s="622"/>
      <c r="O851" s="622"/>
      <c r="P851" s="624"/>
    </row>
    <row r="852" spans="1:16" s="611" customFormat="1" x14ac:dyDescent="0.2">
      <c r="A852" s="594">
        <v>758</v>
      </c>
      <c r="B852" s="594">
        <v>766</v>
      </c>
      <c r="C852" s="618">
        <v>1077</v>
      </c>
      <c r="D852" s="619" t="s">
        <v>2140</v>
      </c>
      <c r="E852" s="620" t="s">
        <v>481</v>
      </c>
      <c r="F852" s="621" t="s">
        <v>2141</v>
      </c>
      <c r="G852" s="620" t="s">
        <v>106</v>
      </c>
      <c r="H852" s="622">
        <v>112000</v>
      </c>
      <c r="I852" s="622">
        <v>112000</v>
      </c>
      <c r="J852" s="623"/>
      <c r="K852" s="623"/>
      <c r="L852" s="623"/>
      <c r="M852" s="622"/>
      <c r="N852" s="622"/>
      <c r="O852" s="622"/>
      <c r="P852" s="624"/>
    </row>
    <row r="853" spans="1:16" s="611" customFormat="1" x14ac:dyDescent="0.2">
      <c r="A853" s="594">
        <v>759</v>
      </c>
      <c r="B853" s="594">
        <v>767</v>
      </c>
      <c r="C853" s="618">
        <v>1078</v>
      </c>
      <c r="D853" s="619" t="s">
        <v>2143</v>
      </c>
      <c r="E853" s="620" t="s">
        <v>481</v>
      </c>
      <c r="F853" s="621" t="s">
        <v>2144</v>
      </c>
      <c r="G853" s="620" t="s">
        <v>106</v>
      </c>
      <c r="H853" s="622">
        <v>160000</v>
      </c>
      <c r="I853" s="622">
        <v>160000</v>
      </c>
      <c r="J853" s="623"/>
      <c r="K853" s="623"/>
      <c r="L853" s="623"/>
      <c r="M853" s="622"/>
      <c r="N853" s="622"/>
      <c r="O853" s="622"/>
      <c r="P853" s="624"/>
    </row>
    <row r="854" spans="1:16" s="611" customFormat="1" x14ac:dyDescent="0.2">
      <c r="A854" s="594">
        <v>760</v>
      </c>
      <c r="B854" s="594">
        <v>768</v>
      </c>
      <c r="C854" s="618">
        <v>1079</v>
      </c>
      <c r="D854" s="619" t="s">
        <v>2146</v>
      </c>
      <c r="E854" s="620" t="s">
        <v>1109</v>
      </c>
      <c r="F854" s="621" t="s">
        <v>2147</v>
      </c>
      <c r="G854" s="620" t="s">
        <v>106</v>
      </c>
      <c r="H854" s="622">
        <v>25000</v>
      </c>
      <c r="I854" s="622">
        <v>25000</v>
      </c>
      <c r="J854" s="623"/>
      <c r="K854" s="623"/>
      <c r="L854" s="623"/>
      <c r="M854" s="622"/>
      <c r="N854" s="622"/>
      <c r="O854" s="622"/>
      <c r="P854" s="624"/>
    </row>
    <row r="855" spans="1:16" s="611" customFormat="1" ht="30" x14ac:dyDescent="0.2">
      <c r="A855" s="594" t="e">
        <v>#N/A</v>
      </c>
      <c r="B855" s="594" t="e">
        <v>#N/A</v>
      </c>
      <c r="C855" s="618">
        <v>1080</v>
      </c>
      <c r="D855" s="619" t="s">
        <v>5306</v>
      </c>
      <c r="E855" s="620" t="s">
        <v>1109</v>
      </c>
      <c r="F855" s="621" t="s">
        <v>2150</v>
      </c>
      <c r="G855" s="620" t="s">
        <v>106</v>
      </c>
      <c r="H855" s="622">
        <v>15000</v>
      </c>
      <c r="I855" s="622">
        <v>15000</v>
      </c>
      <c r="J855" s="623"/>
      <c r="K855" s="623"/>
      <c r="L855" s="623"/>
      <c r="M855" s="622"/>
      <c r="N855" s="622"/>
      <c r="O855" s="622"/>
      <c r="P855" s="624"/>
    </row>
    <row r="856" spans="1:16" s="611" customFormat="1" x14ac:dyDescent="0.2">
      <c r="A856" s="594">
        <v>762</v>
      </c>
      <c r="B856" s="594">
        <v>770</v>
      </c>
      <c r="C856" s="618">
        <v>1081</v>
      </c>
      <c r="D856" s="619" t="s">
        <v>2152</v>
      </c>
      <c r="E856" s="620" t="s">
        <v>2087</v>
      </c>
      <c r="F856" s="621" t="s">
        <v>2153</v>
      </c>
      <c r="G856" s="620" t="s">
        <v>106</v>
      </c>
      <c r="H856" s="622">
        <v>12000</v>
      </c>
      <c r="I856" s="622">
        <v>12000</v>
      </c>
      <c r="J856" s="623"/>
      <c r="K856" s="623"/>
      <c r="L856" s="623"/>
      <c r="M856" s="622"/>
      <c r="N856" s="622"/>
      <c r="O856" s="622"/>
      <c r="P856" s="624"/>
    </row>
    <row r="857" spans="1:16" s="611" customFormat="1" x14ac:dyDescent="0.2">
      <c r="A857" s="594">
        <v>763</v>
      </c>
      <c r="B857" s="594">
        <v>771</v>
      </c>
      <c r="C857" s="618">
        <v>1082</v>
      </c>
      <c r="D857" s="619" t="s">
        <v>2155</v>
      </c>
      <c r="E857" s="620" t="s">
        <v>448</v>
      </c>
      <c r="F857" s="621" t="s">
        <v>2156</v>
      </c>
      <c r="G857" s="620" t="s">
        <v>106</v>
      </c>
      <c r="H857" s="622">
        <v>6000</v>
      </c>
      <c r="I857" s="622">
        <v>6000</v>
      </c>
      <c r="J857" s="623"/>
      <c r="K857" s="623"/>
      <c r="L857" s="623"/>
      <c r="M857" s="622"/>
      <c r="N857" s="622"/>
      <c r="O857" s="622"/>
      <c r="P857" s="624"/>
    </row>
    <row r="858" spans="1:16" s="611" customFormat="1" x14ac:dyDescent="0.2">
      <c r="A858" s="594">
        <v>764</v>
      </c>
      <c r="B858" s="594">
        <v>772</v>
      </c>
      <c r="C858" s="618">
        <v>1083</v>
      </c>
      <c r="D858" s="619" t="s">
        <v>2158</v>
      </c>
      <c r="E858" s="620" t="s">
        <v>448</v>
      </c>
      <c r="F858" s="621" t="s">
        <v>2159</v>
      </c>
      <c r="G858" s="620" t="s">
        <v>106</v>
      </c>
      <c r="H858" s="622">
        <v>8000</v>
      </c>
      <c r="I858" s="622">
        <v>8000</v>
      </c>
      <c r="J858" s="623"/>
      <c r="K858" s="623"/>
      <c r="L858" s="623"/>
      <c r="M858" s="622"/>
      <c r="N858" s="622"/>
      <c r="O858" s="622"/>
      <c r="P858" s="624"/>
    </row>
    <row r="859" spans="1:16" s="611" customFormat="1" x14ac:dyDescent="0.2">
      <c r="A859" s="594">
        <v>765</v>
      </c>
      <c r="B859" s="594">
        <v>773</v>
      </c>
      <c r="C859" s="618">
        <v>1084</v>
      </c>
      <c r="D859" s="619" t="s">
        <v>2161</v>
      </c>
      <c r="E859" s="620" t="s">
        <v>481</v>
      </c>
      <c r="F859" s="621" t="s">
        <v>2162</v>
      </c>
      <c r="G859" s="620" t="s">
        <v>106</v>
      </c>
      <c r="H859" s="622">
        <v>515000</v>
      </c>
      <c r="I859" s="622">
        <v>515000</v>
      </c>
      <c r="J859" s="623"/>
      <c r="K859" s="623"/>
      <c r="L859" s="623"/>
      <c r="M859" s="622"/>
      <c r="N859" s="622"/>
      <c r="O859" s="622"/>
      <c r="P859" s="624"/>
    </row>
    <row r="860" spans="1:16" s="611" customFormat="1" x14ac:dyDescent="0.2">
      <c r="A860" s="594">
        <v>766</v>
      </c>
      <c r="B860" s="594">
        <v>774</v>
      </c>
      <c r="C860" s="618">
        <v>1085</v>
      </c>
      <c r="D860" s="619" t="s">
        <v>2164</v>
      </c>
      <c r="E860" s="620" t="s">
        <v>2165</v>
      </c>
      <c r="F860" s="621" t="s">
        <v>1445</v>
      </c>
      <c r="G860" s="620" t="s">
        <v>106</v>
      </c>
      <c r="H860" s="622">
        <v>80000</v>
      </c>
      <c r="I860" s="622">
        <v>80000</v>
      </c>
      <c r="J860" s="623"/>
      <c r="K860" s="623"/>
      <c r="L860" s="623"/>
      <c r="M860" s="622"/>
      <c r="N860" s="622"/>
      <c r="O860" s="622"/>
      <c r="P860" s="624"/>
    </row>
    <row r="861" spans="1:16" s="611" customFormat="1" x14ac:dyDescent="0.2">
      <c r="A861" s="594">
        <v>767</v>
      </c>
      <c r="B861" s="594">
        <v>775</v>
      </c>
      <c r="C861" s="618">
        <v>1086</v>
      </c>
      <c r="D861" s="619" t="s">
        <v>2167</v>
      </c>
      <c r="E861" s="620" t="s">
        <v>2165</v>
      </c>
      <c r="F861" s="621" t="s">
        <v>2168</v>
      </c>
      <c r="G861" s="620" t="s">
        <v>106</v>
      </c>
      <c r="H861" s="622">
        <v>111000</v>
      </c>
      <c r="I861" s="622">
        <v>111000</v>
      </c>
      <c r="J861" s="623"/>
      <c r="K861" s="623"/>
      <c r="L861" s="623"/>
      <c r="M861" s="622"/>
      <c r="N861" s="622"/>
      <c r="O861" s="622"/>
      <c r="P861" s="624"/>
    </row>
    <row r="862" spans="1:16" s="611" customFormat="1" ht="30" x14ac:dyDescent="0.2">
      <c r="A862" s="594">
        <v>769</v>
      </c>
      <c r="B862" s="594">
        <v>777</v>
      </c>
      <c r="C862" s="618">
        <v>1087</v>
      </c>
      <c r="D862" s="619" t="s">
        <v>2173</v>
      </c>
      <c r="E862" s="620" t="s">
        <v>1587</v>
      </c>
      <c r="F862" s="621" t="s">
        <v>2174</v>
      </c>
      <c r="G862" s="620" t="s">
        <v>106</v>
      </c>
      <c r="H862" s="622">
        <v>250000</v>
      </c>
      <c r="I862" s="622">
        <v>250000</v>
      </c>
      <c r="J862" s="623"/>
      <c r="K862" s="623"/>
      <c r="L862" s="623"/>
      <c r="M862" s="622"/>
      <c r="N862" s="622"/>
      <c r="O862" s="622"/>
      <c r="P862" s="624"/>
    </row>
    <row r="863" spans="1:16" s="611" customFormat="1" ht="30" x14ac:dyDescent="0.2">
      <c r="A863" s="594">
        <v>770</v>
      </c>
      <c r="B863" s="594">
        <v>778</v>
      </c>
      <c r="C863" s="618">
        <v>1088</v>
      </c>
      <c r="D863" s="619" t="s">
        <v>2176</v>
      </c>
      <c r="E863" s="620" t="s">
        <v>481</v>
      </c>
      <c r="F863" s="621" t="s">
        <v>2177</v>
      </c>
      <c r="G863" s="620" t="s">
        <v>106</v>
      </c>
      <c r="H863" s="622">
        <v>7500</v>
      </c>
      <c r="I863" s="622">
        <v>7500</v>
      </c>
      <c r="J863" s="623"/>
      <c r="K863" s="623"/>
      <c r="L863" s="623"/>
      <c r="M863" s="622"/>
      <c r="N863" s="622"/>
      <c r="O863" s="622"/>
      <c r="P863" s="624"/>
    </row>
    <row r="864" spans="1:16" s="611" customFormat="1" ht="30" x14ac:dyDescent="0.2">
      <c r="A864" s="594">
        <v>771</v>
      </c>
      <c r="B864" s="594">
        <v>779</v>
      </c>
      <c r="C864" s="618">
        <v>1089</v>
      </c>
      <c r="D864" s="619" t="s">
        <v>2179</v>
      </c>
      <c r="E864" s="620" t="s">
        <v>481</v>
      </c>
      <c r="F864" s="621" t="s">
        <v>2180</v>
      </c>
      <c r="G864" s="620" t="s">
        <v>106</v>
      </c>
      <c r="H864" s="622">
        <v>40000</v>
      </c>
      <c r="I864" s="622">
        <v>40000</v>
      </c>
      <c r="J864" s="623"/>
      <c r="K864" s="623"/>
      <c r="L864" s="623"/>
      <c r="M864" s="622"/>
      <c r="N864" s="622"/>
      <c r="O864" s="622"/>
      <c r="P864" s="624"/>
    </row>
    <row r="865" spans="1:16" s="611" customFormat="1" ht="30" x14ac:dyDescent="0.2">
      <c r="A865" s="594">
        <v>773</v>
      </c>
      <c r="B865" s="594">
        <v>781</v>
      </c>
      <c r="C865" s="618">
        <v>1090</v>
      </c>
      <c r="D865" s="619" t="s">
        <v>2185</v>
      </c>
      <c r="E865" s="620" t="s">
        <v>1612</v>
      </c>
      <c r="F865" s="621" t="s">
        <v>2186</v>
      </c>
      <c r="G865" s="620" t="s">
        <v>106</v>
      </c>
      <c r="H865" s="622">
        <v>90000</v>
      </c>
      <c r="I865" s="622">
        <v>90000</v>
      </c>
      <c r="J865" s="623"/>
      <c r="K865" s="623"/>
      <c r="L865" s="623"/>
      <c r="M865" s="622"/>
      <c r="N865" s="622"/>
      <c r="O865" s="622"/>
      <c r="P865" s="624"/>
    </row>
    <row r="866" spans="1:16" s="611" customFormat="1" ht="30" x14ac:dyDescent="0.2">
      <c r="A866" s="594">
        <v>774</v>
      </c>
      <c r="B866" s="594">
        <v>782</v>
      </c>
      <c r="C866" s="618">
        <v>1091</v>
      </c>
      <c r="D866" s="619" t="s">
        <v>2188</v>
      </c>
      <c r="E866" s="620" t="s">
        <v>2189</v>
      </c>
      <c r="F866" s="621" t="s">
        <v>2190</v>
      </c>
      <c r="G866" s="620" t="s">
        <v>106</v>
      </c>
      <c r="H866" s="622">
        <v>75000</v>
      </c>
      <c r="I866" s="622">
        <v>75000</v>
      </c>
      <c r="J866" s="623"/>
      <c r="K866" s="623"/>
      <c r="L866" s="623"/>
      <c r="M866" s="622"/>
      <c r="N866" s="622"/>
      <c r="O866" s="622"/>
      <c r="P866" s="624"/>
    </row>
    <row r="867" spans="1:16" s="611" customFormat="1" x14ac:dyDescent="0.2">
      <c r="A867" s="594">
        <v>776</v>
      </c>
      <c r="B867" s="594">
        <v>784</v>
      </c>
      <c r="C867" s="618">
        <v>1092</v>
      </c>
      <c r="D867" s="619" t="s">
        <v>2194</v>
      </c>
      <c r="E867" s="620" t="s">
        <v>2195</v>
      </c>
      <c r="F867" s="621" t="s">
        <v>1924</v>
      </c>
      <c r="G867" s="620" t="s">
        <v>106</v>
      </c>
      <c r="H867" s="622">
        <v>500000</v>
      </c>
      <c r="I867" s="622">
        <v>500000</v>
      </c>
      <c r="J867" s="623"/>
      <c r="K867" s="623"/>
      <c r="L867" s="623"/>
      <c r="M867" s="622"/>
      <c r="N867" s="622"/>
      <c r="O867" s="622"/>
      <c r="P867" s="624"/>
    </row>
    <row r="868" spans="1:16" s="611" customFormat="1" ht="30" x14ac:dyDescent="0.2">
      <c r="A868" s="594">
        <v>777</v>
      </c>
      <c r="B868" s="594">
        <v>785</v>
      </c>
      <c r="C868" s="618">
        <v>1093</v>
      </c>
      <c r="D868" s="619" t="s">
        <v>2197</v>
      </c>
      <c r="E868" s="620" t="s">
        <v>471</v>
      </c>
      <c r="F868" s="621" t="s">
        <v>1972</v>
      </c>
      <c r="G868" s="620" t="s">
        <v>106</v>
      </c>
      <c r="H868" s="622">
        <v>75000</v>
      </c>
      <c r="I868" s="622">
        <v>75000</v>
      </c>
      <c r="J868" s="623"/>
      <c r="K868" s="623"/>
      <c r="L868" s="623"/>
      <c r="M868" s="622"/>
      <c r="N868" s="622"/>
      <c r="O868" s="622"/>
      <c r="P868" s="624"/>
    </row>
    <row r="869" spans="1:16" s="611" customFormat="1" x14ac:dyDescent="0.2">
      <c r="A869" s="594">
        <v>778</v>
      </c>
      <c r="B869" s="594">
        <v>786</v>
      </c>
      <c r="C869" s="618">
        <v>1094</v>
      </c>
      <c r="D869" s="619" t="s">
        <v>2199</v>
      </c>
      <c r="E869" s="620" t="s">
        <v>471</v>
      </c>
      <c r="F869" s="621" t="s">
        <v>1592</v>
      </c>
      <c r="G869" s="620" t="s">
        <v>106</v>
      </c>
      <c r="H869" s="622">
        <v>3000</v>
      </c>
      <c r="I869" s="622">
        <v>3000</v>
      </c>
      <c r="J869" s="623"/>
      <c r="K869" s="623"/>
      <c r="L869" s="623"/>
      <c r="M869" s="622"/>
      <c r="N869" s="622"/>
      <c r="O869" s="622"/>
      <c r="P869" s="624"/>
    </row>
    <row r="870" spans="1:16" s="611" customFormat="1" ht="30" x14ac:dyDescent="0.2">
      <c r="A870" s="594">
        <v>779</v>
      </c>
      <c r="B870" s="594">
        <v>787</v>
      </c>
      <c r="C870" s="618">
        <v>1095</v>
      </c>
      <c r="D870" s="619" t="s">
        <v>2201</v>
      </c>
      <c r="E870" s="620" t="s">
        <v>2202</v>
      </c>
      <c r="F870" s="621" t="s">
        <v>1972</v>
      </c>
      <c r="G870" s="620" t="s">
        <v>106</v>
      </c>
      <c r="H870" s="622">
        <v>75000</v>
      </c>
      <c r="I870" s="622">
        <v>75000</v>
      </c>
      <c r="J870" s="623"/>
      <c r="K870" s="623"/>
      <c r="L870" s="623"/>
      <c r="M870" s="622"/>
      <c r="N870" s="622"/>
      <c r="O870" s="622"/>
      <c r="P870" s="624"/>
    </row>
    <row r="871" spans="1:16" s="611" customFormat="1" x14ac:dyDescent="0.2">
      <c r="A871" s="594">
        <v>780</v>
      </c>
      <c r="B871" s="594">
        <v>788</v>
      </c>
      <c r="C871" s="618">
        <v>1096</v>
      </c>
      <c r="D871" s="619" t="s">
        <v>2204</v>
      </c>
      <c r="E871" s="620" t="s">
        <v>2202</v>
      </c>
      <c r="F871" s="621" t="s">
        <v>1843</v>
      </c>
      <c r="G871" s="620" t="s">
        <v>106</v>
      </c>
      <c r="H871" s="622">
        <v>10000</v>
      </c>
      <c r="I871" s="622">
        <v>10000</v>
      </c>
      <c r="J871" s="623"/>
      <c r="K871" s="623"/>
      <c r="L871" s="623"/>
      <c r="M871" s="622"/>
      <c r="N871" s="622"/>
      <c r="O871" s="622"/>
      <c r="P871" s="624"/>
    </row>
    <row r="872" spans="1:16" s="611" customFormat="1" x14ac:dyDescent="0.2">
      <c r="A872" s="594">
        <v>781</v>
      </c>
      <c r="B872" s="594">
        <v>789</v>
      </c>
      <c r="C872" s="618">
        <v>1097</v>
      </c>
      <c r="D872" s="619" t="s">
        <v>2206</v>
      </c>
      <c r="E872" s="620" t="s">
        <v>2202</v>
      </c>
      <c r="F872" s="621" t="s">
        <v>1592</v>
      </c>
      <c r="G872" s="620" t="s">
        <v>106</v>
      </c>
      <c r="H872" s="622">
        <v>3000</v>
      </c>
      <c r="I872" s="622">
        <v>3000</v>
      </c>
      <c r="J872" s="623"/>
      <c r="K872" s="623"/>
      <c r="L872" s="623"/>
      <c r="M872" s="622"/>
      <c r="N872" s="622"/>
      <c r="O872" s="622"/>
      <c r="P872" s="624"/>
    </row>
    <row r="873" spans="1:16" s="611" customFormat="1" x14ac:dyDescent="0.2">
      <c r="A873" s="594">
        <v>782</v>
      </c>
      <c r="B873" s="594">
        <v>790</v>
      </c>
      <c r="C873" s="618">
        <v>1098</v>
      </c>
      <c r="D873" s="619" t="s">
        <v>2208</v>
      </c>
      <c r="E873" s="620" t="s">
        <v>475</v>
      </c>
      <c r="F873" s="621" t="s">
        <v>2209</v>
      </c>
      <c r="G873" s="620" t="s">
        <v>106</v>
      </c>
      <c r="H873" s="622">
        <v>40000</v>
      </c>
      <c r="I873" s="622">
        <v>40000</v>
      </c>
      <c r="J873" s="623"/>
      <c r="K873" s="623"/>
      <c r="L873" s="623"/>
      <c r="M873" s="622"/>
      <c r="N873" s="622"/>
      <c r="O873" s="622"/>
      <c r="P873" s="624"/>
    </row>
    <row r="874" spans="1:16" s="611" customFormat="1" x14ac:dyDescent="0.2">
      <c r="A874" s="594">
        <v>783</v>
      </c>
      <c r="B874" s="594">
        <v>791</v>
      </c>
      <c r="C874" s="618">
        <v>1099</v>
      </c>
      <c r="D874" s="619" t="s">
        <v>2211</v>
      </c>
      <c r="E874" s="620" t="s">
        <v>475</v>
      </c>
      <c r="F874" s="621" t="s">
        <v>975</v>
      </c>
      <c r="G874" s="620" t="s">
        <v>106</v>
      </c>
      <c r="H874" s="622">
        <v>15000</v>
      </c>
      <c r="I874" s="622">
        <v>15000</v>
      </c>
      <c r="J874" s="623"/>
      <c r="K874" s="623"/>
      <c r="L874" s="623"/>
      <c r="M874" s="622"/>
      <c r="N874" s="622"/>
      <c r="O874" s="622"/>
      <c r="P874" s="624"/>
    </row>
    <row r="875" spans="1:16" s="611" customFormat="1" x14ac:dyDescent="0.2">
      <c r="A875" s="594">
        <v>785</v>
      </c>
      <c r="B875" s="594">
        <v>793</v>
      </c>
      <c r="C875" s="618">
        <v>1100</v>
      </c>
      <c r="D875" s="619" t="s">
        <v>2216</v>
      </c>
      <c r="E875" s="620" t="s">
        <v>475</v>
      </c>
      <c r="F875" s="621" t="s">
        <v>2217</v>
      </c>
      <c r="G875" s="620" t="s">
        <v>106</v>
      </c>
      <c r="H875" s="622">
        <v>15000</v>
      </c>
      <c r="I875" s="622">
        <v>15000</v>
      </c>
      <c r="J875" s="623"/>
      <c r="K875" s="623"/>
      <c r="L875" s="623"/>
      <c r="M875" s="622"/>
      <c r="N875" s="622"/>
      <c r="O875" s="622"/>
      <c r="P875" s="624"/>
    </row>
    <row r="876" spans="1:16" s="611" customFormat="1" x14ac:dyDescent="0.2">
      <c r="A876" s="594">
        <v>786</v>
      </c>
      <c r="B876" s="594">
        <v>794</v>
      </c>
      <c r="C876" s="618">
        <v>1101</v>
      </c>
      <c r="D876" s="619" t="s">
        <v>2219</v>
      </c>
      <c r="E876" s="620" t="s">
        <v>475</v>
      </c>
      <c r="F876" s="621" t="s">
        <v>1491</v>
      </c>
      <c r="G876" s="620" t="s">
        <v>106</v>
      </c>
      <c r="H876" s="622">
        <v>15000</v>
      </c>
      <c r="I876" s="622">
        <v>15000</v>
      </c>
      <c r="J876" s="623"/>
      <c r="K876" s="623"/>
      <c r="L876" s="623"/>
      <c r="M876" s="622"/>
      <c r="N876" s="622"/>
      <c r="O876" s="622"/>
      <c r="P876" s="624"/>
    </row>
    <row r="877" spans="1:16" s="611" customFormat="1" x14ac:dyDescent="0.2">
      <c r="A877" s="594">
        <v>788</v>
      </c>
      <c r="B877" s="594">
        <v>796</v>
      </c>
      <c r="C877" s="618">
        <v>1102</v>
      </c>
      <c r="D877" s="619" t="s">
        <v>2223</v>
      </c>
      <c r="E877" s="620" t="s">
        <v>1161</v>
      </c>
      <c r="F877" s="621" t="s">
        <v>2224</v>
      </c>
      <c r="G877" s="620" t="s">
        <v>106</v>
      </c>
      <c r="H877" s="622">
        <v>25000</v>
      </c>
      <c r="I877" s="622">
        <v>25000</v>
      </c>
      <c r="J877" s="623"/>
      <c r="K877" s="623"/>
      <c r="L877" s="623"/>
      <c r="M877" s="622"/>
      <c r="N877" s="622"/>
      <c r="O877" s="622"/>
      <c r="P877" s="624"/>
    </row>
    <row r="878" spans="1:16" s="611" customFormat="1" ht="45" x14ac:dyDescent="0.2">
      <c r="A878" s="594">
        <v>789</v>
      </c>
      <c r="B878" s="594">
        <v>797</v>
      </c>
      <c r="C878" s="618">
        <v>1103</v>
      </c>
      <c r="D878" s="619" t="s">
        <v>2226</v>
      </c>
      <c r="E878" s="620" t="s">
        <v>1161</v>
      </c>
      <c r="F878" s="621" t="s">
        <v>2227</v>
      </c>
      <c r="G878" s="620" t="s">
        <v>106</v>
      </c>
      <c r="H878" s="622">
        <v>50000</v>
      </c>
      <c r="I878" s="622">
        <v>50000</v>
      </c>
      <c r="J878" s="623"/>
      <c r="K878" s="623"/>
      <c r="L878" s="623"/>
      <c r="M878" s="622"/>
      <c r="N878" s="622"/>
      <c r="O878" s="622"/>
      <c r="P878" s="624"/>
    </row>
    <row r="879" spans="1:16" s="611" customFormat="1" x14ac:dyDescent="0.2">
      <c r="A879" s="594">
        <v>790</v>
      </c>
      <c r="B879" s="594">
        <v>798</v>
      </c>
      <c r="C879" s="618">
        <v>1104</v>
      </c>
      <c r="D879" s="619" t="s">
        <v>2229</v>
      </c>
      <c r="E879" s="620" t="s">
        <v>1161</v>
      </c>
      <c r="F879" s="621" t="s">
        <v>2230</v>
      </c>
      <c r="G879" s="620" t="s">
        <v>106</v>
      </c>
      <c r="H879" s="622">
        <v>10000</v>
      </c>
      <c r="I879" s="622">
        <v>10000</v>
      </c>
      <c r="J879" s="623"/>
      <c r="K879" s="623"/>
      <c r="L879" s="623"/>
      <c r="M879" s="622"/>
      <c r="N879" s="622"/>
      <c r="O879" s="622"/>
      <c r="P879" s="624"/>
    </row>
    <row r="880" spans="1:16" s="611" customFormat="1" ht="30" x14ac:dyDescent="0.2">
      <c r="A880" s="594">
        <v>791</v>
      </c>
      <c r="B880" s="594">
        <v>799</v>
      </c>
      <c r="C880" s="618">
        <v>1105</v>
      </c>
      <c r="D880" s="619" t="s">
        <v>2232</v>
      </c>
      <c r="E880" s="620" t="s">
        <v>1161</v>
      </c>
      <c r="F880" s="621" t="s">
        <v>2233</v>
      </c>
      <c r="G880" s="620" t="s">
        <v>106</v>
      </c>
      <c r="H880" s="622">
        <v>4000</v>
      </c>
      <c r="I880" s="622">
        <v>4000</v>
      </c>
      <c r="J880" s="623"/>
      <c r="K880" s="623"/>
      <c r="L880" s="623"/>
      <c r="M880" s="622"/>
      <c r="N880" s="622"/>
      <c r="O880" s="622"/>
      <c r="P880" s="624"/>
    </row>
    <row r="881" spans="1:16" s="611" customFormat="1" x14ac:dyDescent="0.2">
      <c r="A881" s="594">
        <v>793</v>
      </c>
      <c r="B881" s="594">
        <v>801</v>
      </c>
      <c r="C881" s="618">
        <v>1106</v>
      </c>
      <c r="D881" s="619" t="s">
        <v>2238</v>
      </c>
      <c r="E881" s="620" t="s">
        <v>481</v>
      </c>
      <c r="F881" s="621" t="s">
        <v>2239</v>
      </c>
      <c r="G881" s="620" t="s">
        <v>106</v>
      </c>
      <c r="H881" s="622">
        <v>51000</v>
      </c>
      <c r="I881" s="622">
        <v>51000</v>
      </c>
      <c r="J881" s="623"/>
      <c r="K881" s="623"/>
      <c r="L881" s="623"/>
      <c r="M881" s="622"/>
      <c r="N881" s="622"/>
      <c r="O881" s="622"/>
      <c r="P881" s="624"/>
    </row>
    <row r="882" spans="1:16" s="611" customFormat="1" x14ac:dyDescent="0.2">
      <c r="A882" s="594">
        <v>794</v>
      </c>
      <c r="B882" s="594">
        <v>802</v>
      </c>
      <c r="C882" s="618">
        <v>1107</v>
      </c>
      <c r="D882" s="619" t="s">
        <v>2241</v>
      </c>
      <c r="E882" s="620" t="s">
        <v>481</v>
      </c>
      <c r="F882" s="621" t="s">
        <v>2242</v>
      </c>
      <c r="G882" s="620" t="s">
        <v>106</v>
      </c>
      <c r="H882" s="622">
        <v>20000</v>
      </c>
      <c r="I882" s="622">
        <v>20000</v>
      </c>
      <c r="J882" s="623"/>
      <c r="K882" s="623"/>
      <c r="L882" s="623"/>
      <c r="M882" s="622"/>
      <c r="N882" s="622"/>
      <c r="O882" s="622"/>
      <c r="P882" s="624"/>
    </row>
    <row r="883" spans="1:16" s="611" customFormat="1" x14ac:dyDescent="0.2">
      <c r="A883" s="594">
        <v>795</v>
      </c>
      <c r="B883" s="594">
        <v>803</v>
      </c>
      <c r="C883" s="618">
        <v>1108</v>
      </c>
      <c r="D883" s="619" t="s">
        <v>2244</v>
      </c>
      <c r="E883" s="620" t="s">
        <v>2245</v>
      </c>
      <c r="F883" s="621" t="s">
        <v>1878</v>
      </c>
      <c r="G883" s="620" t="s">
        <v>106</v>
      </c>
      <c r="H883" s="622">
        <v>163300</v>
      </c>
      <c r="I883" s="622">
        <v>163300</v>
      </c>
      <c r="J883" s="623"/>
      <c r="K883" s="623"/>
      <c r="L883" s="623"/>
      <c r="M883" s="622"/>
      <c r="N883" s="622"/>
      <c r="O883" s="622"/>
      <c r="P883" s="624"/>
    </row>
    <row r="884" spans="1:16" s="611" customFormat="1" x14ac:dyDescent="0.2">
      <c r="A884" s="594">
        <v>796</v>
      </c>
      <c r="B884" s="594">
        <v>804</v>
      </c>
      <c r="C884" s="618">
        <v>1109</v>
      </c>
      <c r="D884" s="619" t="s">
        <v>2247</v>
      </c>
      <c r="E884" s="620" t="s">
        <v>2245</v>
      </c>
      <c r="F884" s="621" t="s">
        <v>2248</v>
      </c>
      <c r="G884" s="620" t="s">
        <v>106</v>
      </c>
      <c r="H884" s="622">
        <v>190000</v>
      </c>
      <c r="I884" s="622">
        <v>190000</v>
      </c>
      <c r="J884" s="623"/>
      <c r="K884" s="623"/>
      <c r="L884" s="623"/>
      <c r="M884" s="622"/>
      <c r="N884" s="622"/>
      <c r="O884" s="622"/>
      <c r="P884" s="624"/>
    </row>
    <row r="885" spans="1:16" s="611" customFormat="1" ht="30" x14ac:dyDescent="0.2">
      <c r="A885" s="594">
        <v>797</v>
      </c>
      <c r="B885" s="594">
        <v>805</v>
      </c>
      <c r="C885" s="618">
        <v>1110</v>
      </c>
      <c r="D885" s="619" t="s">
        <v>2250</v>
      </c>
      <c r="E885" s="620" t="s">
        <v>2251</v>
      </c>
      <c r="F885" s="621" t="s">
        <v>2252</v>
      </c>
      <c r="G885" s="620" t="s">
        <v>106</v>
      </c>
      <c r="H885" s="622">
        <v>35000</v>
      </c>
      <c r="I885" s="622">
        <v>35000</v>
      </c>
      <c r="J885" s="623"/>
      <c r="K885" s="623"/>
      <c r="L885" s="623"/>
      <c r="M885" s="622"/>
      <c r="N885" s="622"/>
      <c r="O885" s="622"/>
      <c r="P885" s="624"/>
    </row>
    <row r="886" spans="1:16" s="611" customFormat="1" x14ac:dyDescent="0.2">
      <c r="A886" s="594">
        <v>798</v>
      </c>
      <c r="B886" s="594">
        <v>806</v>
      </c>
      <c r="C886" s="618">
        <v>1111</v>
      </c>
      <c r="D886" s="619" t="s">
        <v>2254</v>
      </c>
      <c r="E886" s="620" t="s">
        <v>2251</v>
      </c>
      <c r="F886" s="621" t="s">
        <v>1491</v>
      </c>
      <c r="G886" s="620" t="s">
        <v>106</v>
      </c>
      <c r="H886" s="622">
        <v>30000</v>
      </c>
      <c r="I886" s="622">
        <v>30000</v>
      </c>
      <c r="J886" s="623"/>
      <c r="K886" s="623"/>
      <c r="L886" s="623"/>
      <c r="M886" s="622"/>
      <c r="N886" s="622"/>
      <c r="O886" s="622"/>
      <c r="P886" s="624"/>
    </row>
    <row r="887" spans="1:16" s="611" customFormat="1" ht="30" x14ac:dyDescent="0.2">
      <c r="A887" s="594">
        <v>799</v>
      </c>
      <c r="B887" s="594">
        <v>807</v>
      </c>
      <c r="C887" s="618">
        <v>1112</v>
      </c>
      <c r="D887" s="619" t="s">
        <v>2256</v>
      </c>
      <c r="E887" s="620" t="s">
        <v>481</v>
      </c>
      <c r="F887" s="621" t="s">
        <v>2257</v>
      </c>
      <c r="G887" s="620" t="s">
        <v>106</v>
      </c>
      <c r="H887" s="622">
        <v>28500</v>
      </c>
      <c r="I887" s="622">
        <v>28500</v>
      </c>
      <c r="J887" s="623"/>
      <c r="K887" s="623"/>
      <c r="L887" s="623"/>
      <c r="M887" s="622"/>
      <c r="N887" s="622"/>
      <c r="O887" s="622"/>
      <c r="P887" s="624"/>
    </row>
    <row r="888" spans="1:16" s="611" customFormat="1" x14ac:dyDescent="0.2">
      <c r="A888" s="594">
        <v>800</v>
      </c>
      <c r="B888" s="594">
        <v>808</v>
      </c>
      <c r="C888" s="618">
        <v>1113</v>
      </c>
      <c r="D888" s="619" t="s">
        <v>2259</v>
      </c>
      <c r="E888" s="620" t="s">
        <v>2260</v>
      </c>
      <c r="F888" s="621" t="s">
        <v>2261</v>
      </c>
      <c r="G888" s="620" t="s">
        <v>106</v>
      </c>
      <c r="H888" s="622">
        <v>90000</v>
      </c>
      <c r="I888" s="622">
        <v>90000</v>
      </c>
      <c r="J888" s="623"/>
      <c r="K888" s="623"/>
      <c r="L888" s="623"/>
      <c r="M888" s="622"/>
      <c r="N888" s="622"/>
      <c r="O888" s="622"/>
      <c r="P888" s="624"/>
    </row>
    <row r="889" spans="1:16" s="611" customFormat="1" x14ac:dyDescent="0.2">
      <c r="A889" s="594">
        <v>801</v>
      </c>
      <c r="B889" s="594">
        <v>809</v>
      </c>
      <c r="C889" s="618">
        <v>1114</v>
      </c>
      <c r="D889" s="619" t="s">
        <v>2263</v>
      </c>
      <c r="E889" s="620" t="s">
        <v>255</v>
      </c>
      <c r="F889" s="621" t="s">
        <v>2264</v>
      </c>
      <c r="G889" s="620" t="s">
        <v>106</v>
      </c>
      <c r="H889" s="622">
        <v>60000</v>
      </c>
      <c r="I889" s="622">
        <v>60000</v>
      </c>
      <c r="J889" s="623"/>
      <c r="K889" s="623"/>
      <c r="L889" s="623"/>
      <c r="M889" s="622"/>
      <c r="N889" s="622"/>
      <c r="O889" s="622"/>
      <c r="P889" s="624"/>
    </row>
    <row r="890" spans="1:16" s="611" customFormat="1" ht="30" x14ac:dyDescent="0.2">
      <c r="A890" s="594">
        <v>802</v>
      </c>
      <c r="B890" s="594">
        <v>810</v>
      </c>
      <c r="C890" s="618">
        <v>1115</v>
      </c>
      <c r="D890" s="619" t="s">
        <v>2266</v>
      </c>
      <c r="E890" s="620" t="s">
        <v>255</v>
      </c>
      <c r="F890" s="621" t="s">
        <v>2267</v>
      </c>
      <c r="G890" s="620" t="s">
        <v>106</v>
      </c>
      <c r="H890" s="622">
        <v>20000</v>
      </c>
      <c r="I890" s="622">
        <v>20000</v>
      </c>
      <c r="J890" s="623"/>
      <c r="K890" s="623"/>
      <c r="L890" s="623"/>
      <c r="M890" s="622"/>
      <c r="N890" s="622"/>
      <c r="O890" s="622"/>
      <c r="P890" s="624"/>
    </row>
    <row r="891" spans="1:16" s="611" customFormat="1" x14ac:dyDescent="0.2">
      <c r="A891" s="594">
        <v>803</v>
      </c>
      <c r="B891" s="594">
        <v>811</v>
      </c>
      <c r="C891" s="618">
        <v>1116</v>
      </c>
      <c r="D891" s="619" t="s">
        <v>2269</v>
      </c>
      <c r="E891" s="620" t="s">
        <v>255</v>
      </c>
      <c r="F891" s="621" t="s">
        <v>2075</v>
      </c>
      <c r="G891" s="620" t="s">
        <v>106</v>
      </c>
      <c r="H891" s="622">
        <v>25000</v>
      </c>
      <c r="I891" s="622">
        <v>25000</v>
      </c>
      <c r="J891" s="623"/>
      <c r="K891" s="623"/>
      <c r="L891" s="623"/>
      <c r="M891" s="622"/>
      <c r="N891" s="622"/>
      <c r="O891" s="622"/>
      <c r="P891" s="624"/>
    </row>
    <row r="892" spans="1:16" s="611" customFormat="1" ht="30" x14ac:dyDescent="0.2">
      <c r="A892" s="594">
        <v>804</v>
      </c>
      <c r="B892" s="594">
        <v>812</v>
      </c>
      <c r="C892" s="618">
        <v>1117</v>
      </c>
      <c r="D892" s="619" t="s">
        <v>2271</v>
      </c>
      <c r="E892" s="620" t="s">
        <v>481</v>
      </c>
      <c r="F892" s="621" t="s">
        <v>2272</v>
      </c>
      <c r="G892" s="620" t="s">
        <v>106</v>
      </c>
      <c r="H892" s="622">
        <v>15000</v>
      </c>
      <c r="I892" s="622">
        <v>15000</v>
      </c>
      <c r="J892" s="623"/>
      <c r="K892" s="623"/>
      <c r="L892" s="623"/>
      <c r="M892" s="622"/>
      <c r="N892" s="622"/>
      <c r="O892" s="622"/>
      <c r="P892" s="624"/>
    </row>
    <row r="893" spans="1:16" s="611" customFormat="1" x14ac:dyDescent="0.2">
      <c r="A893" s="594">
        <v>805</v>
      </c>
      <c r="B893" s="594">
        <v>813</v>
      </c>
      <c r="C893" s="618">
        <v>1118</v>
      </c>
      <c r="D893" s="619" t="s">
        <v>2274</v>
      </c>
      <c r="E893" s="620" t="s">
        <v>2275</v>
      </c>
      <c r="F893" s="621" t="s">
        <v>1500</v>
      </c>
      <c r="G893" s="620" t="s">
        <v>106</v>
      </c>
      <c r="H893" s="622">
        <v>10000</v>
      </c>
      <c r="I893" s="622">
        <v>10000</v>
      </c>
      <c r="J893" s="623"/>
      <c r="K893" s="623"/>
      <c r="L893" s="623"/>
      <c r="M893" s="622"/>
      <c r="N893" s="622"/>
      <c r="O893" s="622"/>
      <c r="P893" s="624" t="s">
        <v>5307</v>
      </c>
    </row>
    <row r="894" spans="1:16" s="611" customFormat="1" x14ac:dyDescent="0.2">
      <c r="A894" s="594">
        <v>809</v>
      </c>
      <c r="B894" s="594">
        <v>817</v>
      </c>
      <c r="C894" s="618">
        <v>1119</v>
      </c>
      <c r="D894" s="619" t="s">
        <v>2286</v>
      </c>
      <c r="E894" s="620" t="s">
        <v>481</v>
      </c>
      <c r="F894" s="621" t="s">
        <v>2287</v>
      </c>
      <c r="G894" s="620" t="s">
        <v>106</v>
      </c>
      <c r="H894" s="622">
        <v>712000</v>
      </c>
      <c r="I894" s="622">
        <v>712000</v>
      </c>
      <c r="J894" s="623"/>
      <c r="K894" s="623"/>
      <c r="L894" s="623"/>
      <c r="M894" s="622"/>
      <c r="N894" s="622"/>
      <c r="O894" s="622"/>
      <c r="P894" s="624"/>
    </row>
    <row r="895" spans="1:16" s="611" customFormat="1" ht="30" x14ac:dyDescent="0.2">
      <c r="A895" s="594">
        <v>810</v>
      </c>
      <c r="B895" s="594">
        <v>818</v>
      </c>
      <c r="C895" s="618">
        <v>1120</v>
      </c>
      <c r="D895" s="619" t="s">
        <v>2289</v>
      </c>
      <c r="E895" s="620" t="s">
        <v>489</v>
      </c>
      <c r="F895" s="621" t="s">
        <v>2290</v>
      </c>
      <c r="G895" s="620" t="s">
        <v>106</v>
      </c>
      <c r="H895" s="622">
        <v>20000</v>
      </c>
      <c r="I895" s="622">
        <v>20000</v>
      </c>
      <c r="J895" s="623"/>
      <c r="K895" s="623"/>
      <c r="L895" s="623"/>
      <c r="M895" s="622"/>
      <c r="N895" s="622"/>
      <c r="O895" s="622"/>
      <c r="P895" s="624"/>
    </row>
    <row r="896" spans="1:16" s="611" customFormat="1" ht="30" x14ac:dyDescent="0.2">
      <c r="A896" s="594">
        <v>812</v>
      </c>
      <c r="B896" s="594">
        <v>820</v>
      </c>
      <c r="C896" s="618">
        <v>1121</v>
      </c>
      <c r="D896" s="619" t="s">
        <v>2296</v>
      </c>
      <c r="E896" s="620" t="s">
        <v>696</v>
      </c>
      <c r="F896" s="621" t="s">
        <v>1622</v>
      </c>
      <c r="G896" s="620" t="s">
        <v>106</v>
      </c>
      <c r="H896" s="622">
        <v>120000</v>
      </c>
      <c r="I896" s="622">
        <v>120000</v>
      </c>
      <c r="J896" s="623"/>
      <c r="K896" s="623"/>
      <c r="L896" s="623"/>
      <c r="M896" s="622"/>
      <c r="N896" s="622"/>
      <c r="O896" s="622"/>
      <c r="P896" s="624"/>
    </row>
    <row r="897" spans="1:16" s="611" customFormat="1" x14ac:dyDescent="0.2">
      <c r="A897" s="594">
        <v>813</v>
      </c>
      <c r="B897" s="594">
        <v>821</v>
      </c>
      <c r="C897" s="618">
        <v>1122</v>
      </c>
      <c r="D897" s="619" t="s">
        <v>2298</v>
      </c>
      <c r="E897" s="620" t="s">
        <v>137</v>
      </c>
      <c r="F897" s="621" t="s">
        <v>2299</v>
      </c>
      <c r="G897" s="620" t="s">
        <v>106</v>
      </c>
      <c r="H897" s="622">
        <v>30000</v>
      </c>
      <c r="I897" s="622">
        <v>30000</v>
      </c>
      <c r="J897" s="623"/>
      <c r="K897" s="623"/>
      <c r="L897" s="623"/>
      <c r="M897" s="622"/>
      <c r="N897" s="622"/>
      <c r="O897" s="622"/>
      <c r="P897" s="624"/>
    </row>
    <row r="898" spans="1:16" s="611" customFormat="1" ht="30" x14ac:dyDescent="0.2">
      <c r="A898" s="594">
        <v>814</v>
      </c>
      <c r="B898" s="594">
        <v>822</v>
      </c>
      <c r="C898" s="618">
        <v>1123</v>
      </c>
      <c r="D898" s="619" t="s">
        <v>2301</v>
      </c>
      <c r="E898" s="620" t="s">
        <v>2302</v>
      </c>
      <c r="F898" s="621" t="s">
        <v>1972</v>
      </c>
      <c r="G898" s="620" t="s">
        <v>106</v>
      </c>
      <c r="H898" s="622">
        <v>75000</v>
      </c>
      <c r="I898" s="622">
        <v>75000</v>
      </c>
      <c r="J898" s="623"/>
      <c r="K898" s="623"/>
      <c r="L898" s="623"/>
      <c r="M898" s="622"/>
      <c r="N898" s="622"/>
      <c r="O898" s="622"/>
      <c r="P898" s="624"/>
    </row>
    <row r="899" spans="1:16" s="611" customFormat="1" x14ac:dyDescent="0.2">
      <c r="A899" s="594">
        <v>815</v>
      </c>
      <c r="B899" s="594">
        <v>823</v>
      </c>
      <c r="C899" s="618">
        <v>1124</v>
      </c>
      <c r="D899" s="619" t="s">
        <v>2304</v>
      </c>
      <c r="E899" s="620" t="s">
        <v>2302</v>
      </c>
      <c r="F899" s="621" t="s">
        <v>1592</v>
      </c>
      <c r="G899" s="620" t="s">
        <v>106</v>
      </c>
      <c r="H899" s="622">
        <v>3000</v>
      </c>
      <c r="I899" s="622">
        <v>3000</v>
      </c>
      <c r="J899" s="623"/>
      <c r="K899" s="623"/>
      <c r="L899" s="623"/>
      <c r="M899" s="622"/>
      <c r="N899" s="622"/>
      <c r="O899" s="622"/>
      <c r="P899" s="624"/>
    </row>
    <row r="900" spans="1:16" s="611" customFormat="1" ht="30" x14ac:dyDescent="0.2">
      <c r="A900" s="594">
        <v>816</v>
      </c>
      <c r="B900" s="594">
        <v>824</v>
      </c>
      <c r="C900" s="618">
        <v>1125</v>
      </c>
      <c r="D900" s="619" t="s">
        <v>2306</v>
      </c>
      <c r="E900" s="620" t="s">
        <v>2307</v>
      </c>
      <c r="F900" s="621" t="s">
        <v>1972</v>
      </c>
      <c r="G900" s="620" t="s">
        <v>106</v>
      </c>
      <c r="H900" s="622">
        <v>75000</v>
      </c>
      <c r="I900" s="622">
        <v>75000</v>
      </c>
      <c r="J900" s="623"/>
      <c r="K900" s="623"/>
      <c r="L900" s="623"/>
      <c r="M900" s="622"/>
      <c r="N900" s="622"/>
      <c r="O900" s="622"/>
      <c r="P900" s="624"/>
    </row>
    <row r="901" spans="1:16" s="611" customFormat="1" ht="30" x14ac:dyDescent="0.2">
      <c r="A901" s="594">
        <v>819</v>
      </c>
      <c r="B901" s="594">
        <v>827</v>
      </c>
      <c r="C901" s="618">
        <v>1126</v>
      </c>
      <c r="D901" s="619" t="s">
        <v>2314</v>
      </c>
      <c r="E901" s="620" t="s">
        <v>481</v>
      </c>
      <c r="F901" s="621" t="s">
        <v>2315</v>
      </c>
      <c r="G901" s="620" t="s">
        <v>106</v>
      </c>
      <c r="H901" s="622">
        <v>200000</v>
      </c>
      <c r="I901" s="622">
        <v>200000</v>
      </c>
      <c r="J901" s="623"/>
      <c r="K901" s="623"/>
      <c r="L901" s="623"/>
      <c r="M901" s="622"/>
      <c r="N901" s="622"/>
      <c r="O901" s="622"/>
      <c r="P901" s="624"/>
    </row>
    <row r="902" spans="1:16" s="611" customFormat="1" x14ac:dyDescent="0.2">
      <c r="A902" s="594">
        <v>820</v>
      </c>
      <c r="B902" s="594">
        <v>828</v>
      </c>
      <c r="C902" s="618">
        <v>1127</v>
      </c>
      <c r="D902" s="619" t="s">
        <v>2317</v>
      </c>
      <c r="E902" s="620" t="s">
        <v>481</v>
      </c>
      <c r="F902" s="621" t="s">
        <v>2318</v>
      </c>
      <c r="G902" s="620" t="s">
        <v>106</v>
      </c>
      <c r="H902" s="622">
        <v>21000</v>
      </c>
      <c r="I902" s="622">
        <v>21000</v>
      </c>
      <c r="J902" s="623"/>
      <c r="K902" s="623"/>
      <c r="L902" s="623"/>
      <c r="M902" s="622"/>
      <c r="N902" s="622"/>
      <c r="O902" s="622"/>
      <c r="P902" s="624"/>
    </row>
    <row r="903" spans="1:16" s="611" customFormat="1" x14ac:dyDescent="0.2">
      <c r="A903" s="594">
        <v>822</v>
      </c>
      <c r="B903" s="594">
        <v>830</v>
      </c>
      <c r="C903" s="618">
        <v>1128</v>
      </c>
      <c r="D903" s="619" t="s">
        <v>2322</v>
      </c>
      <c r="E903" s="620" t="s">
        <v>481</v>
      </c>
      <c r="F903" s="621" t="s">
        <v>1491</v>
      </c>
      <c r="G903" s="620" t="s">
        <v>106</v>
      </c>
      <c r="H903" s="622">
        <v>8000</v>
      </c>
      <c r="I903" s="622">
        <v>8000</v>
      </c>
      <c r="J903" s="623"/>
      <c r="K903" s="623"/>
      <c r="L903" s="623"/>
      <c r="M903" s="622"/>
      <c r="N903" s="622"/>
      <c r="O903" s="622"/>
      <c r="P903" s="624"/>
    </row>
    <row r="904" spans="1:16" s="611" customFormat="1" x14ac:dyDescent="0.2">
      <c r="A904" s="594">
        <v>823</v>
      </c>
      <c r="B904" s="594">
        <v>831</v>
      </c>
      <c r="C904" s="618">
        <v>1129</v>
      </c>
      <c r="D904" s="619" t="s">
        <v>2324</v>
      </c>
      <c r="E904" s="620" t="s">
        <v>481</v>
      </c>
      <c r="F904" s="621" t="s">
        <v>2325</v>
      </c>
      <c r="G904" s="620" t="s">
        <v>106</v>
      </c>
      <c r="H904" s="622">
        <v>100000</v>
      </c>
      <c r="I904" s="622">
        <v>100000</v>
      </c>
      <c r="J904" s="623"/>
      <c r="K904" s="623"/>
      <c r="L904" s="623"/>
      <c r="M904" s="622"/>
      <c r="N904" s="622"/>
      <c r="O904" s="622"/>
      <c r="P904" s="624"/>
    </row>
    <row r="905" spans="1:16" s="611" customFormat="1" ht="30" x14ac:dyDescent="0.2">
      <c r="A905" s="594">
        <v>824</v>
      </c>
      <c r="B905" s="594">
        <v>832</v>
      </c>
      <c r="C905" s="618">
        <v>1130</v>
      </c>
      <c r="D905" s="619" t="s">
        <v>2327</v>
      </c>
      <c r="E905" s="620" t="s">
        <v>498</v>
      </c>
      <c r="F905" s="621" t="s">
        <v>2328</v>
      </c>
      <c r="G905" s="620" t="s">
        <v>106</v>
      </c>
      <c r="H905" s="622">
        <v>767000</v>
      </c>
      <c r="I905" s="622">
        <v>767000</v>
      </c>
      <c r="J905" s="623"/>
      <c r="K905" s="623"/>
      <c r="L905" s="623"/>
      <c r="M905" s="622"/>
      <c r="N905" s="622"/>
      <c r="O905" s="622"/>
      <c r="P905" s="624"/>
    </row>
    <row r="906" spans="1:16" s="611" customFormat="1" ht="30" x14ac:dyDescent="0.2">
      <c r="A906" s="594">
        <v>825</v>
      </c>
      <c r="B906" s="594">
        <v>833</v>
      </c>
      <c r="C906" s="618">
        <v>1131</v>
      </c>
      <c r="D906" s="619" t="s">
        <v>2330</v>
      </c>
      <c r="E906" s="620" t="s">
        <v>498</v>
      </c>
      <c r="F906" s="621" t="s">
        <v>1445</v>
      </c>
      <c r="G906" s="620" t="s">
        <v>106</v>
      </c>
      <c r="H906" s="622">
        <v>65000</v>
      </c>
      <c r="I906" s="622">
        <v>65000</v>
      </c>
      <c r="J906" s="623"/>
      <c r="K906" s="623"/>
      <c r="L906" s="623"/>
      <c r="M906" s="622"/>
      <c r="N906" s="622"/>
      <c r="O906" s="622"/>
      <c r="P906" s="624"/>
    </row>
    <row r="907" spans="1:16" s="611" customFormat="1" ht="30" x14ac:dyDescent="0.2">
      <c r="A907" s="594">
        <v>826</v>
      </c>
      <c r="B907" s="594">
        <v>834</v>
      </c>
      <c r="C907" s="618">
        <v>1132</v>
      </c>
      <c r="D907" s="619" t="s">
        <v>2332</v>
      </c>
      <c r="E907" s="620" t="s">
        <v>498</v>
      </c>
      <c r="F907" s="621" t="s">
        <v>2168</v>
      </c>
      <c r="G907" s="620" t="s">
        <v>106</v>
      </c>
      <c r="H907" s="622">
        <v>128300</v>
      </c>
      <c r="I907" s="622">
        <v>128300</v>
      </c>
      <c r="J907" s="623"/>
      <c r="K907" s="623"/>
      <c r="L907" s="623"/>
      <c r="M907" s="622"/>
      <c r="N907" s="622"/>
      <c r="O907" s="622"/>
      <c r="P907" s="624"/>
    </row>
    <row r="908" spans="1:16" s="611" customFormat="1" x14ac:dyDescent="0.2">
      <c r="A908" s="594">
        <v>827</v>
      </c>
      <c r="B908" s="594">
        <v>835</v>
      </c>
      <c r="C908" s="618">
        <v>1133</v>
      </c>
      <c r="D908" s="619" t="s">
        <v>2334</v>
      </c>
      <c r="E908" s="620" t="s">
        <v>500</v>
      </c>
      <c r="F908" s="621" t="s">
        <v>1720</v>
      </c>
      <c r="G908" s="620" t="s">
        <v>106</v>
      </c>
      <c r="H908" s="622">
        <v>15000</v>
      </c>
      <c r="I908" s="622">
        <v>15000</v>
      </c>
      <c r="J908" s="623"/>
      <c r="K908" s="623"/>
      <c r="L908" s="623"/>
      <c r="M908" s="622"/>
      <c r="N908" s="622"/>
      <c r="O908" s="622"/>
      <c r="P908" s="624"/>
    </row>
    <row r="909" spans="1:16" s="611" customFormat="1" x14ac:dyDescent="0.2">
      <c r="A909" s="594">
        <v>829</v>
      </c>
      <c r="B909" s="594">
        <v>837</v>
      </c>
      <c r="C909" s="618">
        <v>1134</v>
      </c>
      <c r="D909" s="619" t="s">
        <v>2338</v>
      </c>
      <c r="E909" s="620" t="s">
        <v>500</v>
      </c>
      <c r="F909" s="621" t="s">
        <v>1622</v>
      </c>
      <c r="G909" s="620" t="s">
        <v>106</v>
      </c>
      <c r="H909" s="622">
        <v>45000</v>
      </c>
      <c r="I909" s="622">
        <v>45000</v>
      </c>
      <c r="J909" s="623"/>
      <c r="K909" s="623"/>
      <c r="L909" s="623"/>
      <c r="M909" s="622"/>
      <c r="N909" s="622"/>
      <c r="O909" s="622"/>
      <c r="P909" s="624"/>
    </row>
    <row r="910" spans="1:16" s="611" customFormat="1" x14ac:dyDescent="0.2">
      <c r="A910" s="594">
        <v>831</v>
      </c>
      <c r="B910" s="594">
        <v>839</v>
      </c>
      <c r="C910" s="618">
        <v>1135</v>
      </c>
      <c r="D910" s="619" t="s">
        <v>2343</v>
      </c>
      <c r="E910" s="620" t="s">
        <v>2344</v>
      </c>
      <c r="F910" s="621" t="s">
        <v>2345</v>
      </c>
      <c r="G910" s="620" t="s">
        <v>106</v>
      </c>
      <c r="H910" s="622">
        <v>25000</v>
      </c>
      <c r="I910" s="622">
        <v>25000</v>
      </c>
      <c r="J910" s="623"/>
      <c r="K910" s="623"/>
      <c r="L910" s="623"/>
      <c r="M910" s="622"/>
      <c r="N910" s="622"/>
      <c r="O910" s="622"/>
      <c r="P910" s="624"/>
    </row>
    <row r="911" spans="1:16" s="611" customFormat="1" x14ac:dyDescent="0.2">
      <c r="A911" s="594">
        <v>832</v>
      </c>
      <c r="B911" s="594">
        <v>840</v>
      </c>
      <c r="C911" s="618">
        <v>1136</v>
      </c>
      <c r="D911" s="619" t="s">
        <v>2347</v>
      </c>
      <c r="E911" s="620" t="s">
        <v>2344</v>
      </c>
      <c r="F911" s="621" t="s">
        <v>1861</v>
      </c>
      <c r="G911" s="620" t="s">
        <v>106</v>
      </c>
      <c r="H911" s="622">
        <v>40000</v>
      </c>
      <c r="I911" s="622">
        <v>40000</v>
      </c>
      <c r="J911" s="623"/>
      <c r="K911" s="623"/>
      <c r="L911" s="623"/>
      <c r="M911" s="622"/>
      <c r="N911" s="622"/>
      <c r="O911" s="622"/>
      <c r="P911" s="624"/>
    </row>
    <row r="912" spans="1:16" s="611" customFormat="1" ht="30" x14ac:dyDescent="0.2">
      <c r="A912" s="594">
        <v>833</v>
      </c>
      <c r="B912" s="594">
        <v>841</v>
      </c>
      <c r="C912" s="618">
        <v>1137</v>
      </c>
      <c r="D912" s="619" t="s">
        <v>2349</v>
      </c>
      <c r="E912" s="620" t="s">
        <v>2344</v>
      </c>
      <c r="F912" s="621" t="s">
        <v>2350</v>
      </c>
      <c r="G912" s="620" t="s">
        <v>106</v>
      </c>
      <c r="H912" s="622">
        <v>5000</v>
      </c>
      <c r="I912" s="622">
        <v>5000</v>
      </c>
      <c r="J912" s="623"/>
      <c r="K912" s="623"/>
      <c r="L912" s="623"/>
      <c r="M912" s="622"/>
      <c r="N912" s="622"/>
      <c r="O912" s="622"/>
      <c r="P912" s="624"/>
    </row>
    <row r="913" spans="1:16" s="611" customFormat="1" ht="30" x14ac:dyDescent="0.2">
      <c r="A913" s="594">
        <v>834</v>
      </c>
      <c r="B913" s="594">
        <v>842</v>
      </c>
      <c r="C913" s="618">
        <v>1138</v>
      </c>
      <c r="D913" s="619" t="s">
        <v>2352</v>
      </c>
      <c r="E913" s="620" t="s">
        <v>2353</v>
      </c>
      <c r="F913" s="621" t="s">
        <v>1972</v>
      </c>
      <c r="G913" s="620" t="s">
        <v>106</v>
      </c>
      <c r="H913" s="622">
        <v>75000</v>
      </c>
      <c r="I913" s="622">
        <v>75000</v>
      </c>
      <c r="J913" s="623"/>
      <c r="K913" s="623"/>
      <c r="L913" s="623"/>
      <c r="M913" s="622"/>
      <c r="N913" s="622"/>
      <c r="O913" s="622"/>
      <c r="P913" s="624"/>
    </row>
    <row r="914" spans="1:16" s="611" customFormat="1" ht="30" x14ac:dyDescent="0.2">
      <c r="A914" s="594">
        <v>835</v>
      </c>
      <c r="B914" s="594">
        <v>843</v>
      </c>
      <c r="C914" s="618">
        <v>1139</v>
      </c>
      <c r="D914" s="619" t="s">
        <v>2355</v>
      </c>
      <c r="E914" s="620" t="s">
        <v>2356</v>
      </c>
      <c r="F914" s="621" t="s">
        <v>1972</v>
      </c>
      <c r="G914" s="620" t="s">
        <v>106</v>
      </c>
      <c r="H914" s="622">
        <v>75000</v>
      </c>
      <c r="I914" s="622">
        <v>75000</v>
      </c>
      <c r="J914" s="623"/>
      <c r="K914" s="623"/>
      <c r="L914" s="623"/>
      <c r="M914" s="622"/>
      <c r="N914" s="622"/>
      <c r="O914" s="622"/>
      <c r="P914" s="624"/>
    </row>
    <row r="915" spans="1:16" s="611" customFormat="1" x14ac:dyDescent="0.2">
      <c r="A915" s="594">
        <v>836</v>
      </c>
      <c r="B915" s="594">
        <v>844</v>
      </c>
      <c r="C915" s="618">
        <v>1140</v>
      </c>
      <c r="D915" s="619" t="s">
        <v>2358</v>
      </c>
      <c r="E915" s="620" t="s">
        <v>2356</v>
      </c>
      <c r="F915" s="621" t="s">
        <v>1843</v>
      </c>
      <c r="G915" s="620" t="s">
        <v>106</v>
      </c>
      <c r="H915" s="622">
        <v>15000</v>
      </c>
      <c r="I915" s="622">
        <v>15000</v>
      </c>
      <c r="J915" s="623"/>
      <c r="K915" s="623"/>
      <c r="L915" s="623"/>
      <c r="M915" s="622"/>
      <c r="N915" s="622"/>
      <c r="O915" s="622"/>
      <c r="P915" s="624"/>
    </row>
    <row r="916" spans="1:16" s="611" customFormat="1" x14ac:dyDescent="0.2">
      <c r="A916" s="594">
        <v>837</v>
      </c>
      <c r="B916" s="594">
        <v>845</v>
      </c>
      <c r="C916" s="618">
        <v>1141</v>
      </c>
      <c r="D916" s="619" t="s">
        <v>2360</v>
      </c>
      <c r="E916" s="620" t="s">
        <v>2356</v>
      </c>
      <c r="F916" s="621" t="s">
        <v>1592</v>
      </c>
      <c r="G916" s="620" t="s">
        <v>106</v>
      </c>
      <c r="H916" s="622">
        <v>3000</v>
      </c>
      <c r="I916" s="622">
        <v>3000</v>
      </c>
      <c r="J916" s="623"/>
      <c r="K916" s="623"/>
      <c r="L916" s="623"/>
      <c r="M916" s="622"/>
      <c r="N916" s="622"/>
      <c r="O916" s="622"/>
      <c r="P916" s="624"/>
    </row>
    <row r="917" spans="1:16" s="611" customFormat="1" x14ac:dyDescent="0.2">
      <c r="A917" s="594">
        <v>838</v>
      </c>
      <c r="B917" s="594">
        <v>846</v>
      </c>
      <c r="C917" s="618">
        <v>1142</v>
      </c>
      <c r="D917" s="619" t="s">
        <v>2362</v>
      </c>
      <c r="E917" s="620" t="s">
        <v>512</v>
      </c>
      <c r="F917" s="621" t="s">
        <v>2209</v>
      </c>
      <c r="G917" s="620" t="s">
        <v>106</v>
      </c>
      <c r="H917" s="622">
        <v>40000</v>
      </c>
      <c r="I917" s="622">
        <v>40000</v>
      </c>
      <c r="J917" s="623"/>
      <c r="K917" s="623"/>
      <c r="L917" s="623"/>
      <c r="M917" s="622"/>
      <c r="N917" s="622"/>
      <c r="O917" s="622"/>
      <c r="P917" s="624"/>
    </row>
    <row r="918" spans="1:16" s="611" customFormat="1" x14ac:dyDescent="0.2">
      <c r="A918" s="594">
        <v>840</v>
      </c>
      <c r="B918" s="594">
        <v>848</v>
      </c>
      <c r="C918" s="618">
        <v>1143</v>
      </c>
      <c r="D918" s="619" t="s">
        <v>2367</v>
      </c>
      <c r="E918" s="620" t="s">
        <v>512</v>
      </c>
      <c r="F918" s="621" t="s">
        <v>1622</v>
      </c>
      <c r="G918" s="620" t="s">
        <v>106</v>
      </c>
      <c r="H918" s="622">
        <v>30000</v>
      </c>
      <c r="I918" s="622">
        <v>30000</v>
      </c>
      <c r="J918" s="623"/>
      <c r="K918" s="623"/>
      <c r="L918" s="623"/>
      <c r="M918" s="622"/>
      <c r="N918" s="622"/>
      <c r="O918" s="622"/>
      <c r="P918" s="624"/>
    </row>
    <row r="919" spans="1:16" s="611" customFormat="1" x14ac:dyDescent="0.2">
      <c r="A919" s="594">
        <v>846</v>
      </c>
      <c r="B919" s="594">
        <v>854</v>
      </c>
      <c r="C919" s="618">
        <v>1144</v>
      </c>
      <c r="D919" s="619" t="s">
        <v>2380</v>
      </c>
      <c r="E919" s="620" t="s">
        <v>481</v>
      </c>
      <c r="F919" s="621" t="s">
        <v>261</v>
      </c>
      <c r="G919" s="620" t="s">
        <v>106</v>
      </c>
      <c r="H919" s="622">
        <v>200000</v>
      </c>
      <c r="I919" s="622">
        <v>200000</v>
      </c>
      <c r="J919" s="623"/>
      <c r="K919" s="623"/>
      <c r="L919" s="623"/>
      <c r="M919" s="622"/>
      <c r="N919" s="622"/>
      <c r="O919" s="622"/>
      <c r="P919" s="624"/>
    </row>
    <row r="920" spans="1:16" s="611" customFormat="1" x14ac:dyDescent="0.2">
      <c r="A920" s="594">
        <v>847</v>
      </c>
      <c r="B920" s="594">
        <v>855</v>
      </c>
      <c r="C920" s="618">
        <v>1145</v>
      </c>
      <c r="D920" s="619" t="s">
        <v>2382</v>
      </c>
      <c r="E920" s="620" t="s">
        <v>481</v>
      </c>
      <c r="F920" s="621" t="s">
        <v>2007</v>
      </c>
      <c r="G920" s="620" t="s">
        <v>106</v>
      </c>
      <c r="H920" s="622">
        <v>21500</v>
      </c>
      <c r="I920" s="622">
        <v>21500</v>
      </c>
      <c r="J920" s="623"/>
      <c r="K920" s="623"/>
      <c r="L920" s="623"/>
      <c r="M920" s="622"/>
      <c r="N920" s="622"/>
      <c r="O920" s="622"/>
      <c r="P920" s="624"/>
    </row>
    <row r="921" spans="1:16" s="611" customFormat="1" ht="30" x14ac:dyDescent="0.2">
      <c r="A921" s="594">
        <v>849</v>
      </c>
      <c r="B921" s="594">
        <v>857</v>
      </c>
      <c r="C921" s="618">
        <v>1146</v>
      </c>
      <c r="D921" s="619" t="s">
        <v>2386</v>
      </c>
      <c r="E921" s="620" t="s">
        <v>2387</v>
      </c>
      <c r="F921" s="621" t="s">
        <v>2388</v>
      </c>
      <c r="G921" s="620" t="s">
        <v>106</v>
      </c>
      <c r="H921" s="622">
        <v>2000000</v>
      </c>
      <c r="I921" s="622">
        <v>2000000</v>
      </c>
      <c r="J921" s="623"/>
      <c r="K921" s="623"/>
      <c r="L921" s="623"/>
      <c r="M921" s="622"/>
      <c r="N921" s="622"/>
      <c r="O921" s="622"/>
      <c r="P921" s="624"/>
    </row>
    <row r="922" spans="1:16" s="611" customFormat="1" x14ac:dyDescent="0.2">
      <c r="A922" s="594">
        <v>850</v>
      </c>
      <c r="B922" s="594">
        <v>858</v>
      </c>
      <c r="C922" s="618">
        <v>1147</v>
      </c>
      <c r="D922" s="619" t="s">
        <v>2390</v>
      </c>
      <c r="E922" s="620" t="s">
        <v>2391</v>
      </c>
      <c r="F922" s="621" t="s">
        <v>2392</v>
      </c>
      <c r="G922" s="620" t="s">
        <v>106</v>
      </c>
      <c r="H922" s="622">
        <v>2000000</v>
      </c>
      <c r="I922" s="622">
        <v>2000000</v>
      </c>
      <c r="J922" s="623"/>
      <c r="K922" s="623"/>
      <c r="L922" s="623"/>
      <c r="M922" s="622"/>
      <c r="N922" s="622"/>
      <c r="O922" s="622"/>
      <c r="P922" s="624"/>
    </row>
    <row r="923" spans="1:16" s="611" customFormat="1" x14ac:dyDescent="0.2">
      <c r="A923" s="594">
        <v>851</v>
      </c>
      <c r="B923" s="594">
        <v>859</v>
      </c>
      <c r="C923" s="618">
        <v>1148</v>
      </c>
      <c r="D923" s="619" t="s">
        <v>2394</v>
      </c>
      <c r="E923" s="620" t="s">
        <v>2395</v>
      </c>
      <c r="F923" s="621" t="s">
        <v>1843</v>
      </c>
      <c r="G923" s="620" t="s">
        <v>106</v>
      </c>
      <c r="H923" s="622">
        <v>35000</v>
      </c>
      <c r="I923" s="622">
        <v>35000</v>
      </c>
      <c r="J923" s="623"/>
      <c r="K923" s="623"/>
      <c r="L923" s="623"/>
      <c r="M923" s="622"/>
      <c r="N923" s="622"/>
      <c r="O923" s="622"/>
      <c r="P923" s="624"/>
    </row>
    <row r="924" spans="1:16" s="611" customFormat="1" x14ac:dyDescent="0.2">
      <c r="A924" s="594">
        <v>852</v>
      </c>
      <c r="B924" s="594">
        <v>860</v>
      </c>
      <c r="C924" s="618">
        <v>1149</v>
      </c>
      <c r="D924" s="619" t="s">
        <v>2397</v>
      </c>
      <c r="E924" s="620" t="s">
        <v>2395</v>
      </c>
      <c r="F924" s="621" t="s">
        <v>236</v>
      </c>
      <c r="G924" s="620" t="s">
        <v>106</v>
      </c>
      <c r="H924" s="622">
        <v>50000</v>
      </c>
      <c r="I924" s="622">
        <v>50000</v>
      </c>
      <c r="J924" s="623"/>
      <c r="K924" s="623"/>
      <c r="L924" s="623"/>
      <c r="M924" s="622"/>
      <c r="N924" s="622"/>
      <c r="O924" s="622"/>
      <c r="P924" s="624"/>
    </row>
    <row r="925" spans="1:16" s="611" customFormat="1" x14ac:dyDescent="0.2">
      <c r="A925" s="594">
        <v>853</v>
      </c>
      <c r="B925" s="594">
        <v>861</v>
      </c>
      <c r="C925" s="618">
        <v>1150</v>
      </c>
      <c r="D925" s="619" t="s">
        <v>2399</v>
      </c>
      <c r="E925" s="620" t="s">
        <v>2395</v>
      </c>
      <c r="F925" s="621" t="s">
        <v>2400</v>
      </c>
      <c r="G925" s="620" t="s">
        <v>106</v>
      </c>
      <c r="H925" s="622">
        <v>12000</v>
      </c>
      <c r="I925" s="622">
        <v>12000</v>
      </c>
      <c r="J925" s="623"/>
      <c r="K925" s="623"/>
      <c r="L925" s="623"/>
      <c r="M925" s="622"/>
      <c r="N925" s="622"/>
      <c r="O925" s="622"/>
      <c r="P925" s="624"/>
    </row>
    <row r="926" spans="1:16" s="611" customFormat="1" x14ac:dyDescent="0.2">
      <c r="A926" s="594">
        <v>855</v>
      </c>
      <c r="B926" s="594">
        <v>863</v>
      </c>
      <c r="C926" s="618">
        <v>1151</v>
      </c>
      <c r="D926" s="619" t="s">
        <v>2404</v>
      </c>
      <c r="E926" s="620" t="s">
        <v>2405</v>
      </c>
      <c r="F926" s="621" t="s">
        <v>1554</v>
      </c>
      <c r="G926" s="620" t="s">
        <v>106</v>
      </c>
      <c r="H926" s="622">
        <v>100000</v>
      </c>
      <c r="I926" s="622">
        <v>100000</v>
      </c>
      <c r="J926" s="623"/>
      <c r="K926" s="623"/>
      <c r="L926" s="623"/>
      <c r="M926" s="622"/>
      <c r="N926" s="622"/>
      <c r="O926" s="622"/>
      <c r="P926" s="624"/>
    </row>
    <row r="927" spans="1:16" s="611" customFormat="1" x14ac:dyDescent="0.2">
      <c r="A927" s="594">
        <v>856</v>
      </c>
      <c r="B927" s="594">
        <v>864</v>
      </c>
      <c r="C927" s="618">
        <v>1152</v>
      </c>
      <c r="D927" s="619" t="s">
        <v>2407</v>
      </c>
      <c r="E927" s="620" t="s">
        <v>2405</v>
      </c>
      <c r="F927" s="621" t="s">
        <v>2408</v>
      </c>
      <c r="G927" s="620" t="s">
        <v>106</v>
      </c>
      <c r="H927" s="622">
        <v>100000</v>
      </c>
      <c r="I927" s="622">
        <v>100000</v>
      </c>
      <c r="J927" s="623"/>
      <c r="K927" s="623"/>
      <c r="L927" s="623"/>
      <c r="M927" s="622"/>
      <c r="N927" s="622"/>
      <c r="O927" s="622"/>
      <c r="P927" s="624"/>
    </row>
    <row r="928" spans="1:16" s="611" customFormat="1" ht="30" x14ac:dyDescent="0.2">
      <c r="A928" s="594">
        <v>857</v>
      </c>
      <c r="B928" s="594">
        <v>865</v>
      </c>
      <c r="C928" s="618">
        <v>1153</v>
      </c>
      <c r="D928" s="619" t="s">
        <v>2410</v>
      </c>
      <c r="E928" s="620" t="s">
        <v>2411</v>
      </c>
      <c r="F928" s="621" t="s">
        <v>2412</v>
      </c>
      <c r="G928" s="620" t="s">
        <v>106</v>
      </c>
      <c r="H928" s="622">
        <v>80000</v>
      </c>
      <c r="I928" s="622">
        <v>80000</v>
      </c>
      <c r="J928" s="623"/>
      <c r="K928" s="623"/>
      <c r="L928" s="623"/>
      <c r="M928" s="622"/>
      <c r="N928" s="622"/>
      <c r="O928" s="622"/>
      <c r="P928" s="624"/>
    </row>
    <row r="929" spans="1:16" s="611" customFormat="1" x14ac:dyDescent="0.2">
      <c r="A929" s="594">
        <v>858</v>
      </c>
      <c r="B929" s="594">
        <v>866</v>
      </c>
      <c r="C929" s="618">
        <v>1154</v>
      </c>
      <c r="D929" s="619" t="s">
        <v>2414</v>
      </c>
      <c r="E929" s="620" t="s">
        <v>2411</v>
      </c>
      <c r="F929" s="621" t="s">
        <v>2168</v>
      </c>
      <c r="G929" s="620" t="s">
        <v>106</v>
      </c>
      <c r="H929" s="622">
        <v>99400</v>
      </c>
      <c r="I929" s="622">
        <v>99400</v>
      </c>
      <c r="J929" s="623"/>
      <c r="K929" s="623"/>
      <c r="L929" s="623"/>
      <c r="M929" s="622"/>
      <c r="N929" s="622"/>
      <c r="O929" s="622"/>
      <c r="P929" s="624"/>
    </row>
    <row r="930" spans="1:16" s="611" customFormat="1" x14ac:dyDescent="0.2">
      <c r="A930" s="594">
        <v>859</v>
      </c>
      <c r="B930" s="594">
        <v>867</v>
      </c>
      <c r="C930" s="618">
        <v>1155</v>
      </c>
      <c r="D930" s="619" t="s">
        <v>2416</v>
      </c>
      <c r="E930" s="620" t="s">
        <v>264</v>
      </c>
      <c r="F930" s="621" t="s">
        <v>2417</v>
      </c>
      <c r="G930" s="620" t="s">
        <v>106</v>
      </c>
      <c r="H930" s="622">
        <v>15000</v>
      </c>
      <c r="I930" s="622">
        <v>15000</v>
      </c>
      <c r="J930" s="623"/>
      <c r="K930" s="623"/>
      <c r="L930" s="623"/>
      <c r="M930" s="622"/>
      <c r="N930" s="622"/>
      <c r="O930" s="622"/>
      <c r="P930" s="624"/>
    </row>
    <row r="931" spans="1:16" s="611" customFormat="1" x14ac:dyDescent="0.2">
      <c r="A931" s="594">
        <v>860</v>
      </c>
      <c r="B931" s="594">
        <v>868</v>
      </c>
      <c r="C931" s="618">
        <v>1156</v>
      </c>
      <c r="D931" s="619" t="s">
        <v>2419</v>
      </c>
      <c r="E931" s="620" t="s">
        <v>264</v>
      </c>
      <c r="F931" s="621" t="s">
        <v>2420</v>
      </c>
      <c r="G931" s="620" t="s">
        <v>106</v>
      </c>
      <c r="H931" s="622">
        <v>25000</v>
      </c>
      <c r="I931" s="622">
        <v>25000</v>
      </c>
      <c r="J931" s="623"/>
      <c r="K931" s="623"/>
      <c r="L931" s="623"/>
      <c r="M931" s="622"/>
      <c r="N931" s="622"/>
      <c r="O931" s="622"/>
      <c r="P931" s="624"/>
    </row>
    <row r="932" spans="1:16" s="611" customFormat="1" ht="30" x14ac:dyDescent="0.2">
      <c r="A932" s="594">
        <v>861</v>
      </c>
      <c r="B932" s="594">
        <v>869</v>
      </c>
      <c r="C932" s="618">
        <v>1157</v>
      </c>
      <c r="D932" s="619" t="s">
        <v>2422</v>
      </c>
      <c r="E932" s="620" t="s">
        <v>481</v>
      </c>
      <c r="F932" s="621" t="s">
        <v>2423</v>
      </c>
      <c r="G932" s="620" t="s">
        <v>106</v>
      </c>
      <c r="H932" s="622">
        <v>75000</v>
      </c>
      <c r="I932" s="622">
        <v>75000</v>
      </c>
      <c r="J932" s="623"/>
      <c r="K932" s="623"/>
      <c r="L932" s="623"/>
      <c r="M932" s="622"/>
      <c r="N932" s="622"/>
      <c r="O932" s="622"/>
      <c r="P932" s="624"/>
    </row>
    <row r="933" spans="1:16" s="611" customFormat="1" ht="30" x14ac:dyDescent="0.2">
      <c r="A933" s="594">
        <v>862</v>
      </c>
      <c r="B933" s="594">
        <v>870</v>
      </c>
      <c r="C933" s="618">
        <v>1158</v>
      </c>
      <c r="D933" s="619" t="s">
        <v>2425</v>
      </c>
      <c r="E933" s="620" t="s">
        <v>1437</v>
      </c>
      <c r="F933" s="621" t="s">
        <v>1609</v>
      </c>
      <c r="G933" s="620" t="s">
        <v>106</v>
      </c>
      <c r="H933" s="622">
        <v>75000</v>
      </c>
      <c r="I933" s="622">
        <v>75000</v>
      </c>
      <c r="J933" s="623"/>
      <c r="K933" s="623"/>
      <c r="L933" s="623"/>
      <c r="M933" s="622"/>
      <c r="N933" s="622"/>
      <c r="O933" s="622"/>
      <c r="P933" s="624"/>
    </row>
    <row r="934" spans="1:16" s="611" customFormat="1" ht="30" x14ac:dyDescent="0.2">
      <c r="A934" s="594">
        <v>863</v>
      </c>
      <c r="B934" s="594">
        <v>871</v>
      </c>
      <c r="C934" s="618">
        <v>1159</v>
      </c>
      <c r="D934" s="619" t="s">
        <v>2427</v>
      </c>
      <c r="E934" s="620" t="s">
        <v>2428</v>
      </c>
      <c r="F934" s="621" t="s">
        <v>2429</v>
      </c>
      <c r="G934" s="620" t="s">
        <v>106</v>
      </c>
      <c r="H934" s="622">
        <v>7500</v>
      </c>
      <c r="I934" s="622">
        <v>7500</v>
      </c>
      <c r="J934" s="623"/>
      <c r="K934" s="623"/>
      <c r="L934" s="623"/>
      <c r="M934" s="622"/>
      <c r="N934" s="622"/>
      <c r="O934" s="622"/>
      <c r="P934" s="624"/>
    </row>
    <row r="935" spans="1:16" s="611" customFormat="1" ht="30" x14ac:dyDescent="0.2">
      <c r="A935" s="594">
        <v>866</v>
      </c>
      <c r="B935" s="594">
        <v>874</v>
      </c>
      <c r="C935" s="618">
        <v>1160</v>
      </c>
      <c r="D935" s="619" t="s">
        <v>2436</v>
      </c>
      <c r="E935" s="620" t="s">
        <v>2437</v>
      </c>
      <c r="F935" s="621" t="s">
        <v>1972</v>
      </c>
      <c r="G935" s="620" t="s">
        <v>106</v>
      </c>
      <c r="H935" s="622">
        <v>75000</v>
      </c>
      <c r="I935" s="622">
        <v>75000</v>
      </c>
      <c r="J935" s="623"/>
      <c r="K935" s="623"/>
      <c r="L935" s="623"/>
      <c r="M935" s="622"/>
      <c r="N935" s="622"/>
      <c r="O935" s="622"/>
      <c r="P935" s="624"/>
    </row>
    <row r="936" spans="1:16" s="611" customFormat="1" ht="30" x14ac:dyDescent="0.2">
      <c r="A936" s="594">
        <v>867</v>
      </c>
      <c r="B936" s="594">
        <v>875</v>
      </c>
      <c r="C936" s="618">
        <v>1161</v>
      </c>
      <c r="D936" s="619" t="s">
        <v>2439</v>
      </c>
      <c r="E936" s="620" t="s">
        <v>2440</v>
      </c>
      <c r="F936" s="621" t="s">
        <v>1972</v>
      </c>
      <c r="G936" s="620" t="s">
        <v>106</v>
      </c>
      <c r="H936" s="622">
        <v>75000</v>
      </c>
      <c r="I936" s="622">
        <v>75000</v>
      </c>
      <c r="J936" s="623"/>
      <c r="K936" s="623"/>
      <c r="L936" s="623"/>
      <c r="M936" s="622"/>
      <c r="N936" s="622"/>
      <c r="O936" s="622"/>
      <c r="P936" s="624"/>
    </row>
    <row r="937" spans="1:16" s="611" customFormat="1" x14ac:dyDescent="0.2">
      <c r="A937" s="594">
        <v>869</v>
      </c>
      <c r="B937" s="594">
        <v>877</v>
      </c>
      <c r="C937" s="618">
        <v>1162</v>
      </c>
      <c r="D937" s="619" t="s">
        <v>2444</v>
      </c>
      <c r="E937" s="620" t="s">
        <v>2440</v>
      </c>
      <c r="F937" s="621" t="s">
        <v>1592</v>
      </c>
      <c r="G937" s="620" t="s">
        <v>106</v>
      </c>
      <c r="H937" s="622">
        <v>3000</v>
      </c>
      <c r="I937" s="622">
        <v>3000</v>
      </c>
      <c r="J937" s="623"/>
      <c r="K937" s="623"/>
      <c r="L937" s="623"/>
      <c r="M937" s="622"/>
      <c r="N937" s="622"/>
      <c r="O937" s="622"/>
      <c r="P937" s="624"/>
    </row>
    <row r="938" spans="1:16" s="611" customFormat="1" x14ac:dyDescent="0.2">
      <c r="A938" s="594">
        <v>870</v>
      </c>
      <c r="B938" s="594">
        <v>878</v>
      </c>
      <c r="C938" s="618">
        <v>1163</v>
      </c>
      <c r="D938" s="619" t="s">
        <v>2446</v>
      </c>
      <c r="E938" s="620" t="s">
        <v>520</v>
      </c>
      <c r="F938" s="621" t="s">
        <v>2447</v>
      </c>
      <c r="G938" s="620" t="s">
        <v>106</v>
      </c>
      <c r="H938" s="622">
        <v>0</v>
      </c>
      <c r="I938" s="622">
        <v>0</v>
      </c>
      <c r="J938" s="623"/>
      <c r="K938" s="623"/>
      <c r="L938" s="623"/>
      <c r="M938" s="622"/>
      <c r="N938" s="622"/>
      <c r="O938" s="622"/>
      <c r="P938" s="624"/>
    </row>
    <row r="939" spans="1:16" s="611" customFormat="1" x14ac:dyDescent="0.2">
      <c r="A939" s="594">
        <v>872</v>
      </c>
      <c r="B939" s="594">
        <v>880</v>
      </c>
      <c r="C939" s="618">
        <v>1164</v>
      </c>
      <c r="D939" s="619" t="s">
        <v>2451</v>
      </c>
      <c r="E939" s="620" t="s">
        <v>520</v>
      </c>
      <c r="F939" s="621" t="s">
        <v>2452</v>
      </c>
      <c r="G939" s="620" t="s">
        <v>106</v>
      </c>
      <c r="H939" s="622">
        <v>150000</v>
      </c>
      <c r="I939" s="622">
        <v>150000</v>
      </c>
      <c r="J939" s="623"/>
      <c r="K939" s="623"/>
      <c r="L939" s="623"/>
      <c r="M939" s="622"/>
      <c r="N939" s="622"/>
      <c r="O939" s="622"/>
      <c r="P939" s="624"/>
    </row>
    <row r="940" spans="1:16" s="611" customFormat="1" x14ac:dyDescent="0.2">
      <c r="A940" s="594">
        <v>873</v>
      </c>
      <c r="B940" s="594">
        <v>881</v>
      </c>
      <c r="C940" s="618">
        <v>1165</v>
      </c>
      <c r="D940" s="619" t="s">
        <v>2454</v>
      </c>
      <c r="E940" s="620" t="s">
        <v>520</v>
      </c>
      <c r="F940" s="621" t="s">
        <v>2455</v>
      </c>
      <c r="G940" s="620" t="s">
        <v>106</v>
      </c>
      <c r="H940" s="622">
        <v>20000</v>
      </c>
      <c r="I940" s="622">
        <v>20000</v>
      </c>
      <c r="J940" s="623"/>
      <c r="K940" s="623"/>
      <c r="L940" s="623"/>
      <c r="M940" s="622"/>
      <c r="N940" s="622"/>
      <c r="O940" s="622"/>
      <c r="P940" s="624"/>
    </row>
    <row r="941" spans="1:16" s="611" customFormat="1" x14ac:dyDescent="0.2">
      <c r="A941" s="594">
        <v>874</v>
      </c>
      <c r="B941" s="594">
        <v>882</v>
      </c>
      <c r="C941" s="618">
        <v>1166</v>
      </c>
      <c r="D941" s="619" t="s">
        <v>2457</v>
      </c>
      <c r="E941" s="620" t="s">
        <v>2458</v>
      </c>
      <c r="F941" s="621" t="s">
        <v>2459</v>
      </c>
      <c r="G941" s="620" t="s">
        <v>106</v>
      </c>
      <c r="H941" s="622">
        <v>25000</v>
      </c>
      <c r="I941" s="622">
        <v>25000</v>
      </c>
      <c r="J941" s="623"/>
      <c r="K941" s="623"/>
      <c r="L941" s="623"/>
      <c r="M941" s="622"/>
      <c r="N941" s="622"/>
      <c r="O941" s="622"/>
      <c r="P941" s="624"/>
    </row>
    <row r="942" spans="1:16" s="611" customFormat="1" x14ac:dyDescent="0.2">
      <c r="A942" s="594">
        <v>875</v>
      </c>
      <c r="B942" s="594">
        <v>883</v>
      </c>
      <c r="C942" s="618">
        <v>1167</v>
      </c>
      <c r="D942" s="619" t="s">
        <v>2461</v>
      </c>
      <c r="E942" s="620" t="s">
        <v>266</v>
      </c>
      <c r="F942" s="621" t="s">
        <v>1554</v>
      </c>
      <c r="G942" s="620" t="s">
        <v>106</v>
      </c>
      <c r="H942" s="622">
        <v>100000</v>
      </c>
      <c r="I942" s="622">
        <v>100000</v>
      </c>
      <c r="J942" s="623"/>
      <c r="K942" s="623"/>
      <c r="L942" s="623"/>
      <c r="M942" s="622"/>
      <c r="N942" s="622"/>
      <c r="O942" s="622"/>
      <c r="P942" s="624"/>
    </row>
    <row r="943" spans="1:16" s="611" customFormat="1" x14ac:dyDescent="0.2">
      <c r="A943" s="594">
        <v>876</v>
      </c>
      <c r="B943" s="594">
        <v>884</v>
      </c>
      <c r="C943" s="618">
        <v>1168</v>
      </c>
      <c r="D943" s="619" t="s">
        <v>2463</v>
      </c>
      <c r="E943" s="620" t="s">
        <v>2464</v>
      </c>
      <c r="F943" s="621" t="s">
        <v>2447</v>
      </c>
      <c r="G943" s="620" t="s">
        <v>106</v>
      </c>
      <c r="H943" s="622">
        <v>350000</v>
      </c>
      <c r="I943" s="622">
        <v>350000</v>
      </c>
      <c r="J943" s="623"/>
      <c r="K943" s="623"/>
      <c r="L943" s="623"/>
      <c r="M943" s="622"/>
      <c r="N943" s="622"/>
      <c r="O943" s="622"/>
      <c r="P943" s="624"/>
    </row>
    <row r="944" spans="1:16" s="611" customFormat="1" x14ac:dyDescent="0.2">
      <c r="A944" s="594">
        <v>878</v>
      </c>
      <c r="B944" s="594">
        <v>886</v>
      </c>
      <c r="C944" s="618">
        <v>1169</v>
      </c>
      <c r="D944" s="619" t="s">
        <v>2469</v>
      </c>
      <c r="E944" s="620" t="s">
        <v>268</v>
      </c>
      <c r="F944" s="621" t="s">
        <v>2470</v>
      </c>
      <c r="G944" s="620" t="s">
        <v>106</v>
      </c>
      <c r="H944" s="622">
        <v>30000</v>
      </c>
      <c r="I944" s="622">
        <v>30000</v>
      </c>
      <c r="J944" s="623"/>
      <c r="K944" s="623"/>
      <c r="L944" s="623"/>
      <c r="M944" s="622"/>
      <c r="N944" s="622"/>
      <c r="O944" s="622"/>
      <c r="P944" s="624"/>
    </row>
    <row r="945" spans="1:16" s="611" customFormat="1" ht="30" x14ac:dyDescent="0.2">
      <c r="A945" s="594">
        <v>879</v>
      </c>
      <c r="B945" s="594">
        <v>887</v>
      </c>
      <c r="C945" s="618">
        <v>1170</v>
      </c>
      <c r="D945" s="619" t="s">
        <v>2472</v>
      </c>
      <c r="E945" s="620" t="s">
        <v>270</v>
      </c>
      <c r="F945" s="621" t="s">
        <v>2473</v>
      </c>
      <c r="G945" s="620" t="s">
        <v>106</v>
      </c>
      <c r="H945" s="622">
        <v>50000</v>
      </c>
      <c r="I945" s="622">
        <v>50000</v>
      </c>
      <c r="J945" s="623"/>
      <c r="K945" s="623"/>
      <c r="L945" s="623"/>
      <c r="M945" s="622"/>
      <c r="N945" s="622"/>
      <c r="O945" s="622"/>
      <c r="P945" s="624"/>
    </row>
    <row r="946" spans="1:16" s="611" customFormat="1" x14ac:dyDescent="0.2">
      <c r="A946" s="594">
        <v>880</v>
      </c>
      <c r="B946" s="594">
        <v>888</v>
      </c>
      <c r="C946" s="618">
        <v>1171</v>
      </c>
      <c r="D946" s="619" t="s">
        <v>2475</v>
      </c>
      <c r="E946" s="620" t="s">
        <v>273</v>
      </c>
      <c r="F946" s="621" t="s">
        <v>2476</v>
      </c>
      <c r="G946" s="620" t="s">
        <v>106</v>
      </c>
      <c r="H946" s="622">
        <v>8000</v>
      </c>
      <c r="I946" s="622">
        <v>8000</v>
      </c>
      <c r="J946" s="623"/>
      <c r="K946" s="623"/>
      <c r="L946" s="623"/>
      <c r="M946" s="622"/>
      <c r="N946" s="622"/>
      <c r="O946" s="622"/>
      <c r="P946" s="624"/>
    </row>
    <row r="947" spans="1:16" s="611" customFormat="1" ht="30" x14ac:dyDescent="0.2">
      <c r="A947" s="594">
        <v>881</v>
      </c>
      <c r="B947" s="594">
        <v>889</v>
      </c>
      <c r="C947" s="618">
        <v>1172</v>
      </c>
      <c r="D947" s="619" t="s">
        <v>2478</v>
      </c>
      <c r="E947" s="620" t="s">
        <v>273</v>
      </c>
      <c r="F947" s="621" t="s">
        <v>2479</v>
      </c>
      <c r="G947" s="620" t="s">
        <v>106</v>
      </c>
      <c r="H947" s="622">
        <v>36000</v>
      </c>
      <c r="I947" s="622">
        <v>36000</v>
      </c>
      <c r="J947" s="623"/>
      <c r="K947" s="623"/>
      <c r="L947" s="623"/>
      <c r="M947" s="622"/>
      <c r="N947" s="622"/>
      <c r="O947" s="622"/>
      <c r="P947" s="624"/>
    </row>
    <row r="948" spans="1:16" s="611" customFormat="1" ht="30" x14ac:dyDescent="0.2">
      <c r="A948" s="594">
        <v>884</v>
      </c>
      <c r="B948" s="594">
        <v>892</v>
      </c>
      <c r="C948" s="618">
        <v>1173</v>
      </c>
      <c r="D948" s="619" t="s">
        <v>2487</v>
      </c>
      <c r="E948" s="620" t="s">
        <v>2488</v>
      </c>
      <c r="F948" s="621" t="s">
        <v>1972</v>
      </c>
      <c r="G948" s="620" t="s">
        <v>106</v>
      </c>
      <c r="H948" s="622">
        <v>75000</v>
      </c>
      <c r="I948" s="622">
        <v>75000</v>
      </c>
      <c r="J948" s="623"/>
      <c r="K948" s="623"/>
      <c r="L948" s="623"/>
      <c r="M948" s="622"/>
      <c r="N948" s="622"/>
      <c r="O948" s="622"/>
      <c r="P948" s="624"/>
    </row>
    <row r="949" spans="1:16" s="611" customFormat="1" x14ac:dyDescent="0.2">
      <c r="A949" s="594">
        <v>885</v>
      </c>
      <c r="B949" s="594">
        <v>893</v>
      </c>
      <c r="C949" s="618">
        <v>1174</v>
      </c>
      <c r="D949" s="619" t="s">
        <v>2490</v>
      </c>
      <c r="E949" s="620" t="s">
        <v>2488</v>
      </c>
      <c r="F949" s="621" t="s">
        <v>1843</v>
      </c>
      <c r="G949" s="620" t="s">
        <v>106</v>
      </c>
      <c r="H949" s="622">
        <v>20000</v>
      </c>
      <c r="I949" s="622">
        <v>20000</v>
      </c>
      <c r="J949" s="623"/>
      <c r="K949" s="623"/>
      <c r="L949" s="623"/>
      <c r="M949" s="622"/>
      <c r="N949" s="622"/>
      <c r="O949" s="622"/>
      <c r="P949" s="624"/>
    </row>
    <row r="950" spans="1:16" s="611" customFormat="1" x14ac:dyDescent="0.2">
      <c r="A950" s="594">
        <v>886</v>
      </c>
      <c r="B950" s="594">
        <v>894</v>
      </c>
      <c r="C950" s="618">
        <v>1175</v>
      </c>
      <c r="D950" s="619" t="s">
        <v>2492</v>
      </c>
      <c r="E950" s="620" t="s">
        <v>481</v>
      </c>
      <c r="F950" s="621" t="s">
        <v>2281</v>
      </c>
      <c r="G950" s="620" t="s">
        <v>106</v>
      </c>
      <c r="H950" s="622">
        <v>30000</v>
      </c>
      <c r="I950" s="622">
        <v>30000</v>
      </c>
      <c r="J950" s="623"/>
      <c r="K950" s="623"/>
      <c r="L950" s="623"/>
      <c r="M950" s="622"/>
      <c r="N950" s="622"/>
      <c r="O950" s="622"/>
      <c r="P950" s="624"/>
    </row>
    <row r="951" spans="1:16" s="611" customFormat="1" ht="30" x14ac:dyDescent="0.2">
      <c r="A951" s="594">
        <v>888</v>
      </c>
      <c r="B951" s="594">
        <v>896</v>
      </c>
      <c r="C951" s="618">
        <v>1176</v>
      </c>
      <c r="D951" s="619" t="s">
        <v>2497</v>
      </c>
      <c r="E951" s="620" t="s">
        <v>285</v>
      </c>
      <c r="F951" s="621" t="s">
        <v>2498</v>
      </c>
      <c r="G951" s="620" t="s">
        <v>106</v>
      </c>
      <c r="H951" s="622">
        <v>10000</v>
      </c>
      <c r="I951" s="622">
        <v>10000</v>
      </c>
      <c r="J951" s="623"/>
      <c r="K951" s="623"/>
      <c r="L951" s="623"/>
      <c r="M951" s="622"/>
      <c r="N951" s="622"/>
      <c r="O951" s="622"/>
      <c r="P951" s="624"/>
    </row>
    <row r="952" spans="1:16" s="611" customFormat="1" ht="30" x14ac:dyDescent="0.2">
      <c r="A952" s="594">
        <v>890</v>
      </c>
      <c r="B952" s="594">
        <v>898</v>
      </c>
      <c r="C952" s="618">
        <v>1177</v>
      </c>
      <c r="D952" s="619" t="s">
        <v>2502</v>
      </c>
      <c r="E952" s="620" t="s">
        <v>288</v>
      </c>
      <c r="F952" s="621" t="s">
        <v>1582</v>
      </c>
      <c r="G952" s="620" t="s">
        <v>106</v>
      </c>
      <c r="H952" s="622">
        <v>175000</v>
      </c>
      <c r="I952" s="622">
        <v>175000</v>
      </c>
      <c r="J952" s="623"/>
      <c r="K952" s="623"/>
      <c r="L952" s="623"/>
      <c r="M952" s="622"/>
      <c r="N952" s="622"/>
      <c r="O952" s="622"/>
      <c r="P952" s="624"/>
    </row>
    <row r="953" spans="1:16" s="611" customFormat="1" x14ac:dyDescent="0.2">
      <c r="A953" s="594">
        <v>891</v>
      </c>
      <c r="B953" s="594">
        <v>899</v>
      </c>
      <c r="C953" s="618">
        <v>1178</v>
      </c>
      <c r="D953" s="619" t="s">
        <v>2504</v>
      </c>
      <c r="E953" s="620" t="s">
        <v>288</v>
      </c>
      <c r="F953" s="621" t="s">
        <v>1554</v>
      </c>
      <c r="G953" s="620" t="s">
        <v>106</v>
      </c>
      <c r="H953" s="622">
        <v>100000</v>
      </c>
      <c r="I953" s="622">
        <v>100000</v>
      </c>
      <c r="J953" s="623"/>
      <c r="K953" s="623"/>
      <c r="L953" s="623"/>
      <c r="M953" s="622"/>
      <c r="N953" s="622"/>
      <c r="O953" s="622"/>
      <c r="P953" s="624"/>
    </row>
    <row r="954" spans="1:16" s="611" customFormat="1" x14ac:dyDescent="0.2">
      <c r="A954" s="594">
        <v>892</v>
      </c>
      <c r="B954" s="594">
        <v>900</v>
      </c>
      <c r="C954" s="618">
        <v>1179</v>
      </c>
      <c r="D954" s="619" t="s">
        <v>2506</v>
      </c>
      <c r="E954" s="620" t="s">
        <v>2507</v>
      </c>
      <c r="F954" s="621" t="s">
        <v>2508</v>
      </c>
      <c r="G954" s="620" t="s">
        <v>106</v>
      </c>
      <c r="H954" s="622">
        <v>10000</v>
      </c>
      <c r="I954" s="622">
        <v>10000</v>
      </c>
      <c r="J954" s="623"/>
      <c r="K954" s="623"/>
      <c r="L954" s="623"/>
      <c r="M954" s="622"/>
      <c r="N954" s="622"/>
      <c r="O954" s="622"/>
      <c r="P954" s="624"/>
    </row>
    <row r="955" spans="1:16" s="611" customFormat="1" ht="30" x14ac:dyDescent="0.2">
      <c r="A955" s="594">
        <v>893</v>
      </c>
      <c r="B955" s="594">
        <v>901</v>
      </c>
      <c r="C955" s="618">
        <v>1180</v>
      </c>
      <c r="D955" s="619" t="s">
        <v>2510</v>
      </c>
      <c r="E955" s="620" t="s">
        <v>2511</v>
      </c>
      <c r="F955" s="621" t="s">
        <v>2512</v>
      </c>
      <c r="G955" s="620" t="s">
        <v>106</v>
      </c>
      <c r="H955" s="622">
        <v>311000</v>
      </c>
      <c r="I955" s="622">
        <v>311000</v>
      </c>
      <c r="J955" s="623"/>
      <c r="K955" s="623"/>
      <c r="L955" s="623"/>
      <c r="M955" s="622"/>
      <c r="N955" s="622"/>
      <c r="O955" s="622"/>
      <c r="P955" s="624"/>
    </row>
    <row r="956" spans="1:16" s="611" customFormat="1" ht="30" x14ac:dyDescent="0.2">
      <c r="A956" s="594">
        <v>894</v>
      </c>
      <c r="B956" s="594">
        <v>902</v>
      </c>
      <c r="C956" s="618">
        <v>1181</v>
      </c>
      <c r="D956" s="619" t="s">
        <v>2514</v>
      </c>
      <c r="E956" s="620" t="s">
        <v>2515</v>
      </c>
      <c r="F956" s="621" t="s">
        <v>1657</v>
      </c>
      <c r="G956" s="620" t="s">
        <v>106</v>
      </c>
      <c r="H956" s="622">
        <v>350000</v>
      </c>
      <c r="I956" s="622">
        <v>350000</v>
      </c>
      <c r="J956" s="623"/>
      <c r="K956" s="623"/>
      <c r="L956" s="623"/>
      <c r="M956" s="622"/>
      <c r="N956" s="622"/>
      <c r="O956" s="622"/>
      <c r="P956" s="624"/>
    </row>
    <row r="957" spans="1:16" s="611" customFormat="1" ht="30" x14ac:dyDescent="0.2">
      <c r="A957" s="594">
        <v>896</v>
      </c>
      <c r="B957" s="594">
        <v>904</v>
      </c>
      <c r="C957" s="618">
        <v>1182</v>
      </c>
      <c r="D957" s="619" t="s">
        <v>2519</v>
      </c>
      <c r="E957" s="620" t="s">
        <v>2515</v>
      </c>
      <c r="F957" s="621" t="s">
        <v>2520</v>
      </c>
      <c r="G957" s="620" t="s">
        <v>106</v>
      </c>
      <c r="H957" s="622">
        <v>50000</v>
      </c>
      <c r="I957" s="622">
        <v>50000</v>
      </c>
      <c r="J957" s="623"/>
      <c r="K957" s="623"/>
      <c r="L957" s="623"/>
      <c r="M957" s="622"/>
      <c r="N957" s="622"/>
      <c r="O957" s="622"/>
      <c r="P957" s="624"/>
    </row>
    <row r="958" spans="1:16" s="611" customFormat="1" ht="30" x14ac:dyDescent="0.2">
      <c r="A958" s="594">
        <v>898</v>
      </c>
      <c r="B958" s="594">
        <v>906</v>
      </c>
      <c r="C958" s="618">
        <v>1183</v>
      </c>
      <c r="D958" s="619" t="s">
        <v>2524</v>
      </c>
      <c r="E958" s="620" t="s">
        <v>2515</v>
      </c>
      <c r="F958" s="621" t="s">
        <v>1703</v>
      </c>
      <c r="G958" s="620" t="s">
        <v>106</v>
      </c>
      <c r="H958" s="622">
        <v>35000</v>
      </c>
      <c r="I958" s="622">
        <v>35000</v>
      </c>
      <c r="J958" s="623"/>
      <c r="K958" s="623"/>
      <c r="L958" s="623"/>
      <c r="M958" s="622"/>
      <c r="N958" s="622"/>
      <c r="O958" s="622"/>
      <c r="P958" s="624"/>
    </row>
    <row r="959" spans="1:16" s="611" customFormat="1" ht="30" x14ac:dyDescent="0.2">
      <c r="A959" s="594">
        <v>899</v>
      </c>
      <c r="B959" s="594">
        <v>907</v>
      </c>
      <c r="C959" s="618">
        <v>1184</v>
      </c>
      <c r="D959" s="619" t="s">
        <v>2526</v>
      </c>
      <c r="E959" s="620" t="s">
        <v>2515</v>
      </c>
      <c r="F959" s="621" t="s">
        <v>2527</v>
      </c>
      <c r="G959" s="620" t="s">
        <v>106</v>
      </c>
      <c r="H959" s="622">
        <v>30000</v>
      </c>
      <c r="I959" s="622">
        <v>30000</v>
      </c>
      <c r="J959" s="623"/>
      <c r="K959" s="623"/>
      <c r="L959" s="623"/>
      <c r="M959" s="622"/>
      <c r="N959" s="622"/>
      <c r="O959" s="622"/>
      <c r="P959" s="624"/>
    </row>
    <row r="960" spans="1:16" s="611" customFormat="1" ht="30" x14ac:dyDescent="0.2">
      <c r="A960" s="594">
        <v>901</v>
      </c>
      <c r="B960" s="594">
        <v>909</v>
      </c>
      <c r="C960" s="618">
        <v>1185</v>
      </c>
      <c r="D960" s="619" t="s">
        <v>2533</v>
      </c>
      <c r="E960" s="620" t="s">
        <v>2530</v>
      </c>
      <c r="F960" s="621" t="s">
        <v>2534</v>
      </c>
      <c r="G960" s="620" t="s">
        <v>106</v>
      </c>
      <c r="H960" s="622">
        <v>45000</v>
      </c>
      <c r="I960" s="622">
        <v>45000</v>
      </c>
      <c r="J960" s="623"/>
      <c r="K960" s="623"/>
      <c r="L960" s="623"/>
      <c r="M960" s="622"/>
      <c r="N960" s="622"/>
      <c r="O960" s="622"/>
      <c r="P960" s="624"/>
    </row>
    <row r="961" spans="1:16" s="611" customFormat="1" ht="60" x14ac:dyDescent="0.2">
      <c r="A961" s="594">
        <v>902</v>
      </c>
      <c r="B961" s="594">
        <v>910</v>
      </c>
      <c r="C961" s="618">
        <v>1186</v>
      </c>
      <c r="D961" s="619" t="s">
        <v>2536</v>
      </c>
      <c r="E961" s="620" t="s">
        <v>481</v>
      </c>
      <c r="F961" s="621" t="s">
        <v>2537</v>
      </c>
      <c r="G961" s="620" t="s">
        <v>106</v>
      </c>
      <c r="H961" s="622">
        <v>15000</v>
      </c>
      <c r="I961" s="622">
        <v>15000</v>
      </c>
      <c r="J961" s="623"/>
      <c r="K961" s="623"/>
      <c r="L961" s="623"/>
      <c r="M961" s="622"/>
      <c r="N961" s="622"/>
      <c r="O961" s="622"/>
      <c r="P961" s="624"/>
    </row>
    <row r="962" spans="1:16" s="611" customFormat="1" ht="45" x14ac:dyDescent="0.2">
      <c r="A962" s="594">
        <v>904</v>
      </c>
      <c r="B962" s="594">
        <v>912</v>
      </c>
      <c r="C962" s="618">
        <v>1187</v>
      </c>
      <c r="D962" s="619" t="s">
        <v>2542</v>
      </c>
      <c r="E962" s="620" t="s">
        <v>626</v>
      </c>
      <c r="F962" s="621" t="s">
        <v>2543</v>
      </c>
      <c r="G962" s="620" t="s">
        <v>106</v>
      </c>
      <c r="H962" s="622">
        <v>20000</v>
      </c>
      <c r="I962" s="622">
        <v>20000</v>
      </c>
      <c r="J962" s="623"/>
      <c r="K962" s="623"/>
      <c r="L962" s="623"/>
      <c r="M962" s="622"/>
      <c r="N962" s="622"/>
      <c r="O962" s="622"/>
      <c r="P962" s="624"/>
    </row>
    <row r="963" spans="1:16" s="611" customFormat="1" x14ac:dyDescent="0.2">
      <c r="A963" s="594">
        <v>906</v>
      </c>
      <c r="B963" s="594">
        <v>914</v>
      </c>
      <c r="C963" s="618">
        <v>1188</v>
      </c>
      <c r="D963" s="619" t="s">
        <v>2547</v>
      </c>
      <c r="E963" s="620" t="s">
        <v>626</v>
      </c>
      <c r="F963" s="621" t="s">
        <v>1530</v>
      </c>
      <c r="G963" s="620" t="s">
        <v>106</v>
      </c>
      <c r="H963" s="622">
        <v>35000</v>
      </c>
      <c r="I963" s="622">
        <v>35000</v>
      </c>
      <c r="J963" s="623"/>
      <c r="K963" s="623"/>
      <c r="L963" s="623"/>
      <c r="M963" s="622"/>
      <c r="N963" s="622"/>
      <c r="O963" s="622"/>
      <c r="P963" s="624"/>
    </row>
    <row r="964" spans="1:16" s="611" customFormat="1" ht="30" x14ac:dyDescent="0.2">
      <c r="A964" s="594">
        <v>907</v>
      </c>
      <c r="B964" s="594">
        <v>915</v>
      </c>
      <c r="C964" s="618">
        <v>1189</v>
      </c>
      <c r="D964" s="619" t="s">
        <v>2549</v>
      </c>
      <c r="E964" s="620" t="s">
        <v>296</v>
      </c>
      <c r="F964" s="621" t="s">
        <v>2550</v>
      </c>
      <c r="G964" s="620" t="s">
        <v>106</v>
      </c>
      <c r="H964" s="622">
        <v>300000</v>
      </c>
      <c r="I964" s="622">
        <v>300000</v>
      </c>
      <c r="J964" s="623"/>
      <c r="K964" s="623"/>
      <c r="L964" s="623"/>
      <c r="M964" s="622"/>
      <c r="N964" s="622"/>
      <c r="O964" s="622"/>
      <c r="P964" s="624"/>
    </row>
    <row r="965" spans="1:16" s="611" customFormat="1" x14ac:dyDescent="0.2">
      <c r="A965" s="594">
        <v>908</v>
      </c>
      <c r="B965" s="594">
        <v>916</v>
      </c>
      <c r="C965" s="618">
        <v>1190</v>
      </c>
      <c r="D965" s="619" t="s">
        <v>2552</v>
      </c>
      <c r="E965" s="620" t="s">
        <v>296</v>
      </c>
      <c r="F965" s="621" t="s">
        <v>2553</v>
      </c>
      <c r="G965" s="620" t="s">
        <v>106</v>
      </c>
      <c r="H965" s="622">
        <v>57000</v>
      </c>
      <c r="I965" s="622">
        <v>57000</v>
      </c>
      <c r="J965" s="623"/>
      <c r="K965" s="623"/>
      <c r="L965" s="623"/>
      <c r="M965" s="622"/>
      <c r="N965" s="622"/>
      <c r="O965" s="622"/>
      <c r="P965" s="624"/>
    </row>
    <row r="966" spans="1:16" s="611" customFormat="1" x14ac:dyDescent="0.2">
      <c r="A966" s="594">
        <v>909</v>
      </c>
      <c r="B966" s="594">
        <v>917</v>
      </c>
      <c r="C966" s="618">
        <v>1191</v>
      </c>
      <c r="D966" s="619" t="s">
        <v>2555</v>
      </c>
      <c r="E966" s="620" t="s">
        <v>296</v>
      </c>
      <c r="F966" s="621" t="s">
        <v>2556</v>
      </c>
      <c r="G966" s="620" t="s">
        <v>106</v>
      </c>
      <c r="H966" s="622">
        <v>21500</v>
      </c>
      <c r="I966" s="622">
        <v>21500</v>
      </c>
      <c r="J966" s="623"/>
      <c r="K966" s="623"/>
      <c r="L966" s="623"/>
      <c r="M966" s="622"/>
      <c r="N966" s="622"/>
      <c r="O966" s="622"/>
      <c r="P966" s="624"/>
    </row>
    <row r="967" spans="1:16" s="611" customFormat="1" x14ac:dyDescent="0.2">
      <c r="A967" s="594">
        <v>910</v>
      </c>
      <c r="B967" s="594">
        <v>918</v>
      </c>
      <c r="C967" s="618">
        <v>1192</v>
      </c>
      <c r="D967" s="619" t="s">
        <v>2558</v>
      </c>
      <c r="E967" s="620" t="s">
        <v>296</v>
      </c>
      <c r="F967" s="621" t="s">
        <v>2559</v>
      </c>
      <c r="G967" s="620" t="s">
        <v>106</v>
      </c>
      <c r="H967" s="622">
        <v>112000</v>
      </c>
      <c r="I967" s="622">
        <v>112000</v>
      </c>
      <c r="J967" s="623"/>
      <c r="K967" s="623"/>
      <c r="L967" s="623"/>
      <c r="M967" s="622"/>
      <c r="N967" s="622"/>
      <c r="O967" s="622"/>
      <c r="P967" s="624"/>
    </row>
    <row r="968" spans="1:16" s="611" customFormat="1" x14ac:dyDescent="0.2">
      <c r="A968" s="594">
        <v>911</v>
      </c>
      <c r="B968" s="594">
        <v>919</v>
      </c>
      <c r="C968" s="618">
        <v>1193</v>
      </c>
      <c r="D968" s="619" t="s">
        <v>2561</v>
      </c>
      <c r="E968" s="620" t="s">
        <v>1888</v>
      </c>
      <c r="F968" s="621" t="s">
        <v>2264</v>
      </c>
      <c r="G968" s="620" t="s">
        <v>106</v>
      </c>
      <c r="H968" s="622">
        <v>60000</v>
      </c>
      <c r="I968" s="622">
        <v>60000</v>
      </c>
      <c r="J968" s="623"/>
      <c r="K968" s="623"/>
      <c r="L968" s="623"/>
      <c r="M968" s="622"/>
      <c r="N968" s="622"/>
      <c r="O968" s="622"/>
      <c r="P968" s="624"/>
    </row>
    <row r="969" spans="1:16" s="611" customFormat="1" x14ac:dyDescent="0.2">
      <c r="A969" s="594">
        <v>912</v>
      </c>
      <c r="B969" s="594">
        <v>920</v>
      </c>
      <c r="C969" s="618">
        <v>1194</v>
      </c>
      <c r="D969" s="619" t="s">
        <v>2563</v>
      </c>
      <c r="E969" s="620" t="s">
        <v>1224</v>
      </c>
      <c r="F969" s="621" t="s">
        <v>1720</v>
      </c>
      <c r="G969" s="620" t="s">
        <v>106</v>
      </c>
      <c r="H969" s="622">
        <v>25000</v>
      </c>
      <c r="I969" s="622">
        <v>25000</v>
      </c>
      <c r="J969" s="623"/>
      <c r="K969" s="623"/>
      <c r="L969" s="623"/>
      <c r="M969" s="622"/>
      <c r="N969" s="622"/>
      <c r="O969" s="622"/>
      <c r="P969" s="624"/>
    </row>
    <row r="970" spans="1:16" s="611" customFormat="1" ht="45" x14ac:dyDescent="0.2">
      <c r="A970" s="594">
        <v>914</v>
      </c>
      <c r="B970" s="594">
        <v>922</v>
      </c>
      <c r="C970" s="618">
        <v>1195</v>
      </c>
      <c r="D970" s="619" t="s">
        <v>2567</v>
      </c>
      <c r="E970" s="620" t="s">
        <v>1233</v>
      </c>
      <c r="F970" s="621" t="s">
        <v>2568</v>
      </c>
      <c r="G970" s="620" t="s">
        <v>106</v>
      </c>
      <c r="H970" s="622">
        <v>30000</v>
      </c>
      <c r="I970" s="622">
        <v>30000</v>
      </c>
      <c r="J970" s="623"/>
      <c r="K970" s="623"/>
      <c r="L970" s="623"/>
      <c r="M970" s="622"/>
      <c r="N970" s="622"/>
      <c r="O970" s="622"/>
      <c r="P970" s="624"/>
    </row>
    <row r="971" spans="1:16" s="611" customFormat="1" ht="30" x14ac:dyDescent="0.2">
      <c r="A971" s="594">
        <v>915</v>
      </c>
      <c r="B971" s="594">
        <v>923</v>
      </c>
      <c r="C971" s="618">
        <v>1196</v>
      </c>
      <c r="D971" s="619" t="s">
        <v>2570</v>
      </c>
      <c r="E971" s="620" t="s">
        <v>2571</v>
      </c>
      <c r="F971" s="621" t="s">
        <v>2572</v>
      </c>
      <c r="G971" s="620" t="s">
        <v>106</v>
      </c>
      <c r="H971" s="622">
        <v>42000</v>
      </c>
      <c r="I971" s="622">
        <v>42000</v>
      </c>
      <c r="J971" s="623"/>
      <c r="K971" s="623"/>
      <c r="L971" s="623"/>
      <c r="M971" s="622"/>
      <c r="N971" s="622"/>
      <c r="O971" s="622"/>
      <c r="P971" s="624"/>
    </row>
    <row r="972" spans="1:16" s="611" customFormat="1" ht="30" x14ac:dyDescent="0.2">
      <c r="A972" s="594">
        <v>916</v>
      </c>
      <c r="B972" s="594">
        <v>924</v>
      </c>
      <c r="C972" s="618">
        <v>1197</v>
      </c>
      <c r="D972" s="619" t="s">
        <v>2574</v>
      </c>
      <c r="E972" s="620" t="s">
        <v>2571</v>
      </c>
      <c r="F972" s="621" t="s">
        <v>1530</v>
      </c>
      <c r="G972" s="620" t="s">
        <v>106</v>
      </c>
      <c r="H972" s="622">
        <v>20000</v>
      </c>
      <c r="I972" s="622">
        <v>20000</v>
      </c>
      <c r="J972" s="623"/>
      <c r="K972" s="623"/>
      <c r="L972" s="623"/>
      <c r="M972" s="622"/>
      <c r="N972" s="622"/>
      <c r="O972" s="622"/>
      <c r="P972" s="624"/>
    </row>
    <row r="973" spans="1:16" s="611" customFormat="1" ht="30" x14ac:dyDescent="0.2">
      <c r="A973" s="594">
        <v>917</v>
      </c>
      <c r="B973" s="594">
        <v>925</v>
      </c>
      <c r="C973" s="618">
        <v>1198</v>
      </c>
      <c r="D973" s="619" t="s">
        <v>2576</v>
      </c>
      <c r="E973" s="620" t="s">
        <v>238</v>
      </c>
      <c r="F973" s="621" t="s">
        <v>2248</v>
      </c>
      <c r="G973" s="620" t="s">
        <v>106</v>
      </c>
      <c r="H973" s="622">
        <v>0</v>
      </c>
      <c r="I973" s="622">
        <v>0</v>
      </c>
      <c r="J973" s="623"/>
      <c r="K973" s="623"/>
      <c r="L973" s="623"/>
      <c r="M973" s="622"/>
      <c r="N973" s="622"/>
      <c r="O973" s="622"/>
      <c r="P973" s="624"/>
    </row>
    <row r="974" spans="1:16" s="611" customFormat="1" ht="30" x14ac:dyDescent="0.2">
      <c r="A974" s="594">
        <v>918</v>
      </c>
      <c r="B974" s="594">
        <v>926</v>
      </c>
      <c r="C974" s="618">
        <v>1199</v>
      </c>
      <c r="D974" s="619" t="s">
        <v>2578</v>
      </c>
      <c r="E974" s="620" t="s">
        <v>1587</v>
      </c>
      <c r="F974" s="621" t="s">
        <v>2579</v>
      </c>
      <c r="G974" s="620" t="s">
        <v>106</v>
      </c>
      <c r="H974" s="622">
        <v>5000</v>
      </c>
      <c r="I974" s="622">
        <v>5000</v>
      </c>
      <c r="J974" s="623"/>
      <c r="K974" s="623"/>
      <c r="L974" s="623"/>
      <c r="M974" s="622"/>
      <c r="N974" s="622"/>
      <c r="O974" s="622"/>
      <c r="P974" s="624"/>
    </row>
    <row r="975" spans="1:16" s="611" customFormat="1" x14ac:dyDescent="0.2">
      <c r="A975" s="594">
        <v>921</v>
      </c>
      <c r="B975" s="594">
        <v>929</v>
      </c>
      <c r="C975" s="618">
        <v>1200</v>
      </c>
      <c r="D975" s="619" t="s">
        <v>2586</v>
      </c>
      <c r="E975" s="620" t="s">
        <v>1690</v>
      </c>
      <c r="F975" s="621" t="s">
        <v>1657</v>
      </c>
      <c r="G975" s="620" t="s">
        <v>106</v>
      </c>
      <c r="H975" s="622">
        <v>350000</v>
      </c>
      <c r="I975" s="622">
        <v>350000</v>
      </c>
      <c r="J975" s="623"/>
      <c r="K975" s="623"/>
      <c r="L975" s="623"/>
      <c r="M975" s="622"/>
      <c r="N975" s="622"/>
      <c r="O975" s="622"/>
      <c r="P975" s="624"/>
    </row>
    <row r="976" spans="1:16" s="611" customFormat="1" ht="30" x14ac:dyDescent="0.2">
      <c r="A976" s="594">
        <v>925</v>
      </c>
      <c r="B976" s="594">
        <v>933</v>
      </c>
      <c r="C976" s="618">
        <v>1201</v>
      </c>
      <c r="D976" s="619" t="s">
        <v>2597</v>
      </c>
      <c r="E976" s="620" t="s">
        <v>754</v>
      </c>
      <c r="F976" s="621" t="s">
        <v>2598</v>
      </c>
      <c r="G976" s="620" t="s">
        <v>106</v>
      </c>
      <c r="H976" s="622">
        <v>30000</v>
      </c>
      <c r="I976" s="622">
        <v>30000</v>
      </c>
      <c r="J976" s="623"/>
      <c r="K976" s="623"/>
      <c r="L976" s="623"/>
      <c r="M976" s="622"/>
      <c r="N976" s="622"/>
      <c r="O976" s="622"/>
      <c r="P976" s="624"/>
    </row>
    <row r="977" spans="1:16" s="611" customFormat="1" x14ac:dyDescent="0.2">
      <c r="A977" s="594">
        <v>926</v>
      </c>
      <c r="B977" s="594">
        <v>934</v>
      </c>
      <c r="C977" s="618">
        <v>1202</v>
      </c>
      <c r="D977" s="619" t="s">
        <v>2600</v>
      </c>
      <c r="E977" s="620" t="s">
        <v>299</v>
      </c>
      <c r="F977" s="621" t="s">
        <v>2601</v>
      </c>
      <c r="G977" s="620" t="s">
        <v>106</v>
      </c>
      <c r="H977" s="622">
        <v>19500</v>
      </c>
      <c r="I977" s="622">
        <v>19500</v>
      </c>
      <c r="J977" s="623"/>
      <c r="K977" s="623"/>
      <c r="L977" s="623"/>
      <c r="M977" s="622"/>
      <c r="N977" s="622"/>
      <c r="O977" s="622"/>
      <c r="P977" s="624"/>
    </row>
    <row r="978" spans="1:16" s="611" customFormat="1" ht="30" x14ac:dyDescent="0.2">
      <c r="A978" s="594">
        <v>927</v>
      </c>
      <c r="B978" s="594">
        <v>935</v>
      </c>
      <c r="C978" s="618">
        <v>1203</v>
      </c>
      <c r="D978" s="619" t="s">
        <v>2603</v>
      </c>
      <c r="E978" s="620" t="s">
        <v>299</v>
      </c>
      <c r="F978" s="621" t="s">
        <v>2604</v>
      </c>
      <c r="G978" s="620" t="s">
        <v>106</v>
      </c>
      <c r="H978" s="622">
        <v>80000</v>
      </c>
      <c r="I978" s="622">
        <v>80000</v>
      </c>
      <c r="J978" s="623"/>
      <c r="K978" s="623"/>
      <c r="L978" s="623"/>
      <c r="M978" s="622"/>
      <c r="N978" s="622"/>
      <c r="O978" s="622"/>
      <c r="P978" s="624"/>
    </row>
    <row r="979" spans="1:16" s="611" customFormat="1" x14ac:dyDescent="0.2">
      <c r="A979" s="594">
        <v>928</v>
      </c>
      <c r="B979" s="594">
        <v>936</v>
      </c>
      <c r="C979" s="618">
        <v>1204</v>
      </c>
      <c r="D979" s="619" t="s">
        <v>2606</v>
      </c>
      <c r="E979" s="620" t="s">
        <v>301</v>
      </c>
      <c r="F979" s="621" t="s">
        <v>2607</v>
      </c>
      <c r="G979" s="620" t="s">
        <v>106</v>
      </c>
      <c r="H979" s="622">
        <v>32200</v>
      </c>
      <c r="I979" s="622">
        <v>32200</v>
      </c>
      <c r="J979" s="623"/>
      <c r="K979" s="623"/>
      <c r="L979" s="623"/>
      <c r="M979" s="622"/>
      <c r="N979" s="622"/>
      <c r="O979" s="622"/>
      <c r="P979" s="624"/>
    </row>
    <row r="980" spans="1:16" s="611" customFormat="1" x14ac:dyDescent="0.2">
      <c r="A980" s="594">
        <v>929</v>
      </c>
      <c r="B980" s="594">
        <v>937</v>
      </c>
      <c r="C980" s="618">
        <v>1205</v>
      </c>
      <c r="D980" s="619" t="s">
        <v>2609</v>
      </c>
      <c r="E980" s="620" t="s">
        <v>301</v>
      </c>
      <c r="F980" s="621" t="s">
        <v>1445</v>
      </c>
      <c r="G980" s="620" t="s">
        <v>106</v>
      </c>
      <c r="H980" s="622">
        <v>45000</v>
      </c>
      <c r="I980" s="622">
        <v>45000</v>
      </c>
      <c r="J980" s="623"/>
      <c r="K980" s="623"/>
      <c r="L980" s="623"/>
      <c r="M980" s="622"/>
      <c r="N980" s="622"/>
      <c r="O980" s="622"/>
      <c r="P980" s="624"/>
    </row>
    <row r="981" spans="1:16" s="611" customFormat="1" x14ac:dyDescent="0.2">
      <c r="A981" s="594">
        <v>930</v>
      </c>
      <c r="B981" s="594">
        <v>938</v>
      </c>
      <c r="C981" s="618">
        <v>1206</v>
      </c>
      <c r="D981" s="619" t="s">
        <v>2611</v>
      </c>
      <c r="E981" s="620" t="s">
        <v>1757</v>
      </c>
      <c r="F981" s="621" t="s">
        <v>1698</v>
      </c>
      <c r="G981" s="620" t="s">
        <v>106</v>
      </c>
      <c r="H981" s="622">
        <v>5000</v>
      </c>
      <c r="I981" s="622">
        <v>5000</v>
      </c>
      <c r="J981" s="623"/>
      <c r="K981" s="623"/>
      <c r="L981" s="623"/>
      <c r="M981" s="622"/>
      <c r="N981" s="622"/>
      <c r="O981" s="622"/>
      <c r="P981" s="624"/>
    </row>
    <row r="982" spans="1:16" s="611" customFormat="1" ht="30" x14ac:dyDescent="0.2">
      <c r="A982" s="594">
        <v>931</v>
      </c>
      <c r="B982" s="594">
        <v>939</v>
      </c>
      <c r="C982" s="618">
        <v>1207</v>
      </c>
      <c r="D982" s="619" t="s">
        <v>2613</v>
      </c>
      <c r="E982" s="620" t="s">
        <v>1757</v>
      </c>
      <c r="F982" s="621" t="s">
        <v>2614</v>
      </c>
      <c r="G982" s="620" t="s">
        <v>106</v>
      </c>
      <c r="H982" s="622">
        <v>350000</v>
      </c>
      <c r="I982" s="622">
        <v>350000</v>
      </c>
      <c r="J982" s="623"/>
      <c r="K982" s="623"/>
      <c r="L982" s="623"/>
      <c r="M982" s="622"/>
      <c r="N982" s="622"/>
      <c r="O982" s="622"/>
      <c r="P982" s="624"/>
    </row>
    <row r="983" spans="1:16" s="611" customFormat="1" ht="30" x14ac:dyDescent="0.2">
      <c r="A983" s="594">
        <v>932</v>
      </c>
      <c r="B983" s="594">
        <v>940</v>
      </c>
      <c r="C983" s="618">
        <v>1208</v>
      </c>
      <c r="D983" s="619" t="s">
        <v>2616</v>
      </c>
      <c r="E983" s="620" t="s">
        <v>307</v>
      </c>
      <c r="F983" s="621" t="s">
        <v>1878</v>
      </c>
      <c r="G983" s="620" t="s">
        <v>106</v>
      </c>
      <c r="H983" s="622">
        <v>200000</v>
      </c>
      <c r="I983" s="622">
        <v>200000</v>
      </c>
      <c r="J983" s="623"/>
      <c r="K983" s="623"/>
      <c r="L983" s="623"/>
      <c r="M983" s="622"/>
      <c r="N983" s="622"/>
      <c r="O983" s="622"/>
      <c r="P983" s="624"/>
    </row>
    <row r="984" spans="1:16" s="611" customFormat="1" ht="30" x14ac:dyDescent="0.2">
      <c r="A984" s="594">
        <v>933</v>
      </c>
      <c r="B984" s="594">
        <v>941</v>
      </c>
      <c r="C984" s="618">
        <v>1209</v>
      </c>
      <c r="D984" s="619" t="s">
        <v>2618</v>
      </c>
      <c r="E984" s="620" t="s">
        <v>307</v>
      </c>
      <c r="F984" s="621" t="s">
        <v>2619</v>
      </c>
      <c r="G984" s="620" t="s">
        <v>106</v>
      </c>
      <c r="H984" s="622">
        <v>12000</v>
      </c>
      <c r="I984" s="622">
        <v>12000</v>
      </c>
      <c r="J984" s="623"/>
      <c r="K984" s="623"/>
      <c r="L984" s="623"/>
      <c r="M984" s="622"/>
      <c r="N984" s="622"/>
      <c r="O984" s="622"/>
      <c r="P984" s="624"/>
    </row>
    <row r="985" spans="1:16" s="611" customFormat="1" x14ac:dyDescent="0.2">
      <c r="A985" s="594">
        <v>934</v>
      </c>
      <c r="B985" s="594">
        <v>942</v>
      </c>
      <c r="C985" s="618">
        <v>1210</v>
      </c>
      <c r="D985" s="619" t="s">
        <v>2621</v>
      </c>
      <c r="E985" s="620" t="s">
        <v>309</v>
      </c>
      <c r="F985" s="621" t="s">
        <v>1576</v>
      </c>
      <c r="G985" s="620" t="s">
        <v>106</v>
      </c>
      <c r="H985" s="622">
        <v>5000</v>
      </c>
      <c r="I985" s="622">
        <v>5000</v>
      </c>
      <c r="J985" s="623"/>
      <c r="K985" s="623"/>
      <c r="L985" s="623"/>
      <c r="M985" s="622"/>
      <c r="N985" s="622"/>
      <c r="O985" s="622"/>
      <c r="P985" s="624"/>
    </row>
    <row r="986" spans="1:16" s="611" customFormat="1" x14ac:dyDescent="0.2">
      <c r="A986" s="594">
        <v>936</v>
      </c>
      <c r="B986" s="594">
        <v>944</v>
      </c>
      <c r="C986" s="618">
        <v>1211</v>
      </c>
      <c r="D986" s="619" t="s">
        <v>2626</v>
      </c>
      <c r="E986" s="620" t="s">
        <v>309</v>
      </c>
      <c r="F986" s="621" t="s">
        <v>1554</v>
      </c>
      <c r="G986" s="620" t="s">
        <v>106</v>
      </c>
      <c r="H986" s="622">
        <v>100000</v>
      </c>
      <c r="I986" s="622">
        <v>100000</v>
      </c>
      <c r="J986" s="623"/>
      <c r="K986" s="623"/>
      <c r="L986" s="623"/>
      <c r="M986" s="622"/>
      <c r="N986" s="622"/>
      <c r="O986" s="622"/>
      <c r="P986" s="624"/>
    </row>
    <row r="987" spans="1:16" s="611" customFormat="1" x14ac:dyDescent="0.2">
      <c r="A987" s="594">
        <v>937</v>
      </c>
      <c r="B987" s="594">
        <v>945</v>
      </c>
      <c r="C987" s="618">
        <v>1212</v>
      </c>
      <c r="D987" s="619" t="s">
        <v>2628</v>
      </c>
      <c r="E987" s="620" t="s">
        <v>1260</v>
      </c>
      <c r="F987" s="621" t="s">
        <v>2417</v>
      </c>
      <c r="G987" s="620" t="s">
        <v>106</v>
      </c>
      <c r="H987" s="622">
        <v>15000</v>
      </c>
      <c r="I987" s="622">
        <v>15000</v>
      </c>
      <c r="J987" s="623"/>
      <c r="K987" s="623"/>
      <c r="L987" s="623"/>
      <c r="M987" s="622"/>
      <c r="N987" s="622"/>
      <c r="O987" s="622"/>
      <c r="P987" s="624"/>
    </row>
    <row r="988" spans="1:16" s="611" customFormat="1" x14ac:dyDescent="0.2">
      <c r="A988" s="594">
        <v>938</v>
      </c>
      <c r="B988" s="594">
        <v>946</v>
      </c>
      <c r="C988" s="618">
        <v>1213</v>
      </c>
      <c r="D988" s="619" t="s">
        <v>2630</v>
      </c>
      <c r="E988" s="620" t="s">
        <v>1260</v>
      </c>
      <c r="F988" s="621" t="s">
        <v>2420</v>
      </c>
      <c r="G988" s="620" t="s">
        <v>106</v>
      </c>
      <c r="H988" s="622">
        <v>0</v>
      </c>
      <c r="I988" s="622">
        <v>0</v>
      </c>
      <c r="J988" s="623"/>
      <c r="K988" s="623"/>
      <c r="L988" s="623"/>
      <c r="M988" s="622"/>
      <c r="N988" s="622"/>
      <c r="O988" s="622"/>
      <c r="P988" s="624"/>
    </row>
    <row r="989" spans="1:16" s="611" customFormat="1" x14ac:dyDescent="0.2">
      <c r="A989" s="594">
        <v>939</v>
      </c>
      <c r="B989" s="594">
        <v>947</v>
      </c>
      <c r="C989" s="618">
        <v>1214</v>
      </c>
      <c r="D989" s="619" t="s">
        <v>2632</v>
      </c>
      <c r="E989" s="620" t="s">
        <v>1260</v>
      </c>
      <c r="F989" s="621" t="s">
        <v>1448</v>
      </c>
      <c r="G989" s="620" t="s">
        <v>106</v>
      </c>
      <c r="H989" s="622">
        <v>180000</v>
      </c>
      <c r="I989" s="622">
        <v>180000</v>
      </c>
      <c r="J989" s="623"/>
      <c r="K989" s="623"/>
      <c r="L989" s="623"/>
      <c r="M989" s="622"/>
      <c r="N989" s="622"/>
      <c r="O989" s="622"/>
      <c r="P989" s="624"/>
    </row>
    <row r="990" spans="1:16" s="611" customFormat="1" ht="30" x14ac:dyDescent="0.2">
      <c r="A990" s="594">
        <v>940</v>
      </c>
      <c r="B990" s="594">
        <v>948</v>
      </c>
      <c r="C990" s="618">
        <v>1215</v>
      </c>
      <c r="D990" s="619" t="s">
        <v>2634</v>
      </c>
      <c r="E990" s="620" t="s">
        <v>2635</v>
      </c>
      <c r="F990" s="621" t="s">
        <v>2636</v>
      </c>
      <c r="G990" s="620" t="s">
        <v>106</v>
      </c>
      <c r="H990" s="622">
        <v>35000</v>
      </c>
      <c r="I990" s="622">
        <v>35000</v>
      </c>
      <c r="J990" s="623"/>
      <c r="K990" s="623"/>
      <c r="L990" s="623"/>
      <c r="M990" s="622"/>
      <c r="N990" s="622"/>
      <c r="O990" s="622"/>
      <c r="P990" s="624"/>
    </row>
    <row r="991" spans="1:16" s="611" customFormat="1" ht="30" x14ac:dyDescent="0.2">
      <c r="A991" s="594">
        <v>941</v>
      </c>
      <c r="B991" s="594">
        <v>949</v>
      </c>
      <c r="C991" s="618">
        <v>1216</v>
      </c>
      <c r="D991" s="619" t="s">
        <v>2638</v>
      </c>
      <c r="E991" s="620" t="s">
        <v>2635</v>
      </c>
      <c r="F991" s="621" t="s">
        <v>2639</v>
      </c>
      <c r="G991" s="620" t="s">
        <v>106</v>
      </c>
      <c r="H991" s="622">
        <v>25000</v>
      </c>
      <c r="I991" s="622">
        <v>25000</v>
      </c>
      <c r="J991" s="623"/>
      <c r="K991" s="623"/>
      <c r="L991" s="623"/>
      <c r="M991" s="622"/>
      <c r="N991" s="622"/>
      <c r="O991" s="622"/>
      <c r="P991" s="624"/>
    </row>
    <row r="992" spans="1:16" s="611" customFormat="1" x14ac:dyDescent="0.2">
      <c r="A992" s="594">
        <v>942</v>
      </c>
      <c r="B992" s="594">
        <v>950</v>
      </c>
      <c r="C992" s="618">
        <v>1217</v>
      </c>
      <c r="D992" s="619" t="s">
        <v>2641</v>
      </c>
      <c r="E992" s="620" t="s">
        <v>2642</v>
      </c>
      <c r="F992" s="621" t="s">
        <v>2643</v>
      </c>
      <c r="G992" s="620" t="s">
        <v>106</v>
      </c>
      <c r="H992" s="622">
        <v>42000</v>
      </c>
      <c r="I992" s="622">
        <v>42000</v>
      </c>
      <c r="J992" s="623"/>
      <c r="K992" s="623"/>
      <c r="L992" s="623"/>
      <c r="M992" s="622"/>
      <c r="N992" s="622"/>
      <c r="O992" s="622"/>
      <c r="P992" s="624"/>
    </row>
    <row r="993" spans="1:16" s="611" customFormat="1" x14ac:dyDescent="0.2">
      <c r="A993" s="594">
        <v>944</v>
      </c>
      <c r="B993" s="594">
        <v>952</v>
      </c>
      <c r="C993" s="618">
        <v>1218</v>
      </c>
      <c r="D993" s="619" t="s">
        <v>2648</v>
      </c>
      <c r="E993" s="620" t="s">
        <v>313</v>
      </c>
      <c r="F993" s="621" t="s">
        <v>2649</v>
      </c>
      <c r="G993" s="620" t="s">
        <v>106</v>
      </c>
      <c r="H993" s="622">
        <v>15000</v>
      </c>
      <c r="I993" s="622">
        <v>15000</v>
      </c>
      <c r="J993" s="623"/>
      <c r="K993" s="623"/>
      <c r="L993" s="623"/>
      <c r="M993" s="622"/>
      <c r="N993" s="622"/>
      <c r="O993" s="622"/>
      <c r="P993" s="624"/>
    </row>
    <row r="994" spans="1:16" s="611" customFormat="1" x14ac:dyDescent="0.2">
      <c r="A994" s="594">
        <v>948</v>
      </c>
      <c r="B994" s="594">
        <v>956</v>
      </c>
      <c r="C994" s="618">
        <v>1219</v>
      </c>
      <c r="D994" s="619" t="s">
        <v>2661</v>
      </c>
      <c r="E994" s="620" t="s">
        <v>2652</v>
      </c>
      <c r="F994" s="621" t="s">
        <v>2662</v>
      </c>
      <c r="G994" s="620" t="s">
        <v>106</v>
      </c>
      <c r="H994" s="622">
        <v>25000</v>
      </c>
      <c r="I994" s="622">
        <v>25000</v>
      </c>
      <c r="J994" s="623"/>
      <c r="K994" s="623"/>
      <c r="L994" s="623"/>
      <c r="M994" s="622"/>
      <c r="N994" s="622"/>
      <c r="O994" s="622"/>
      <c r="P994" s="624"/>
    </row>
    <row r="995" spans="1:16" s="611" customFormat="1" x14ac:dyDescent="0.2">
      <c r="A995" s="594">
        <v>950</v>
      </c>
      <c r="B995" s="594">
        <v>958</v>
      </c>
      <c r="C995" s="618">
        <v>1220</v>
      </c>
      <c r="D995" s="619" t="s">
        <v>2667</v>
      </c>
      <c r="E995" s="620" t="s">
        <v>2668</v>
      </c>
      <c r="F995" s="621" t="s">
        <v>2669</v>
      </c>
      <c r="G995" s="620" t="s">
        <v>106</v>
      </c>
      <c r="H995" s="622">
        <v>35000</v>
      </c>
      <c r="I995" s="622">
        <v>35000</v>
      </c>
      <c r="J995" s="623"/>
      <c r="K995" s="623"/>
      <c r="L995" s="623"/>
      <c r="M995" s="622"/>
      <c r="N995" s="622"/>
      <c r="O995" s="622"/>
      <c r="P995" s="624"/>
    </row>
    <row r="996" spans="1:16" s="611" customFormat="1" x14ac:dyDescent="0.2">
      <c r="A996" s="594">
        <v>951</v>
      </c>
      <c r="B996" s="594">
        <v>959</v>
      </c>
      <c r="C996" s="618">
        <v>1221</v>
      </c>
      <c r="D996" s="619" t="s">
        <v>2671</v>
      </c>
      <c r="E996" s="620" t="s">
        <v>1264</v>
      </c>
      <c r="F996" s="621" t="s">
        <v>2476</v>
      </c>
      <c r="G996" s="620" t="s">
        <v>106</v>
      </c>
      <c r="H996" s="622">
        <v>8000</v>
      </c>
      <c r="I996" s="622">
        <v>8000</v>
      </c>
      <c r="J996" s="623"/>
      <c r="K996" s="623"/>
      <c r="L996" s="623"/>
      <c r="M996" s="622"/>
      <c r="N996" s="622"/>
      <c r="O996" s="622"/>
      <c r="P996" s="624"/>
    </row>
    <row r="997" spans="1:16" s="611" customFormat="1" ht="30" x14ac:dyDescent="0.2">
      <c r="A997" s="594">
        <v>953</v>
      </c>
      <c r="B997" s="594">
        <v>961</v>
      </c>
      <c r="C997" s="618">
        <v>1222</v>
      </c>
      <c r="D997" s="619" t="s">
        <v>2676</v>
      </c>
      <c r="E997" s="620" t="s">
        <v>1264</v>
      </c>
      <c r="F997" s="621" t="s">
        <v>2677</v>
      </c>
      <c r="G997" s="620" t="s">
        <v>106</v>
      </c>
      <c r="H997" s="622">
        <v>11500</v>
      </c>
      <c r="I997" s="622">
        <v>11500</v>
      </c>
      <c r="J997" s="623"/>
      <c r="K997" s="623"/>
      <c r="L997" s="623"/>
      <c r="M997" s="622"/>
      <c r="N997" s="622"/>
      <c r="O997" s="622"/>
      <c r="P997" s="624"/>
    </row>
    <row r="998" spans="1:16" s="611" customFormat="1" x14ac:dyDescent="0.2">
      <c r="A998" s="594">
        <v>954</v>
      </c>
      <c r="B998" s="594">
        <v>962</v>
      </c>
      <c r="C998" s="618">
        <v>1223</v>
      </c>
      <c r="D998" s="619" t="s">
        <v>2679</v>
      </c>
      <c r="E998" s="620" t="s">
        <v>1269</v>
      </c>
      <c r="F998" s="621" t="s">
        <v>2680</v>
      </c>
      <c r="G998" s="620" t="s">
        <v>106</v>
      </c>
      <c r="H998" s="622">
        <v>50000</v>
      </c>
      <c r="I998" s="622">
        <v>50000</v>
      </c>
      <c r="J998" s="623"/>
      <c r="K998" s="623"/>
      <c r="L998" s="623"/>
      <c r="M998" s="622"/>
      <c r="N998" s="622"/>
      <c r="O998" s="622"/>
      <c r="P998" s="624"/>
    </row>
    <row r="999" spans="1:16" s="611" customFormat="1" x14ac:dyDescent="0.2">
      <c r="A999" s="594">
        <v>956</v>
      </c>
      <c r="B999" s="594">
        <v>964</v>
      </c>
      <c r="C999" s="618">
        <v>1224</v>
      </c>
      <c r="D999" s="619" t="s">
        <v>2685</v>
      </c>
      <c r="E999" s="620" t="s">
        <v>2686</v>
      </c>
      <c r="F999" s="621" t="s">
        <v>2447</v>
      </c>
      <c r="G999" s="620" t="s">
        <v>106</v>
      </c>
      <c r="H999" s="622">
        <v>167200</v>
      </c>
      <c r="I999" s="622">
        <v>167200</v>
      </c>
      <c r="J999" s="623"/>
      <c r="K999" s="623"/>
      <c r="L999" s="623"/>
      <c r="M999" s="622"/>
      <c r="N999" s="622"/>
      <c r="O999" s="622"/>
      <c r="P999" s="624"/>
    </row>
    <row r="1000" spans="1:16" s="611" customFormat="1" x14ac:dyDescent="0.2">
      <c r="A1000" s="594">
        <v>957</v>
      </c>
      <c r="B1000" s="594">
        <v>965</v>
      </c>
      <c r="C1000" s="618">
        <v>1225</v>
      </c>
      <c r="D1000" s="619" t="s">
        <v>2688</v>
      </c>
      <c r="E1000" s="620" t="s">
        <v>1820</v>
      </c>
      <c r="F1000" s="621" t="s">
        <v>2689</v>
      </c>
      <c r="G1000" s="620" t="s">
        <v>106</v>
      </c>
      <c r="H1000" s="622">
        <v>35000</v>
      </c>
      <c r="I1000" s="622">
        <v>35000</v>
      </c>
      <c r="J1000" s="623"/>
      <c r="K1000" s="623"/>
      <c r="L1000" s="623"/>
      <c r="M1000" s="622"/>
      <c r="N1000" s="622"/>
      <c r="O1000" s="622"/>
      <c r="P1000" s="624"/>
    </row>
    <row r="1001" spans="1:16" s="611" customFormat="1" ht="30" x14ac:dyDescent="0.2">
      <c r="A1001" s="594">
        <v>959</v>
      </c>
      <c r="B1001" s="594">
        <v>967</v>
      </c>
      <c r="C1001" s="618">
        <v>1226</v>
      </c>
      <c r="D1001" s="619" t="s">
        <v>2694</v>
      </c>
      <c r="E1001" s="620" t="s">
        <v>203</v>
      </c>
      <c r="F1001" s="621" t="s">
        <v>1508</v>
      </c>
      <c r="G1001" s="620" t="s">
        <v>106</v>
      </c>
      <c r="H1001" s="622">
        <v>25000</v>
      </c>
      <c r="I1001" s="622">
        <v>25000</v>
      </c>
      <c r="J1001" s="623"/>
      <c r="K1001" s="623"/>
      <c r="L1001" s="623"/>
      <c r="M1001" s="622"/>
      <c r="N1001" s="622"/>
      <c r="O1001" s="622"/>
      <c r="P1001" s="624"/>
    </row>
    <row r="1002" spans="1:16" s="611" customFormat="1" x14ac:dyDescent="0.2">
      <c r="A1002" s="594">
        <v>960</v>
      </c>
      <c r="B1002" s="594">
        <v>968</v>
      </c>
      <c r="C1002" s="618">
        <v>1227</v>
      </c>
      <c r="D1002" s="619" t="s">
        <v>2696</v>
      </c>
      <c r="E1002" s="620" t="s">
        <v>326</v>
      </c>
      <c r="F1002" s="621" t="s">
        <v>2607</v>
      </c>
      <c r="G1002" s="620" t="s">
        <v>106</v>
      </c>
      <c r="H1002" s="622">
        <v>82600</v>
      </c>
      <c r="I1002" s="622">
        <v>82600</v>
      </c>
      <c r="J1002" s="623"/>
      <c r="K1002" s="623"/>
      <c r="L1002" s="623"/>
      <c r="M1002" s="622"/>
      <c r="N1002" s="622"/>
      <c r="O1002" s="622"/>
      <c r="P1002" s="624"/>
    </row>
    <row r="1003" spans="1:16" s="611" customFormat="1" ht="30" x14ac:dyDescent="0.2">
      <c r="A1003" s="594">
        <v>961</v>
      </c>
      <c r="B1003" s="594">
        <v>969</v>
      </c>
      <c r="C1003" s="618">
        <v>1228</v>
      </c>
      <c r="D1003" s="619" t="s">
        <v>2698</v>
      </c>
      <c r="E1003" s="620" t="s">
        <v>326</v>
      </c>
      <c r="F1003" s="621" t="s">
        <v>2699</v>
      </c>
      <c r="G1003" s="620" t="s">
        <v>106</v>
      </c>
      <c r="H1003" s="622">
        <v>75000</v>
      </c>
      <c r="I1003" s="622">
        <v>75000</v>
      </c>
      <c r="J1003" s="623"/>
      <c r="K1003" s="623"/>
      <c r="L1003" s="623"/>
      <c r="M1003" s="622"/>
      <c r="N1003" s="622"/>
      <c r="O1003" s="622"/>
      <c r="P1003" s="624"/>
    </row>
    <row r="1004" spans="1:16" s="611" customFormat="1" ht="30" x14ac:dyDescent="0.2">
      <c r="A1004" s="594">
        <v>964</v>
      </c>
      <c r="B1004" s="594">
        <v>972</v>
      </c>
      <c r="C1004" s="618">
        <v>1229</v>
      </c>
      <c r="D1004" s="619" t="s">
        <v>2707</v>
      </c>
      <c r="E1004" s="620" t="s">
        <v>206</v>
      </c>
      <c r="F1004" s="621" t="s">
        <v>1508</v>
      </c>
      <c r="G1004" s="620" t="s">
        <v>106</v>
      </c>
      <c r="H1004" s="622">
        <v>40000</v>
      </c>
      <c r="I1004" s="622">
        <v>40000</v>
      </c>
      <c r="J1004" s="623"/>
      <c r="K1004" s="623"/>
      <c r="L1004" s="623"/>
      <c r="M1004" s="622"/>
      <c r="N1004" s="622"/>
      <c r="O1004" s="622"/>
      <c r="P1004" s="624"/>
    </row>
    <row r="1005" spans="1:16" s="611" customFormat="1" ht="30" x14ac:dyDescent="0.2">
      <c r="A1005" s="594">
        <v>965</v>
      </c>
      <c r="B1005" s="594">
        <v>973</v>
      </c>
      <c r="C1005" s="618">
        <v>1230</v>
      </c>
      <c r="D1005" s="619" t="s">
        <v>2709</v>
      </c>
      <c r="E1005" s="620" t="s">
        <v>1296</v>
      </c>
      <c r="F1005" s="621" t="s">
        <v>2710</v>
      </c>
      <c r="G1005" s="620" t="s">
        <v>106</v>
      </c>
      <c r="H1005" s="622">
        <v>15000</v>
      </c>
      <c r="I1005" s="622">
        <v>15000</v>
      </c>
      <c r="J1005" s="623"/>
      <c r="K1005" s="623"/>
      <c r="L1005" s="623"/>
      <c r="M1005" s="622"/>
      <c r="N1005" s="622"/>
      <c r="O1005" s="622"/>
      <c r="P1005" s="624"/>
    </row>
    <row r="1006" spans="1:16" s="611" customFormat="1" x14ac:dyDescent="0.2">
      <c r="A1006" s="594">
        <v>968</v>
      </c>
      <c r="B1006" s="594">
        <v>976</v>
      </c>
      <c r="C1006" s="618">
        <v>1231</v>
      </c>
      <c r="D1006" s="619" t="s">
        <v>2718</v>
      </c>
      <c r="E1006" s="620" t="s">
        <v>853</v>
      </c>
      <c r="F1006" s="621" t="s">
        <v>2719</v>
      </c>
      <c r="G1006" s="620" t="s">
        <v>106</v>
      </c>
      <c r="H1006" s="622">
        <v>17500</v>
      </c>
      <c r="I1006" s="622">
        <v>17500</v>
      </c>
      <c r="J1006" s="623"/>
      <c r="K1006" s="623"/>
      <c r="L1006" s="623"/>
      <c r="M1006" s="622"/>
      <c r="N1006" s="622"/>
      <c r="O1006" s="622"/>
      <c r="P1006" s="624"/>
    </row>
    <row r="1007" spans="1:16" s="611" customFormat="1" ht="30" x14ac:dyDescent="0.2">
      <c r="A1007" s="594">
        <v>969</v>
      </c>
      <c r="B1007" s="594">
        <v>977</v>
      </c>
      <c r="C1007" s="618">
        <v>1232</v>
      </c>
      <c r="D1007" s="619" t="s">
        <v>2721</v>
      </c>
      <c r="E1007" s="620" t="s">
        <v>2722</v>
      </c>
      <c r="F1007" s="621" t="s">
        <v>2723</v>
      </c>
      <c r="G1007" s="620" t="s">
        <v>106</v>
      </c>
      <c r="H1007" s="622">
        <v>25000</v>
      </c>
      <c r="I1007" s="622">
        <v>25000</v>
      </c>
      <c r="J1007" s="623"/>
      <c r="K1007" s="623"/>
      <c r="L1007" s="623"/>
      <c r="M1007" s="622"/>
      <c r="N1007" s="622"/>
      <c r="O1007" s="622"/>
      <c r="P1007" s="624"/>
    </row>
    <row r="1008" spans="1:16" s="611" customFormat="1" ht="30" x14ac:dyDescent="0.2">
      <c r="A1008" s="594">
        <v>970</v>
      </c>
      <c r="B1008" s="594">
        <v>978</v>
      </c>
      <c r="C1008" s="618">
        <v>1233</v>
      </c>
      <c r="D1008" s="619" t="s">
        <v>2725</v>
      </c>
      <c r="E1008" s="620" t="s">
        <v>147</v>
      </c>
      <c r="F1008" s="621" t="s">
        <v>2726</v>
      </c>
      <c r="G1008" s="620" t="s">
        <v>106</v>
      </c>
      <c r="H1008" s="622">
        <v>28000</v>
      </c>
      <c r="I1008" s="622">
        <v>28000</v>
      </c>
      <c r="J1008" s="623"/>
      <c r="K1008" s="623"/>
      <c r="L1008" s="623"/>
      <c r="M1008" s="622"/>
      <c r="N1008" s="622"/>
      <c r="O1008" s="622"/>
      <c r="P1008" s="624"/>
    </row>
    <row r="1009" spans="1:16" s="611" customFormat="1" ht="30" x14ac:dyDescent="0.2">
      <c r="A1009" s="594">
        <v>971</v>
      </c>
      <c r="B1009" s="594">
        <v>979</v>
      </c>
      <c r="C1009" s="618">
        <v>1234</v>
      </c>
      <c r="D1009" s="619" t="s">
        <v>2728</v>
      </c>
      <c r="E1009" s="620" t="s">
        <v>147</v>
      </c>
      <c r="F1009" s="621" t="s">
        <v>2729</v>
      </c>
      <c r="G1009" s="620" t="s">
        <v>106</v>
      </c>
      <c r="H1009" s="622">
        <v>20000</v>
      </c>
      <c r="I1009" s="622">
        <v>20000</v>
      </c>
      <c r="J1009" s="623"/>
      <c r="K1009" s="623"/>
      <c r="L1009" s="623"/>
      <c r="M1009" s="622"/>
      <c r="N1009" s="622"/>
      <c r="O1009" s="622"/>
      <c r="P1009" s="624"/>
    </row>
    <row r="1010" spans="1:16" s="611" customFormat="1" ht="30" x14ac:dyDescent="0.2">
      <c r="A1010" s="594">
        <v>973</v>
      </c>
      <c r="B1010" s="594">
        <v>981</v>
      </c>
      <c r="C1010" s="618">
        <v>1235</v>
      </c>
      <c r="D1010" s="619" t="s">
        <v>2734</v>
      </c>
      <c r="E1010" s="620" t="s">
        <v>415</v>
      </c>
      <c r="F1010" s="621" t="s">
        <v>1622</v>
      </c>
      <c r="G1010" s="620" t="s">
        <v>106</v>
      </c>
      <c r="H1010" s="622">
        <v>120000</v>
      </c>
      <c r="I1010" s="622">
        <v>120000</v>
      </c>
      <c r="J1010" s="623"/>
      <c r="K1010" s="623"/>
      <c r="L1010" s="623"/>
      <c r="M1010" s="622"/>
      <c r="N1010" s="622"/>
      <c r="O1010" s="622"/>
      <c r="P1010" s="624"/>
    </row>
    <row r="1011" spans="1:16" s="611" customFormat="1" ht="30" x14ac:dyDescent="0.2">
      <c r="A1011" s="594">
        <v>974</v>
      </c>
      <c r="B1011" s="594">
        <v>982</v>
      </c>
      <c r="C1011" s="618">
        <v>1236</v>
      </c>
      <c r="D1011" s="619" t="s">
        <v>2736</v>
      </c>
      <c r="E1011" s="620" t="s">
        <v>415</v>
      </c>
      <c r="F1011" s="621" t="s">
        <v>1622</v>
      </c>
      <c r="G1011" s="620" t="s">
        <v>106</v>
      </c>
      <c r="H1011" s="622">
        <v>320000</v>
      </c>
      <c r="I1011" s="622">
        <v>320000</v>
      </c>
      <c r="J1011" s="623"/>
      <c r="K1011" s="623"/>
      <c r="L1011" s="623"/>
      <c r="M1011" s="622"/>
      <c r="N1011" s="622"/>
      <c r="O1011" s="622"/>
      <c r="P1011" s="624"/>
    </row>
    <row r="1012" spans="1:16" s="611" customFormat="1" ht="30" x14ac:dyDescent="0.2">
      <c r="A1012" s="594">
        <v>975</v>
      </c>
      <c r="B1012" s="594">
        <v>983</v>
      </c>
      <c r="C1012" s="618">
        <v>1237</v>
      </c>
      <c r="D1012" s="619" t="s">
        <v>2738</v>
      </c>
      <c r="E1012" s="620" t="s">
        <v>137</v>
      </c>
      <c r="F1012" s="621" t="s">
        <v>2739</v>
      </c>
      <c r="G1012" s="620" t="s">
        <v>106</v>
      </c>
      <c r="H1012" s="622">
        <v>50000</v>
      </c>
      <c r="I1012" s="622">
        <v>50000</v>
      </c>
      <c r="J1012" s="623"/>
      <c r="K1012" s="623"/>
      <c r="L1012" s="623"/>
      <c r="M1012" s="622"/>
      <c r="N1012" s="622"/>
      <c r="O1012" s="622"/>
      <c r="P1012" s="624"/>
    </row>
    <row r="1013" spans="1:16" s="611" customFormat="1" x14ac:dyDescent="0.2">
      <c r="A1013" s="594">
        <v>976</v>
      </c>
      <c r="B1013" s="594">
        <v>984</v>
      </c>
      <c r="C1013" s="618">
        <v>1238</v>
      </c>
      <c r="D1013" s="619" t="s">
        <v>2741</v>
      </c>
      <c r="E1013" s="620" t="s">
        <v>137</v>
      </c>
      <c r="F1013" s="621" t="s">
        <v>2742</v>
      </c>
      <c r="G1013" s="620" t="s">
        <v>106</v>
      </c>
      <c r="H1013" s="622">
        <v>15000</v>
      </c>
      <c r="I1013" s="622">
        <v>15000</v>
      </c>
      <c r="J1013" s="623"/>
      <c r="K1013" s="623"/>
      <c r="L1013" s="623"/>
      <c r="M1013" s="622"/>
      <c r="N1013" s="622"/>
      <c r="O1013" s="622"/>
      <c r="P1013" s="624"/>
    </row>
    <row r="1014" spans="1:16" s="611" customFormat="1" x14ac:dyDescent="0.2">
      <c r="A1014" s="594">
        <v>977</v>
      </c>
      <c r="B1014" s="594">
        <v>985</v>
      </c>
      <c r="C1014" s="618">
        <v>1239</v>
      </c>
      <c r="D1014" s="619" t="s">
        <v>2744</v>
      </c>
      <c r="E1014" s="620" t="s">
        <v>2745</v>
      </c>
      <c r="F1014" s="621" t="s">
        <v>2209</v>
      </c>
      <c r="G1014" s="620" t="s">
        <v>106</v>
      </c>
      <c r="H1014" s="622">
        <v>40000</v>
      </c>
      <c r="I1014" s="622">
        <v>40000</v>
      </c>
      <c r="J1014" s="623"/>
      <c r="K1014" s="623"/>
      <c r="L1014" s="623"/>
      <c r="M1014" s="622"/>
      <c r="N1014" s="622"/>
      <c r="O1014" s="622"/>
      <c r="P1014" s="624"/>
    </row>
    <row r="1015" spans="1:16" s="611" customFormat="1" ht="30" x14ac:dyDescent="0.2">
      <c r="A1015" s="594">
        <v>985</v>
      </c>
      <c r="B1015" s="594">
        <v>993</v>
      </c>
      <c r="C1015" s="618">
        <v>1240</v>
      </c>
      <c r="D1015" s="619" t="s">
        <v>2764</v>
      </c>
      <c r="E1015" s="620" t="s">
        <v>2761</v>
      </c>
      <c r="F1015" s="621" t="s">
        <v>2209</v>
      </c>
      <c r="G1015" s="620" t="s">
        <v>106</v>
      </c>
      <c r="H1015" s="622">
        <v>40000</v>
      </c>
      <c r="I1015" s="622">
        <v>40000</v>
      </c>
      <c r="J1015" s="623"/>
      <c r="K1015" s="623"/>
      <c r="L1015" s="623"/>
      <c r="M1015" s="622"/>
      <c r="N1015" s="622"/>
      <c r="O1015" s="622"/>
      <c r="P1015" s="624"/>
    </row>
    <row r="1016" spans="1:16" s="611" customFormat="1" ht="30" x14ac:dyDescent="0.2">
      <c r="A1016" s="594">
        <v>986</v>
      </c>
      <c r="B1016" s="594">
        <v>994</v>
      </c>
      <c r="C1016" s="618">
        <v>1241</v>
      </c>
      <c r="D1016" s="619" t="s">
        <v>2766</v>
      </c>
      <c r="E1016" s="620" t="s">
        <v>2761</v>
      </c>
      <c r="F1016" s="621" t="s">
        <v>975</v>
      </c>
      <c r="G1016" s="620" t="s">
        <v>106</v>
      </c>
      <c r="H1016" s="622">
        <v>30000</v>
      </c>
      <c r="I1016" s="622">
        <v>30000</v>
      </c>
      <c r="J1016" s="623"/>
      <c r="K1016" s="623"/>
      <c r="L1016" s="623"/>
      <c r="M1016" s="622"/>
      <c r="N1016" s="622"/>
      <c r="O1016" s="622"/>
      <c r="P1016" s="624"/>
    </row>
    <row r="1017" spans="1:16" s="611" customFormat="1" ht="30" x14ac:dyDescent="0.2">
      <c r="A1017" s="594">
        <v>988</v>
      </c>
      <c r="B1017" s="594">
        <v>996</v>
      </c>
      <c r="C1017" s="618">
        <v>1242</v>
      </c>
      <c r="D1017" s="619" t="s">
        <v>2770</v>
      </c>
      <c r="E1017" s="620" t="s">
        <v>2761</v>
      </c>
      <c r="F1017" s="621" t="s">
        <v>2217</v>
      </c>
      <c r="G1017" s="620" t="s">
        <v>106</v>
      </c>
      <c r="H1017" s="622">
        <v>15000</v>
      </c>
      <c r="I1017" s="622">
        <v>15000</v>
      </c>
      <c r="J1017" s="623"/>
      <c r="K1017" s="623"/>
      <c r="L1017" s="623"/>
      <c r="M1017" s="622"/>
      <c r="N1017" s="622"/>
      <c r="O1017" s="622"/>
      <c r="P1017" s="624"/>
    </row>
    <row r="1018" spans="1:16" s="611" customFormat="1" ht="30" x14ac:dyDescent="0.2">
      <c r="A1018" s="594">
        <v>991</v>
      </c>
      <c r="B1018" s="594">
        <v>999</v>
      </c>
      <c r="C1018" s="618">
        <v>1243</v>
      </c>
      <c r="D1018" s="619" t="s">
        <v>2777</v>
      </c>
      <c r="E1018" s="620" t="s">
        <v>2775</v>
      </c>
      <c r="F1018" s="621" t="s">
        <v>2209</v>
      </c>
      <c r="G1018" s="620" t="s">
        <v>106</v>
      </c>
      <c r="H1018" s="622">
        <v>40000</v>
      </c>
      <c r="I1018" s="622">
        <v>40000</v>
      </c>
      <c r="J1018" s="623"/>
      <c r="K1018" s="623"/>
      <c r="L1018" s="623"/>
      <c r="M1018" s="622"/>
      <c r="N1018" s="622"/>
      <c r="O1018" s="622"/>
      <c r="P1018" s="624"/>
    </row>
    <row r="1019" spans="1:16" s="611" customFormat="1" ht="30" x14ac:dyDescent="0.2">
      <c r="A1019" s="594">
        <v>992</v>
      </c>
      <c r="B1019" s="594">
        <v>1000</v>
      </c>
      <c r="C1019" s="618">
        <v>1244</v>
      </c>
      <c r="D1019" s="619" t="s">
        <v>2779</v>
      </c>
      <c r="E1019" s="620" t="s">
        <v>2775</v>
      </c>
      <c r="F1019" s="621" t="s">
        <v>975</v>
      </c>
      <c r="G1019" s="620" t="s">
        <v>106</v>
      </c>
      <c r="H1019" s="622">
        <v>30000</v>
      </c>
      <c r="I1019" s="622">
        <v>30000</v>
      </c>
      <c r="J1019" s="623"/>
      <c r="K1019" s="623"/>
      <c r="L1019" s="623"/>
      <c r="M1019" s="622"/>
      <c r="N1019" s="622"/>
      <c r="O1019" s="622"/>
      <c r="P1019" s="624"/>
    </row>
    <row r="1020" spans="1:16" s="611" customFormat="1" x14ac:dyDescent="0.2">
      <c r="A1020" s="594">
        <v>997</v>
      </c>
      <c r="B1020" s="594">
        <v>1005</v>
      </c>
      <c r="C1020" s="618">
        <v>1245</v>
      </c>
      <c r="D1020" s="619" t="s">
        <v>2789</v>
      </c>
      <c r="E1020" s="620" t="s">
        <v>1663</v>
      </c>
      <c r="F1020" s="621" t="s">
        <v>2790</v>
      </c>
      <c r="G1020" s="620" t="s">
        <v>106</v>
      </c>
      <c r="H1020" s="622">
        <v>5000</v>
      </c>
      <c r="I1020" s="622">
        <v>5000</v>
      </c>
      <c r="J1020" s="623"/>
      <c r="K1020" s="623"/>
      <c r="L1020" s="623"/>
      <c r="M1020" s="622"/>
      <c r="N1020" s="622"/>
      <c r="O1020" s="622"/>
      <c r="P1020" s="624"/>
    </row>
    <row r="1021" spans="1:16" s="611" customFormat="1" x14ac:dyDescent="0.2">
      <c r="A1021" s="594">
        <v>998</v>
      </c>
      <c r="B1021" s="594">
        <v>1006</v>
      </c>
      <c r="C1021" s="618">
        <v>1246</v>
      </c>
      <c r="D1021" s="619" t="s">
        <v>2792</v>
      </c>
      <c r="E1021" s="620" t="s">
        <v>1663</v>
      </c>
      <c r="F1021" s="621" t="s">
        <v>2793</v>
      </c>
      <c r="G1021" s="620" t="s">
        <v>106</v>
      </c>
      <c r="H1021" s="622">
        <v>8000</v>
      </c>
      <c r="I1021" s="622">
        <v>8000</v>
      </c>
      <c r="J1021" s="623"/>
      <c r="K1021" s="623"/>
      <c r="L1021" s="623"/>
      <c r="M1021" s="622"/>
      <c r="N1021" s="622"/>
      <c r="O1021" s="622"/>
      <c r="P1021" s="624"/>
    </row>
    <row r="1022" spans="1:16" s="611" customFormat="1" ht="30" x14ac:dyDescent="0.2">
      <c r="A1022" s="594">
        <v>999</v>
      </c>
      <c r="B1022" s="594">
        <v>1007</v>
      </c>
      <c r="C1022" s="618">
        <v>1247</v>
      </c>
      <c r="D1022" s="619" t="s">
        <v>2795</v>
      </c>
      <c r="E1022" s="620" t="s">
        <v>481</v>
      </c>
      <c r="F1022" s="621" t="s">
        <v>2796</v>
      </c>
      <c r="G1022" s="620" t="s">
        <v>106</v>
      </c>
      <c r="H1022" s="622">
        <v>35000</v>
      </c>
      <c r="I1022" s="622">
        <v>35000</v>
      </c>
      <c r="J1022" s="623"/>
      <c r="K1022" s="623"/>
      <c r="L1022" s="623"/>
      <c r="M1022" s="622"/>
      <c r="N1022" s="622"/>
      <c r="O1022" s="622"/>
      <c r="P1022" s="624"/>
    </row>
    <row r="1023" spans="1:16" s="611" customFormat="1" x14ac:dyDescent="0.2">
      <c r="A1023" s="594">
        <v>1000</v>
      </c>
      <c r="B1023" s="594">
        <v>1008</v>
      </c>
      <c r="C1023" s="618">
        <v>1248</v>
      </c>
      <c r="D1023" s="619" t="s">
        <v>2798</v>
      </c>
      <c r="E1023" s="620" t="s">
        <v>481</v>
      </c>
      <c r="F1023" s="621" t="s">
        <v>2799</v>
      </c>
      <c r="G1023" s="620" t="s">
        <v>106</v>
      </c>
      <c r="H1023" s="622">
        <v>117000</v>
      </c>
      <c r="I1023" s="622">
        <v>117000</v>
      </c>
      <c r="J1023" s="623"/>
      <c r="K1023" s="623"/>
      <c r="L1023" s="623"/>
      <c r="M1023" s="622"/>
      <c r="N1023" s="622"/>
      <c r="O1023" s="622"/>
      <c r="P1023" s="624"/>
    </row>
    <row r="1024" spans="1:16" s="611" customFormat="1" ht="30" x14ac:dyDescent="0.2">
      <c r="A1024" s="594">
        <v>1001</v>
      </c>
      <c r="B1024" s="594">
        <v>1009</v>
      </c>
      <c r="C1024" s="618">
        <v>1249</v>
      </c>
      <c r="D1024" s="619" t="s">
        <v>2801</v>
      </c>
      <c r="E1024" s="620" t="s">
        <v>2802</v>
      </c>
      <c r="F1024" s="621" t="s">
        <v>2803</v>
      </c>
      <c r="G1024" s="620" t="s">
        <v>106</v>
      </c>
      <c r="H1024" s="622">
        <v>40000</v>
      </c>
      <c r="I1024" s="622">
        <v>40000</v>
      </c>
      <c r="J1024" s="623"/>
      <c r="K1024" s="623"/>
      <c r="L1024" s="623"/>
      <c r="M1024" s="622"/>
      <c r="N1024" s="622"/>
      <c r="O1024" s="622"/>
      <c r="P1024" s="624"/>
    </row>
    <row r="1025" spans="1:16" s="611" customFormat="1" ht="30" x14ac:dyDescent="0.2">
      <c r="A1025" s="594">
        <v>1002</v>
      </c>
      <c r="B1025" s="594">
        <v>1010</v>
      </c>
      <c r="C1025" s="618">
        <v>1250</v>
      </c>
      <c r="D1025" s="619" t="s">
        <v>2805</v>
      </c>
      <c r="E1025" s="620" t="s">
        <v>2802</v>
      </c>
      <c r="F1025" s="621" t="s">
        <v>2806</v>
      </c>
      <c r="G1025" s="620" t="s">
        <v>106</v>
      </c>
      <c r="H1025" s="622">
        <v>85000</v>
      </c>
      <c r="I1025" s="622">
        <v>85000</v>
      </c>
      <c r="J1025" s="623"/>
      <c r="K1025" s="623"/>
      <c r="L1025" s="623"/>
      <c r="M1025" s="622"/>
      <c r="N1025" s="622"/>
      <c r="O1025" s="622"/>
      <c r="P1025" s="624"/>
    </row>
    <row r="1026" spans="1:16" s="611" customFormat="1" ht="30" x14ac:dyDescent="0.2">
      <c r="A1026" s="594">
        <v>1004</v>
      </c>
      <c r="B1026" s="594">
        <v>1012</v>
      </c>
      <c r="C1026" s="618">
        <v>1251</v>
      </c>
      <c r="D1026" s="619" t="s">
        <v>2811</v>
      </c>
      <c r="E1026" s="620" t="s">
        <v>2809</v>
      </c>
      <c r="F1026" s="621" t="s">
        <v>2639</v>
      </c>
      <c r="G1026" s="620" t="s">
        <v>106</v>
      </c>
      <c r="H1026" s="622">
        <v>25000</v>
      </c>
      <c r="I1026" s="622">
        <v>25000</v>
      </c>
      <c r="J1026" s="623"/>
      <c r="K1026" s="623"/>
      <c r="L1026" s="623"/>
      <c r="M1026" s="622"/>
      <c r="N1026" s="622"/>
      <c r="O1026" s="622"/>
      <c r="P1026" s="624"/>
    </row>
    <row r="1027" spans="1:16" s="611" customFormat="1" x14ac:dyDescent="0.2">
      <c r="A1027" s="594">
        <v>1005</v>
      </c>
      <c r="B1027" s="594">
        <v>1013</v>
      </c>
      <c r="C1027" s="618">
        <v>1252</v>
      </c>
      <c r="D1027" s="619" t="s">
        <v>2813</v>
      </c>
      <c r="E1027" s="620" t="s">
        <v>332</v>
      </c>
      <c r="F1027" s="621" t="s">
        <v>1576</v>
      </c>
      <c r="G1027" s="620" t="s">
        <v>106</v>
      </c>
      <c r="H1027" s="622">
        <v>8000</v>
      </c>
      <c r="I1027" s="622">
        <v>8000</v>
      </c>
      <c r="J1027" s="623"/>
      <c r="K1027" s="623"/>
      <c r="L1027" s="623"/>
      <c r="M1027" s="622"/>
      <c r="N1027" s="622"/>
      <c r="O1027" s="622"/>
      <c r="P1027" s="624"/>
    </row>
    <row r="1028" spans="1:16" s="611" customFormat="1" x14ac:dyDescent="0.2">
      <c r="A1028" s="594">
        <v>1006</v>
      </c>
      <c r="B1028" s="594">
        <v>1014</v>
      </c>
      <c r="C1028" s="618">
        <v>1253</v>
      </c>
      <c r="D1028" s="619" t="s">
        <v>2815</v>
      </c>
      <c r="E1028" s="620" t="s">
        <v>332</v>
      </c>
      <c r="F1028" s="621" t="s">
        <v>1554</v>
      </c>
      <c r="G1028" s="620" t="s">
        <v>106</v>
      </c>
      <c r="H1028" s="622">
        <v>100000</v>
      </c>
      <c r="I1028" s="622">
        <v>100000</v>
      </c>
      <c r="J1028" s="623"/>
      <c r="K1028" s="623"/>
      <c r="L1028" s="623"/>
      <c r="M1028" s="622"/>
      <c r="N1028" s="622"/>
      <c r="O1028" s="622"/>
      <c r="P1028" s="624"/>
    </row>
    <row r="1029" spans="1:16" s="611" customFormat="1" x14ac:dyDescent="0.2">
      <c r="A1029" s="594">
        <v>1007</v>
      </c>
      <c r="B1029" s="594">
        <v>1015</v>
      </c>
      <c r="C1029" s="618">
        <v>1254</v>
      </c>
      <c r="D1029" s="619" t="s">
        <v>2817</v>
      </c>
      <c r="E1029" s="620" t="s">
        <v>332</v>
      </c>
      <c r="F1029" s="621" t="s">
        <v>2818</v>
      </c>
      <c r="G1029" s="620" t="s">
        <v>106</v>
      </c>
      <c r="H1029" s="622">
        <v>15000</v>
      </c>
      <c r="I1029" s="622">
        <v>15000</v>
      </c>
      <c r="J1029" s="623"/>
      <c r="K1029" s="623"/>
      <c r="L1029" s="623"/>
      <c r="M1029" s="622"/>
      <c r="N1029" s="622"/>
      <c r="O1029" s="622"/>
      <c r="P1029" s="624"/>
    </row>
    <row r="1030" spans="1:16" s="611" customFormat="1" x14ac:dyDescent="0.2">
      <c r="A1030" s="594">
        <v>1008</v>
      </c>
      <c r="B1030" s="594">
        <v>1016</v>
      </c>
      <c r="C1030" s="618">
        <v>1255</v>
      </c>
      <c r="D1030" s="619" t="s">
        <v>2820</v>
      </c>
      <c r="E1030" s="620" t="s">
        <v>336</v>
      </c>
      <c r="F1030" s="621" t="s">
        <v>1445</v>
      </c>
      <c r="G1030" s="620" t="s">
        <v>106</v>
      </c>
      <c r="H1030" s="622">
        <v>65000</v>
      </c>
      <c r="I1030" s="622">
        <v>65000</v>
      </c>
      <c r="J1030" s="623"/>
      <c r="K1030" s="623"/>
      <c r="L1030" s="623"/>
      <c r="M1030" s="622"/>
      <c r="N1030" s="622"/>
      <c r="O1030" s="622"/>
      <c r="P1030" s="624"/>
    </row>
    <row r="1031" spans="1:16" s="611" customFormat="1" x14ac:dyDescent="0.2">
      <c r="A1031" s="594">
        <v>1009</v>
      </c>
      <c r="B1031" s="594">
        <v>1017</v>
      </c>
      <c r="C1031" s="618">
        <v>1256</v>
      </c>
      <c r="D1031" s="619" t="s">
        <v>2822</v>
      </c>
      <c r="E1031" s="620" t="s">
        <v>336</v>
      </c>
      <c r="F1031" s="621" t="s">
        <v>2168</v>
      </c>
      <c r="G1031" s="620" t="s">
        <v>106</v>
      </c>
      <c r="H1031" s="622">
        <v>113000</v>
      </c>
      <c r="I1031" s="622">
        <v>113000</v>
      </c>
      <c r="J1031" s="623"/>
      <c r="K1031" s="623"/>
      <c r="L1031" s="623"/>
      <c r="M1031" s="622"/>
      <c r="N1031" s="622"/>
      <c r="O1031" s="622"/>
      <c r="P1031" s="624"/>
    </row>
    <row r="1032" spans="1:16" s="611" customFormat="1" ht="30" x14ac:dyDescent="0.2">
      <c r="A1032" s="594">
        <v>1012</v>
      </c>
      <c r="B1032" s="594">
        <v>1020</v>
      </c>
      <c r="C1032" s="618">
        <v>1257</v>
      </c>
      <c r="D1032" s="619" t="s">
        <v>2830</v>
      </c>
      <c r="E1032" s="620" t="s">
        <v>481</v>
      </c>
      <c r="F1032" s="621" t="s">
        <v>2831</v>
      </c>
      <c r="G1032" s="620" t="s">
        <v>106</v>
      </c>
      <c r="H1032" s="622">
        <v>831000</v>
      </c>
      <c r="I1032" s="622">
        <v>831000</v>
      </c>
      <c r="J1032" s="623"/>
      <c r="K1032" s="623"/>
      <c r="L1032" s="623"/>
      <c r="M1032" s="622"/>
      <c r="N1032" s="622"/>
      <c r="O1032" s="622"/>
      <c r="P1032" s="624"/>
    </row>
    <row r="1033" spans="1:16" s="611" customFormat="1" x14ac:dyDescent="0.2">
      <c r="A1033" s="594">
        <v>1013</v>
      </c>
      <c r="B1033" s="594">
        <v>1021</v>
      </c>
      <c r="C1033" s="618">
        <v>1258</v>
      </c>
      <c r="D1033" s="619" t="s">
        <v>2833</v>
      </c>
      <c r="E1033" s="620" t="s">
        <v>1854</v>
      </c>
      <c r="F1033" s="621" t="s">
        <v>2834</v>
      </c>
      <c r="G1033" s="620" t="s">
        <v>106</v>
      </c>
      <c r="H1033" s="622">
        <v>21000</v>
      </c>
      <c r="I1033" s="622">
        <v>21000</v>
      </c>
      <c r="J1033" s="623"/>
      <c r="K1033" s="623"/>
      <c r="L1033" s="623"/>
      <c r="M1033" s="622"/>
      <c r="N1033" s="622"/>
      <c r="O1033" s="622"/>
      <c r="P1033" s="624"/>
    </row>
    <row r="1034" spans="1:16" s="611" customFormat="1" x14ac:dyDescent="0.2">
      <c r="A1034" s="594">
        <v>1014</v>
      </c>
      <c r="B1034" s="594">
        <v>1022</v>
      </c>
      <c r="C1034" s="618">
        <v>1259</v>
      </c>
      <c r="D1034" s="619" t="s">
        <v>2836</v>
      </c>
      <c r="E1034" s="620" t="s">
        <v>650</v>
      </c>
      <c r="F1034" s="621" t="s">
        <v>2084</v>
      </c>
      <c r="G1034" s="620" t="s">
        <v>106</v>
      </c>
      <c r="H1034" s="622">
        <v>5000</v>
      </c>
      <c r="I1034" s="622">
        <v>5000</v>
      </c>
      <c r="J1034" s="623"/>
      <c r="K1034" s="623"/>
      <c r="L1034" s="623"/>
      <c r="M1034" s="622"/>
      <c r="N1034" s="622"/>
      <c r="O1034" s="622"/>
      <c r="P1034" s="624"/>
    </row>
    <row r="1035" spans="1:16" s="611" customFormat="1" x14ac:dyDescent="0.2">
      <c r="A1035" s="594">
        <v>1015</v>
      </c>
      <c r="B1035" s="594">
        <v>1023</v>
      </c>
      <c r="C1035" s="618">
        <v>1260</v>
      </c>
      <c r="D1035" s="619" t="s">
        <v>2838</v>
      </c>
      <c r="E1035" s="620" t="s">
        <v>657</v>
      </c>
      <c r="F1035" s="621" t="s">
        <v>2459</v>
      </c>
      <c r="G1035" s="620" t="s">
        <v>106</v>
      </c>
      <c r="H1035" s="622">
        <v>25000</v>
      </c>
      <c r="I1035" s="622">
        <v>25000</v>
      </c>
      <c r="J1035" s="623"/>
      <c r="K1035" s="623"/>
      <c r="L1035" s="623"/>
      <c r="M1035" s="622"/>
      <c r="N1035" s="622"/>
      <c r="O1035" s="622"/>
      <c r="P1035" s="624"/>
    </row>
    <row r="1036" spans="1:16" s="611" customFormat="1" x14ac:dyDescent="0.2">
      <c r="A1036" s="594">
        <v>1016</v>
      </c>
      <c r="B1036" s="594">
        <v>1024</v>
      </c>
      <c r="C1036" s="618">
        <v>1261</v>
      </c>
      <c r="D1036" s="619" t="s">
        <v>2840</v>
      </c>
      <c r="E1036" s="620" t="s">
        <v>657</v>
      </c>
      <c r="F1036" s="621" t="s">
        <v>1554</v>
      </c>
      <c r="G1036" s="620" t="s">
        <v>106</v>
      </c>
      <c r="H1036" s="622">
        <v>100000</v>
      </c>
      <c r="I1036" s="622">
        <v>100000</v>
      </c>
      <c r="J1036" s="623"/>
      <c r="K1036" s="623"/>
      <c r="L1036" s="623"/>
      <c r="M1036" s="622"/>
      <c r="N1036" s="622"/>
      <c r="O1036" s="622"/>
      <c r="P1036" s="624"/>
    </row>
    <row r="1037" spans="1:16" s="611" customFormat="1" x14ac:dyDescent="0.2">
      <c r="A1037" s="594">
        <v>1017</v>
      </c>
      <c r="B1037" s="594">
        <v>1025</v>
      </c>
      <c r="C1037" s="618">
        <v>1262</v>
      </c>
      <c r="D1037" s="619" t="s">
        <v>2842</v>
      </c>
      <c r="E1037" s="620" t="s">
        <v>663</v>
      </c>
      <c r="F1037" s="621" t="s">
        <v>2607</v>
      </c>
      <c r="G1037" s="620" t="s">
        <v>106</v>
      </c>
      <c r="H1037" s="622">
        <v>83000</v>
      </c>
      <c r="I1037" s="622">
        <v>83000</v>
      </c>
      <c r="J1037" s="623"/>
      <c r="K1037" s="623"/>
      <c r="L1037" s="623"/>
      <c r="M1037" s="622"/>
      <c r="N1037" s="622"/>
      <c r="O1037" s="622"/>
      <c r="P1037" s="624"/>
    </row>
    <row r="1038" spans="1:16" s="611" customFormat="1" x14ac:dyDescent="0.2">
      <c r="A1038" s="594">
        <v>1018</v>
      </c>
      <c r="B1038" s="594">
        <v>1026</v>
      </c>
      <c r="C1038" s="618">
        <v>1263</v>
      </c>
      <c r="D1038" s="619" t="s">
        <v>2844</v>
      </c>
      <c r="E1038" s="620" t="s">
        <v>663</v>
      </c>
      <c r="F1038" s="621" t="s">
        <v>2845</v>
      </c>
      <c r="G1038" s="620" t="s">
        <v>106</v>
      </c>
      <c r="H1038" s="622">
        <v>40000</v>
      </c>
      <c r="I1038" s="622">
        <v>40000</v>
      </c>
      <c r="J1038" s="623"/>
      <c r="K1038" s="623"/>
      <c r="L1038" s="623"/>
      <c r="M1038" s="622"/>
      <c r="N1038" s="622"/>
      <c r="O1038" s="622"/>
      <c r="P1038" s="624"/>
    </row>
    <row r="1039" spans="1:16" s="611" customFormat="1" x14ac:dyDescent="0.2">
      <c r="A1039" s="594">
        <v>1019</v>
      </c>
      <c r="B1039" s="594">
        <v>1027</v>
      </c>
      <c r="C1039" s="618">
        <v>1264</v>
      </c>
      <c r="D1039" s="619" t="s">
        <v>2847</v>
      </c>
      <c r="E1039" s="620" t="s">
        <v>481</v>
      </c>
      <c r="F1039" s="621" t="s">
        <v>2848</v>
      </c>
      <c r="G1039" s="620" t="s">
        <v>106</v>
      </c>
      <c r="H1039" s="622">
        <v>35000</v>
      </c>
      <c r="I1039" s="622">
        <v>35000</v>
      </c>
      <c r="J1039" s="623"/>
      <c r="K1039" s="623"/>
      <c r="L1039" s="623"/>
      <c r="M1039" s="622"/>
      <c r="N1039" s="622"/>
      <c r="O1039" s="622"/>
      <c r="P1039" s="624"/>
    </row>
    <row r="1040" spans="1:16" s="611" customFormat="1" x14ac:dyDescent="0.2">
      <c r="A1040" s="594">
        <v>1020</v>
      </c>
      <c r="B1040" s="594">
        <v>1028</v>
      </c>
      <c r="C1040" s="618">
        <v>1265</v>
      </c>
      <c r="D1040" s="619" t="s">
        <v>2850</v>
      </c>
      <c r="E1040" s="620" t="s">
        <v>481</v>
      </c>
      <c r="F1040" s="621" t="s">
        <v>2007</v>
      </c>
      <c r="G1040" s="620" t="s">
        <v>106</v>
      </c>
      <c r="H1040" s="622">
        <v>21500</v>
      </c>
      <c r="I1040" s="622">
        <v>21500</v>
      </c>
      <c r="J1040" s="623"/>
      <c r="K1040" s="623"/>
      <c r="L1040" s="623"/>
      <c r="M1040" s="622"/>
      <c r="N1040" s="622"/>
      <c r="O1040" s="622"/>
      <c r="P1040" s="624"/>
    </row>
    <row r="1041" spans="1:16" s="611" customFormat="1" x14ac:dyDescent="0.2">
      <c r="A1041" s="594">
        <v>1023</v>
      </c>
      <c r="B1041" s="594">
        <v>1031</v>
      </c>
      <c r="C1041" s="618">
        <v>1266</v>
      </c>
      <c r="D1041" s="619" t="s">
        <v>2857</v>
      </c>
      <c r="E1041" s="620" t="s">
        <v>137</v>
      </c>
      <c r="F1041" s="621" t="s">
        <v>2858</v>
      </c>
      <c r="G1041" s="620" t="s">
        <v>106</v>
      </c>
      <c r="H1041" s="622">
        <v>25000</v>
      </c>
      <c r="I1041" s="622">
        <v>25000</v>
      </c>
      <c r="J1041" s="623"/>
      <c r="K1041" s="623"/>
      <c r="L1041" s="623"/>
      <c r="M1041" s="622"/>
      <c r="N1041" s="622"/>
      <c r="O1041" s="622"/>
      <c r="P1041" s="624"/>
    </row>
    <row r="1042" spans="1:16" s="611" customFormat="1" x14ac:dyDescent="0.2">
      <c r="A1042" s="594">
        <v>1024</v>
      </c>
      <c r="B1042" s="594">
        <v>1032</v>
      </c>
      <c r="C1042" s="618">
        <v>1267</v>
      </c>
      <c r="D1042" s="619" t="s">
        <v>2860</v>
      </c>
      <c r="E1042" s="620" t="s">
        <v>673</v>
      </c>
      <c r="F1042" s="621" t="s">
        <v>2861</v>
      </c>
      <c r="G1042" s="620" t="s">
        <v>106</v>
      </c>
      <c r="H1042" s="622">
        <v>20000</v>
      </c>
      <c r="I1042" s="622">
        <v>20000</v>
      </c>
      <c r="J1042" s="623"/>
      <c r="K1042" s="623"/>
      <c r="L1042" s="623"/>
      <c r="M1042" s="622"/>
      <c r="N1042" s="622"/>
      <c r="O1042" s="622"/>
      <c r="P1042" s="624"/>
    </row>
    <row r="1043" spans="1:16" s="611" customFormat="1" x14ac:dyDescent="0.2">
      <c r="A1043" s="594">
        <v>1025</v>
      </c>
      <c r="B1043" s="594">
        <v>1033</v>
      </c>
      <c r="C1043" s="618">
        <v>1268</v>
      </c>
      <c r="D1043" s="619" t="s">
        <v>2863</v>
      </c>
      <c r="E1043" s="620" t="s">
        <v>2864</v>
      </c>
      <c r="F1043" s="621" t="s">
        <v>2039</v>
      </c>
      <c r="G1043" s="620" t="s">
        <v>106</v>
      </c>
      <c r="H1043" s="622">
        <v>30000</v>
      </c>
      <c r="I1043" s="622">
        <v>30000</v>
      </c>
      <c r="J1043" s="623"/>
      <c r="K1043" s="623"/>
      <c r="L1043" s="623"/>
      <c r="M1043" s="622"/>
      <c r="N1043" s="622"/>
      <c r="O1043" s="622"/>
      <c r="P1043" s="624"/>
    </row>
    <row r="1044" spans="1:16" s="611" customFormat="1" x14ac:dyDescent="0.2">
      <c r="A1044" s="594">
        <v>1026</v>
      </c>
      <c r="B1044" s="594">
        <v>1034</v>
      </c>
      <c r="C1044" s="618">
        <v>1269</v>
      </c>
      <c r="D1044" s="619" t="s">
        <v>2866</v>
      </c>
      <c r="E1044" s="620" t="s">
        <v>1306</v>
      </c>
      <c r="F1044" s="621" t="s">
        <v>2039</v>
      </c>
      <c r="G1044" s="620" t="s">
        <v>106</v>
      </c>
      <c r="H1044" s="622">
        <v>25000</v>
      </c>
      <c r="I1044" s="622">
        <v>25000</v>
      </c>
      <c r="J1044" s="623"/>
      <c r="K1044" s="623"/>
      <c r="L1044" s="623"/>
      <c r="M1044" s="622"/>
      <c r="N1044" s="622"/>
      <c r="O1044" s="622"/>
      <c r="P1044" s="624"/>
    </row>
    <row r="1045" spans="1:16" s="611" customFormat="1" x14ac:dyDescent="0.2">
      <c r="A1045" s="594">
        <v>1027</v>
      </c>
      <c r="B1045" s="594">
        <v>1035</v>
      </c>
      <c r="C1045" s="618">
        <v>1270</v>
      </c>
      <c r="D1045" s="619" t="s">
        <v>2868</v>
      </c>
      <c r="E1045" s="620" t="s">
        <v>1888</v>
      </c>
      <c r="F1045" s="621" t="s">
        <v>2075</v>
      </c>
      <c r="G1045" s="620" t="s">
        <v>106</v>
      </c>
      <c r="H1045" s="622">
        <v>15000</v>
      </c>
      <c r="I1045" s="622">
        <v>15000</v>
      </c>
      <c r="J1045" s="623"/>
      <c r="K1045" s="623"/>
      <c r="L1045" s="623"/>
      <c r="M1045" s="622"/>
      <c r="N1045" s="622"/>
      <c r="O1045" s="622"/>
      <c r="P1045" s="624"/>
    </row>
    <row r="1046" spans="1:16" s="611" customFormat="1" x14ac:dyDescent="0.2">
      <c r="A1046" s="594">
        <v>1028</v>
      </c>
      <c r="B1046" s="594">
        <v>1036</v>
      </c>
      <c r="C1046" s="618">
        <v>1271</v>
      </c>
      <c r="D1046" s="619" t="s">
        <v>2870</v>
      </c>
      <c r="E1046" s="620" t="s">
        <v>677</v>
      </c>
      <c r="F1046" s="621" t="s">
        <v>2861</v>
      </c>
      <c r="G1046" s="620" t="s">
        <v>106</v>
      </c>
      <c r="H1046" s="622">
        <v>24000</v>
      </c>
      <c r="I1046" s="622">
        <v>24000</v>
      </c>
      <c r="J1046" s="623"/>
      <c r="K1046" s="623"/>
      <c r="L1046" s="623"/>
      <c r="M1046" s="622"/>
      <c r="N1046" s="622"/>
      <c r="O1046" s="622"/>
      <c r="P1046" s="624"/>
    </row>
    <row r="1047" spans="1:16" s="611" customFormat="1" x14ac:dyDescent="0.2">
      <c r="A1047" s="594">
        <v>1029</v>
      </c>
      <c r="B1047" s="594">
        <v>1037</v>
      </c>
      <c r="C1047" s="618">
        <v>1272</v>
      </c>
      <c r="D1047" s="619" t="s">
        <v>2872</v>
      </c>
      <c r="E1047" s="620" t="s">
        <v>677</v>
      </c>
      <c r="F1047" s="621" t="s">
        <v>2873</v>
      </c>
      <c r="G1047" s="620" t="s">
        <v>106</v>
      </c>
      <c r="H1047" s="622">
        <v>15000</v>
      </c>
      <c r="I1047" s="622">
        <v>15000</v>
      </c>
      <c r="J1047" s="623"/>
      <c r="K1047" s="623"/>
      <c r="L1047" s="623"/>
      <c r="M1047" s="622"/>
      <c r="N1047" s="622"/>
      <c r="O1047" s="622"/>
      <c r="P1047" s="624"/>
    </row>
    <row r="1048" spans="1:16" s="611" customFormat="1" ht="30" x14ac:dyDescent="0.2">
      <c r="A1048" s="594">
        <v>1030</v>
      </c>
      <c r="B1048" s="594">
        <v>1038</v>
      </c>
      <c r="C1048" s="618">
        <v>1273</v>
      </c>
      <c r="D1048" s="619" t="s">
        <v>2875</v>
      </c>
      <c r="E1048" s="620" t="s">
        <v>1319</v>
      </c>
      <c r="F1048" s="621" t="s">
        <v>2876</v>
      </c>
      <c r="G1048" s="620" t="s">
        <v>106</v>
      </c>
      <c r="H1048" s="622">
        <v>1500</v>
      </c>
      <c r="I1048" s="622">
        <v>1500</v>
      </c>
      <c r="J1048" s="623"/>
      <c r="K1048" s="623"/>
      <c r="L1048" s="623"/>
      <c r="M1048" s="622"/>
      <c r="N1048" s="622"/>
      <c r="O1048" s="622"/>
      <c r="P1048" s="624"/>
    </row>
    <row r="1049" spans="1:16" s="611" customFormat="1" ht="30" x14ac:dyDescent="0.2">
      <c r="A1049" s="594">
        <v>1034</v>
      </c>
      <c r="B1049" s="594">
        <v>1042</v>
      </c>
      <c r="C1049" s="618">
        <v>1274</v>
      </c>
      <c r="D1049" s="619" t="s">
        <v>2886</v>
      </c>
      <c r="E1049" s="620" t="s">
        <v>1319</v>
      </c>
      <c r="F1049" s="621" t="s">
        <v>2887</v>
      </c>
      <c r="G1049" s="620" t="s">
        <v>106</v>
      </c>
      <c r="H1049" s="622">
        <v>54000</v>
      </c>
      <c r="I1049" s="622">
        <v>54000</v>
      </c>
      <c r="J1049" s="623"/>
      <c r="K1049" s="623"/>
      <c r="L1049" s="623"/>
      <c r="M1049" s="622"/>
      <c r="N1049" s="622"/>
      <c r="O1049" s="622"/>
      <c r="P1049" s="624"/>
    </row>
    <row r="1050" spans="1:16" s="611" customFormat="1" x14ac:dyDescent="0.2">
      <c r="A1050" s="594">
        <v>1036</v>
      </c>
      <c r="B1050" s="594">
        <v>1044</v>
      </c>
      <c r="C1050" s="618">
        <v>1275</v>
      </c>
      <c r="D1050" s="619" t="s">
        <v>2892</v>
      </c>
      <c r="E1050" s="620" t="s">
        <v>684</v>
      </c>
      <c r="F1050" s="621" t="s">
        <v>2893</v>
      </c>
      <c r="G1050" s="620" t="s">
        <v>106</v>
      </c>
      <c r="H1050" s="622">
        <v>65000</v>
      </c>
      <c r="I1050" s="622">
        <v>65000</v>
      </c>
      <c r="J1050" s="623"/>
      <c r="K1050" s="623"/>
      <c r="L1050" s="623"/>
      <c r="M1050" s="622"/>
      <c r="N1050" s="622"/>
      <c r="O1050" s="622"/>
      <c r="P1050" s="624"/>
    </row>
    <row r="1051" spans="1:16" s="611" customFormat="1" x14ac:dyDescent="0.2">
      <c r="A1051" s="594">
        <v>1037</v>
      </c>
      <c r="B1051" s="594">
        <v>1045</v>
      </c>
      <c r="C1051" s="618">
        <v>1276</v>
      </c>
      <c r="D1051" s="619" t="s">
        <v>2895</v>
      </c>
      <c r="E1051" s="620" t="s">
        <v>684</v>
      </c>
      <c r="F1051" s="621" t="s">
        <v>2896</v>
      </c>
      <c r="G1051" s="620" t="s">
        <v>106</v>
      </c>
      <c r="H1051" s="622">
        <v>10000</v>
      </c>
      <c r="I1051" s="622">
        <v>10000</v>
      </c>
      <c r="J1051" s="623"/>
      <c r="K1051" s="623"/>
      <c r="L1051" s="623"/>
      <c r="M1051" s="622"/>
      <c r="N1051" s="622"/>
      <c r="O1051" s="622"/>
      <c r="P1051" s="624"/>
    </row>
    <row r="1052" spans="1:16" s="611" customFormat="1" ht="30" x14ac:dyDescent="0.2">
      <c r="A1052" s="594">
        <v>1038</v>
      </c>
      <c r="B1052" s="594">
        <v>1046</v>
      </c>
      <c r="C1052" s="618">
        <v>1277</v>
      </c>
      <c r="D1052" s="619" t="s">
        <v>2898</v>
      </c>
      <c r="E1052" s="620" t="s">
        <v>1325</v>
      </c>
      <c r="F1052" s="621" t="s">
        <v>1800</v>
      </c>
      <c r="G1052" s="620" t="s">
        <v>106</v>
      </c>
      <c r="H1052" s="622">
        <v>15000</v>
      </c>
      <c r="I1052" s="622">
        <v>15000</v>
      </c>
      <c r="J1052" s="623"/>
      <c r="K1052" s="623"/>
      <c r="L1052" s="623"/>
      <c r="M1052" s="622"/>
      <c r="N1052" s="622"/>
      <c r="O1052" s="622"/>
      <c r="P1052" s="624"/>
    </row>
    <row r="1053" spans="1:16" s="611" customFormat="1" ht="30" x14ac:dyDescent="0.2">
      <c r="A1053" s="594">
        <v>1039</v>
      </c>
      <c r="B1053" s="594">
        <v>1047</v>
      </c>
      <c r="C1053" s="618">
        <v>1278</v>
      </c>
      <c r="D1053" s="619" t="s">
        <v>2900</v>
      </c>
      <c r="E1053" s="620" t="s">
        <v>1325</v>
      </c>
      <c r="F1053" s="621" t="s">
        <v>1419</v>
      </c>
      <c r="G1053" s="620" t="s">
        <v>106</v>
      </c>
      <c r="H1053" s="622">
        <v>15000</v>
      </c>
      <c r="I1053" s="622">
        <v>15000</v>
      </c>
      <c r="J1053" s="623"/>
      <c r="K1053" s="623"/>
      <c r="L1053" s="623"/>
      <c r="M1053" s="622"/>
      <c r="N1053" s="622"/>
      <c r="O1053" s="622"/>
      <c r="P1053" s="624"/>
    </row>
    <row r="1054" spans="1:16" s="611" customFormat="1" ht="30" x14ac:dyDescent="0.2">
      <c r="A1054" s="594">
        <v>1040</v>
      </c>
      <c r="B1054" s="594">
        <v>1048</v>
      </c>
      <c r="C1054" s="618">
        <v>1279</v>
      </c>
      <c r="D1054" s="619" t="s">
        <v>2902</v>
      </c>
      <c r="E1054" s="620" t="s">
        <v>1325</v>
      </c>
      <c r="F1054" s="621" t="s">
        <v>2903</v>
      </c>
      <c r="G1054" s="620" t="s">
        <v>106</v>
      </c>
      <c r="H1054" s="622">
        <v>10000</v>
      </c>
      <c r="I1054" s="622">
        <v>10000</v>
      </c>
      <c r="J1054" s="623"/>
      <c r="K1054" s="623"/>
      <c r="L1054" s="623"/>
      <c r="M1054" s="622"/>
      <c r="N1054" s="622"/>
      <c r="O1054" s="622"/>
      <c r="P1054" s="624"/>
    </row>
    <row r="1055" spans="1:16" s="611" customFormat="1" ht="30" x14ac:dyDescent="0.2">
      <c r="A1055" s="594">
        <v>1042</v>
      </c>
      <c r="B1055" s="594">
        <v>1050</v>
      </c>
      <c r="C1055" s="618">
        <v>1280</v>
      </c>
      <c r="D1055" s="619" t="s">
        <v>2908</v>
      </c>
      <c r="E1055" s="620" t="s">
        <v>2909</v>
      </c>
      <c r="F1055" s="621" t="s">
        <v>2910</v>
      </c>
      <c r="G1055" s="620" t="s">
        <v>106</v>
      </c>
      <c r="H1055" s="622">
        <v>120000</v>
      </c>
      <c r="I1055" s="622">
        <v>120000</v>
      </c>
      <c r="J1055" s="623"/>
      <c r="K1055" s="623"/>
      <c r="L1055" s="623"/>
      <c r="M1055" s="622"/>
      <c r="N1055" s="622"/>
      <c r="O1055" s="622"/>
      <c r="P1055" s="624"/>
    </row>
    <row r="1056" spans="1:16" s="611" customFormat="1" ht="30" x14ac:dyDescent="0.2">
      <c r="A1056" s="594">
        <v>1043</v>
      </c>
      <c r="B1056" s="594">
        <v>1051</v>
      </c>
      <c r="C1056" s="618">
        <v>1281</v>
      </c>
      <c r="D1056" s="619" t="s">
        <v>2912</v>
      </c>
      <c r="E1056" s="620" t="s">
        <v>705</v>
      </c>
      <c r="F1056" s="621" t="s">
        <v>2913</v>
      </c>
      <c r="G1056" s="620" t="s">
        <v>106</v>
      </c>
      <c r="H1056" s="622">
        <v>20000</v>
      </c>
      <c r="I1056" s="622">
        <v>20000</v>
      </c>
      <c r="J1056" s="623"/>
      <c r="K1056" s="623"/>
      <c r="L1056" s="623"/>
      <c r="M1056" s="622"/>
      <c r="N1056" s="622"/>
      <c r="O1056" s="622"/>
      <c r="P1056" s="624"/>
    </row>
    <row r="1057" spans="1:16" s="611" customFormat="1" ht="30" x14ac:dyDescent="0.2">
      <c r="A1057" s="594">
        <v>1044</v>
      </c>
      <c r="B1057" s="594">
        <v>1052</v>
      </c>
      <c r="C1057" s="618">
        <v>1282</v>
      </c>
      <c r="D1057" s="619" t="s">
        <v>2915</v>
      </c>
      <c r="E1057" s="620" t="s">
        <v>2916</v>
      </c>
      <c r="F1057" s="621" t="s">
        <v>2917</v>
      </c>
      <c r="G1057" s="620" t="s">
        <v>106</v>
      </c>
      <c r="H1057" s="622">
        <v>10000</v>
      </c>
      <c r="I1057" s="622">
        <v>10000</v>
      </c>
      <c r="J1057" s="623"/>
      <c r="K1057" s="623"/>
      <c r="L1057" s="623"/>
      <c r="M1057" s="622"/>
      <c r="N1057" s="622"/>
      <c r="O1057" s="622"/>
      <c r="P1057" s="624"/>
    </row>
    <row r="1058" spans="1:16" s="611" customFormat="1" x14ac:dyDescent="0.2">
      <c r="A1058" s="594">
        <v>1045</v>
      </c>
      <c r="B1058" s="594">
        <v>1053</v>
      </c>
      <c r="C1058" s="618">
        <v>1283</v>
      </c>
      <c r="D1058" s="619" t="s">
        <v>2919</v>
      </c>
      <c r="E1058" s="620" t="s">
        <v>708</v>
      </c>
      <c r="F1058" s="621" t="s">
        <v>2920</v>
      </c>
      <c r="G1058" s="620" t="s">
        <v>106</v>
      </c>
      <c r="H1058" s="622">
        <v>300000</v>
      </c>
      <c r="I1058" s="622">
        <v>300000</v>
      </c>
      <c r="J1058" s="623"/>
      <c r="K1058" s="623"/>
      <c r="L1058" s="623"/>
      <c r="M1058" s="622"/>
      <c r="N1058" s="622"/>
      <c r="O1058" s="622"/>
      <c r="P1058" s="624"/>
    </row>
    <row r="1059" spans="1:16" s="611" customFormat="1" x14ac:dyDescent="0.2">
      <c r="A1059" s="594">
        <v>1046</v>
      </c>
      <c r="B1059" s="594">
        <v>1054</v>
      </c>
      <c r="C1059" s="618">
        <v>1284</v>
      </c>
      <c r="D1059" s="619" t="s">
        <v>2922</v>
      </c>
      <c r="E1059" s="620" t="s">
        <v>708</v>
      </c>
      <c r="F1059" s="621" t="s">
        <v>2923</v>
      </c>
      <c r="G1059" s="620" t="s">
        <v>106</v>
      </c>
      <c r="H1059" s="622">
        <v>5000</v>
      </c>
      <c r="I1059" s="622">
        <v>5000</v>
      </c>
      <c r="J1059" s="623"/>
      <c r="K1059" s="623"/>
      <c r="L1059" s="623"/>
      <c r="M1059" s="622"/>
      <c r="N1059" s="622"/>
      <c r="O1059" s="622"/>
      <c r="P1059" s="624"/>
    </row>
    <row r="1060" spans="1:16" s="611" customFormat="1" x14ac:dyDescent="0.2">
      <c r="A1060" s="594">
        <v>1047</v>
      </c>
      <c r="B1060" s="594">
        <v>1055</v>
      </c>
      <c r="C1060" s="618">
        <v>1285</v>
      </c>
      <c r="D1060" s="619" t="s">
        <v>2925</v>
      </c>
      <c r="E1060" s="620" t="s">
        <v>2926</v>
      </c>
      <c r="F1060" s="621" t="s">
        <v>2927</v>
      </c>
      <c r="G1060" s="620" t="s">
        <v>106</v>
      </c>
      <c r="H1060" s="622">
        <v>25000</v>
      </c>
      <c r="I1060" s="622">
        <v>25000</v>
      </c>
      <c r="J1060" s="623"/>
      <c r="K1060" s="623"/>
      <c r="L1060" s="623"/>
      <c r="M1060" s="622"/>
      <c r="N1060" s="622"/>
      <c r="O1060" s="622"/>
      <c r="P1060" s="624"/>
    </row>
    <row r="1061" spans="1:16" s="611" customFormat="1" x14ac:dyDescent="0.2">
      <c r="A1061" s="594">
        <v>1048</v>
      </c>
      <c r="B1061" s="594">
        <v>1056</v>
      </c>
      <c r="C1061" s="618">
        <v>1286</v>
      </c>
      <c r="D1061" s="619" t="s">
        <v>2929</v>
      </c>
      <c r="E1061" s="620" t="s">
        <v>715</v>
      </c>
      <c r="F1061" s="621" t="s">
        <v>2930</v>
      </c>
      <c r="G1061" s="620" t="s">
        <v>106</v>
      </c>
      <c r="H1061" s="622">
        <v>30000</v>
      </c>
      <c r="I1061" s="622">
        <v>30000</v>
      </c>
      <c r="J1061" s="623"/>
      <c r="K1061" s="623"/>
      <c r="L1061" s="623"/>
      <c r="M1061" s="622"/>
      <c r="N1061" s="622"/>
      <c r="O1061" s="622"/>
      <c r="P1061" s="624"/>
    </row>
    <row r="1062" spans="1:16" s="611" customFormat="1" x14ac:dyDescent="0.2">
      <c r="A1062" s="594">
        <v>1049</v>
      </c>
      <c r="B1062" s="594">
        <v>1057</v>
      </c>
      <c r="C1062" s="618">
        <v>1287</v>
      </c>
      <c r="D1062" s="619" t="s">
        <v>2932</v>
      </c>
      <c r="E1062" s="620" t="s">
        <v>2933</v>
      </c>
      <c r="F1062" s="621" t="s">
        <v>2934</v>
      </c>
      <c r="G1062" s="620" t="s">
        <v>106</v>
      </c>
      <c r="H1062" s="622">
        <v>96000</v>
      </c>
      <c r="I1062" s="622">
        <v>96000</v>
      </c>
      <c r="J1062" s="623"/>
      <c r="K1062" s="623"/>
      <c r="L1062" s="623"/>
      <c r="M1062" s="622"/>
      <c r="N1062" s="622"/>
      <c r="O1062" s="622"/>
      <c r="P1062" s="624"/>
    </row>
    <row r="1063" spans="1:16" s="611" customFormat="1" x14ac:dyDescent="0.2">
      <c r="A1063" s="594">
        <v>1050</v>
      </c>
      <c r="B1063" s="594">
        <v>1058</v>
      </c>
      <c r="C1063" s="618">
        <v>1288</v>
      </c>
      <c r="D1063" s="619" t="s">
        <v>2936</v>
      </c>
      <c r="E1063" s="620" t="s">
        <v>727</v>
      </c>
      <c r="F1063" s="621" t="s">
        <v>2937</v>
      </c>
      <c r="G1063" s="620" t="s">
        <v>106</v>
      </c>
      <c r="H1063" s="622">
        <v>1000000</v>
      </c>
      <c r="I1063" s="622">
        <v>1000000</v>
      </c>
      <c r="J1063" s="623"/>
      <c r="K1063" s="623"/>
      <c r="L1063" s="623"/>
      <c r="M1063" s="622"/>
      <c r="N1063" s="622"/>
      <c r="O1063" s="622"/>
      <c r="P1063" s="624"/>
    </row>
    <row r="1064" spans="1:16" s="611" customFormat="1" x14ac:dyDescent="0.2">
      <c r="A1064" s="594">
        <v>1051</v>
      </c>
      <c r="B1064" s="594">
        <v>1059</v>
      </c>
      <c r="C1064" s="618">
        <v>1289</v>
      </c>
      <c r="D1064" s="619" t="s">
        <v>2939</v>
      </c>
      <c r="E1064" s="620" t="s">
        <v>481</v>
      </c>
      <c r="F1064" s="621" t="s">
        <v>2940</v>
      </c>
      <c r="G1064" s="620" t="s">
        <v>106</v>
      </c>
      <c r="H1064" s="622">
        <v>40000</v>
      </c>
      <c r="I1064" s="622">
        <v>40000</v>
      </c>
      <c r="J1064" s="623"/>
      <c r="K1064" s="623"/>
      <c r="L1064" s="623"/>
      <c r="M1064" s="622"/>
      <c r="N1064" s="622"/>
      <c r="O1064" s="622"/>
      <c r="P1064" s="624"/>
    </row>
    <row r="1065" spans="1:16" s="611" customFormat="1" x14ac:dyDescent="0.2">
      <c r="A1065" s="594">
        <v>1052</v>
      </c>
      <c r="B1065" s="594">
        <v>1060</v>
      </c>
      <c r="C1065" s="618">
        <v>1290</v>
      </c>
      <c r="D1065" s="619" t="s">
        <v>2942</v>
      </c>
      <c r="E1065" s="620" t="s">
        <v>481</v>
      </c>
      <c r="F1065" s="621" t="s">
        <v>2943</v>
      </c>
      <c r="G1065" s="620" t="s">
        <v>106</v>
      </c>
      <c r="H1065" s="622">
        <v>150000</v>
      </c>
      <c r="I1065" s="622">
        <v>150000</v>
      </c>
      <c r="J1065" s="623"/>
      <c r="K1065" s="623"/>
      <c r="L1065" s="623"/>
      <c r="M1065" s="622"/>
      <c r="N1065" s="622"/>
      <c r="O1065" s="622"/>
      <c r="P1065" s="624"/>
    </row>
    <row r="1066" spans="1:16" s="611" customFormat="1" x14ac:dyDescent="0.2">
      <c r="A1066" s="594">
        <v>1053</v>
      </c>
      <c r="B1066" s="594">
        <v>1061</v>
      </c>
      <c r="C1066" s="618">
        <v>1291</v>
      </c>
      <c r="D1066" s="619" t="s">
        <v>2945</v>
      </c>
      <c r="E1066" s="620" t="s">
        <v>481</v>
      </c>
      <c r="F1066" s="621" t="s">
        <v>2007</v>
      </c>
      <c r="G1066" s="620" t="s">
        <v>106</v>
      </c>
      <c r="H1066" s="622">
        <v>21500</v>
      </c>
      <c r="I1066" s="622">
        <v>21500</v>
      </c>
      <c r="J1066" s="623"/>
      <c r="K1066" s="623"/>
      <c r="L1066" s="623"/>
      <c r="M1066" s="622"/>
      <c r="N1066" s="622"/>
      <c r="O1066" s="622"/>
      <c r="P1066" s="624"/>
    </row>
    <row r="1067" spans="1:16" s="611" customFormat="1" x14ac:dyDescent="0.2">
      <c r="A1067" s="594">
        <v>1054</v>
      </c>
      <c r="B1067" s="594">
        <v>1062</v>
      </c>
      <c r="C1067" s="618">
        <v>1292</v>
      </c>
      <c r="D1067" s="619" t="s">
        <v>2947</v>
      </c>
      <c r="E1067" s="620" t="s">
        <v>2948</v>
      </c>
      <c r="F1067" s="621" t="s">
        <v>2949</v>
      </c>
      <c r="G1067" s="620" t="s">
        <v>106</v>
      </c>
      <c r="H1067" s="622">
        <v>20000</v>
      </c>
      <c r="I1067" s="622">
        <v>20000</v>
      </c>
      <c r="J1067" s="623"/>
      <c r="K1067" s="623"/>
      <c r="L1067" s="623"/>
      <c r="M1067" s="622"/>
      <c r="N1067" s="622"/>
      <c r="O1067" s="622"/>
      <c r="P1067" s="624"/>
    </row>
    <row r="1068" spans="1:16" s="611" customFormat="1" x14ac:dyDescent="0.2">
      <c r="A1068" s="594">
        <v>1055</v>
      </c>
      <c r="B1068" s="594">
        <v>1063</v>
      </c>
      <c r="C1068" s="618">
        <v>1293</v>
      </c>
      <c r="D1068" s="619" t="s">
        <v>2951</v>
      </c>
      <c r="E1068" s="620" t="s">
        <v>2948</v>
      </c>
      <c r="F1068" s="621" t="s">
        <v>2952</v>
      </c>
      <c r="G1068" s="620" t="s">
        <v>106</v>
      </c>
      <c r="H1068" s="622">
        <v>15000</v>
      </c>
      <c r="I1068" s="622">
        <v>15000</v>
      </c>
      <c r="J1068" s="623"/>
      <c r="K1068" s="623"/>
      <c r="L1068" s="623"/>
      <c r="M1068" s="622"/>
      <c r="N1068" s="622"/>
      <c r="O1068" s="622"/>
      <c r="P1068" s="624"/>
    </row>
    <row r="1069" spans="1:16" s="611" customFormat="1" x14ac:dyDescent="0.2">
      <c r="A1069" s="594">
        <v>1056</v>
      </c>
      <c r="B1069" s="594">
        <v>1064</v>
      </c>
      <c r="C1069" s="618">
        <v>1294</v>
      </c>
      <c r="D1069" s="619" t="s">
        <v>2954</v>
      </c>
      <c r="E1069" s="620" t="s">
        <v>2955</v>
      </c>
      <c r="F1069" s="621" t="s">
        <v>2084</v>
      </c>
      <c r="G1069" s="620" t="s">
        <v>106</v>
      </c>
      <c r="H1069" s="622">
        <v>5000</v>
      </c>
      <c r="I1069" s="622">
        <v>5000</v>
      </c>
      <c r="J1069" s="623"/>
      <c r="K1069" s="623"/>
      <c r="L1069" s="623"/>
      <c r="M1069" s="622"/>
      <c r="N1069" s="622"/>
      <c r="O1069" s="622"/>
      <c r="P1069" s="624"/>
    </row>
    <row r="1070" spans="1:16" s="611" customFormat="1" x14ac:dyDescent="0.2">
      <c r="A1070" s="594">
        <v>1057</v>
      </c>
      <c r="B1070" s="594">
        <v>1065</v>
      </c>
      <c r="C1070" s="618">
        <v>1295</v>
      </c>
      <c r="D1070" s="619" t="s">
        <v>2957</v>
      </c>
      <c r="E1070" s="620" t="s">
        <v>2955</v>
      </c>
      <c r="F1070" s="621" t="s">
        <v>2958</v>
      </c>
      <c r="G1070" s="620" t="s">
        <v>106</v>
      </c>
      <c r="H1070" s="622">
        <v>50000</v>
      </c>
      <c r="I1070" s="622">
        <v>50000</v>
      </c>
      <c r="J1070" s="623"/>
      <c r="K1070" s="623"/>
      <c r="L1070" s="623"/>
      <c r="M1070" s="622"/>
      <c r="N1070" s="622"/>
      <c r="O1070" s="622"/>
      <c r="P1070" s="624"/>
    </row>
    <row r="1071" spans="1:16" s="611" customFormat="1" ht="30" x14ac:dyDescent="0.2">
      <c r="A1071" s="594">
        <v>1058</v>
      </c>
      <c r="B1071" s="594">
        <v>1066</v>
      </c>
      <c r="C1071" s="618">
        <v>1296</v>
      </c>
      <c r="D1071" s="619" t="s">
        <v>2960</v>
      </c>
      <c r="E1071" s="620" t="s">
        <v>481</v>
      </c>
      <c r="F1071" s="621" t="s">
        <v>2723</v>
      </c>
      <c r="G1071" s="620" t="s">
        <v>106</v>
      </c>
      <c r="H1071" s="622">
        <v>15000</v>
      </c>
      <c r="I1071" s="622">
        <v>15000</v>
      </c>
      <c r="J1071" s="623"/>
      <c r="K1071" s="623"/>
      <c r="L1071" s="623"/>
      <c r="M1071" s="622"/>
      <c r="N1071" s="622"/>
      <c r="O1071" s="622"/>
      <c r="P1071" s="624"/>
    </row>
    <row r="1072" spans="1:16" s="611" customFormat="1" ht="30" x14ac:dyDescent="0.2">
      <c r="A1072" s="594">
        <v>1059</v>
      </c>
      <c r="B1072" s="594">
        <v>1067</v>
      </c>
      <c r="C1072" s="618">
        <v>1297</v>
      </c>
      <c r="D1072" s="619" t="s">
        <v>2962</v>
      </c>
      <c r="E1072" s="620" t="s">
        <v>481</v>
      </c>
      <c r="F1072" s="621" t="s">
        <v>2963</v>
      </c>
      <c r="G1072" s="620" t="s">
        <v>106</v>
      </c>
      <c r="H1072" s="622">
        <v>27500</v>
      </c>
      <c r="I1072" s="622">
        <v>27500</v>
      </c>
      <c r="J1072" s="623"/>
      <c r="K1072" s="623"/>
      <c r="L1072" s="623"/>
      <c r="M1072" s="622"/>
      <c r="N1072" s="622"/>
      <c r="O1072" s="622"/>
      <c r="P1072" s="624"/>
    </row>
    <row r="1073" spans="1:16" s="611" customFormat="1" x14ac:dyDescent="0.2">
      <c r="A1073" s="594">
        <v>1060</v>
      </c>
      <c r="B1073" s="594">
        <v>1068</v>
      </c>
      <c r="C1073" s="618">
        <v>1298</v>
      </c>
      <c r="D1073" s="619" t="s">
        <v>2965</v>
      </c>
      <c r="E1073" s="620" t="s">
        <v>481</v>
      </c>
      <c r="F1073" s="621" t="s">
        <v>2966</v>
      </c>
      <c r="G1073" s="620" t="s">
        <v>106</v>
      </c>
      <c r="H1073" s="622">
        <v>20000</v>
      </c>
      <c r="I1073" s="622">
        <v>20000</v>
      </c>
      <c r="J1073" s="623"/>
      <c r="K1073" s="623"/>
      <c r="L1073" s="623"/>
      <c r="M1073" s="622"/>
      <c r="N1073" s="622"/>
      <c r="O1073" s="622"/>
      <c r="P1073" s="624"/>
    </row>
    <row r="1074" spans="1:16" s="611" customFormat="1" x14ac:dyDescent="0.2">
      <c r="A1074" s="594">
        <v>1061</v>
      </c>
      <c r="B1074" s="594">
        <v>1069</v>
      </c>
      <c r="C1074" s="618">
        <v>1299</v>
      </c>
      <c r="D1074" s="619" t="s">
        <v>2968</v>
      </c>
      <c r="E1074" s="620" t="s">
        <v>481</v>
      </c>
      <c r="F1074" s="621" t="s">
        <v>2969</v>
      </c>
      <c r="G1074" s="620" t="s">
        <v>106</v>
      </c>
      <c r="H1074" s="622">
        <v>36000</v>
      </c>
      <c r="I1074" s="622">
        <v>36000</v>
      </c>
      <c r="J1074" s="623"/>
      <c r="K1074" s="623"/>
      <c r="L1074" s="623"/>
      <c r="M1074" s="622"/>
      <c r="N1074" s="622"/>
      <c r="O1074" s="622"/>
      <c r="P1074" s="624"/>
    </row>
    <row r="1075" spans="1:16" s="611" customFormat="1" ht="30" x14ac:dyDescent="0.2">
      <c r="A1075" s="594">
        <v>1062</v>
      </c>
      <c r="B1075" s="594">
        <v>1070</v>
      </c>
      <c r="C1075" s="618">
        <v>1300</v>
      </c>
      <c r="D1075" s="619" t="s">
        <v>2971</v>
      </c>
      <c r="E1075" s="620" t="s">
        <v>481</v>
      </c>
      <c r="F1075" s="621" t="s">
        <v>2972</v>
      </c>
      <c r="G1075" s="620" t="s">
        <v>106</v>
      </c>
      <c r="H1075" s="622">
        <v>48000</v>
      </c>
      <c r="I1075" s="622">
        <v>48000</v>
      </c>
      <c r="J1075" s="623"/>
      <c r="K1075" s="623"/>
      <c r="L1075" s="623"/>
      <c r="M1075" s="622"/>
      <c r="N1075" s="622"/>
      <c r="O1075" s="622"/>
      <c r="P1075" s="624"/>
    </row>
    <row r="1076" spans="1:16" s="611" customFormat="1" ht="30" x14ac:dyDescent="0.2">
      <c r="A1076" s="594">
        <v>1065</v>
      </c>
      <c r="B1076" s="594">
        <v>1073</v>
      </c>
      <c r="C1076" s="618">
        <v>1301</v>
      </c>
      <c r="D1076" s="619" t="s">
        <v>2980</v>
      </c>
      <c r="E1076" s="620" t="s">
        <v>2981</v>
      </c>
      <c r="F1076" s="621" t="s">
        <v>1843</v>
      </c>
      <c r="G1076" s="620" t="s">
        <v>106</v>
      </c>
      <c r="H1076" s="622">
        <v>50000</v>
      </c>
      <c r="I1076" s="622">
        <v>50000</v>
      </c>
      <c r="J1076" s="623"/>
      <c r="K1076" s="623"/>
      <c r="L1076" s="623"/>
      <c r="M1076" s="622"/>
      <c r="N1076" s="622"/>
      <c r="O1076" s="622"/>
      <c r="P1076" s="624"/>
    </row>
    <row r="1077" spans="1:16" s="611" customFormat="1" ht="30" x14ac:dyDescent="0.2">
      <c r="A1077" s="594">
        <v>1066</v>
      </c>
      <c r="B1077" s="594">
        <v>1074</v>
      </c>
      <c r="C1077" s="618">
        <v>1302</v>
      </c>
      <c r="D1077" s="619" t="s">
        <v>2983</v>
      </c>
      <c r="E1077" s="620" t="s">
        <v>735</v>
      </c>
      <c r="F1077" s="621" t="s">
        <v>2984</v>
      </c>
      <c r="G1077" s="620" t="s">
        <v>106</v>
      </c>
      <c r="H1077" s="622">
        <v>7500</v>
      </c>
      <c r="I1077" s="622">
        <v>7500</v>
      </c>
      <c r="J1077" s="623"/>
      <c r="K1077" s="623"/>
      <c r="L1077" s="623"/>
      <c r="M1077" s="622"/>
      <c r="N1077" s="622"/>
      <c r="O1077" s="622"/>
      <c r="P1077" s="624"/>
    </row>
    <row r="1078" spans="1:16" s="611" customFormat="1" ht="30" x14ac:dyDescent="0.2">
      <c r="A1078" s="594">
        <v>1067</v>
      </c>
      <c r="B1078" s="594">
        <v>1075</v>
      </c>
      <c r="C1078" s="618">
        <v>1303</v>
      </c>
      <c r="D1078" s="619" t="s">
        <v>2986</v>
      </c>
      <c r="E1078" s="620" t="s">
        <v>735</v>
      </c>
      <c r="F1078" s="621" t="s">
        <v>2987</v>
      </c>
      <c r="G1078" s="620" t="s">
        <v>106</v>
      </c>
      <c r="H1078" s="622">
        <v>10000</v>
      </c>
      <c r="I1078" s="622">
        <v>10000</v>
      </c>
      <c r="J1078" s="623"/>
      <c r="K1078" s="623"/>
      <c r="L1078" s="623"/>
      <c r="M1078" s="622"/>
      <c r="N1078" s="622"/>
      <c r="O1078" s="622"/>
      <c r="P1078" s="624"/>
    </row>
    <row r="1079" spans="1:16" s="611" customFormat="1" ht="30" x14ac:dyDescent="0.2">
      <c r="A1079" s="594">
        <v>1068</v>
      </c>
      <c r="B1079" s="594">
        <v>1076</v>
      </c>
      <c r="C1079" s="618">
        <v>1304</v>
      </c>
      <c r="D1079" s="619" t="s">
        <v>2989</v>
      </c>
      <c r="E1079" s="620" t="s">
        <v>735</v>
      </c>
      <c r="F1079" s="621" t="s">
        <v>2990</v>
      </c>
      <c r="G1079" s="620" t="s">
        <v>106</v>
      </c>
      <c r="H1079" s="622">
        <v>2000</v>
      </c>
      <c r="I1079" s="622">
        <v>2000</v>
      </c>
      <c r="J1079" s="623"/>
      <c r="K1079" s="623"/>
      <c r="L1079" s="623"/>
      <c r="M1079" s="622"/>
      <c r="N1079" s="622"/>
      <c r="O1079" s="622"/>
      <c r="P1079" s="624"/>
    </row>
    <row r="1080" spans="1:16" s="611" customFormat="1" ht="30" x14ac:dyDescent="0.2">
      <c r="A1080" s="594">
        <v>1069</v>
      </c>
      <c r="B1080" s="594">
        <v>1077</v>
      </c>
      <c r="C1080" s="618">
        <v>1305</v>
      </c>
      <c r="D1080" s="619" t="s">
        <v>2992</v>
      </c>
      <c r="E1080" s="620" t="s">
        <v>741</v>
      </c>
      <c r="F1080" s="621" t="s">
        <v>2993</v>
      </c>
      <c r="G1080" s="620" t="s">
        <v>106</v>
      </c>
      <c r="H1080" s="622">
        <v>50000</v>
      </c>
      <c r="I1080" s="622">
        <v>50000</v>
      </c>
      <c r="J1080" s="623"/>
      <c r="K1080" s="623"/>
      <c r="L1080" s="623"/>
      <c r="M1080" s="622"/>
      <c r="N1080" s="622"/>
      <c r="O1080" s="622"/>
      <c r="P1080" s="624"/>
    </row>
    <row r="1081" spans="1:16" s="611" customFormat="1" ht="30" x14ac:dyDescent="0.2">
      <c r="A1081" s="594">
        <v>1070</v>
      </c>
      <c r="B1081" s="594">
        <v>1078</v>
      </c>
      <c r="C1081" s="618">
        <v>1306</v>
      </c>
      <c r="D1081" s="619" t="s">
        <v>2995</v>
      </c>
      <c r="E1081" s="620" t="s">
        <v>2996</v>
      </c>
      <c r="F1081" s="621" t="s">
        <v>2997</v>
      </c>
      <c r="G1081" s="620" t="s">
        <v>106</v>
      </c>
      <c r="H1081" s="622">
        <v>50000</v>
      </c>
      <c r="I1081" s="622">
        <v>50000</v>
      </c>
      <c r="J1081" s="623"/>
      <c r="K1081" s="623"/>
      <c r="L1081" s="623"/>
      <c r="M1081" s="622"/>
      <c r="N1081" s="622"/>
      <c r="O1081" s="622"/>
      <c r="P1081" s="624"/>
    </row>
    <row r="1082" spans="1:16" s="611" customFormat="1" ht="30" x14ac:dyDescent="0.2">
      <c r="A1082" s="594">
        <v>1071</v>
      </c>
      <c r="B1082" s="594">
        <v>1079</v>
      </c>
      <c r="C1082" s="618">
        <v>1307</v>
      </c>
      <c r="D1082" s="619" t="s">
        <v>2999</v>
      </c>
      <c r="E1082" s="620" t="s">
        <v>3000</v>
      </c>
      <c r="F1082" s="621" t="s">
        <v>3001</v>
      </c>
      <c r="G1082" s="620" t="s">
        <v>106</v>
      </c>
      <c r="H1082" s="622">
        <v>50000</v>
      </c>
      <c r="I1082" s="622">
        <v>50000</v>
      </c>
      <c r="J1082" s="623"/>
      <c r="K1082" s="623"/>
      <c r="L1082" s="623"/>
      <c r="M1082" s="622"/>
      <c r="N1082" s="622"/>
      <c r="O1082" s="622"/>
      <c r="P1082" s="624"/>
    </row>
    <row r="1083" spans="1:16" s="611" customFormat="1" ht="30" x14ac:dyDescent="0.2">
      <c r="A1083" s="594">
        <v>1073</v>
      </c>
      <c r="B1083" s="594">
        <v>1081</v>
      </c>
      <c r="C1083" s="618">
        <v>1308</v>
      </c>
      <c r="D1083" s="619" t="s">
        <v>3007</v>
      </c>
      <c r="E1083" s="620" t="s">
        <v>3004</v>
      </c>
      <c r="F1083" s="621" t="s">
        <v>3008</v>
      </c>
      <c r="G1083" s="620" t="s">
        <v>106</v>
      </c>
      <c r="H1083" s="622">
        <v>15000</v>
      </c>
      <c r="I1083" s="622">
        <v>15000</v>
      </c>
      <c r="J1083" s="623"/>
      <c r="K1083" s="623"/>
      <c r="L1083" s="623"/>
      <c r="M1083" s="622"/>
      <c r="N1083" s="622"/>
      <c r="O1083" s="622"/>
      <c r="P1083" s="624"/>
    </row>
    <row r="1084" spans="1:16" s="611" customFormat="1" x14ac:dyDescent="0.2">
      <c r="A1084" s="594">
        <v>1076</v>
      </c>
      <c r="B1084" s="594">
        <v>1084</v>
      </c>
      <c r="C1084" s="618">
        <v>1309</v>
      </c>
      <c r="D1084" s="619" t="s">
        <v>3016</v>
      </c>
      <c r="E1084" s="620" t="s">
        <v>3017</v>
      </c>
      <c r="F1084" s="621" t="s">
        <v>1625</v>
      </c>
      <c r="G1084" s="620" t="s">
        <v>106</v>
      </c>
      <c r="H1084" s="622">
        <v>30000</v>
      </c>
      <c r="I1084" s="622">
        <v>30000</v>
      </c>
      <c r="J1084" s="623"/>
      <c r="K1084" s="623"/>
      <c r="L1084" s="623"/>
      <c r="M1084" s="622"/>
      <c r="N1084" s="622"/>
      <c r="O1084" s="622"/>
      <c r="P1084" s="624"/>
    </row>
    <row r="1085" spans="1:16" s="611" customFormat="1" ht="30" x14ac:dyDescent="0.2">
      <c r="A1085" s="594">
        <v>1077</v>
      </c>
      <c r="B1085" s="594">
        <v>1085</v>
      </c>
      <c r="C1085" s="618">
        <v>1310</v>
      </c>
      <c r="D1085" s="619" t="s">
        <v>3019</v>
      </c>
      <c r="E1085" s="620" t="s">
        <v>3020</v>
      </c>
      <c r="F1085" s="621" t="s">
        <v>3021</v>
      </c>
      <c r="G1085" s="620" t="s">
        <v>106</v>
      </c>
      <c r="H1085" s="622">
        <v>30000</v>
      </c>
      <c r="I1085" s="622">
        <v>30000</v>
      </c>
      <c r="J1085" s="623"/>
      <c r="K1085" s="623"/>
      <c r="L1085" s="623"/>
      <c r="M1085" s="622"/>
      <c r="N1085" s="622"/>
      <c r="O1085" s="622"/>
      <c r="P1085" s="624"/>
    </row>
    <row r="1086" spans="1:16" s="611" customFormat="1" ht="30" x14ac:dyDescent="0.2">
      <c r="A1086" s="594">
        <v>1078</v>
      </c>
      <c r="B1086" s="594">
        <v>1086</v>
      </c>
      <c r="C1086" s="618">
        <v>1311</v>
      </c>
      <c r="D1086" s="619" t="s">
        <v>3023</v>
      </c>
      <c r="E1086" s="620" t="s">
        <v>3024</v>
      </c>
      <c r="F1086" s="621" t="s">
        <v>3025</v>
      </c>
      <c r="G1086" s="620" t="s">
        <v>106</v>
      </c>
      <c r="H1086" s="622">
        <v>200000</v>
      </c>
      <c r="I1086" s="622">
        <v>200000</v>
      </c>
      <c r="J1086" s="623"/>
      <c r="K1086" s="623"/>
      <c r="L1086" s="623"/>
      <c r="M1086" s="622"/>
      <c r="N1086" s="622"/>
      <c r="O1086" s="622"/>
      <c r="P1086" s="624"/>
    </row>
    <row r="1087" spans="1:16" s="611" customFormat="1" ht="30" x14ac:dyDescent="0.2">
      <c r="A1087" s="594">
        <v>1082</v>
      </c>
      <c r="B1087" s="594">
        <v>1090</v>
      </c>
      <c r="C1087" s="618">
        <v>1312</v>
      </c>
      <c r="D1087" s="619" t="s">
        <v>3035</v>
      </c>
      <c r="E1087" s="620" t="s">
        <v>3036</v>
      </c>
      <c r="F1087" s="621" t="s">
        <v>1972</v>
      </c>
      <c r="G1087" s="620" t="s">
        <v>106</v>
      </c>
      <c r="H1087" s="622">
        <v>75000</v>
      </c>
      <c r="I1087" s="622">
        <v>75000</v>
      </c>
      <c r="J1087" s="623"/>
      <c r="K1087" s="623"/>
      <c r="L1087" s="623"/>
      <c r="M1087" s="622"/>
      <c r="N1087" s="622"/>
      <c r="O1087" s="622"/>
      <c r="P1087" s="624"/>
    </row>
    <row r="1088" spans="1:16" s="611" customFormat="1" x14ac:dyDescent="0.2">
      <c r="A1088" s="594">
        <v>1084</v>
      </c>
      <c r="B1088" s="594">
        <v>1092</v>
      </c>
      <c r="C1088" s="618">
        <v>1313</v>
      </c>
      <c r="D1088" s="619" t="s">
        <v>3040</v>
      </c>
      <c r="E1088" s="620" t="s">
        <v>3036</v>
      </c>
      <c r="F1088" s="621" t="s">
        <v>1592</v>
      </c>
      <c r="G1088" s="620" t="s">
        <v>106</v>
      </c>
      <c r="H1088" s="622">
        <v>3000</v>
      </c>
      <c r="I1088" s="622">
        <v>3000</v>
      </c>
      <c r="J1088" s="623"/>
      <c r="K1088" s="623"/>
      <c r="L1088" s="623"/>
      <c r="M1088" s="622"/>
      <c r="N1088" s="622"/>
      <c r="O1088" s="622"/>
      <c r="P1088" s="624"/>
    </row>
    <row r="1089" spans="1:16" s="611" customFormat="1" x14ac:dyDescent="0.2">
      <c r="A1089" s="594">
        <v>1086</v>
      </c>
      <c r="B1089" s="594">
        <v>1094</v>
      </c>
      <c r="C1089" s="618">
        <v>1314</v>
      </c>
      <c r="D1089" s="619" t="s">
        <v>3045</v>
      </c>
      <c r="E1089" s="620" t="s">
        <v>3046</v>
      </c>
      <c r="F1089" s="621" t="s">
        <v>3047</v>
      </c>
      <c r="G1089" s="620" t="s">
        <v>106</v>
      </c>
      <c r="H1089" s="622">
        <v>30000</v>
      </c>
      <c r="I1089" s="622">
        <v>30000</v>
      </c>
      <c r="J1089" s="623"/>
      <c r="K1089" s="623"/>
      <c r="L1089" s="623"/>
      <c r="M1089" s="622"/>
      <c r="N1089" s="622"/>
      <c r="O1089" s="622"/>
      <c r="P1089" s="624"/>
    </row>
    <row r="1090" spans="1:16" s="611" customFormat="1" x14ac:dyDescent="0.2">
      <c r="A1090" s="594">
        <v>1087</v>
      </c>
      <c r="B1090" s="594">
        <v>1095</v>
      </c>
      <c r="C1090" s="618">
        <v>1315</v>
      </c>
      <c r="D1090" s="619" t="s">
        <v>3049</v>
      </c>
      <c r="E1090" s="620" t="s">
        <v>3050</v>
      </c>
      <c r="F1090" s="621" t="s">
        <v>2141</v>
      </c>
      <c r="G1090" s="620" t="s">
        <v>106</v>
      </c>
      <c r="H1090" s="622">
        <v>430000</v>
      </c>
      <c r="I1090" s="622">
        <v>430000</v>
      </c>
      <c r="J1090" s="623"/>
      <c r="K1090" s="623"/>
      <c r="L1090" s="623"/>
      <c r="M1090" s="622"/>
      <c r="N1090" s="622"/>
      <c r="O1090" s="622"/>
      <c r="P1090" s="624"/>
    </row>
    <row r="1091" spans="1:16" s="611" customFormat="1" x14ac:dyDescent="0.2">
      <c r="A1091" s="594">
        <v>1088</v>
      </c>
      <c r="B1091" s="594">
        <v>1096</v>
      </c>
      <c r="C1091" s="618">
        <v>1316</v>
      </c>
      <c r="D1091" s="619" t="s">
        <v>3052</v>
      </c>
      <c r="E1091" s="620" t="s">
        <v>3050</v>
      </c>
      <c r="F1091" s="621" t="s">
        <v>3053</v>
      </c>
      <c r="G1091" s="620" t="s">
        <v>106</v>
      </c>
      <c r="H1091" s="622">
        <v>210000</v>
      </c>
      <c r="I1091" s="622">
        <v>210000</v>
      </c>
      <c r="J1091" s="623"/>
      <c r="K1091" s="623"/>
      <c r="L1091" s="623"/>
      <c r="M1091" s="622"/>
      <c r="N1091" s="622"/>
      <c r="O1091" s="622"/>
      <c r="P1091" s="624"/>
    </row>
    <row r="1092" spans="1:16" s="611" customFormat="1" ht="30" x14ac:dyDescent="0.2">
      <c r="A1092" s="594">
        <v>1092</v>
      </c>
      <c r="B1092" s="594">
        <v>1100</v>
      </c>
      <c r="C1092" s="618">
        <v>1317</v>
      </c>
      <c r="D1092" s="619" t="s">
        <v>3063</v>
      </c>
      <c r="E1092" s="620" t="s">
        <v>481</v>
      </c>
      <c r="F1092" s="621" t="s">
        <v>3064</v>
      </c>
      <c r="G1092" s="620" t="s">
        <v>106</v>
      </c>
      <c r="H1092" s="622">
        <v>5000</v>
      </c>
      <c r="I1092" s="622">
        <v>5000</v>
      </c>
      <c r="J1092" s="623"/>
      <c r="K1092" s="623"/>
      <c r="L1092" s="623"/>
      <c r="M1092" s="622"/>
      <c r="N1092" s="622"/>
      <c r="O1092" s="622"/>
      <c r="P1092" s="624"/>
    </row>
    <row r="1093" spans="1:16" s="611" customFormat="1" ht="30" x14ac:dyDescent="0.2">
      <c r="A1093" s="594">
        <v>1093</v>
      </c>
      <c r="B1093" s="594">
        <v>1101</v>
      </c>
      <c r="C1093" s="618">
        <v>1318</v>
      </c>
      <c r="D1093" s="619" t="s">
        <v>3066</v>
      </c>
      <c r="E1093" s="620" t="s">
        <v>667</v>
      </c>
      <c r="F1093" s="621" t="s">
        <v>3067</v>
      </c>
      <c r="G1093" s="620" t="s">
        <v>106</v>
      </c>
      <c r="H1093" s="622">
        <v>10000</v>
      </c>
      <c r="I1093" s="622">
        <v>10000</v>
      </c>
      <c r="J1093" s="623"/>
      <c r="K1093" s="623"/>
      <c r="L1093" s="623"/>
      <c r="M1093" s="622"/>
      <c r="N1093" s="622"/>
      <c r="O1093" s="622"/>
      <c r="P1093" s="624"/>
    </row>
    <row r="1094" spans="1:16" s="611" customFormat="1" ht="30" x14ac:dyDescent="0.2">
      <c r="A1094" s="594">
        <v>1096</v>
      </c>
      <c r="B1094" s="594">
        <v>1104</v>
      </c>
      <c r="C1094" s="618">
        <v>1319</v>
      </c>
      <c r="D1094" s="619" t="s">
        <v>3075</v>
      </c>
      <c r="E1094" s="620" t="s">
        <v>769</v>
      </c>
      <c r="F1094" s="621" t="s">
        <v>3076</v>
      </c>
      <c r="G1094" s="620" t="s">
        <v>106</v>
      </c>
      <c r="H1094" s="622">
        <v>30000</v>
      </c>
      <c r="I1094" s="622">
        <v>30000</v>
      </c>
      <c r="J1094" s="623"/>
      <c r="K1094" s="623"/>
      <c r="L1094" s="623"/>
      <c r="M1094" s="622"/>
      <c r="N1094" s="622"/>
      <c r="O1094" s="622"/>
      <c r="P1094" s="624"/>
    </row>
    <row r="1095" spans="1:16" s="611" customFormat="1" ht="30" x14ac:dyDescent="0.2">
      <c r="A1095" s="594">
        <v>1103</v>
      </c>
      <c r="B1095" s="594">
        <v>1111</v>
      </c>
      <c r="C1095" s="618">
        <v>1320</v>
      </c>
      <c r="D1095" s="619" t="s">
        <v>3093</v>
      </c>
      <c r="E1095" s="620" t="s">
        <v>270</v>
      </c>
      <c r="F1095" s="621" t="s">
        <v>3094</v>
      </c>
      <c r="G1095" s="620" t="s">
        <v>106</v>
      </c>
      <c r="H1095" s="622">
        <v>9500</v>
      </c>
      <c r="I1095" s="622">
        <v>9500</v>
      </c>
      <c r="J1095" s="623"/>
      <c r="K1095" s="623"/>
      <c r="L1095" s="623"/>
      <c r="M1095" s="622"/>
      <c r="N1095" s="622"/>
      <c r="O1095" s="622"/>
      <c r="P1095" s="624"/>
    </row>
    <row r="1096" spans="1:16" s="611" customFormat="1" x14ac:dyDescent="0.2">
      <c r="A1096" s="594">
        <v>1104</v>
      </c>
      <c r="B1096" s="594">
        <v>1112</v>
      </c>
      <c r="C1096" s="618">
        <v>1321</v>
      </c>
      <c r="D1096" s="619" t="s">
        <v>3096</v>
      </c>
      <c r="E1096" s="620" t="s">
        <v>1690</v>
      </c>
      <c r="F1096" s="621" t="s">
        <v>3097</v>
      </c>
      <c r="G1096" s="620" t="s">
        <v>106</v>
      </c>
      <c r="H1096" s="622">
        <v>200000</v>
      </c>
      <c r="I1096" s="622">
        <v>200000</v>
      </c>
      <c r="J1096" s="623"/>
      <c r="K1096" s="623"/>
      <c r="L1096" s="623"/>
      <c r="M1096" s="622"/>
      <c r="N1096" s="622"/>
      <c r="O1096" s="622"/>
      <c r="P1096" s="624"/>
    </row>
    <row r="1097" spans="1:16" s="611" customFormat="1" x14ac:dyDescent="0.2">
      <c r="A1097" s="594">
        <v>1105</v>
      </c>
      <c r="B1097" s="594">
        <v>1113</v>
      </c>
      <c r="C1097" s="618">
        <v>1322</v>
      </c>
      <c r="D1097" s="619" t="s">
        <v>3099</v>
      </c>
      <c r="E1097" s="620" t="s">
        <v>1690</v>
      </c>
      <c r="F1097" s="621" t="s">
        <v>3100</v>
      </c>
      <c r="G1097" s="620" t="s">
        <v>106</v>
      </c>
      <c r="H1097" s="622">
        <v>35000</v>
      </c>
      <c r="I1097" s="622">
        <v>35000</v>
      </c>
      <c r="J1097" s="623"/>
      <c r="K1097" s="623"/>
      <c r="L1097" s="623"/>
      <c r="M1097" s="622"/>
      <c r="N1097" s="622"/>
      <c r="O1097" s="622"/>
      <c r="P1097" s="624"/>
    </row>
    <row r="1098" spans="1:16" s="611" customFormat="1" x14ac:dyDescent="0.2">
      <c r="A1098" s="594">
        <v>1106</v>
      </c>
      <c r="B1098" s="594">
        <v>1114</v>
      </c>
      <c r="C1098" s="618">
        <v>1323</v>
      </c>
      <c r="D1098" s="619" t="s">
        <v>3102</v>
      </c>
      <c r="E1098" s="620" t="s">
        <v>1690</v>
      </c>
      <c r="F1098" s="621" t="s">
        <v>3103</v>
      </c>
      <c r="G1098" s="620" t="s">
        <v>106</v>
      </c>
      <c r="H1098" s="622">
        <v>10000</v>
      </c>
      <c r="I1098" s="622">
        <v>10000</v>
      </c>
      <c r="J1098" s="623"/>
      <c r="K1098" s="623"/>
      <c r="L1098" s="623"/>
      <c r="M1098" s="622"/>
      <c r="N1098" s="622"/>
      <c r="O1098" s="622"/>
      <c r="P1098" s="624"/>
    </row>
    <row r="1099" spans="1:16" s="611" customFormat="1" ht="30" x14ac:dyDescent="0.2">
      <c r="A1099" s="594">
        <v>1107</v>
      </c>
      <c r="B1099" s="594">
        <v>1115</v>
      </c>
      <c r="C1099" s="618">
        <v>1324</v>
      </c>
      <c r="D1099" s="619" t="s">
        <v>3105</v>
      </c>
      <c r="E1099" s="620" t="s">
        <v>1343</v>
      </c>
      <c r="F1099" s="621" t="s">
        <v>3025</v>
      </c>
      <c r="G1099" s="620" t="s">
        <v>106</v>
      </c>
      <c r="H1099" s="622">
        <v>200000</v>
      </c>
      <c r="I1099" s="622">
        <v>200000</v>
      </c>
      <c r="J1099" s="623"/>
      <c r="K1099" s="623"/>
      <c r="L1099" s="623"/>
      <c r="M1099" s="622"/>
      <c r="N1099" s="622"/>
      <c r="O1099" s="622"/>
      <c r="P1099" s="624"/>
    </row>
    <row r="1100" spans="1:16" s="611" customFormat="1" ht="30" x14ac:dyDescent="0.2">
      <c r="A1100" s="594">
        <v>1108</v>
      </c>
      <c r="B1100" s="594">
        <v>1116</v>
      </c>
      <c r="C1100" s="618">
        <v>1325</v>
      </c>
      <c r="D1100" s="619" t="s">
        <v>3107</v>
      </c>
      <c r="E1100" s="620" t="s">
        <v>783</v>
      </c>
      <c r="F1100" s="621" t="s">
        <v>3108</v>
      </c>
      <c r="G1100" s="620" t="s">
        <v>106</v>
      </c>
      <c r="H1100" s="622">
        <v>30000</v>
      </c>
      <c r="I1100" s="622">
        <v>30000</v>
      </c>
      <c r="J1100" s="623"/>
      <c r="K1100" s="623"/>
      <c r="L1100" s="623"/>
      <c r="M1100" s="622"/>
      <c r="N1100" s="622"/>
      <c r="O1100" s="622"/>
      <c r="P1100" s="624"/>
    </row>
    <row r="1101" spans="1:16" s="611" customFormat="1" ht="30" x14ac:dyDescent="0.2">
      <c r="A1101" s="594">
        <v>1109</v>
      </c>
      <c r="B1101" s="594">
        <v>1117</v>
      </c>
      <c r="C1101" s="618">
        <v>1326</v>
      </c>
      <c r="D1101" s="619" t="s">
        <v>3110</v>
      </c>
      <c r="E1101" s="620" t="s">
        <v>783</v>
      </c>
      <c r="F1101" s="621" t="s">
        <v>3111</v>
      </c>
      <c r="G1101" s="620" t="s">
        <v>106</v>
      </c>
      <c r="H1101" s="622">
        <v>5900</v>
      </c>
      <c r="I1101" s="622">
        <v>5900</v>
      </c>
      <c r="J1101" s="623"/>
      <c r="K1101" s="623"/>
      <c r="L1101" s="623"/>
      <c r="M1101" s="622"/>
      <c r="N1101" s="622"/>
      <c r="O1101" s="622"/>
      <c r="P1101" s="624"/>
    </row>
    <row r="1102" spans="1:16" s="611" customFormat="1" ht="30" x14ac:dyDescent="0.2">
      <c r="A1102" s="594">
        <v>1110</v>
      </c>
      <c r="B1102" s="594">
        <v>1118</v>
      </c>
      <c r="C1102" s="618">
        <v>1327</v>
      </c>
      <c r="D1102" s="619" t="s">
        <v>3113</v>
      </c>
      <c r="E1102" s="620" t="s">
        <v>3114</v>
      </c>
      <c r="F1102" s="621" t="s">
        <v>2141</v>
      </c>
      <c r="G1102" s="620" t="s">
        <v>106</v>
      </c>
      <c r="H1102" s="622">
        <v>120000</v>
      </c>
      <c r="I1102" s="622">
        <v>120000</v>
      </c>
      <c r="J1102" s="623"/>
      <c r="K1102" s="623"/>
      <c r="L1102" s="623"/>
      <c r="M1102" s="622"/>
      <c r="N1102" s="622"/>
      <c r="O1102" s="622"/>
      <c r="P1102" s="624"/>
    </row>
    <row r="1103" spans="1:16" s="611" customFormat="1" ht="30" x14ac:dyDescent="0.2">
      <c r="A1103" s="594">
        <v>1112</v>
      </c>
      <c r="B1103" s="594">
        <v>1120</v>
      </c>
      <c r="C1103" s="618">
        <v>1328</v>
      </c>
      <c r="D1103" s="619" t="s">
        <v>3119</v>
      </c>
      <c r="E1103" s="620" t="s">
        <v>793</v>
      </c>
      <c r="F1103" s="621" t="s">
        <v>3120</v>
      </c>
      <c r="G1103" s="620" t="s">
        <v>106</v>
      </c>
      <c r="H1103" s="622">
        <v>50000</v>
      </c>
      <c r="I1103" s="622">
        <v>50000</v>
      </c>
      <c r="J1103" s="623"/>
      <c r="K1103" s="623"/>
      <c r="L1103" s="623"/>
      <c r="M1103" s="622"/>
      <c r="N1103" s="622"/>
      <c r="O1103" s="622"/>
      <c r="P1103" s="624"/>
    </row>
    <row r="1104" spans="1:16" s="611" customFormat="1" ht="45" x14ac:dyDescent="0.2">
      <c r="A1104" s="594">
        <v>1113</v>
      </c>
      <c r="B1104" s="594">
        <v>1121</v>
      </c>
      <c r="C1104" s="618">
        <v>1329</v>
      </c>
      <c r="D1104" s="619" t="s">
        <v>3122</v>
      </c>
      <c r="E1104" s="620" t="s">
        <v>481</v>
      </c>
      <c r="F1104" s="621" t="s">
        <v>3123</v>
      </c>
      <c r="G1104" s="620" t="s">
        <v>106</v>
      </c>
      <c r="H1104" s="622">
        <v>120000</v>
      </c>
      <c r="I1104" s="622">
        <v>120000</v>
      </c>
      <c r="J1104" s="623"/>
      <c r="K1104" s="623"/>
      <c r="L1104" s="623"/>
      <c r="M1104" s="622"/>
      <c r="N1104" s="622"/>
      <c r="O1104" s="622"/>
      <c r="P1104" s="624"/>
    </row>
    <row r="1105" spans="1:16" s="611" customFormat="1" ht="30" x14ac:dyDescent="0.2">
      <c r="A1105" s="594">
        <v>1114</v>
      </c>
      <c r="B1105" s="594">
        <v>1122</v>
      </c>
      <c r="C1105" s="618">
        <v>1330</v>
      </c>
      <c r="D1105" s="619" t="s">
        <v>3125</v>
      </c>
      <c r="E1105" s="620" t="s">
        <v>800</v>
      </c>
      <c r="F1105" s="621" t="s">
        <v>3126</v>
      </c>
      <c r="G1105" s="620" t="s">
        <v>106</v>
      </c>
      <c r="H1105" s="622">
        <v>30000</v>
      </c>
      <c r="I1105" s="622">
        <v>30000</v>
      </c>
      <c r="J1105" s="623"/>
      <c r="K1105" s="623"/>
      <c r="L1105" s="623"/>
      <c r="M1105" s="622"/>
      <c r="N1105" s="622"/>
      <c r="O1105" s="622"/>
      <c r="P1105" s="624"/>
    </row>
    <row r="1106" spans="1:16" s="611" customFormat="1" x14ac:dyDescent="0.2">
      <c r="A1106" s="594">
        <v>1115</v>
      </c>
      <c r="B1106" s="594">
        <v>1123</v>
      </c>
      <c r="C1106" s="618">
        <v>1331</v>
      </c>
      <c r="D1106" s="619" t="s">
        <v>3128</v>
      </c>
      <c r="E1106" s="620" t="s">
        <v>800</v>
      </c>
      <c r="F1106" s="621" t="s">
        <v>3129</v>
      </c>
      <c r="G1106" s="620" t="s">
        <v>106</v>
      </c>
      <c r="H1106" s="622">
        <v>2500</v>
      </c>
      <c r="I1106" s="622">
        <v>2500</v>
      </c>
      <c r="J1106" s="623"/>
      <c r="K1106" s="623"/>
      <c r="L1106" s="623"/>
      <c r="M1106" s="622"/>
      <c r="N1106" s="622"/>
      <c r="O1106" s="622"/>
      <c r="P1106" s="624"/>
    </row>
    <row r="1107" spans="1:16" s="611" customFormat="1" ht="30" x14ac:dyDescent="0.2">
      <c r="A1107" s="594">
        <v>1116</v>
      </c>
      <c r="B1107" s="594">
        <v>1124</v>
      </c>
      <c r="C1107" s="618">
        <v>1332</v>
      </c>
      <c r="D1107" s="619" t="s">
        <v>3131</v>
      </c>
      <c r="E1107" s="620" t="s">
        <v>1367</v>
      </c>
      <c r="F1107" s="621" t="s">
        <v>1900</v>
      </c>
      <c r="G1107" s="620" t="s">
        <v>106</v>
      </c>
      <c r="H1107" s="622">
        <v>180000</v>
      </c>
      <c r="I1107" s="622">
        <v>180000</v>
      </c>
      <c r="J1107" s="623"/>
      <c r="K1107" s="623"/>
      <c r="L1107" s="623"/>
      <c r="M1107" s="622"/>
      <c r="N1107" s="622"/>
      <c r="O1107" s="622"/>
      <c r="P1107" s="624"/>
    </row>
    <row r="1108" spans="1:16" s="611" customFormat="1" ht="30" x14ac:dyDescent="0.2">
      <c r="A1108" s="594">
        <v>1118</v>
      </c>
      <c r="B1108" s="594">
        <v>1126</v>
      </c>
      <c r="C1108" s="618">
        <v>1333</v>
      </c>
      <c r="D1108" s="619" t="s">
        <v>3136</v>
      </c>
      <c r="E1108" s="620" t="s">
        <v>812</v>
      </c>
      <c r="F1108" s="621" t="s">
        <v>3137</v>
      </c>
      <c r="G1108" s="620" t="s">
        <v>106</v>
      </c>
      <c r="H1108" s="622">
        <v>35000</v>
      </c>
      <c r="I1108" s="622">
        <v>35000</v>
      </c>
      <c r="J1108" s="623"/>
      <c r="K1108" s="623"/>
      <c r="L1108" s="623"/>
      <c r="M1108" s="622"/>
      <c r="N1108" s="622"/>
      <c r="O1108" s="622"/>
      <c r="P1108" s="624"/>
    </row>
    <row r="1109" spans="1:16" s="611" customFormat="1" ht="30" x14ac:dyDescent="0.2">
      <c r="A1109" s="594">
        <v>1119</v>
      </c>
      <c r="B1109" s="594">
        <v>1127</v>
      </c>
      <c r="C1109" s="618">
        <v>1334</v>
      </c>
      <c r="D1109" s="619" t="s">
        <v>3139</v>
      </c>
      <c r="E1109" s="620" t="s">
        <v>812</v>
      </c>
      <c r="F1109" s="621" t="s">
        <v>3140</v>
      </c>
      <c r="G1109" s="620" t="s">
        <v>106</v>
      </c>
      <c r="H1109" s="622">
        <v>12000</v>
      </c>
      <c r="I1109" s="622">
        <v>12000</v>
      </c>
      <c r="J1109" s="623"/>
      <c r="K1109" s="623"/>
      <c r="L1109" s="623"/>
      <c r="M1109" s="622"/>
      <c r="N1109" s="622"/>
      <c r="O1109" s="622"/>
      <c r="P1109" s="624"/>
    </row>
    <row r="1110" spans="1:16" s="611" customFormat="1" x14ac:dyDescent="0.2">
      <c r="A1110" s="594">
        <v>1120</v>
      </c>
      <c r="B1110" s="594">
        <v>1128</v>
      </c>
      <c r="C1110" s="618">
        <v>1335</v>
      </c>
      <c r="D1110" s="619" t="s">
        <v>3142</v>
      </c>
      <c r="E1110" s="620" t="s">
        <v>1109</v>
      </c>
      <c r="F1110" s="621" t="s">
        <v>3143</v>
      </c>
      <c r="G1110" s="620" t="s">
        <v>106</v>
      </c>
      <c r="H1110" s="622">
        <v>15000</v>
      </c>
      <c r="I1110" s="622">
        <v>15000</v>
      </c>
      <c r="J1110" s="623"/>
      <c r="K1110" s="623"/>
      <c r="L1110" s="623"/>
      <c r="M1110" s="622"/>
      <c r="N1110" s="622"/>
      <c r="O1110" s="622"/>
      <c r="P1110" s="624"/>
    </row>
    <row r="1111" spans="1:16" s="611" customFormat="1" ht="30" x14ac:dyDescent="0.2">
      <c r="A1111" s="594">
        <v>1121</v>
      </c>
      <c r="B1111" s="594">
        <v>1129</v>
      </c>
      <c r="C1111" s="618">
        <v>1336</v>
      </c>
      <c r="D1111" s="619" t="s">
        <v>3145</v>
      </c>
      <c r="E1111" s="620" t="s">
        <v>3146</v>
      </c>
      <c r="F1111" s="621" t="s">
        <v>1717</v>
      </c>
      <c r="G1111" s="620" t="s">
        <v>106</v>
      </c>
      <c r="H1111" s="622">
        <v>35000</v>
      </c>
      <c r="I1111" s="622">
        <v>35000</v>
      </c>
      <c r="J1111" s="623"/>
      <c r="K1111" s="623"/>
      <c r="L1111" s="623"/>
      <c r="M1111" s="622"/>
      <c r="N1111" s="622"/>
      <c r="O1111" s="622"/>
      <c r="P1111" s="624"/>
    </row>
    <row r="1112" spans="1:16" s="611" customFormat="1" x14ac:dyDescent="0.2">
      <c r="A1112" s="594">
        <v>1122</v>
      </c>
      <c r="B1112" s="594">
        <v>1130</v>
      </c>
      <c r="C1112" s="618">
        <v>1337</v>
      </c>
      <c r="D1112" s="619" t="s">
        <v>3148</v>
      </c>
      <c r="E1112" s="620" t="s">
        <v>820</v>
      </c>
      <c r="F1112" s="621" t="s">
        <v>3149</v>
      </c>
      <c r="G1112" s="620" t="s">
        <v>106</v>
      </c>
      <c r="H1112" s="622">
        <v>40000</v>
      </c>
      <c r="I1112" s="622">
        <v>40000</v>
      </c>
      <c r="J1112" s="623"/>
      <c r="K1112" s="623"/>
      <c r="L1112" s="623"/>
      <c r="M1112" s="622"/>
      <c r="N1112" s="622"/>
      <c r="O1112" s="622"/>
      <c r="P1112" s="624"/>
    </row>
    <row r="1113" spans="1:16" s="611" customFormat="1" ht="30" x14ac:dyDescent="0.2">
      <c r="A1113" s="594">
        <v>1124</v>
      </c>
      <c r="B1113" s="594">
        <v>1132</v>
      </c>
      <c r="C1113" s="618">
        <v>1338</v>
      </c>
      <c r="D1113" s="619" t="s">
        <v>3155</v>
      </c>
      <c r="E1113" s="620" t="s">
        <v>3156</v>
      </c>
      <c r="F1113" s="621" t="s">
        <v>3157</v>
      </c>
      <c r="G1113" s="620" t="s">
        <v>106</v>
      </c>
      <c r="H1113" s="622">
        <v>10000</v>
      </c>
      <c r="I1113" s="622">
        <v>10000</v>
      </c>
      <c r="J1113" s="623"/>
      <c r="K1113" s="623"/>
      <c r="L1113" s="623"/>
      <c r="M1113" s="622"/>
      <c r="N1113" s="622"/>
      <c r="O1113" s="622"/>
      <c r="P1113" s="624"/>
    </row>
    <row r="1114" spans="1:16" s="611" customFormat="1" x14ac:dyDescent="0.2">
      <c r="A1114" s="594">
        <v>1125</v>
      </c>
      <c r="B1114" s="594">
        <v>1133</v>
      </c>
      <c r="C1114" s="618">
        <v>1339</v>
      </c>
      <c r="D1114" s="619" t="s">
        <v>3159</v>
      </c>
      <c r="E1114" s="620" t="s">
        <v>3160</v>
      </c>
      <c r="F1114" s="621" t="s">
        <v>2084</v>
      </c>
      <c r="G1114" s="620" t="s">
        <v>106</v>
      </c>
      <c r="H1114" s="622">
        <v>5000</v>
      </c>
      <c r="I1114" s="622">
        <v>5000</v>
      </c>
      <c r="J1114" s="623"/>
      <c r="K1114" s="623"/>
      <c r="L1114" s="623"/>
      <c r="M1114" s="622"/>
      <c r="N1114" s="622"/>
      <c r="O1114" s="622"/>
      <c r="P1114" s="624"/>
    </row>
    <row r="1115" spans="1:16" s="611" customFormat="1" x14ac:dyDescent="0.2">
      <c r="A1115" s="594">
        <v>1126</v>
      </c>
      <c r="B1115" s="594">
        <v>1134</v>
      </c>
      <c r="C1115" s="618">
        <v>1340</v>
      </c>
      <c r="D1115" s="619" t="s">
        <v>3162</v>
      </c>
      <c r="E1115" s="620" t="s">
        <v>3160</v>
      </c>
      <c r="F1115" s="621" t="s">
        <v>3163</v>
      </c>
      <c r="G1115" s="620" t="s">
        <v>106</v>
      </c>
      <c r="H1115" s="622">
        <v>8000</v>
      </c>
      <c r="I1115" s="622">
        <v>8000</v>
      </c>
      <c r="J1115" s="623"/>
      <c r="K1115" s="623"/>
      <c r="L1115" s="623"/>
      <c r="M1115" s="622"/>
      <c r="N1115" s="622"/>
      <c r="O1115" s="622"/>
      <c r="P1115" s="624"/>
    </row>
    <row r="1116" spans="1:16" s="611" customFormat="1" x14ac:dyDescent="0.2">
      <c r="A1116" s="594">
        <v>1127</v>
      </c>
      <c r="B1116" s="594">
        <v>1135</v>
      </c>
      <c r="C1116" s="618">
        <v>1341</v>
      </c>
      <c r="D1116" s="619" t="s">
        <v>3165</v>
      </c>
      <c r="E1116" s="620" t="s">
        <v>481</v>
      </c>
      <c r="F1116" s="621" t="s">
        <v>1445</v>
      </c>
      <c r="G1116" s="620" t="s">
        <v>106</v>
      </c>
      <c r="H1116" s="622">
        <v>50000</v>
      </c>
      <c r="I1116" s="622">
        <v>50000</v>
      </c>
      <c r="J1116" s="623"/>
      <c r="K1116" s="623"/>
      <c r="L1116" s="623"/>
      <c r="M1116" s="622"/>
      <c r="N1116" s="622"/>
      <c r="O1116" s="622"/>
      <c r="P1116" s="624"/>
    </row>
    <row r="1117" spans="1:16" s="611" customFormat="1" x14ac:dyDescent="0.2">
      <c r="A1117" s="594">
        <v>1128</v>
      </c>
      <c r="B1117" s="594">
        <v>1136</v>
      </c>
      <c r="C1117" s="618">
        <v>1342</v>
      </c>
      <c r="D1117" s="619" t="s">
        <v>3167</v>
      </c>
      <c r="E1117" s="620" t="s">
        <v>481</v>
      </c>
      <c r="F1117" s="621" t="s">
        <v>2420</v>
      </c>
      <c r="G1117" s="620" t="s">
        <v>106</v>
      </c>
      <c r="H1117" s="622">
        <v>181000</v>
      </c>
      <c r="I1117" s="622">
        <v>181000</v>
      </c>
      <c r="J1117" s="623"/>
      <c r="K1117" s="623"/>
      <c r="L1117" s="623"/>
      <c r="M1117" s="622"/>
      <c r="N1117" s="622"/>
      <c r="O1117" s="622"/>
      <c r="P1117" s="624"/>
    </row>
    <row r="1118" spans="1:16" s="611" customFormat="1" x14ac:dyDescent="0.2">
      <c r="A1118" s="594">
        <v>1134</v>
      </c>
      <c r="B1118" s="594">
        <v>1142</v>
      </c>
      <c r="C1118" s="618">
        <v>1343</v>
      </c>
      <c r="D1118" s="619" t="s">
        <v>3183</v>
      </c>
      <c r="E1118" s="620" t="s">
        <v>3184</v>
      </c>
      <c r="F1118" s="621" t="s">
        <v>3185</v>
      </c>
      <c r="G1118" s="620" t="s">
        <v>106</v>
      </c>
      <c r="H1118" s="622">
        <v>35000</v>
      </c>
      <c r="I1118" s="622">
        <v>35000</v>
      </c>
      <c r="J1118" s="623"/>
      <c r="K1118" s="623"/>
      <c r="L1118" s="623"/>
      <c r="M1118" s="622"/>
      <c r="N1118" s="622"/>
      <c r="O1118" s="622"/>
      <c r="P1118" s="624"/>
    </row>
    <row r="1119" spans="1:16" s="611" customFormat="1" x14ac:dyDescent="0.2">
      <c r="A1119" s="594">
        <v>1135</v>
      </c>
      <c r="B1119" s="594">
        <v>1143</v>
      </c>
      <c r="C1119" s="618">
        <v>1344</v>
      </c>
      <c r="D1119" s="619" t="s">
        <v>3187</v>
      </c>
      <c r="E1119" s="620" t="s">
        <v>3188</v>
      </c>
      <c r="F1119" s="621" t="s">
        <v>3189</v>
      </c>
      <c r="G1119" s="620" t="s">
        <v>106</v>
      </c>
      <c r="H1119" s="622">
        <v>25000</v>
      </c>
      <c r="I1119" s="622">
        <v>25000</v>
      </c>
      <c r="J1119" s="623"/>
      <c r="K1119" s="623"/>
      <c r="L1119" s="623"/>
      <c r="M1119" s="622"/>
      <c r="N1119" s="622"/>
      <c r="O1119" s="622"/>
      <c r="P1119" s="624"/>
    </row>
    <row r="1120" spans="1:16" s="611" customFormat="1" x14ac:dyDescent="0.2">
      <c r="A1120" s="594">
        <v>1136</v>
      </c>
      <c r="B1120" s="594">
        <v>1144</v>
      </c>
      <c r="C1120" s="618">
        <v>1345</v>
      </c>
      <c r="D1120" s="619" t="s">
        <v>3191</v>
      </c>
      <c r="E1120" s="620" t="s">
        <v>828</v>
      </c>
      <c r="F1120" s="621" t="s">
        <v>3192</v>
      </c>
      <c r="G1120" s="620" t="s">
        <v>106</v>
      </c>
      <c r="H1120" s="622">
        <v>150000</v>
      </c>
      <c r="I1120" s="622">
        <v>150000</v>
      </c>
      <c r="J1120" s="623"/>
      <c r="K1120" s="623"/>
      <c r="L1120" s="623"/>
      <c r="M1120" s="622"/>
      <c r="N1120" s="622"/>
      <c r="O1120" s="622"/>
      <c r="P1120" s="624"/>
    </row>
    <row r="1121" spans="1:16" s="611" customFormat="1" x14ac:dyDescent="0.2">
      <c r="A1121" s="594">
        <v>1137</v>
      </c>
      <c r="B1121" s="594">
        <v>1145</v>
      </c>
      <c r="C1121" s="618">
        <v>1346</v>
      </c>
      <c r="D1121" s="619" t="s">
        <v>3194</v>
      </c>
      <c r="E1121" s="620" t="s">
        <v>828</v>
      </c>
      <c r="F1121" s="621" t="s">
        <v>1924</v>
      </c>
      <c r="G1121" s="620" t="s">
        <v>106</v>
      </c>
      <c r="H1121" s="622">
        <v>125000</v>
      </c>
      <c r="I1121" s="622">
        <v>125000</v>
      </c>
      <c r="J1121" s="623"/>
      <c r="K1121" s="623"/>
      <c r="L1121" s="623"/>
      <c r="M1121" s="622"/>
      <c r="N1121" s="622"/>
      <c r="O1121" s="622"/>
      <c r="P1121" s="624"/>
    </row>
    <row r="1122" spans="1:16" s="611" customFormat="1" x14ac:dyDescent="0.2">
      <c r="A1122" s="594">
        <v>1138</v>
      </c>
      <c r="B1122" s="594">
        <v>1146</v>
      </c>
      <c r="C1122" s="618">
        <v>1347</v>
      </c>
      <c r="D1122" s="619" t="s">
        <v>3196</v>
      </c>
      <c r="E1122" s="620" t="s">
        <v>828</v>
      </c>
      <c r="F1122" s="621" t="s">
        <v>3197</v>
      </c>
      <c r="G1122" s="620" t="s">
        <v>106</v>
      </c>
      <c r="H1122" s="622">
        <v>50000</v>
      </c>
      <c r="I1122" s="622">
        <v>50000</v>
      </c>
      <c r="J1122" s="623"/>
      <c r="K1122" s="623"/>
      <c r="L1122" s="623"/>
      <c r="M1122" s="622"/>
      <c r="N1122" s="622"/>
      <c r="O1122" s="622"/>
      <c r="P1122" s="624"/>
    </row>
    <row r="1123" spans="1:16" s="611" customFormat="1" ht="30" x14ac:dyDescent="0.2">
      <c r="A1123" s="594">
        <v>1143</v>
      </c>
      <c r="B1123" s="594">
        <v>1151</v>
      </c>
      <c r="C1123" s="618">
        <v>1348</v>
      </c>
      <c r="D1123" s="619" t="s">
        <v>3209</v>
      </c>
      <c r="E1123" s="620" t="s">
        <v>2428</v>
      </c>
      <c r="F1123" s="621" t="s">
        <v>3210</v>
      </c>
      <c r="G1123" s="620" t="s">
        <v>106</v>
      </c>
      <c r="H1123" s="622">
        <v>40000</v>
      </c>
      <c r="I1123" s="622">
        <v>40000</v>
      </c>
      <c r="J1123" s="623"/>
      <c r="K1123" s="623"/>
      <c r="L1123" s="623"/>
      <c r="M1123" s="622"/>
      <c r="N1123" s="622"/>
      <c r="O1123" s="622"/>
      <c r="P1123" s="624"/>
    </row>
    <row r="1124" spans="1:16" s="611" customFormat="1" ht="30" x14ac:dyDescent="0.2">
      <c r="A1124" s="594">
        <v>1144</v>
      </c>
      <c r="B1124" s="594">
        <v>1152</v>
      </c>
      <c r="C1124" s="618">
        <v>1349</v>
      </c>
      <c r="D1124" s="619" t="s">
        <v>3212</v>
      </c>
      <c r="E1124" s="620" t="s">
        <v>3213</v>
      </c>
      <c r="F1124" s="621" t="s">
        <v>3214</v>
      </c>
      <c r="G1124" s="620" t="s">
        <v>106</v>
      </c>
      <c r="H1124" s="622">
        <v>40000</v>
      </c>
      <c r="I1124" s="622">
        <v>40000</v>
      </c>
      <c r="J1124" s="623"/>
      <c r="K1124" s="623"/>
      <c r="L1124" s="623"/>
      <c r="M1124" s="622"/>
      <c r="N1124" s="622"/>
      <c r="O1124" s="622"/>
      <c r="P1124" s="624"/>
    </row>
    <row r="1125" spans="1:16" s="611" customFormat="1" x14ac:dyDescent="0.2">
      <c r="A1125" s="594">
        <v>1145</v>
      </c>
      <c r="B1125" s="594">
        <v>1153</v>
      </c>
      <c r="C1125" s="618">
        <v>1350</v>
      </c>
      <c r="D1125" s="619" t="s">
        <v>3216</v>
      </c>
      <c r="E1125" s="620" t="s">
        <v>708</v>
      </c>
      <c r="F1125" s="621" t="s">
        <v>3217</v>
      </c>
      <c r="G1125" s="620" t="s">
        <v>106</v>
      </c>
      <c r="H1125" s="622">
        <v>40000</v>
      </c>
      <c r="I1125" s="622">
        <v>40000</v>
      </c>
      <c r="J1125" s="623"/>
      <c r="K1125" s="623"/>
      <c r="L1125" s="623"/>
      <c r="M1125" s="622"/>
      <c r="N1125" s="622"/>
      <c r="O1125" s="622"/>
      <c r="P1125" s="624"/>
    </row>
    <row r="1126" spans="1:16" s="611" customFormat="1" x14ac:dyDescent="0.2">
      <c r="A1126" s="594">
        <v>1148</v>
      </c>
      <c r="B1126" s="594">
        <v>1156</v>
      </c>
      <c r="C1126" s="618">
        <v>1351</v>
      </c>
      <c r="D1126" s="619" t="s">
        <v>3224</v>
      </c>
      <c r="E1126" s="620" t="s">
        <v>481</v>
      </c>
      <c r="F1126" s="621" t="s">
        <v>3225</v>
      </c>
      <c r="G1126" s="620" t="s">
        <v>106</v>
      </c>
      <c r="H1126" s="622">
        <v>45000</v>
      </c>
      <c r="I1126" s="622">
        <v>45000</v>
      </c>
      <c r="J1126" s="623"/>
      <c r="K1126" s="623"/>
      <c r="L1126" s="623"/>
      <c r="M1126" s="622"/>
      <c r="N1126" s="622"/>
      <c r="O1126" s="622"/>
      <c r="P1126" s="624"/>
    </row>
    <row r="1127" spans="1:16" s="611" customFormat="1" x14ac:dyDescent="0.2">
      <c r="A1127" s="594">
        <v>1149</v>
      </c>
      <c r="B1127" s="594">
        <v>1157</v>
      </c>
      <c r="C1127" s="618">
        <v>1352</v>
      </c>
      <c r="D1127" s="619" t="s">
        <v>3227</v>
      </c>
      <c r="E1127" s="620" t="s">
        <v>481</v>
      </c>
      <c r="F1127" s="621" t="s">
        <v>2572</v>
      </c>
      <c r="G1127" s="620" t="s">
        <v>106</v>
      </c>
      <c r="H1127" s="622">
        <v>42000</v>
      </c>
      <c r="I1127" s="622">
        <v>42000</v>
      </c>
      <c r="J1127" s="623"/>
      <c r="K1127" s="623"/>
      <c r="L1127" s="623"/>
      <c r="M1127" s="622"/>
      <c r="N1127" s="622"/>
      <c r="O1127" s="622"/>
      <c r="P1127" s="624"/>
    </row>
    <row r="1128" spans="1:16" s="611" customFormat="1" x14ac:dyDescent="0.2">
      <c r="A1128" s="594">
        <v>1150</v>
      </c>
      <c r="B1128" s="594">
        <v>1158</v>
      </c>
      <c r="C1128" s="618">
        <v>1353</v>
      </c>
      <c r="D1128" s="619" t="s">
        <v>3229</v>
      </c>
      <c r="E1128" s="620" t="s">
        <v>481</v>
      </c>
      <c r="F1128" s="621" t="s">
        <v>3230</v>
      </c>
      <c r="G1128" s="620" t="s">
        <v>106</v>
      </c>
      <c r="H1128" s="622">
        <v>45000</v>
      </c>
      <c r="I1128" s="622">
        <v>45000</v>
      </c>
      <c r="J1128" s="623"/>
      <c r="K1128" s="623"/>
      <c r="L1128" s="623"/>
      <c r="M1128" s="622"/>
      <c r="N1128" s="622"/>
      <c r="O1128" s="622"/>
      <c r="P1128" s="624"/>
    </row>
    <row r="1129" spans="1:16" s="611" customFormat="1" x14ac:dyDescent="0.2">
      <c r="A1129" s="594">
        <v>1151</v>
      </c>
      <c r="B1129" s="594">
        <v>1159</v>
      </c>
      <c r="C1129" s="618">
        <v>1354</v>
      </c>
      <c r="D1129" s="619" t="s">
        <v>3232</v>
      </c>
      <c r="E1129" s="620" t="s">
        <v>481</v>
      </c>
      <c r="F1129" s="621" t="s">
        <v>3233</v>
      </c>
      <c r="G1129" s="620" t="s">
        <v>106</v>
      </c>
      <c r="H1129" s="622">
        <v>75000</v>
      </c>
      <c r="I1129" s="622">
        <v>75000</v>
      </c>
      <c r="J1129" s="623"/>
      <c r="K1129" s="623"/>
      <c r="L1129" s="623"/>
      <c r="M1129" s="622"/>
      <c r="N1129" s="622"/>
      <c r="O1129" s="622"/>
      <c r="P1129" s="624"/>
    </row>
    <row r="1130" spans="1:16" s="611" customFormat="1" ht="30" x14ac:dyDescent="0.2">
      <c r="A1130" s="594">
        <v>1154</v>
      </c>
      <c r="B1130" s="594">
        <v>1162</v>
      </c>
      <c r="C1130" s="618">
        <v>1355</v>
      </c>
      <c r="D1130" s="619" t="s">
        <v>3241</v>
      </c>
      <c r="E1130" s="620" t="s">
        <v>3004</v>
      </c>
      <c r="F1130" s="621" t="s">
        <v>1698</v>
      </c>
      <c r="G1130" s="620" t="s">
        <v>106</v>
      </c>
      <c r="H1130" s="622">
        <v>5000</v>
      </c>
      <c r="I1130" s="622">
        <v>5000</v>
      </c>
      <c r="J1130" s="623"/>
      <c r="K1130" s="623"/>
      <c r="L1130" s="623"/>
      <c r="M1130" s="622"/>
      <c r="N1130" s="622"/>
      <c r="O1130" s="622"/>
      <c r="P1130" s="624"/>
    </row>
    <row r="1131" spans="1:16" s="611" customFormat="1" ht="30" x14ac:dyDescent="0.2">
      <c r="A1131" s="594">
        <v>1155</v>
      </c>
      <c r="B1131" s="594">
        <v>1163</v>
      </c>
      <c r="C1131" s="618">
        <v>1356</v>
      </c>
      <c r="D1131" s="619" t="s">
        <v>3243</v>
      </c>
      <c r="E1131" s="620" t="s">
        <v>3004</v>
      </c>
      <c r="F1131" s="621" t="s">
        <v>3244</v>
      </c>
      <c r="G1131" s="620" t="s">
        <v>106</v>
      </c>
      <c r="H1131" s="622">
        <v>35000</v>
      </c>
      <c r="I1131" s="622">
        <v>35000</v>
      </c>
      <c r="J1131" s="623"/>
      <c r="K1131" s="623"/>
      <c r="L1131" s="623"/>
      <c r="M1131" s="622"/>
      <c r="N1131" s="622"/>
      <c r="O1131" s="622"/>
      <c r="P1131" s="624"/>
    </row>
    <row r="1132" spans="1:16" s="611" customFormat="1" ht="30" x14ac:dyDescent="0.2">
      <c r="A1132" s="594">
        <v>1156</v>
      </c>
      <c r="B1132" s="594">
        <v>1164</v>
      </c>
      <c r="C1132" s="618">
        <v>1357</v>
      </c>
      <c r="D1132" s="619" t="s">
        <v>3246</v>
      </c>
      <c r="E1132" s="620" t="s">
        <v>2515</v>
      </c>
      <c r="F1132" s="621" t="s">
        <v>1698</v>
      </c>
      <c r="G1132" s="620" t="s">
        <v>106</v>
      </c>
      <c r="H1132" s="622">
        <v>5000</v>
      </c>
      <c r="I1132" s="622">
        <v>5000</v>
      </c>
      <c r="J1132" s="623"/>
      <c r="K1132" s="623"/>
      <c r="L1132" s="623"/>
      <c r="M1132" s="622"/>
      <c r="N1132" s="622"/>
      <c r="O1132" s="622"/>
      <c r="P1132" s="624"/>
    </row>
    <row r="1133" spans="1:16" s="611" customFormat="1" x14ac:dyDescent="0.2">
      <c r="A1133" s="594">
        <v>1157</v>
      </c>
      <c r="B1133" s="594">
        <v>1165</v>
      </c>
      <c r="C1133" s="618">
        <v>1358</v>
      </c>
      <c r="D1133" s="619" t="s">
        <v>3248</v>
      </c>
      <c r="E1133" s="620" t="s">
        <v>3249</v>
      </c>
      <c r="F1133" s="621" t="s">
        <v>3250</v>
      </c>
      <c r="G1133" s="620" t="s">
        <v>106</v>
      </c>
      <c r="H1133" s="622">
        <v>40000</v>
      </c>
      <c r="I1133" s="622">
        <v>40000</v>
      </c>
      <c r="J1133" s="623"/>
      <c r="K1133" s="623"/>
      <c r="L1133" s="623"/>
      <c r="M1133" s="622"/>
      <c r="N1133" s="622"/>
      <c r="O1133" s="622"/>
      <c r="P1133" s="624"/>
    </row>
    <row r="1134" spans="1:16" s="611" customFormat="1" x14ac:dyDescent="0.2">
      <c r="A1134" s="594">
        <v>1158</v>
      </c>
      <c r="B1134" s="594">
        <v>1166</v>
      </c>
      <c r="C1134" s="618">
        <v>1359</v>
      </c>
      <c r="D1134" s="619" t="s">
        <v>3252</v>
      </c>
      <c r="E1134" s="620" t="s">
        <v>3249</v>
      </c>
      <c r="F1134" s="621" t="s">
        <v>3253</v>
      </c>
      <c r="G1134" s="620" t="s">
        <v>106</v>
      </c>
      <c r="H1134" s="622">
        <v>10000</v>
      </c>
      <c r="I1134" s="622">
        <v>10000</v>
      </c>
      <c r="J1134" s="623"/>
      <c r="K1134" s="623"/>
      <c r="L1134" s="623"/>
      <c r="M1134" s="622"/>
      <c r="N1134" s="622"/>
      <c r="O1134" s="622"/>
      <c r="P1134" s="624"/>
    </row>
    <row r="1135" spans="1:16" s="611" customFormat="1" ht="30" x14ac:dyDescent="0.2">
      <c r="A1135" s="594">
        <v>1159</v>
      </c>
      <c r="B1135" s="594">
        <v>1167</v>
      </c>
      <c r="C1135" s="618">
        <v>1360</v>
      </c>
      <c r="D1135" s="619" t="s">
        <v>3255</v>
      </c>
      <c r="E1135" s="620" t="s">
        <v>415</v>
      </c>
      <c r="F1135" s="621" t="s">
        <v>1622</v>
      </c>
      <c r="G1135" s="620" t="s">
        <v>106</v>
      </c>
      <c r="H1135" s="622">
        <v>500000</v>
      </c>
      <c r="I1135" s="622">
        <v>500000</v>
      </c>
      <c r="J1135" s="623"/>
      <c r="K1135" s="623"/>
      <c r="L1135" s="623"/>
      <c r="M1135" s="622"/>
      <c r="N1135" s="622"/>
      <c r="O1135" s="622"/>
      <c r="P1135" s="624"/>
    </row>
    <row r="1136" spans="1:16" s="611" customFormat="1" ht="60" x14ac:dyDescent="0.2">
      <c r="A1136" s="594">
        <v>1160</v>
      </c>
      <c r="B1136" s="594">
        <v>1168</v>
      </c>
      <c r="C1136" s="618">
        <v>1361</v>
      </c>
      <c r="D1136" s="619" t="s">
        <v>3257</v>
      </c>
      <c r="E1136" s="620" t="s">
        <v>137</v>
      </c>
      <c r="F1136" s="621" t="s">
        <v>3258</v>
      </c>
      <c r="G1136" s="620" t="s">
        <v>106</v>
      </c>
      <c r="H1136" s="622">
        <v>18000</v>
      </c>
      <c r="I1136" s="622">
        <v>18000</v>
      </c>
      <c r="J1136" s="623"/>
      <c r="K1136" s="623"/>
      <c r="L1136" s="623"/>
      <c r="M1136" s="622"/>
      <c r="N1136" s="622"/>
      <c r="O1136" s="622"/>
      <c r="P1136" s="624"/>
    </row>
    <row r="1137" spans="1:16" s="611" customFormat="1" x14ac:dyDescent="0.2">
      <c r="A1137" s="594">
        <v>1163</v>
      </c>
      <c r="B1137" s="594">
        <v>1171</v>
      </c>
      <c r="C1137" s="618">
        <v>1362</v>
      </c>
      <c r="D1137" s="619" t="s">
        <v>3265</v>
      </c>
      <c r="E1137" s="620" t="s">
        <v>866</v>
      </c>
      <c r="F1137" s="621" t="s">
        <v>3047</v>
      </c>
      <c r="G1137" s="620" t="s">
        <v>106</v>
      </c>
      <c r="H1137" s="622">
        <v>15000</v>
      </c>
      <c r="I1137" s="622">
        <v>15000</v>
      </c>
      <c r="J1137" s="623"/>
      <c r="K1137" s="623"/>
      <c r="L1137" s="623"/>
      <c r="M1137" s="622"/>
      <c r="N1137" s="622"/>
      <c r="O1137" s="622"/>
      <c r="P1137" s="624"/>
    </row>
    <row r="1138" spans="1:16" s="611" customFormat="1" x14ac:dyDescent="0.2">
      <c r="A1138" s="594">
        <v>1164</v>
      </c>
      <c r="B1138" s="594">
        <v>1172</v>
      </c>
      <c r="C1138" s="618">
        <v>1363</v>
      </c>
      <c r="D1138" s="619" t="s">
        <v>3267</v>
      </c>
      <c r="E1138" s="620" t="s">
        <v>866</v>
      </c>
      <c r="F1138" s="621" t="s">
        <v>3268</v>
      </c>
      <c r="G1138" s="620" t="s">
        <v>106</v>
      </c>
      <c r="H1138" s="622">
        <v>50000</v>
      </c>
      <c r="I1138" s="622">
        <v>50000</v>
      </c>
      <c r="J1138" s="623"/>
      <c r="K1138" s="623"/>
      <c r="L1138" s="623"/>
      <c r="M1138" s="622"/>
      <c r="N1138" s="622"/>
      <c r="O1138" s="622"/>
      <c r="P1138" s="624"/>
    </row>
    <row r="1139" spans="1:16" s="611" customFormat="1" x14ac:dyDescent="0.2">
      <c r="A1139" s="594">
        <v>1165</v>
      </c>
      <c r="B1139" s="594">
        <v>1173</v>
      </c>
      <c r="C1139" s="618">
        <v>1364</v>
      </c>
      <c r="D1139" s="619" t="s">
        <v>3270</v>
      </c>
      <c r="E1139" s="620" t="s">
        <v>869</v>
      </c>
      <c r="F1139" s="621" t="s">
        <v>1368</v>
      </c>
      <c r="G1139" s="620" t="s">
        <v>106</v>
      </c>
      <c r="H1139" s="622">
        <v>15000</v>
      </c>
      <c r="I1139" s="622">
        <v>15000</v>
      </c>
      <c r="J1139" s="623"/>
      <c r="K1139" s="623"/>
      <c r="L1139" s="623"/>
      <c r="M1139" s="622"/>
      <c r="N1139" s="622"/>
      <c r="O1139" s="622"/>
      <c r="P1139" s="624"/>
    </row>
    <row r="1140" spans="1:16" s="611" customFormat="1" x14ac:dyDescent="0.2">
      <c r="A1140" s="594">
        <v>1166</v>
      </c>
      <c r="B1140" s="594">
        <v>1174</v>
      </c>
      <c r="C1140" s="618">
        <v>1365</v>
      </c>
      <c r="D1140" s="619" t="s">
        <v>3272</v>
      </c>
      <c r="E1140" s="620" t="s">
        <v>304</v>
      </c>
      <c r="F1140" s="621" t="s">
        <v>3273</v>
      </c>
      <c r="G1140" s="620" t="s">
        <v>106</v>
      </c>
      <c r="H1140" s="622">
        <v>60000</v>
      </c>
      <c r="I1140" s="622">
        <v>60000</v>
      </c>
      <c r="J1140" s="623"/>
      <c r="K1140" s="623"/>
      <c r="L1140" s="623"/>
      <c r="M1140" s="622"/>
      <c r="N1140" s="622"/>
      <c r="O1140" s="622"/>
      <c r="P1140" s="624"/>
    </row>
    <row r="1141" spans="1:16" s="611" customFormat="1" x14ac:dyDescent="0.2">
      <c r="A1141" s="594">
        <v>1167</v>
      </c>
      <c r="B1141" s="594">
        <v>1175</v>
      </c>
      <c r="C1141" s="618">
        <v>1366</v>
      </c>
      <c r="D1141" s="619" t="s">
        <v>3275</v>
      </c>
      <c r="E1141" s="620" t="s">
        <v>304</v>
      </c>
      <c r="F1141" s="621" t="s">
        <v>1368</v>
      </c>
      <c r="G1141" s="620" t="s">
        <v>106</v>
      </c>
      <c r="H1141" s="622">
        <v>35000</v>
      </c>
      <c r="I1141" s="622">
        <v>35000</v>
      </c>
      <c r="J1141" s="623"/>
      <c r="K1141" s="623"/>
      <c r="L1141" s="623"/>
      <c r="M1141" s="622"/>
      <c r="N1141" s="622"/>
      <c r="O1141" s="622"/>
      <c r="P1141" s="624"/>
    </row>
    <row r="1142" spans="1:16" s="611" customFormat="1" x14ac:dyDescent="0.2">
      <c r="A1142" s="594">
        <v>1168</v>
      </c>
      <c r="B1142" s="594">
        <v>1176</v>
      </c>
      <c r="C1142" s="618">
        <v>1367</v>
      </c>
      <c r="D1142" s="619" t="s">
        <v>3277</v>
      </c>
      <c r="E1142" s="620" t="s">
        <v>159</v>
      </c>
      <c r="F1142" s="621" t="s">
        <v>3278</v>
      </c>
      <c r="G1142" s="620" t="s">
        <v>106</v>
      </c>
      <c r="H1142" s="622">
        <v>80000</v>
      </c>
      <c r="I1142" s="622">
        <v>80000</v>
      </c>
      <c r="J1142" s="623"/>
      <c r="K1142" s="623"/>
      <c r="L1142" s="623"/>
      <c r="M1142" s="622"/>
      <c r="N1142" s="622"/>
      <c r="O1142" s="622"/>
      <c r="P1142" s="624"/>
    </row>
    <row r="1143" spans="1:16" s="611" customFormat="1" ht="30" x14ac:dyDescent="0.2">
      <c r="A1143" s="594">
        <v>1169</v>
      </c>
      <c r="B1143" s="594">
        <v>1177</v>
      </c>
      <c r="C1143" s="618">
        <v>1368</v>
      </c>
      <c r="D1143" s="619" t="s">
        <v>3280</v>
      </c>
      <c r="E1143" s="620" t="s">
        <v>3281</v>
      </c>
      <c r="F1143" s="621" t="s">
        <v>2723</v>
      </c>
      <c r="G1143" s="620" t="s">
        <v>106</v>
      </c>
      <c r="H1143" s="622">
        <v>35000</v>
      </c>
      <c r="I1143" s="622">
        <v>35000</v>
      </c>
      <c r="J1143" s="623"/>
      <c r="K1143" s="623"/>
      <c r="L1143" s="623"/>
      <c r="M1143" s="622"/>
      <c r="N1143" s="622"/>
      <c r="O1143" s="622"/>
      <c r="P1143" s="624"/>
    </row>
    <row r="1144" spans="1:16" s="611" customFormat="1" x14ac:dyDescent="0.2">
      <c r="A1144" s="594">
        <v>1170</v>
      </c>
      <c r="B1144" s="594">
        <v>1178</v>
      </c>
      <c r="C1144" s="618">
        <v>1369</v>
      </c>
      <c r="D1144" s="619" t="s">
        <v>3283</v>
      </c>
      <c r="E1144" s="620" t="s">
        <v>3284</v>
      </c>
      <c r="F1144" s="621" t="s">
        <v>1491</v>
      </c>
      <c r="G1144" s="620" t="s">
        <v>106</v>
      </c>
      <c r="H1144" s="622">
        <v>15000</v>
      </c>
      <c r="I1144" s="622">
        <v>15000</v>
      </c>
      <c r="J1144" s="623"/>
      <c r="K1144" s="623"/>
      <c r="L1144" s="623"/>
      <c r="M1144" s="622"/>
      <c r="N1144" s="622"/>
      <c r="O1144" s="622"/>
      <c r="P1144" s="624"/>
    </row>
    <row r="1145" spans="1:16" s="611" customFormat="1" x14ac:dyDescent="0.2">
      <c r="A1145" s="594">
        <v>1174</v>
      </c>
      <c r="B1145" s="594">
        <v>1182</v>
      </c>
      <c r="C1145" s="618">
        <v>1370</v>
      </c>
      <c r="D1145" s="619" t="s">
        <v>3295</v>
      </c>
      <c r="E1145" s="620" t="s">
        <v>481</v>
      </c>
      <c r="F1145" s="621" t="s">
        <v>3296</v>
      </c>
      <c r="G1145" s="620" t="s">
        <v>106</v>
      </c>
      <c r="H1145" s="622">
        <v>35000</v>
      </c>
      <c r="I1145" s="622">
        <v>35000</v>
      </c>
      <c r="J1145" s="623"/>
      <c r="K1145" s="623"/>
      <c r="L1145" s="623"/>
      <c r="M1145" s="622"/>
      <c r="N1145" s="622"/>
      <c r="O1145" s="622"/>
      <c r="P1145" s="624"/>
    </row>
    <row r="1146" spans="1:16" s="611" customFormat="1" x14ac:dyDescent="0.2">
      <c r="A1146" s="594">
        <v>1175</v>
      </c>
      <c r="B1146" s="594">
        <v>1183</v>
      </c>
      <c r="C1146" s="618">
        <v>1371</v>
      </c>
      <c r="D1146" s="619" t="s">
        <v>3298</v>
      </c>
      <c r="E1146" s="620" t="s">
        <v>481</v>
      </c>
      <c r="F1146" s="621" t="s">
        <v>3299</v>
      </c>
      <c r="G1146" s="620" t="s">
        <v>106</v>
      </c>
      <c r="H1146" s="622">
        <v>50000</v>
      </c>
      <c r="I1146" s="622">
        <v>50000</v>
      </c>
      <c r="J1146" s="623"/>
      <c r="K1146" s="623"/>
      <c r="L1146" s="623"/>
      <c r="M1146" s="622"/>
      <c r="N1146" s="622"/>
      <c r="O1146" s="622"/>
      <c r="P1146" s="624"/>
    </row>
    <row r="1147" spans="1:16" s="611" customFormat="1" x14ac:dyDescent="0.2">
      <c r="A1147" s="594">
        <v>1176</v>
      </c>
      <c r="B1147" s="594">
        <v>1184</v>
      </c>
      <c r="C1147" s="618">
        <v>1372</v>
      </c>
      <c r="D1147" s="619" t="s">
        <v>3301</v>
      </c>
      <c r="E1147" s="620" t="s">
        <v>481</v>
      </c>
      <c r="F1147" s="621" t="s">
        <v>3302</v>
      </c>
      <c r="G1147" s="620" t="s">
        <v>106</v>
      </c>
      <c r="H1147" s="622">
        <v>30000</v>
      </c>
      <c r="I1147" s="622">
        <v>30000</v>
      </c>
      <c r="J1147" s="623"/>
      <c r="K1147" s="623"/>
      <c r="L1147" s="623"/>
      <c r="M1147" s="622"/>
      <c r="N1147" s="622"/>
      <c r="O1147" s="622"/>
      <c r="P1147" s="624"/>
    </row>
    <row r="1148" spans="1:16" s="611" customFormat="1" x14ac:dyDescent="0.2">
      <c r="A1148" s="594">
        <v>1177</v>
      </c>
      <c r="B1148" s="594">
        <v>1185</v>
      </c>
      <c r="C1148" s="618">
        <v>1373</v>
      </c>
      <c r="D1148" s="619" t="s">
        <v>3304</v>
      </c>
      <c r="E1148" s="620" t="s">
        <v>481</v>
      </c>
      <c r="F1148" s="621" t="s">
        <v>3305</v>
      </c>
      <c r="G1148" s="620" t="s">
        <v>106</v>
      </c>
      <c r="H1148" s="622">
        <v>25000</v>
      </c>
      <c r="I1148" s="622">
        <v>25000</v>
      </c>
      <c r="J1148" s="623"/>
      <c r="K1148" s="623"/>
      <c r="L1148" s="623"/>
      <c r="M1148" s="622"/>
      <c r="N1148" s="622"/>
      <c r="O1148" s="622"/>
      <c r="P1148" s="624"/>
    </row>
    <row r="1149" spans="1:16" s="611" customFormat="1" x14ac:dyDescent="0.2">
      <c r="A1149" s="594">
        <v>1179</v>
      </c>
      <c r="B1149" s="594">
        <v>1187</v>
      </c>
      <c r="C1149" s="618">
        <v>1374</v>
      </c>
      <c r="D1149" s="619" t="s">
        <v>3310</v>
      </c>
      <c r="E1149" s="620" t="s">
        <v>481</v>
      </c>
      <c r="F1149" s="621" t="s">
        <v>1936</v>
      </c>
      <c r="G1149" s="620" t="s">
        <v>106</v>
      </c>
      <c r="H1149" s="622">
        <v>45000</v>
      </c>
      <c r="I1149" s="622">
        <v>45000</v>
      </c>
      <c r="J1149" s="623"/>
      <c r="K1149" s="623"/>
      <c r="L1149" s="623"/>
      <c r="M1149" s="622"/>
      <c r="N1149" s="622"/>
      <c r="O1149" s="622"/>
      <c r="P1149" s="624"/>
    </row>
    <row r="1150" spans="1:16" s="611" customFormat="1" x14ac:dyDescent="0.2">
      <c r="A1150" s="594">
        <v>1180</v>
      </c>
      <c r="B1150" s="594">
        <v>1188</v>
      </c>
      <c r="C1150" s="618">
        <v>1375</v>
      </c>
      <c r="D1150" s="619" t="s">
        <v>3312</v>
      </c>
      <c r="E1150" s="620" t="s">
        <v>481</v>
      </c>
      <c r="F1150" s="621" t="s">
        <v>3313</v>
      </c>
      <c r="G1150" s="620" t="s">
        <v>106</v>
      </c>
      <c r="H1150" s="622">
        <v>75000</v>
      </c>
      <c r="I1150" s="622">
        <v>75000</v>
      </c>
      <c r="J1150" s="623"/>
      <c r="K1150" s="623"/>
      <c r="L1150" s="623"/>
      <c r="M1150" s="622"/>
      <c r="N1150" s="622"/>
      <c r="O1150" s="622"/>
      <c r="P1150" s="624"/>
    </row>
    <row r="1151" spans="1:16" s="611" customFormat="1" x14ac:dyDescent="0.2">
      <c r="A1151" s="594">
        <v>1181</v>
      </c>
      <c r="B1151" s="594">
        <v>1189</v>
      </c>
      <c r="C1151" s="618">
        <v>1376</v>
      </c>
      <c r="D1151" s="619" t="s">
        <v>3315</v>
      </c>
      <c r="E1151" s="620" t="s">
        <v>481</v>
      </c>
      <c r="F1151" s="621" t="s">
        <v>3316</v>
      </c>
      <c r="G1151" s="620" t="s">
        <v>106</v>
      </c>
      <c r="H1151" s="622">
        <v>10000</v>
      </c>
      <c r="I1151" s="622">
        <v>10000</v>
      </c>
      <c r="J1151" s="623"/>
      <c r="K1151" s="623"/>
      <c r="L1151" s="623"/>
      <c r="M1151" s="622"/>
      <c r="N1151" s="622"/>
      <c r="O1151" s="622"/>
      <c r="P1151" s="624"/>
    </row>
    <row r="1152" spans="1:16" s="611" customFormat="1" x14ac:dyDescent="0.2">
      <c r="A1152" s="594">
        <v>1182</v>
      </c>
      <c r="B1152" s="594">
        <v>1190</v>
      </c>
      <c r="C1152" s="618">
        <v>1377</v>
      </c>
      <c r="D1152" s="619" t="s">
        <v>3318</v>
      </c>
      <c r="E1152" s="620" t="s">
        <v>481</v>
      </c>
      <c r="F1152" s="621" t="s">
        <v>3319</v>
      </c>
      <c r="G1152" s="620" t="s">
        <v>106</v>
      </c>
      <c r="H1152" s="622">
        <v>20000</v>
      </c>
      <c r="I1152" s="622">
        <v>20000</v>
      </c>
      <c r="J1152" s="623"/>
      <c r="K1152" s="623"/>
      <c r="L1152" s="623"/>
      <c r="M1152" s="622"/>
      <c r="N1152" s="622"/>
      <c r="O1152" s="622"/>
      <c r="P1152" s="624"/>
    </row>
    <row r="1153" spans="1:16" s="611" customFormat="1" ht="30" x14ac:dyDescent="0.2">
      <c r="A1153" s="594">
        <v>1184</v>
      </c>
      <c r="B1153" s="594">
        <v>1192</v>
      </c>
      <c r="C1153" s="618">
        <v>1378</v>
      </c>
      <c r="D1153" s="619" t="s">
        <v>3324</v>
      </c>
      <c r="E1153" s="620" t="s">
        <v>3325</v>
      </c>
      <c r="F1153" s="621" t="s">
        <v>3326</v>
      </c>
      <c r="G1153" s="620" t="s">
        <v>106</v>
      </c>
      <c r="H1153" s="622">
        <v>120000</v>
      </c>
      <c r="I1153" s="622">
        <v>120000</v>
      </c>
      <c r="J1153" s="623"/>
      <c r="K1153" s="623"/>
      <c r="L1153" s="623"/>
      <c r="M1153" s="622"/>
      <c r="N1153" s="622"/>
      <c r="O1153" s="622"/>
      <c r="P1153" s="624"/>
    </row>
    <row r="1154" spans="1:16" s="611" customFormat="1" ht="30" x14ac:dyDescent="0.2">
      <c r="A1154" s="594">
        <v>1185</v>
      </c>
      <c r="B1154" s="594">
        <v>1193</v>
      </c>
      <c r="C1154" s="618">
        <v>1379</v>
      </c>
      <c r="D1154" s="619">
        <v>38470402678</v>
      </c>
      <c r="E1154" s="620" t="s">
        <v>3328</v>
      </c>
      <c r="F1154" s="621" t="s">
        <v>3329</v>
      </c>
      <c r="G1154" s="620" t="s">
        <v>1169</v>
      </c>
      <c r="H1154" s="622">
        <v>50866849</v>
      </c>
      <c r="I1154" s="622">
        <v>57157025</v>
      </c>
      <c r="J1154" s="623"/>
      <c r="K1154" s="623"/>
      <c r="L1154" s="623"/>
      <c r="M1154" s="622"/>
      <c r="N1154" s="622"/>
      <c r="O1154" s="622"/>
      <c r="P1154" s="624"/>
    </row>
    <row r="1155" spans="1:16" s="632" customFormat="1" ht="36.75" customHeight="1" x14ac:dyDescent="0.25">
      <c r="A1155" s="625" t="s">
        <v>4680</v>
      </c>
      <c r="B1155" s="625"/>
      <c r="C1155" s="625"/>
      <c r="D1155" s="625"/>
      <c r="E1155" s="625"/>
      <c r="F1155" s="625"/>
      <c r="G1155" s="626"/>
      <c r="H1155" s="627">
        <v>147543949</v>
      </c>
      <c r="I1155" s="627">
        <v>153834125</v>
      </c>
      <c r="J1155" s="628">
        <v>0</v>
      </c>
      <c r="K1155" s="629"/>
      <c r="L1155" s="629"/>
      <c r="M1155" s="630"/>
      <c r="N1155" s="630"/>
      <c r="O1155" s="630"/>
      <c r="P1155" s="631"/>
    </row>
    <row r="1156" spans="1:16" x14ac:dyDescent="0.2">
      <c r="A1156" s="594" t="s">
        <v>3331</v>
      </c>
      <c r="B1156" s="594" t="s">
        <v>4682</v>
      </c>
      <c r="C1156" s="633" t="s">
        <v>4682</v>
      </c>
      <c r="D1156" s="634">
        <v>38470402968</v>
      </c>
      <c r="E1156" s="635" t="s">
        <v>5308</v>
      </c>
      <c r="F1156" s="636"/>
      <c r="G1156" s="637" t="s">
        <v>106</v>
      </c>
      <c r="H1156" s="638">
        <v>5000000</v>
      </c>
      <c r="I1156" s="638">
        <v>-5000000</v>
      </c>
      <c r="J1156" s="639"/>
      <c r="K1156" s="640"/>
      <c r="L1156" s="641"/>
      <c r="M1156" s="638"/>
      <c r="N1156" s="638"/>
      <c r="O1156" s="638"/>
      <c r="P1156" s="642"/>
    </row>
    <row r="1157" spans="1:16" x14ac:dyDescent="0.2">
      <c r="A1157" s="594" t="s">
        <v>3331</v>
      </c>
      <c r="B1157" s="594" t="s">
        <v>4684</v>
      </c>
      <c r="C1157" s="633" t="s">
        <v>4684</v>
      </c>
      <c r="D1157" s="634">
        <v>38470402969</v>
      </c>
      <c r="E1157" s="635" t="s">
        <v>5309</v>
      </c>
      <c r="F1157" s="636"/>
      <c r="G1157" s="637" t="s">
        <v>106</v>
      </c>
      <c r="H1157" s="638">
        <v>1000000</v>
      </c>
      <c r="I1157" s="638">
        <v>-1000000</v>
      </c>
      <c r="J1157" s="639"/>
      <c r="K1157" s="640"/>
      <c r="L1157" s="641"/>
      <c r="M1157" s="638"/>
      <c r="N1157" s="638"/>
      <c r="O1157" s="638"/>
      <c r="P1157" s="642"/>
    </row>
    <row r="1158" spans="1:16" ht="30" x14ac:dyDescent="0.2">
      <c r="A1158" s="594">
        <v>2</v>
      </c>
      <c r="B1158" s="594" t="s">
        <v>4685</v>
      </c>
      <c r="C1158" s="633" t="s">
        <v>4685</v>
      </c>
      <c r="D1158" s="634" t="s">
        <v>129</v>
      </c>
      <c r="E1158" s="635" t="s">
        <v>5310</v>
      </c>
      <c r="F1158" s="636"/>
      <c r="G1158" s="637" t="s">
        <v>106</v>
      </c>
      <c r="H1158" s="638">
        <v>350000</v>
      </c>
      <c r="I1158" s="638">
        <v>-350000</v>
      </c>
      <c r="J1158" s="639"/>
      <c r="K1158" s="640"/>
      <c r="L1158" s="641"/>
      <c r="M1158" s="638"/>
      <c r="N1158" s="638"/>
      <c r="O1158" s="638"/>
      <c r="P1158" s="642"/>
    </row>
    <row r="1159" spans="1:16" ht="30" x14ac:dyDescent="0.2">
      <c r="A1159" s="594">
        <v>1</v>
      </c>
      <c r="B1159" s="594">
        <v>140</v>
      </c>
      <c r="C1159" s="633" t="s">
        <v>4687</v>
      </c>
      <c r="D1159" s="634" t="s">
        <v>124</v>
      </c>
      <c r="E1159" s="635" t="s">
        <v>5311</v>
      </c>
      <c r="F1159" s="636"/>
      <c r="G1159" s="637" t="s">
        <v>106</v>
      </c>
      <c r="H1159" s="638">
        <v>85000</v>
      </c>
      <c r="I1159" s="638">
        <v>-85000</v>
      </c>
      <c r="J1159" s="639"/>
      <c r="K1159" s="640"/>
      <c r="L1159" s="641"/>
      <c r="M1159" s="638"/>
      <c r="N1159" s="638"/>
      <c r="O1159" s="638"/>
      <c r="P1159" s="642"/>
    </row>
    <row r="1160" spans="1:16" ht="30" x14ac:dyDescent="0.2">
      <c r="A1160" s="594">
        <v>531</v>
      </c>
      <c r="B1160" s="594">
        <v>541</v>
      </c>
      <c r="C1160" s="633" t="s">
        <v>4688</v>
      </c>
      <c r="D1160" s="634" t="s">
        <v>1466</v>
      </c>
      <c r="E1160" s="635" t="s">
        <v>5312</v>
      </c>
      <c r="F1160" s="636"/>
      <c r="G1160" s="637" t="s">
        <v>106</v>
      </c>
      <c r="H1160" s="638">
        <v>29500</v>
      </c>
      <c r="I1160" s="638">
        <v>-29500</v>
      </c>
      <c r="J1160" s="639"/>
      <c r="K1160" s="640"/>
      <c r="L1160" s="641"/>
      <c r="M1160" s="638"/>
      <c r="N1160" s="638"/>
      <c r="O1160" s="638"/>
      <c r="P1160" s="642"/>
    </row>
    <row r="1161" spans="1:16" ht="30" x14ac:dyDescent="0.2">
      <c r="A1161" s="594">
        <v>156</v>
      </c>
      <c r="B1161" s="594" t="s">
        <v>4702</v>
      </c>
      <c r="C1161" s="633" t="s">
        <v>4690</v>
      </c>
      <c r="D1161" s="634" t="s">
        <v>443</v>
      </c>
      <c r="E1161" s="635" t="s">
        <v>5313</v>
      </c>
      <c r="F1161" s="636"/>
      <c r="G1161" s="637" t="s">
        <v>106</v>
      </c>
      <c r="H1161" s="638">
        <v>144125</v>
      </c>
      <c r="I1161" s="638">
        <v>-144125</v>
      </c>
      <c r="J1161" s="639"/>
      <c r="K1161" s="640"/>
      <c r="L1161" s="641"/>
      <c r="M1161" s="638"/>
      <c r="N1161" s="638"/>
      <c r="O1161" s="638"/>
      <c r="P1161" s="642"/>
    </row>
    <row r="1162" spans="1:16" ht="30" x14ac:dyDescent="0.2">
      <c r="A1162" s="594">
        <v>53</v>
      </c>
      <c r="B1162" s="594" t="s">
        <v>4704</v>
      </c>
      <c r="C1162" s="633" t="s">
        <v>4691</v>
      </c>
      <c r="D1162" s="634" t="s">
        <v>249</v>
      </c>
      <c r="E1162" s="635" t="s">
        <v>5314</v>
      </c>
      <c r="F1162" s="636"/>
      <c r="G1162" s="637" t="s">
        <v>106</v>
      </c>
      <c r="H1162" s="638">
        <v>350000</v>
      </c>
      <c r="I1162" s="638">
        <v>-350000</v>
      </c>
      <c r="J1162" s="639"/>
      <c r="K1162" s="640"/>
      <c r="L1162" s="641"/>
      <c r="M1162" s="638"/>
      <c r="N1162" s="638"/>
      <c r="O1162" s="638"/>
      <c r="P1162" s="642"/>
    </row>
    <row r="1163" spans="1:16" ht="30" x14ac:dyDescent="0.2">
      <c r="A1163" s="594">
        <v>340</v>
      </c>
      <c r="B1163" s="594">
        <v>352</v>
      </c>
      <c r="C1163" s="633" t="s">
        <v>4692</v>
      </c>
      <c r="D1163" s="634" t="s">
        <v>910</v>
      </c>
      <c r="E1163" s="635" t="s">
        <v>5315</v>
      </c>
      <c r="F1163" s="636"/>
      <c r="G1163" s="637" t="s">
        <v>106</v>
      </c>
      <c r="H1163" s="638">
        <v>8000</v>
      </c>
      <c r="I1163" s="638">
        <v>-8000</v>
      </c>
      <c r="J1163" s="639"/>
      <c r="K1163" s="640"/>
      <c r="L1163" s="641"/>
      <c r="M1163" s="638"/>
      <c r="N1163" s="638"/>
      <c r="O1163" s="638"/>
      <c r="P1163" s="642"/>
    </row>
    <row r="1164" spans="1:16" ht="30" x14ac:dyDescent="0.2">
      <c r="A1164" s="594">
        <v>189</v>
      </c>
      <c r="B1164" s="594">
        <v>70</v>
      </c>
      <c r="C1164" s="633" t="s">
        <v>4693</v>
      </c>
      <c r="D1164" s="634" t="s">
        <v>508</v>
      </c>
      <c r="E1164" s="635" t="s">
        <v>5316</v>
      </c>
      <c r="F1164" s="636"/>
      <c r="G1164" s="637" t="s">
        <v>106</v>
      </c>
      <c r="H1164" s="638">
        <v>18000</v>
      </c>
      <c r="I1164" s="638">
        <v>-18000</v>
      </c>
      <c r="J1164" s="639"/>
      <c r="K1164" s="640"/>
      <c r="L1164" s="641"/>
      <c r="M1164" s="638"/>
      <c r="N1164" s="638"/>
      <c r="O1164" s="638"/>
      <c r="P1164" s="642"/>
    </row>
    <row r="1165" spans="1:16" ht="30" x14ac:dyDescent="0.2">
      <c r="A1165" s="594">
        <v>96</v>
      </c>
      <c r="B1165" s="594">
        <v>103</v>
      </c>
      <c r="C1165" s="633" t="s">
        <v>4695</v>
      </c>
      <c r="D1165" s="634" t="s">
        <v>338</v>
      </c>
      <c r="E1165" s="635" t="s">
        <v>5317</v>
      </c>
      <c r="F1165" s="636"/>
      <c r="G1165" s="637" t="s">
        <v>106</v>
      </c>
      <c r="H1165" s="638">
        <v>6500</v>
      </c>
      <c r="I1165" s="638">
        <v>-6500</v>
      </c>
      <c r="J1165" s="639"/>
      <c r="K1165" s="640"/>
      <c r="L1165" s="641"/>
      <c r="M1165" s="638"/>
      <c r="N1165" s="638"/>
      <c r="O1165" s="638"/>
      <c r="P1165" s="642"/>
    </row>
    <row r="1166" spans="1:16" x14ac:dyDescent="0.2">
      <c r="A1166" s="594">
        <v>654</v>
      </c>
      <c r="B1166" s="594">
        <v>664</v>
      </c>
      <c r="C1166" s="633" t="s">
        <v>4696</v>
      </c>
      <c r="D1166" s="634" t="s">
        <v>1839</v>
      </c>
      <c r="E1166" s="635" t="s">
        <v>5318</v>
      </c>
      <c r="F1166" s="636"/>
      <c r="G1166" s="637" t="s">
        <v>106</v>
      </c>
      <c r="H1166" s="638">
        <v>2500</v>
      </c>
      <c r="I1166" s="638">
        <v>-2500</v>
      </c>
      <c r="J1166" s="639"/>
      <c r="K1166" s="640"/>
      <c r="L1166" s="641"/>
      <c r="M1166" s="638"/>
      <c r="N1166" s="638"/>
      <c r="O1166" s="638"/>
      <c r="P1166" s="642"/>
    </row>
    <row r="1167" spans="1:16" ht="30" x14ac:dyDescent="0.2">
      <c r="A1167" s="594" t="s">
        <v>3331</v>
      </c>
      <c r="B1167" s="594" t="s">
        <v>4687</v>
      </c>
      <c r="C1167" s="633" t="s">
        <v>4697</v>
      </c>
      <c r="D1167" s="634" t="s">
        <v>3336</v>
      </c>
      <c r="E1167" s="635" t="s">
        <v>5319</v>
      </c>
      <c r="F1167" s="636"/>
      <c r="G1167" s="637" t="s">
        <v>106</v>
      </c>
      <c r="H1167" s="638">
        <v>1500</v>
      </c>
      <c r="I1167" s="638">
        <v>-1500</v>
      </c>
      <c r="J1167" s="639"/>
      <c r="K1167" s="640"/>
      <c r="L1167" s="641"/>
      <c r="M1167" s="638"/>
      <c r="N1167" s="638"/>
      <c r="O1167" s="638"/>
      <c r="P1167" s="642"/>
    </row>
    <row r="1168" spans="1:16" ht="30" x14ac:dyDescent="0.2">
      <c r="A1168" s="594" t="s">
        <v>3331</v>
      </c>
      <c r="B1168" s="594" t="s">
        <v>4690</v>
      </c>
      <c r="C1168" s="633" t="s">
        <v>4698</v>
      </c>
      <c r="D1168" s="634" t="s">
        <v>3339</v>
      </c>
      <c r="E1168" s="635" t="s">
        <v>5320</v>
      </c>
      <c r="F1168" s="636"/>
      <c r="G1168" s="637" t="s">
        <v>106</v>
      </c>
      <c r="H1168" s="638">
        <v>1500</v>
      </c>
      <c r="I1168" s="638">
        <v>-1500</v>
      </c>
      <c r="J1168" s="639"/>
      <c r="K1168" s="640"/>
      <c r="L1168" s="641"/>
      <c r="M1168" s="638"/>
      <c r="N1168" s="638"/>
      <c r="O1168" s="638"/>
      <c r="P1168" s="642"/>
    </row>
    <row r="1169" spans="1:16" ht="30" x14ac:dyDescent="0.2">
      <c r="A1169" s="594" t="s">
        <v>3331</v>
      </c>
      <c r="B1169" s="594" t="s">
        <v>4692</v>
      </c>
      <c r="C1169" s="633" t="s">
        <v>4699</v>
      </c>
      <c r="D1169" s="634" t="s">
        <v>3340</v>
      </c>
      <c r="E1169" s="635" t="s">
        <v>5321</v>
      </c>
      <c r="F1169" s="636"/>
      <c r="G1169" s="637" t="s">
        <v>106</v>
      </c>
      <c r="H1169" s="638">
        <v>1500</v>
      </c>
      <c r="I1169" s="638">
        <v>-1500</v>
      </c>
      <c r="J1169" s="639"/>
      <c r="K1169" s="640"/>
      <c r="L1169" s="641"/>
      <c r="M1169" s="638"/>
      <c r="N1169" s="638"/>
      <c r="O1169" s="638"/>
      <c r="P1169" s="642"/>
    </row>
    <row r="1170" spans="1:16" ht="30" x14ac:dyDescent="0.2">
      <c r="A1170" s="594" t="s">
        <v>3331</v>
      </c>
      <c r="B1170" s="594" t="s">
        <v>4697</v>
      </c>
      <c r="C1170" s="633" t="s">
        <v>4700</v>
      </c>
      <c r="D1170" s="634" t="s">
        <v>3341</v>
      </c>
      <c r="E1170" s="635" t="s">
        <v>5322</v>
      </c>
      <c r="F1170" s="636"/>
      <c r="G1170" s="637" t="s">
        <v>106</v>
      </c>
      <c r="H1170" s="638">
        <v>1500</v>
      </c>
      <c r="I1170" s="638">
        <v>-1500</v>
      </c>
      <c r="J1170" s="639"/>
      <c r="K1170" s="640"/>
      <c r="L1170" s="641"/>
      <c r="M1170" s="638"/>
      <c r="N1170" s="638"/>
      <c r="O1170" s="638"/>
      <c r="P1170" s="642"/>
    </row>
    <row r="1171" spans="1:16" ht="30" x14ac:dyDescent="0.2">
      <c r="A1171" s="594">
        <v>232</v>
      </c>
      <c r="B1171" s="594" t="s">
        <v>4701</v>
      </c>
      <c r="C1171" s="633" t="s">
        <v>4701</v>
      </c>
      <c r="D1171" s="634" t="s">
        <v>595</v>
      </c>
      <c r="E1171" s="635" t="s">
        <v>5323</v>
      </c>
      <c r="F1171" s="636"/>
      <c r="G1171" s="637" t="s">
        <v>106</v>
      </c>
      <c r="H1171" s="638">
        <v>1500</v>
      </c>
      <c r="I1171" s="638">
        <v>-1500</v>
      </c>
      <c r="J1171" s="639"/>
      <c r="K1171" s="640"/>
      <c r="L1171" s="641"/>
      <c r="M1171" s="638"/>
      <c r="N1171" s="638"/>
      <c r="O1171" s="638"/>
      <c r="P1171" s="642"/>
    </row>
    <row r="1172" spans="1:16" ht="45" x14ac:dyDescent="0.2">
      <c r="A1172" s="594">
        <v>350</v>
      </c>
      <c r="B1172" s="594">
        <v>362</v>
      </c>
      <c r="C1172" s="633" t="s">
        <v>4702</v>
      </c>
      <c r="D1172" s="634" t="s">
        <v>940</v>
      </c>
      <c r="E1172" s="635" t="s">
        <v>5324</v>
      </c>
      <c r="F1172" s="636"/>
      <c r="G1172" s="637" t="s">
        <v>106</v>
      </c>
      <c r="H1172" s="638">
        <v>10000</v>
      </c>
      <c r="I1172" s="638">
        <v>-10000</v>
      </c>
      <c r="J1172" s="639"/>
      <c r="K1172" s="640"/>
      <c r="L1172" s="641"/>
      <c r="M1172" s="638"/>
      <c r="N1172" s="638"/>
      <c r="O1172" s="638"/>
      <c r="P1172" s="642"/>
    </row>
    <row r="1173" spans="1:16" ht="30" x14ac:dyDescent="0.2">
      <c r="A1173" s="594">
        <v>354</v>
      </c>
      <c r="B1173" s="594">
        <v>366</v>
      </c>
      <c r="C1173" s="633" t="s">
        <v>4703</v>
      </c>
      <c r="D1173" s="634" t="s">
        <v>951</v>
      </c>
      <c r="E1173" s="635" t="s">
        <v>5325</v>
      </c>
      <c r="F1173" s="636"/>
      <c r="G1173" s="637" t="s">
        <v>106</v>
      </c>
      <c r="H1173" s="638">
        <v>5000</v>
      </c>
      <c r="I1173" s="638">
        <v>-5000</v>
      </c>
      <c r="J1173" s="639"/>
      <c r="K1173" s="640"/>
      <c r="L1173" s="641"/>
      <c r="M1173" s="638"/>
      <c r="N1173" s="638"/>
      <c r="O1173" s="638"/>
      <c r="P1173" s="642"/>
    </row>
    <row r="1174" spans="1:16" ht="30" x14ac:dyDescent="0.2">
      <c r="A1174" s="594">
        <v>395</v>
      </c>
      <c r="B1174" s="594">
        <v>407</v>
      </c>
      <c r="C1174" s="633" t="s">
        <v>4704</v>
      </c>
      <c r="D1174" s="634" t="s">
        <v>1074</v>
      </c>
      <c r="E1174" s="635" t="s">
        <v>5326</v>
      </c>
      <c r="F1174" s="636"/>
      <c r="G1174" s="637" t="s">
        <v>106</v>
      </c>
      <c r="H1174" s="638">
        <v>10000</v>
      </c>
      <c r="I1174" s="638">
        <v>-10000</v>
      </c>
      <c r="J1174" s="639"/>
      <c r="K1174" s="640"/>
      <c r="L1174" s="641"/>
      <c r="M1174" s="638"/>
      <c r="N1174" s="638"/>
      <c r="O1174" s="638"/>
      <c r="P1174" s="642"/>
    </row>
    <row r="1175" spans="1:16" ht="30" x14ac:dyDescent="0.2">
      <c r="A1175" s="594">
        <v>404</v>
      </c>
      <c r="B1175" s="594">
        <v>416</v>
      </c>
      <c r="C1175" s="633" t="s">
        <v>4705</v>
      </c>
      <c r="D1175" s="634" t="s">
        <v>1097</v>
      </c>
      <c r="E1175" s="635" t="s">
        <v>5327</v>
      </c>
      <c r="F1175" s="636"/>
      <c r="G1175" s="637" t="s">
        <v>106</v>
      </c>
      <c r="H1175" s="638">
        <v>5000</v>
      </c>
      <c r="I1175" s="638">
        <v>-5000</v>
      </c>
      <c r="J1175" s="639"/>
      <c r="K1175" s="640"/>
      <c r="L1175" s="641"/>
      <c r="M1175" s="638"/>
      <c r="N1175" s="638"/>
      <c r="O1175" s="638"/>
      <c r="P1175" s="642"/>
    </row>
    <row r="1176" spans="1:16" ht="30" x14ac:dyDescent="0.2">
      <c r="A1176" s="594">
        <v>451</v>
      </c>
      <c r="B1176" s="594">
        <v>461</v>
      </c>
      <c r="C1176" s="633" t="s">
        <v>4706</v>
      </c>
      <c r="D1176" s="634" t="s">
        <v>1221</v>
      </c>
      <c r="E1176" s="635" t="s">
        <v>5328</v>
      </c>
      <c r="F1176" s="636"/>
      <c r="G1176" s="637" t="s">
        <v>106</v>
      </c>
      <c r="H1176" s="638">
        <v>5000</v>
      </c>
      <c r="I1176" s="638">
        <v>-5000</v>
      </c>
      <c r="J1176" s="639"/>
      <c r="K1176" s="640"/>
      <c r="L1176" s="641"/>
      <c r="M1176" s="638"/>
      <c r="N1176" s="638"/>
      <c r="O1176" s="638"/>
      <c r="P1176" s="642"/>
    </row>
    <row r="1177" spans="1:16" ht="30" x14ac:dyDescent="0.2">
      <c r="A1177" s="594">
        <v>456</v>
      </c>
      <c r="B1177" s="594">
        <v>466</v>
      </c>
      <c r="C1177" s="633" t="s">
        <v>4707</v>
      </c>
      <c r="D1177" s="634" t="s">
        <v>1236</v>
      </c>
      <c r="E1177" s="635" t="s">
        <v>5329</v>
      </c>
      <c r="F1177" s="636"/>
      <c r="G1177" s="637" t="s">
        <v>106</v>
      </c>
      <c r="H1177" s="638">
        <v>5000</v>
      </c>
      <c r="I1177" s="638">
        <v>-5000</v>
      </c>
      <c r="J1177" s="639"/>
      <c r="K1177" s="640"/>
      <c r="L1177" s="641"/>
      <c r="M1177" s="638"/>
      <c r="N1177" s="638"/>
      <c r="O1177" s="638"/>
      <c r="P1177" s="642"/>
    </row>
    <row r="1178" spans="1:16" ht="30" x14ac:dyDescent="0.2">
      <c r="A1178" s="594">
        <v>467</v>
      </c>
      <c r="B1178" s="594">
        <v>477</v>
      </c>
      <c r="C1178" s="633" t="s">
        <v>4708</v>
      </c>
      <c r="D1178" s="634" t="s">
        <v>1266</v>
      </c>
      <c r="E1178" s="635" t="s">
        <v>5330</v>
      </c>
      <c r="F1178" s="636"/>
      <c r="G1178" s="637" t="s">
        <v>106</v>
      </c>
      <c r="H1178" s="638">
        <v>5000</v>
      </c>
      <c r="I1178" s="638">
        <v>-5000</v>
      </c>
      <c r="J1178" s="639"/>
      <c r="K1178" s="640"/>
      <c r="L1178" s="641"/>
      <c r="M1178" s="638"/>
      <c r="N1178" s="638"/>
      <c r="O1178" s="638"/>
      <c r="P1178" s="642"/>
    </row>
    <row r="1179" spans="1:16" ht="45" x14ac:dyDescent="0.2">
      <c r="A1179" s="594">
        <v>584</v>
      </c>
      <c r="B1179" s="594">
        <v>594</v>
      </c>
      <c r="C1179" s="633" t="s">
        <v>4709</v>
      </c>
      <c r="D1179" s="634" t="s">
        <v>1627</v>
      </c>
      <c r="E1179" s="635" t="s">
        <v>5331</v>
      </c>
      <c r="F1179" s="636"/>
      <c r="G1179" s="637" t="s">
        <v>106</v>
      </c>
      <c r="H1179" s="638">
        <v>12000</v>
      </c>
      <c r="I1179" s="638">
        <v>-12000</v>
      </c>
      <c r="J1179" s="639"/>
      <c r="K1179" s="640"/>
      <c r="L1179" s="641"/>
      <c r="M1179" s="638"/>
      <c r="N1179" s="638"/>
      <c r="O1179" s="638"/>
      <c r="P1179" s="642"/>
    </row>
    <row r="1180" spans="1:16" ht="30" x14ac:dyDescent="0.2">
      <c r="A1180" s="594">
        <v>585</v>
      </c>
      <c r="B1180" s="594">
        <v>595</v>
      </c>
      <c r="C1180" s="633" t="s">
        <v>4710</v>
      </c>
      <c r="D1180" s="634" t="s">
        <v>1630</v>
      </c>
      <c r="E1180" s="635" t="s">
        <v>5332</v>
      </c>
      <c r="F1180" s="636"/>
      <c r="G1180" s="637" t="s">
        <v>106</v>
      </c>
      <c r="H1180" s="638">
        <v>3000</v>
      </c>
      <c r="I1180" s="638">
        <v>-3000</v>
      </c>
      <c r="J1180" s="639"/>
      <c r="K1180" s="640"/>
      <c r="L1180" s="641"/>
      <c r="M1180" s="638"/>
      <c r="N1180" s="638"/>
      <c r="O1180" s="638"/>
      <c r="P1180" s="642"/>
    </row>
    <row r="1181" spans="1:16" ht="30" x14ac:dyDescent="0.2">
      <c r="A1181" s="594">
        <v>714</v>
      </c>
      <c r="B1181" s="594" t="s">
        <v>4714</v>
      </c>
      <c r="C1181" s="633" t="s">
        <v>4711</v>
      </c>
      <c r="D1181" s="634" t="s">
        <v>2018</v>
      </c>
      <c r="E1181" s="635" t="s">
        <v>5333</v>
      </c>
      <c r="F1181" s="636"/>
      <c r="G1181" s="637" t="s">
        <v>106</v>
      </c>
      <c r="H1181" s="638">
        <v>12000</v>
      </c>
      <c r="I1181" s="638">
        <v>-12000</v>
      </c>
      <c r="J1181" s="639"/>
      <c r="K1181" s="640"/>
      <c r="L1181" s="641"/>
      <c r="M1181" s="638"/>
      <c r="N1181" s="638"/>
      <c r="O1181" s="638"/>
      <c r="P1181" s="642"/>
    </row>
    <row r="1182" spans="1:16" ht="30" x14ac:dyDescent="0.2">
      <c r="A1182" s="594">
        <v>792</v>
      </c>
      <c r="B1182" s="594">
        <v>800</v>
      </c>
      <c r="C1182" s="633" t="s">
        <v>4712</v>
      </c>
      <c r="D1182" s="634" t="s">
        <v>2235</v>
      </c>
      <c r="E1182" s="635" t="s">
        <v>5334</v>
      </c>
      <c r="F1182" s="636"/>
      <c r="G1182" s="637" t="s">
        <v>106</v>
      </c>
      <c r="H1182" s="638">
        <v>7000</v>
      </c>
      <c r="I1182" s="638">
        <v>-7000</v>
      </c>
      <c r="J1182" s="639"/>
      <c r="K1182" s="640"/>
      <c r="L1182" s="641"/>
      <c r="M1182" s="638"/>
      <c r="N1182" s="638"/>
      <c r="O1182" s="638"/>
      <c r="P1182" s="642"/>
    </row>
    <row r="1183" spans="1:16" ht="30" x14ac:dyDescent="0.2">
      <c r="A1183" s="594">
        <v>1162</v>
      </c>
      <c r="B1183" s="594">
        <v>1170</v>
      </c>
      <c r="C1183" s="633" t="s">
        <v>4713</v>
      </c>
      <c r="D1183" s="634" t="s">
        <v>3262</v>
      </c>
      <c r="E1183" s="635" t="s">
        <v>5335</v>
      </c>
      <c r="F1183" s="636"/>
      <c r="G1183" s="637" t="s">
        <v>106</v>
      </c>
      <c r="H1183" s="638">
        <v>10000</v>
      </c>
      <c r="I1183" s="638">
        <v>-10000</v>
      </c>
      <c r="J1183" s="639"/>
      <c r="K1183" s="640"/>
      <c r="L1183" s="641"/>
      <c r="M1183" s="638"/>
      <c r="N1183" s="638"/>
      <c r="O1183" s="638"/>
      <c r="P1183" s="642"/>
    </row>
    <row r="1184" spans="1:16" ht="30" x14ac:dyDescent="0.2">
      <c r="A1184" s="594">
        <v>341</v>
      </c>
      <c r="B1184" s="594">
        <v>353</v>
      </c>
      <c r="C1184" s="633" t="s">
        <v>4714</v>
      </c>
      <c r="D1184" s="634" t="s">
        <v>913</v>
      </c>
      <c r="E1184" s="635" t="s">
        <v>5336</v>
      </c>
      <c r="F1184" s="636"/>
      <c r="G1184" s="637" t="s">
        <v>106</v>
      </c>
      <c r="H1184" s="638">
        <v>15000</v>
      </c>
      <c r="I1184" s="638">
        <v>-15000</v>
      </c>
      <c r="J1184" s="639"/>
      <c r="K1184" s="640"/>
      <c r="L1184" s="641"/>
      <c r="M1184" s="638"/>
      <c r="N1184" s="638"/>
      <c r="O1184" s="638"/>
      <c r="P1184" s="642"/>
    </row>
    <row r="1185" spans="1:16" ht="30" x14ac:dyDescent="0.2">
      <c r="A1185" s="594">
        <v>375</v>
      </c>
      <c r="B1185" s="594">
        <v>387</v>
      </c>
      <c r="C1185" s="633" t="s">
        <v>5337</v>
      </c>
      <c r="D1185" s="634" t="s">
        <v>1015</v>
      </c>
      <c r="E1185" s="635" t="s">
        <v>5338</v>
      </c>
      <c r="F1185" s="636"/>
      <c r="G1185" s="637" t="s">
        <v>106</v>
      </c>
      <c r="H1185" s="638">
        <v>15000</v>
      </c>
      <c r="I1185" s="638">
        <v>-15000</v>
      </c>
      <c r="J1185" s="639"/>
      <c r="K1185" s="640"/>
      <c r="L1185" s="641"/>
      <c r="M1185" s="638"/>
      <c r="N1185" s="638"/>
      <c r="O1185" s="638"/>
      <c r="P1185" s="642"/>
    </row>
    <row r="1186" spans="1:16" ht="30" x14ac:dyDescent="0.2">
      <c r="A1186" s="594">
        <v>397</v>
      </c>
      <c r="B1186" s="594">
        <v>409</v>
      </c>
      <c r="C1186" s="633" t="s">
        <v>5339</v>
      </c>
      <c r="D1186" s="634" t="s">
        <v>1079</v>
      </c>
      <c r="E1186" s="635" t="s">
        <v>5340</v>
      </c>
      <c r="F1186" s="636"/>
      <c r="G1186" s="637" t="s">
        <v>106</v>
      </c>
      <c r="H1186" s="638">
        <v>15000</v>
      </c>
      <c r="I1186" s="638">
        <v>-15000</v>
      </c>
      <c r="J1186" s="639"/>
      <c r="K1186" s="640"/>
      <c r="L1186" s="641"/>
      <c r="M1186" s="638"/>
      <c r="N1186" s="638"/>
      <c r="O1186" s="638"/>
      <c r="P1186" s="642"/>
    </row>
    <row r="1187" spans="1:16" ht="30" x14ac:dyDescent="0.2">
      <c r="A1187" s="594">
        <v>431</v>
      </c>
      <c r="B1187" s="594">
        <v>443</v>
      </c>
      <c r="C1187" s="633" t="s">
        <v>5341</v>
      </c>
      <c r="D1187" s="634" t="s">
        <v>1173</v>
      </c>
      <c r="E1187" s="635" t="s">
        <v>5342</v>
      </c>
      <c r="F1187" s="636"/>
      <c r="G1187" s="637" t="s">
        <v>106</v>
      </c>
      <c r="H1187" s="638">
        <v>15000</v>
      </c>
      <c r="I1187" s="638">
        <v>-15000</v>
      </c>
      <c r="J1187" s="639"/>
      <c r="K1187" s="640"/>
      <c r="L1187" s="641"/>
      <c r="M1187" s="638"/>
      <c r="N1187" s="638"/>
      <c r="O1187" s="638"/>
      <c r="P1187" s="642"/>
    </row>
    <row r="1188" spans="1:16" ht="30" x14ac:dyDescent="0.2">
      <c r="A1188" s="594">
        <v>468</v>
      </c>
      <c r="B1188" s="594">
        <v>478</v>
      </c>
      <c r="C1188" s="633" t="s">
        <v>5343</v>
      </c>
      <c r="D1188" s="634" t="s">
        <v>1268</v>
      </c>
      <c r="E1188" s="635" t="s">
        <v>5344</v>
      </c>
      <c r="F1188" s="636"/>
      <c r="G1188" s="637" t="s">
        <v>106</v>
      </c>
      <c r="H1188" s="638">
        <v>15000</v>
      </c>
      <c r="I1188" s="638">
        <v>-15000</v>
      </c>
      <c r="J1188" s="639"/>
      <c r="K1188" s="640"/>
      <c r="L1188" s="641"/>
      <c r="M1188" s="638"/>
      <c r="N1188" s="638"/>
      <c r="O1188" s="638"/>
      <c r="P1188" s="642"/>
    </row>
    <row r="1189" spans="1:16" ht="30" x14ac:dyDescent="0.2">
      <c r="A1189" s="594">
        <v>112</v>
      </c>
      <c r="B1189" s="594" t="s">
        <v>4698</v>
      </c>
      <c r="C1189" s="633" t="s">
        <v>5345</v>
      </c>
      <c r="D1189" s="634" t="s">
        <v>366</v>
      </c>
      <c r="E1189" s="635" t="s">
        <v>5346</v>
      </c>
      <c r="F1189" s="636"/>
      <c r="G1189" s="637" t="s">
        <v>106</v>
      </c>
      <c r="H1189" s="638">
        <v>40000</v>
      </c>
      <c r="I1189" s="638">
        <v>-40000</v>
      </c>
      <c r="J1189" s="639"/>
      <c r="K1189" s="640"/>
      <c r="L1189" s="641"/>
      <c r="M1189" s="638"/>
      <c r="N1189" s="638"/>
      <c r="O1189" s="638"/>
      <c r="P1189" s="642"/>
    </row>
    <row r="1190" spans="1:16" ht="30" x14ac:dyDescent="0.2">
      <c r="A1190" s="594">
        <v>113</v>
      </c>
      <c r="B1190" s="594" t="s">
        <v>4699</v>
      </c>
      <c r="C1190" s="633" t="s">
        <v>5347</v>
      </c>
      <c r="D1190" s="634" t="s">
        <v>367</v>
      </c>
      <c r="E1190" s="635" t="s">
        <v>5348</v>
      </c>
      <c r="F1190" s="636"/>
      <c r="G1190" s="637" t="s">
        <v>106</v>
      </c>
      <c r="H1190" s="638">
        <v>120000</v>
      </c>
      <c r="I1190" s="638">
        <v>-120000</v>
      </c>
      <c r="J1190" s="639"/>
      <c r="K1190" s="640"/>
      <c r="L1190" s="641"/>
      <c r="M1190" s="638"/>
      <c r="N1190" s="638"/>
      <c r="O1190" s="638"/>
      <c r="P1190" s="642"/>
    </row>
    <row r="1191" spans="1:16" ht="30" x14ac:dyDescent="0.2">
      <c r="A1191" s="594">
        <v>48</v>
      </c>
      <c r="B1191" s="594" t="s">
        <v>4700</v>
      </c>
      <c r="C1191" s="633" t="s">
        <v>5349</v>
      </c>
      <c r="D1191" s="634" t="s">
        <v>240</v>
      </c>
      <c r="E1191" s="635" t="s">
        <v>5350</v>
      </c>
      <c r="F1191" s="636"/>
      <c r="G1191" s="637" t="s">
        <v>106</v>
      </c>
      <c r="H1191" s="638">
        <v>350000</v>
      </c>
      <c r="I1191" s="638">
        <v>-350000</v>
      </c>
      <c r="J1191" s="639"/>
      <c r="K1191" s="640"/>
      <c r="L1191" s="641"/>
      <c r="M1191" s="638"/>
      <c r="N1191" s="638"/>
      <c r="O1191" s="638"/>
      <c r="P1191" s="642"/>
    </row>
    <row r="1192" spans="1:16" x14ac:dyDescent="0.2">
      <c r="A1192" s="594">
        <v>945</v>
      </c>
      <c r="B1192" s="594">
        <v>953</v>
      </c>
      <c r="C1192" s="633" t="s">
        <v>5351</v>
      </c>
      <c r="D1192" s="634" t="s">
        <v>2651</v>
      </c>
      <c r="E1192" s="635" t="s">
        <v>5352</v>
      </c>
      <c r="F1192" s="636"/>
      <c r="G1192" s="637" t="s">
        <v>106</v>
      </c>
      <c r="H1192" s="638">
        <v>18000</v>
      </c>
      <c r="I1192" s="638">
        <v>-18000</v>
      </c>
      <c r="J1192" s="639"/>
      <c r="K1192" s="640"/>
      <c r="L1192" s="641"/>
      <c r="M1192" s="638"/>
      <c r="N1192" s="638"/>
      <c r="O1192" s="638"/>
      <c r="P1192" s="642"/>
    </row>
    <row r="1193" spans="1:16" x14ac:dyDescent="0.2">
      <c r="A1193" s="594">
        <v>946</v>
      </c>
      <c r="B1193" s="594">
        <v>954</v>
      </c>
      <c r="C1193" s="633" t="s">
        <v>5353</v>
      </c>
      <c r="D1193" s="634" t="s">
        <v>2655</v>
      </c>
      <c r="E1193" s="635" t="s">
        <v>5354</v>
      </c>
      <c r="F1193" s="636"/>
      <c r="G1193" s="637" t="s">
        <v>106</v>
      </c>
      <c r="H1193" s="638">
        <v>1500</v>
      </c>
      <c r="I1193" s="638">
        <v>-1500</v>
      </c>
      <c r="J1193" s="639"/>
      <c r="K1193" s="640"/>
      <c r="L1193" s="641"/>
      <c r="M1193" s="638"/>
      <c r="N1193" s="638"/>
      <c r="O1193" s="638"/>
      <c r="P1193" s="642"/>
    </row>
    <row r="1194" spans="1:16" ht="30" x14ac:dyDescent="0.2">
      <c r="A1194" s="594">
        <v>949</v>
      </c>
      <c r="B1194" s="594">
        <v>957</v>
      </c>
      <c r="C1194" s="633" t="s">
        <v>5355</v>
      </c>
      <c r="D1194" s="634" t="s">
        <v>2664</v>
      </c>
      <c r="E1194" s="635" t="s">
        <v>5356</v>
      </c>
      <c r="F1194" s="636"/>
      <c r="G1194" s="637" t="s">
        <v>106</v>
      </c>
      <c r="H1194" s="638">
        <v>2500</v>
      </c>
      <c r="I1194" s="638">
        <v>-2500</v>
      </c>
      <c r="J1194" s="639"/>
      <c r="K1194" s="640"/>
      <c r="L1194" s="641"/>
      <c r="M1194" s="638"/>
      <c r="N1194" s="638"/>
      <c r="O1194" s="638"/>
      <c r="P1194" s="642"/>
    </row>
    <row r="1195" spans="1:16" ht="45" x14ac:dyDescent="0.2">
      <c r="A1195" s="594">
        <v>1133</v>
      </c>
      <c r="B1195" s="594">
        <v>1141</v>
      </c>
      <c r="C1195" s="633" t="s">
        <v>5357</v>
      </c>
      <c r="D1195" s="634" t="s">
        <v>3180</v>
      </c>
      <c r="E1195" s="635" t="s">
        <v>5358</v>
      </c>
      <c r="F1195" s="636"/>
      <c r="G1195" s="637" t="s">
        <v>106</v>
      </c>
      <c r="H1195" s="638">
        <v>4500</v>
      </c>
      <c r="I1195" s="638">
        <v>-4500</v>
      </c>
      <c r="J1195" s="639"/>
      <c r="K1195" s="640"/>
      <c r="L1195" s="641"/>
      <c r="M1195" s="638"/>
      <c r="N1195" s="638"/>
      <c r="O1195" s="638"/>
      <c r="P1195" s="642"/>
    </row>
    <row r="1196" spans="1:16" ht="30" x14ac:dyDescent="0.2">
      <c r="A1196" s="594">
        <v>27</v>
      </c>
      <c r="B1196" s="594" t="s">
        <v>4691</v>
      </c>
      <c r="C1196" s="633" t="s">
        <v>5359</v>
      </c>
      <c r="D1196" s="634" t="s">
        <v>188</v>
      </c>
      <c r="E1196" s="635" t="s">
        <v>5360</v>
      </c>
      <c r="F1196" s="636"/>
      <c r="G1196" s="637" t="s">
        <v>106</v>
      </c>
      <c r="H1196" s="638">
        <v>350000</v>
      </c>
      <c r="I1196" s="638">
        <v>-350000</v>
      </c>
      <c r="J1196" s="639"/>
      <c r="K1196" s="640"/>
      <c r="L1196" s="641"/>
      <c r="M1196" s="638"/>
      <c r="N1196" s="638"/>
      <c r="O1196" s="638"/>
      <c r="P1196" s="642"/>
    </row>
    <row r="1197" spans="1:16" ht="30" x14ac:dyDescent="0.2">
      <c r="A1197" s="594">
        <v>284</v>
      </c>
      <c r="B1197" s="594">
        <v>296</v>
      </c>
      <c r="C1197" s="633" t="s">
        <v>5361</v>
      </c>
      <c r="D1197" s="634" t="s">
        <v>740</v>
      </c>
      <c r="E1197" s="635" t="s">
        <v>5362</v>
      </c>
      <c r="F1197" s="636"/>
      <c r="G1197" s="637" t="s">
        <v>106</v>
      </c>
      <c r="H1197" s="638">
        <v>350000</v>
      </c>
      <c r="I1197" s="638">
        <v>-350000</v>
      </c>
      <c r="J1197" s="639"/>
      <c r="K1197" s="640"/>
      <c r="L1197" s="641"/>
      <c r="M1197" s="638"/>
      <c r="N1197" s="638"/>
      <c r="O1197" s="638"/>
      <c r="P1197" s="642"/>
    </row>
    <row r="1198" spans="1:16" ht="30" x14ac:dyDescent="0.2">
      <c r="A1198" s="594">
        <v>190</v>
      </c>
      <c r="B1198" s="594" t="s">
        <v>4706</v>
      </c>
      <c r="C1198" s="633" t="s">
        <v>5363</v>
      </c>
      <c r="D1198" s="634" t="s">
        <v>511</v>
      </c>
      <c r="E1198" s="635" t="s">
        <v>5364</v>
      </c>
      <c r="F1198" s="636"/>
      <c r="G1198" s="637" t="s">
        <v>106</v>
      </c>
      <c r="H1198" s="638">
        <v>38000</v>
      </c>
      <c r="I1198" s="638">
        <v>-38000</v>
      </c>
      <c r="J1198" s="639"/>
      <c r="K1198" s="640"/>
      <c r="L1198" s="641"/>
      <c r="M1198" s="638"/>
      <c r="N1198" s="638"/>
      <c r="O1198" s="638"/>
      <c r="P1198" s="642"/>
    </row>
    <row r="1199" spans="1:16" ht="30" x14ac:dyDescent="0.2">
      <c r="A1199" s="594">
        <v>1141</v>
      </c>
      <c r="B1199" s="594">
        <v>1149</v>
      </c>
      <c r="C1199" s="633" t="s">
        <v>5365</v>
      </c>
      <c r="D1199" s="634" t="s">
        <v>3204</v>
      </c>
      <c r="E1199" s="635" t="s">
        <v>5366</v>
      </c>
      <c r="F1199" s="636"/>
      <c r="G1199" s="637" t="s">
        <v>106</v>
      </c>
      <c r="H1199" s="638">
        <v>20000</v>
      </c>
      <c r="I1199" s="638">
        <v>-20000</v>
      </c>
      <c r="J1199" s="639"/>
      <c r="K1199" s="640"/>
      <c r="L1199" s="641"/>
      <c r="M1199" s="638"/>
      <c r="N1199" s="638"/>
      <c r="O1199" s="638"/>
      <c r="P1199" s="642"/>
    </row>
    <row r="1200" spans="1:16" ht="30" x14ac:dyDescent="0.2">
      <c r="A1200" s="594">
        <v>1041</v>
      </c>
      <c r="B1200" s="594">
        <v>1049</v>
      </c>
      <c r="C1200" s="633" t="s">
        <v>5367</v>
      </c>
      <c r="D1200" s="634" t="s">
        <v>2905</v>
      </c>
      <c r="E1200" s="635" t="s">
        <v>5368</v>
      </c>
      <c r="F1200" s="636"/>
      <c r="G1200" s="637" t="s">
        <v>106</v>
      </c>
      <c r="H1200" s="638">
        <v>5000</v>
      </c>
      <c r="I1200" s="638">
        <v>-5000</v>
      </c>
      <c r="J1200" s="639"/>
      <c r="K1200" s="640"/>
      <c r="L1200" s="641"/>
      <c r="M1200" s="638"/>
      <c r="N1200" s="638"/>
      <c r="O1200" s="638"/>
      <c r="P1200" s="642"/>
    </row>
    <row r="1201" spans="1:16" ht="30" x14ac:dyDescent="0.2">
      <c r="A1201" s="594">
        <v>158</v>
      </c>
      <c r="B1201" s="594" t="s">
        <v>4703</v>
      </c>
      <c r="C1201" s="633" t="s">
        <v>5369</v>
      </c>
      <c r="D1201" s="634" t="s">
        <v>447</v>
      </c>
      <c r="E1201" s="635" t="s">
        <v>5370</v>
      </c>
      <c r="F1201" s="636"/>
      <c r="G1201" s="637" t="s">
        <v>106</v>
      </c>
      <c r="H1201" s="638">
        <v>10000</v>
      </c>
      <c r="I1201" s="638">
        <v>-10000</v>
      </c>
      <c r="J1201" s="639"/>
      <c r="K1201" s="640"/>
      <c r="L1201" s="641"/>
      <c r="M1201" s="638"/>
      <c r="N1201" s="638"/>
      <c r="O1201" s="638"/>
      <c r="P1201" s="642"/>
    </row>
    <row r="1202" spans="1:16" ht="30" x14ac:dyDescent="0.2">
      <c r="A1202" s="594">
        <v>495</v>
      </c>
      <c r="B1202" s="594">
        <v>505</v>
      </c>
      <c r="C1202" s="633" t="s">
        <v>5371</v>
      </c>
      <c r="D1202" s="634" t="s">
        <v>1350</v>
      </c>
      <c r="E1202" s="635" t="s">
        <v>5372</v>
      </c>
      <c r="F1202" s="636"/>
      <c r="G1202" s="637" t="s">
        <v>106</v>
      </c>
      <c r="H1202" s="638">
        <v>10000</v>
      </c>
      <c r="I1202" s="638">
        <v>-10000</v>
      </c>
      <c r="J1202" s="639"/>
      <c r="K1202" s="640"/>
      <c r="L1202" s="641"/>
      <c r="M1202" s="638"/>
      <c r="N1202" s="638"/>
      <c r="O1202" s="638"/>
      <c r="P1202" s="642"/>
    </row>
    <row r="1203" spans="1:16" ht="30" x14ac:dyDescent="0.2">
      <c r="A1203" s="594">
        <v>738</v>
      </c>
      <c r="B1203" s="594">
        <v>746</v>
      </c>
      <c r="C1203" s="633" t="s">
        <v>5373</v>
      </c>
      <c r="D1203" s="634" t="s">
        <v>2083</v>
      </c>
      <c r="E1203" s="635" t="s">
        <v>5374</v>
      </c>
      <c r="F1203" s="636"/>
      <c r="G1203" s="637" t="s">
        <v>106</v>
      </c>
      <c r="H1203" s="638">
        <v>5000</v>
      </c>
      <c r="I1203" s="638">
        <v>-5000</v>
      </c>
      <c r="J1203" s="639"/>
      <c r="K1203" s="640"/>
      <c r="L1203" s="641"/>
      <c r="M1203" s="638"/>
      <c r="N1203" s="638"/>
      <c r="O1203" s="638"/>
      <c r="P1203" s="642"/>
    </row>
    <row r="1204" spans="1:16" ht="30" x14ac:dyDescent="0.2">
      <c r="A1204" s="594">
        <v>1123</v>
      </c>
      <c r="B1204" s="594">
        <v>1131</v>
      </c>
      <c r="C1204" s="633" t="s">
        <v>5375</v>
      </c>
      <c r="D1204" s="634" t="s">
        <v>3151</v>
      </c>
      <c r="E1204" s="635" t="s">
        <v>5376</v>
      </c>
      <c r="F1204" s="636"/>
      <c r="G1204" s="637" t="s">
        <v>106</v>
      </c>
      <c r="H1204" s="638">
        <v>7000</v>
      </c>
      <c r="I1204" s="638">
        <v>-7000</v>
      </c>
      <c r="J1204" s="639"/>
      <c r="K1204" s="640"/>
      <c r="L1204" s="641"/>
      <c r="M1204" s="638"/>
      <c r="N1204" s="638"/>
      <c r="O1204" s="638"/>
      <c r="P1204" s="642"/>
    </row>
    <row r="1205" spans="1:16" x14ac:dyDescent="0.2">
      <c r="A1205" s="594">
        <v>60</v>
      </c>
      <c r="B1205" s="594">
        <v>87</v>
      </c>
      <c r="C1205" s="633" t="s">
        <v>5377</v>
      </c>
      <c r="D1205" s="634" t="s">
        <v>263</v>
      </c>
      <c r="E1205" s="635" t="s">
        <v>5378</v>
      </c>
      <c r="F1205" s="636"/>
      <c r="G1205" s="637" t="s">
        <v>106</v>
      </c>
      <c r="H1205" s="638">
        <v>100000</v>
      </c>
      <c r="I1205" s="638">
        <v>-100000</v>
      </c>
      <c r="J1205" s="639"/>
      <c r="K1205" s="640"/>
      <c r="L1205" s="641"/>
      <c r="M1205" s="638"/>
      <c r="N1205" s="638"/>
      <c r="O1205" s="638"/>
      <c r="P1205" s="642"/>
    </row>
    <row r="1206" spans="1:16" ht="30" x14ac:dyDescent="0.2">
      <c r="A1206" s="594">
        <v>1003</v>
      </c>
      <c r="B1206" s="594">
        <v>1011</v>
      </c>
      <c r="C1206" s="633" t="s">
        <v>5379</v>
      </c>
      <c r="D1206" s="634" t="s">
        <v>2808</v>
      </c>
      <c r="E1206" s="635" t="s">
        <v>5380</v>
      </c>
      <c r="F1206" s="636"/>
      <c r="G1206" s="637" t="s">
        <v>106</v>
      </c>
      <c r="H1206" s="638">
        <v>20000</v>
      </c>
      <c r="I1206" s="638">
        <v>-20000</v>
      </c>
      <c r="J1206" s="639"/>
      <c r="K1206" s="640"/>
      <c r="L1206" s="641"/>
      <c r="M1206" s="638"/>
      <c r="N1206" s="638"/>
      <c r="O1206" s="638"/>
      <c r="P1206" s="642"/>
    </row>
    <row r="1207" spans="1:16" ht="45" x14ac:dyDescent="0.2">
      <c r="A1207" s="594">
        <v>165</v>
      </c>
      <c r="B1207" s="594">
        <v>128</v>
      </c>
      <c r="C1207" s="633" t="s">
        <v>5381</v>
      </c>
      <c r="D1207" s="634" t="s">
        <v>460</v>
      </c>
      <c r="E1207" s="635" t="s">
        <v>5382</v>
      </c>
      <c r="F1207" s="636"/>
      <c r="G1207" s="637" t="s">
        <v>106</v>
      </c>
      <c r="H1207" s="638">
        <v>300000</v>
      </c>
      <c r="I1207" s="638">
        <v>-300000</v>
      </c>
      <c r="J1207" s="639"/>
      <c r="K1207" s="640"/>
      <c r="L1207" s="641"/>
      <c r="M1207" s="638"/>
      <c r="N1207" s="638"/>
      <c r="O1207" s="638"/>
      <c r="P1207" s="642"/>
    </row>
    <row r="1208" spans="1:16" ht="45" x14ac:dyDescent="0.2">
      <c r="A1208" s="594">
        <v>169</v>
      </c>
      <c r="B1208" s="594">
        <v>171</v>
      </c>
      <c r="C1208" s="633" t="s">
        <v>5383</v>
      </c>
      <c r="D1208" s="634" t="s">
        <v>468</v>
      </c>
      <c r="E1208" s="635" t="s">
        <v>5384</v>
      </c>
      <c r="F1208" s="636"/>
      <c r="G1208" s="637" t="s">
        <v>106</v>
      </c>
      <c r="H1208" s="638">
        <v>200000</v>
      </c>
      <c r="I1208" s="638">
        <v>-200000</v>
      </c>
      <c r="J1208" s="639"/>
      <c r="K1208" s="640"/>
      <c r="L1208" s="641"/>
      <c r="M1208" s="638"/>
      <c r="N1208" s="638"/>
      <c r="O1208" s="638"/>
      <c r="P1208" s="642"/>
    </row>
    <row r="1209" spans="1:16" ht="30" x14ac:dyDescent="0.2">
      <c r="A1209" s="594">
        <v>74</v>
      </c>
      <c r="B1209" s="594" t="s">
        <v>4709</v>
      </c>
      <c r="C1209" s="633" t="s">
        <v>5385</v>
      </c>
      <c r="D1209" s="634" t="s">
        <v>290</v>
      </c>
      <c r="E1209" s="635" t="s">
        <v>5386</v>
      </c>
      <c r="F1209" s="636"/>
      <c r="G1209" s="637" t="s">
        <v>106</v>
      </c>
      <c r="H1209" s="638">
        <v>300000</v>
      </c>
      <c r="I1209" s="638">
        <v>-300000</v>
      </c>
      <c r="J1209" s="639"/>
      <c r="K1209" s="640"/>
      <c r="L1209" s="641"/>
      <c r="M1209" s="638"/>
      <c r="N1209" s="638"/>
      <c r="O1209" s="638"/>
      <c r="P1209" s="642"/>
    </row>
    <row r="1210" spans="1:16" ht="60" x14ac:dyDescent="0.2">
      <c r="A1210" s="594">
        <v>88</v>
      </c>
      <c r="B1210" s="594" t="s">
        <v>4712</v>
      </c>
      <c r="C1210" s="633" t="s">
        <v>5387</v>
      </c>
      <c r="D1210" s="634" t="s">
        <v>318</v>
      </c>
      <c r="E1210" s="635" t="s">
        <v>5388</v>
      </c>
      <c r="F1210" s="636"/>
      <c r="G1210" s="637" t="s">
        <v>106</v>
      </c>
      <c r="H1210" s="638">
        <v>24000</v>
      </c>
      <c r="I1210" s="638">
        <v>-24000</v>
      </c>
      <c r="J1210" s="639"/>
      <c r="K1210" s="640"/>
      <c r="L1210" s="641"/>
      <c r="M1210" s="638"/>
      <c r="N1210" s="638"/>
      <c r="O1210" s="638"/>
      <c r="P1210" s="642"/>
    </row>
    <row r="1211" spans="1:16" ht="45" x14ac:dyDescent="0.2">
      <c r="A1211" s="594">
        <v>89</v>
      </c>
      <c r="B1211" s="594" t="s">
        <v>4713</v>
      </c>
      <c r="C1211" s="633" t="s">
        <v>5389</v>
      </c>
      <c r="D1211" s="634" t="s">
        <v>321</v>
      </c>
      <c r="E1211" s="635" t="s">
        <v>5390</v>
      </c>
      <c r="F1211" s="636"/>
      <c r="G1211" s="637" t="s">
        <v>106</v>
      </c>
      <c r="H1211" s="638">
        <v>17000</v>
      </c>
      <c r="I1211" s="638">
        <v>-17000</v>
      </c>
      <c r="J1211" s="639"/>
      <c r="K1211" s="640"/>
      <c r="L1211" s="641"/>
      <c r="M1211" s="638"/>
      <c r="N1211" s="638"/>
      <c r="O1211" s="638"/>
      <c r="P1211" s="642"/>
    </row>
    <row r="1212" spans="1:16" ht="45" x14ac:dyDescent="0.2">
      <c r="A1212" s="594">
        <v>903</v>
      </c>
      <c r="B1212" s="594">
        <v>911</v>
      </c>
      <c r="C1212" s="633" t="s">
        <v>5391</v>
      </c>
      <c r="D1212" s="634" t="s">
        <v>2539</v>
      </c>
      <c r="E1212" s="635" t="s">
        <v>5392</v>
      </c>
      <c r="F1212" s="636"/>
      <c r="G1212" s="637" t="s">
        <v>106</v>
      </c>
      <c r="H1212" s="638">
        <v>15000</v>
      </c>
      <c r="I1212" s="638">
        <v>-15000</v>
      </c>
      <c r="J1212" s="639"/>
      <c r="K1212" s="640"/>
      <c r="L1212" s="641"/>
      <c r="M1212" s="638"/>
      <c r="N1212" s="638"/>
      <c r="O1212" s="638"/>
      <c r="P1212" s="642"/>
    </row>
    <row r="1213" spans="1:16" ht="30" x14ac:dyDescent="0.2">
      <c r="A1213" s="594">
        <v>962</v>
      </c>
      <c r="B1213" s="594">
        <v>970</v>
      </c>
      <c r="C1213" s="633" t="s">
        <v>5393</v>
      </c>
      <c r="D1213" s="634" t="s">
        <v>2701</v>
      </c>
      <c r="E1213" s="635" t="s">
        <v>5394</v>
      </c>
      <c r="F1213" s="636"/>
      <c r="G1213" s="637" t="s">
        <v>106</v>
      </c>
      <c r="H1213" s="638">
        <v>7500</v>
      </c>
      <c r="I1213" s="638">
        <v>-7500</v>
      </c>
      <c r="J1213" s="639"/>
      <c r="K1213" s="640"/>
      <c r="L1213" s="641"/>
      <c r="M1213" s="638"/>
      <c r="N1213" s="638"/>
      <c r="O1213" s="638"/>
      <c r="P1213" s="642"/>
    </row>
    <row r="1214" spans="1:16" ht="45" x14ac:dyDescent="0.2">
      <c r="A1214" s="594">
        <v>966</v>
      </c>
      <c r="B1214" s="594">
        <v>974</v>
      </c>
      <c r="C1214" s="633" t="s">
        <v>5395</v>
      </c>
      <c r="D1214" s="634" t="s">
        <v>2712</v>
      </c>
      <c r="E1214" s="635" t="s">
        <v>5396</v>
      </c>
      <c r="F1214" s="636"/>
      <c r="G1214" s="637" t="s">
        <v>106</v>
      </c>
      <c r="H1214" s="638">
        <v>7500</v>
      </c>
      <c r="I1214" s="638">
        <v>-7500</v>
      </c>
      <c r="J1214" s="639"/>
      <c r="K1214" s="640"/>
      <c r="L1214" s="641"/>
      <c r="M1214" s="638"/>
      <c r="N1214" s="638"/>
      <c r="O1214" s="638"/>
      <c r="P1214" s="642"/>
    </row>
    <row r="1215" spans="1:16" ht="30" x14ac:dyDescent="0.2">
      <c r="A1215" s="594">
        <v>629</v>
      </c>
      <c r="B1215" s="594">
        <v>639</v>
      </c>
      <c r="C1215" s="633" t="s">
        <v>5397</v>
      </c>
      <c r="D1215" s="634" t="s">
        <v>1766</v>
      </c>
      <c r="E1215" s="635" t="s">
        <v>5398</v>
      </c>
      <c r="F1215" s="636"/>
      <c r="G1215" s="637" t="s">
        <v>106</v>
      </c>
      <c r="H1215" s="638">
        <v>5000</v>
      </c>
      <c r="I1215" s="638">
        <v>-5000</v>
      </c>
      <c r="J1215" s="639"/>
      <c r="K1215" s="640"/>
      <c r="L1215" s="641"/>
      <c r="M1215" s="638"/>
      <c r="N1215" s="638"/>
      <c r="O1215" s="638"/>
      <c r="P1215" s="642"/>
    </row>
    <row r="1216" spans="1:16" ht="30" x14ac:dyDescent="0.2">
      <c r="A1216" s="594">
        <v>670</v>
      </c>
      <c r="B1216" s="594">
        <v>680</v>
      </c>
      <c r="C1216" s="633" t="s">
        <v>5399</v>
      </c>
      <c r="D1216" s="634" t="s">
        <v>1891</v>
      </c>
      <c r="E1216" s="635" t="s">
        <v>5400</v>
      </c>
      <c r="F1216" s="636"/>
      <c r="G1216" s="637" t="s">
        <v>106</v>
      </c>
      <c r="H1216" s="638">
        <v>12500</v>
      </c>
      <c r="I1216" s="638">
        <v>-12500</v>
      </c>
      <c r="J1216" s="639"/>
      <c r="K1216" s="640"/>
      <c r="L1216" s="641"/>
      <c r="M1216" s="638"/>
      <c r="N1216" s="638"/>
      <c r="O1216" s="638"/>
      <c r="P1216" s="642"/>
    </row>
    <row r="1217" spans="1:16" ht="30" x14ac:dyDescent="0.2">
      <c r="A1217" s="594">
        <v>671</v>
      </c>
      <c r="B1217" s="594">
        <v>681</v>
      </c>
      <c r="C1217" s="633" t="s">
        <v>5401</v>
      </c>
      <c r="D1217" s="634" t="s">
        <v>1894</v>
      </c>
      <c r="E1217" s="635" t="s">
        <v>5402</v>
      </c>
      <c r="F1217" s="636"/>
      <c r="G1217" s="637" t="s">
        <v>106</v>
      </c>
      <c r="H1217" s="638">
        <v>5000</v>
      </c>
      <c r="I1217" s="638">
        <v>-5000</v>
      </c>
      <c r="J1217" s="639"/>
      <c r="K1217" s="640"/>
      <c r="L1217" s="641"/>
      <c r="M1217" s="638"/>
      <c r="N1217" s="638"/>
      <c r="O1217" s="638"/>
      <c r="P1217" s="642"/>
    </row>
    <row r="1218" spans="1:16" ht="30" x14ac:dyDescent="0.2">
      <c r="A1218" s="594">
        <v>687</v>
      </c>
      <c r="B1218" s="594">
        <v>697</v>
      </c>
      <c r="C1218" s="633" t="s">
        <v>5403</v>
      </c>
      <c r="D1218" s="634" t="s">
        <v>1941</v>
      </c>
      <c r="E1218" s="635" t="s">
        <v>5404</v>
      </c>
      <c r="F1218" s="636"/>
      <c r="G1218" s="637" t="s">
        <v>106</v>
      </c>
      <c r="H1218" s="638">
        <v>5000</v>
      </c>
      <c r="I1218" s="638">
        <v>-5000</v>
      </c>
      <c r="J1218" s="639"/>
      <c r="K1218" s="640"/>
      <c r="L1218" s="641"/>
      <c r="M1218" s="638"/>
      <c r="N1218" s="638"/>
      <c r="O1218" s="638"/>
      <c r="P1218" s="642"/>
    </row>
    <row r="1219" spans="1:16" ht="30" x14ac:dyDescent="0.2">
      <c r="A1219" s="594">
        <v>920</v>
      </c>
      <c r="B1219" s="594">
        <v>928</v>
      </c>
      <c r="C1219" s="633" t="s">
        <v>5405</v>
      </c>
      <c r="D1219" s="634" t="s">
        <v>2584</v>
      </c>
      <c r="E1219" s="635" t="s">
        <v>5406</v>
      </c>
      <c r="F1219" s="636"/>
      <c r="G1219" s="637" t="s">
        <v>106</v>
      </c>
      <c r="H1219" s="638">
        <v>5000</v>
      </c>
      <c r="I1219" s="638">
        <v>-5000</v>
      </c>
      <c r="J1219" s="639"/>
      <c r="K1219" s="640"/>
      <c r="L1219" s="641"/>
      <c r="M1219" s="638"/>
      <c r="N1219" s="638"/>
      <c r="O1219" s="638"/>
      <c r="P1219" s="642"/>
    </row>
    <row r="1220" spans="1:16" ht="30" x14ac:dyDescent="0.2">
      <c r="A1220" s="594">
        <v>1074</v>
      </c>
      <c r="B1220" s="594">
        <v>1082</v>
      </c>
      <c r="C1220" s="633" t="s">
        <v>5407</v>
      </c>
      <c r="D1220" s="634" t="s">
        <v>3010</v>
      </c>
      <c r="E1220" s="635" t="s">
        <v>5408</v>
      </c>
      <c r="F1220" s="636"/>
      <c r="G1220" s="637" t="s">
        <v>106</v>
      </c>
      <c r="H1220" s="638">
        <v>5000</v>
      </c>
      <c r="I1220" s="638">
        <v>-5000</v>
      </c>
      <c r="J1220" s="639"/>
      <c r="K1220" s="640"/>
      <c r="L1220" s="641"/>
      <c r="M1220" s="638"/>
      <c r="N1220" s="638"/>
      <c r="O1220" s="638"/>
      <c r="P1220" s="642"/>
    </row>
    <row r="1221" spans="1:16" ht="30" x14ac:dyDescent="0.2">
      <c r="A1221" s="594">
        <v>1075</v>
      </c>
      <c r="B1221" s="594">
        <v>1083</v>
      </c>
      <c r="C1221" s="633" t="s">
        <v>5409</v>
      </c>
      <c r="D1221" s="634" t="s">
        <v>3013</v>
      </c>
      <c r="E1221" s="635" t="s">
        <v>5410</v>
      </c>
      <c r="F1221" s="636"/>
      <c r="G1221" s="637" t="s">
        <v>106</v>
      </c>
      <c r="H1221" s="638">
        <v>10000</v>
      </c>
      <c r="I1221" s="638">
        <v>-10000</v>
      </c>
      <c r="J1221" s="639"/>
      <c r="K1221" s="640"/>
      <c r="L1221" s="641"/>
      <c r="M1221" s="638"/>
      <c r="N1221" s="638"/>
      <c r="O1221" s="638"/>
      <c r="P1221" s="642"/>
    </row>
    <row r="1222" spans="1:16" ht="30" x14ac:dyDescent="0.2">
      <c r="A1222" s="594">
        <v>1130</v>
      </c>
      <c r="B1222" s="594">
        <v>1138</v>
      </c>
      <c r="C1222" s="633" t="s">
        <v>5411</v>
      </c>
      <c r="D1222" s="634" t="s">
        <v>3172</v>
      </c>
      <c r="E1222" s="635" t="s">
        <v>5412</v>
      </c>
      <c r="F1222" s="636"/>
      <c r="G1222" s="637" t="s">
        <v>106</v>
      </c>
      <c r="H1222" s="638">
        <v>5000</v>
      </c>
      <c r="I1222" s="638">
        <v>-5000</v>
      </c>
      <c r="J1222" s="639"/>
      <c r="K1222" s="640"/>
      <c r="L1222" s="641"/>
      <c r="M1222" s="638"/>
      <c r="N1222" s="638"/>
      <c r="O1222" s="638"/>
      <c r="P1222" s="642"/>
    </row>
    <row r="1223" spans="1:16" ht="45" x14ac:dyDescent="0.2">
      <c r="A1223" s="594">
        <v>1131</v>
      </c>
      <c r="B1223" s="594">
        <v>1139</v>
      </c>
      <c r="C1223" s="633" t="s">
        <v>5413</v>
      </c>
      <c r="D1223" s="634" t="s">
        <v>3174</v>
      </c>
      <c r="E1223" s="635" t="s">
        <v>5414</v>
      </c>
      <c r="F1223" s="636"/>
      <c r="G1223" s="637" t="s">
        <v>106</v>
      </c>
      <c r="H1223" s="638">
        <v>7500</v>
      </c>
      <c r="I1223" s="638">
        <v>-7500</v>
      </c>
      <c r="J1223" s="639"/>
      <c r="K1223" s="640"/>
      <c r="L1223" s="641"/>
      <c r="M1223" s="638"/>
      <c r="N1223" s="638"/>
      <c r="O1223" s="638"/>
      <c r="P1223" s="642"/>
    </row>
    <row r="1224" spans="1:16" ht="45" x14ac:dyDescent="0.2">
      <c r="A1224" s="594">
        <v>1132</v>
      </c>
      <c r="B1224" s="594">
        <v>1140</v>
      </c>
      <c r="C1224" s="633" t="s">
        <v>5415</v>
      </c>
      <c r="D1224" s="634" t="s">
        <v>3177</v>
      </c>
      <c r="E1224" s="635" t="s">
        <v>5416</v>
      </c>
      <c r="F1224" s="636"/>
      <c r="G1224" s="637" t="s">
        <v>106</v>
      </c>
      <c r="H1224" s="638">
        <v>5000</v>
      </c>
      <c r="I1224" s="638">
        <v>-5000</v>
      </c>
      <c r="J1224" s="639"/>
      <c r="K1224" s="640"/>
      <c r="L1224" s="641"/>
      <c r="M1224" s="638"/>
      <c r="N1224" s="638"/>
      <c r="O1224" s="638"/>
      <c r="P1224" s="642"/>
    </row>
    <row r="1225" spans="1:16" ht="30" x14ac:dyDescent="0.2">
      <c r="A1225" s="594">
        <v>1183</v>
      </c>
      <c r="B1225" s="594">
        <v>1191</v>
      </c>
      <c r="C1225" s="633" t="s">
        <v>5417</v>
      </c>
      <c r="D1225" s="634" t="s">
        <v>3321</v>
      </c>
      <c r="E1225" s="635" t="s">
        <v>5418</v>
      </c>
      <c r="F1225" s="636"/>
      <c r="G1225" s="637" t="s">
        <v>106</v>
      </c>
      <c r="H1225" s="638">
        <v>5000</v>
      </c>
      <c r="I1225" s="638">
        <v>-5000</v>
      </c>
      <c r="J1225" s="639"/>
      <c r="K1225" s="640"/>
      <c r="L1225" s="641"/>
      <c r="M1225" s="638"/>
      <c r="N1225" s="638"/>
      <c r="O1225" s="638"/>
      <c r="P1225" s="642"/>
    </row>
    <row r="1226" spans="1:16" ht="30" x14ac:dyDescent="0.2">
      <c r="A1226" s="594">
        <v>42</v>
      </c>
      <c r="B1226" s="594" t="s">
        <v>4695</v>
      </c>
      <c r="C1226" s="633" t="s">
        <v>5419</v>
      </c>
      <c r="D1226" s="634" t="s">
        <v>224</v>
      </c>
      <c r="E1226" s="635" t="s">
        <v>5420</v>
      </c>
      <c r="F1226" s="636"/>
      <c r="G1226" s="637" t="s">
        <v>106</v>
      </c>
      <c r="H1226" s="638">
        <v>15000</v>
      </c>
      <c r="I1226" s="638">
        <v>-15000</v>
      </c>
      <c r="J1226" s="639"/>
      <c r="K1226" s="640"/>
      <c r="L1226" s="641"/>
      <c r="M1226" s="638"/>
      <c r="N1226" s="638"/>
      <c r="O1226" s="638"/>
      <c r="P1226" s="642"/>
    </row>
    <row r="1227" spans="1:16" ht="30" x14ac:dyDescent="0.2">
      <c r="A1227" s="594">
        <v>44</v>
      </c>
      <c r="B1227" s="594" t="s">
        <v>4696</v>
      </c>
      <c r="C1227" s="633" t="s">
        <v>5421</v>
      </c>
      <c r="D1227" s="634" t="s">
        <v>228</v>
      </c>
      <c r="E1227" s="635" t="s">
        <v>5422</v>
      </c>
      <c r="F1227" s="636"/>
      <c r="G1227" s="637" t="s">
        <v>106</v>
      </c>
      <c r="H1227" s="638">
        <v>10000</v>
      </c>
      <c r="I1227" s="638">
        <v>-10000</v>
      </c>
      <c r="J1227" s="639"/>
      <c r="K1227" s="640"/>
      <c r="L1227" s="641"/>
      <c r="M1227" s="638"/>
      <c r="N1227" s="638"/>
      <c r="O1227" s="638"/>
      <c r="P1227" s="642"/>
    </row>
    <row r="1228" spans="1:16" ht="30" x14ac:dyDescent="0.2">
      <c r="A1228" s="594">
        <v>187</v>
      </c>
      <c r="B1228" s="594" t="s">
        <v>4705</v>
      </c>
      <c r="C1228" s="633" t="s">
        <v>5423</v>
      </c>
      <c r="D1228" s="634" t="s">
        <v>504</v>
      </c>
      <c r="E1228" s="635" t="s">
        <v>5424</v>
      </c>
      <c r="F1228" s="636"/>
      <c r="G1228" s="637" t="s">
        <v>106</v>
      </c>
      <c r="H1228" s="638">
        <v>25000</v>
      </c>
      <c r="I1228" s="638">
        <v>-25000</v>
      </c>
      <c r="J1228" s="639"/>
      <c r="K1228" s="640"/>
      <c r="L1228" s="641"/>
      <c r="M1228" s="638"/>
      <c r="N1228" s="638"/>
      <c r="O1228" s="638"/>
      <c r="P1228" s="642"/>
    </row>
    <row r="1229" spans="1:16" ht="30" x14ac:dyDescent="0.2">
      <c r="A1229" s="594">
        <v>311</v>
      </c>
      <c r="B1229" s="594">
        <v>323</v>
      </c>
      <c r="C1229" s="633" t="s">
        <v>5425</v>
      </c>
      <c r="D1229" s="634" t="s">
        <v>823</v>
      </c>
      <c r="E1229" s="635" t="s">
        <v>5426</v>
      </c>
      <c r="F1229" s="636"/>
      <c r="G1229" s="637" t="s">
        <v>106</v>
      </c>
      <c r="H1229" s="638">
        <v>15000</v>
      </c>
      <c r="I1229" s="638">
        <v>-15000</v>
      </c>
      <c r="J1229" s="639"/>
      <c r="K1229" s="640"/>
      <c r="L1229" s="641"/>
      <c r="M1229" s="638"/>
      <c r="N1229" s="638"/>
      <c r="O1229" s="638"/>
      <c r="P1229" s="642"/>
    </row>
    <row r="1230" spans="1:16" ht="30" x14ac:dyDescent="0.2">
      <c r="A1230" s="594">
        <v>358</v>
      </c>
      <c r="B1230" s="594">
        <v>370</v>
      </c>
      <c r="C1230" s="633" t="s">
        <v>5427</v>
      </c>
      <c r="D1230" s="634" t="s">
        <v>965</v>
      </c>
      <c r="E1230" s="635" t="s">
        <v>5428</v>
      </c>
      <c r="F1230" s="636"/>
      <c r="G1230" s="637" t="s">
        <v>106</v>
      </c>
      <c r="H1230" s="638">
        <v>5000</v>
      </c>
      <c r="I1230" s="638">
        <v>-5000</v>
      </c>
      <c r="J1230" s="639"/>
      <c r="K1230" s="640"/>
      <c r="L1230" s="641"/>
      <c r="M1230" s="638"/>
      <c r="N1230" s="638"/>
      <c r="O1230" s="638"/>
      <c r="P1230" s="642"/>
    </row>
    <row r="1231" spans="1:16" x14ac:dyDescent="0.2">
      <c r="A1231" s="594">
        <v>368</v>
      </c>
      <c r="B1231" s="594">
        <v>380</v>
      </c>
      <c r="C1231" s="633" t="s">
        <v>5429</v>
      </c>
      <c r="D1231" s="634" t="s">
        <v>993</v>
      </c>
      <c r="E1231" s="635" t="s">
        <v>5430</v>
      </c>
      <c r="F1231" s="636"/>
      <c r="G1231" s="637" t="s">
        <v>106</v>
      </c>
      <c r="H1231" s="638">
        <v>20000</v>
      </c>
      <c r="I1231" s="638">
        <v>-20000</v>
      </c>
      <c r="J1231" s="639"/>
      <c r="K1231" s="640"/>
      <c r="L1231" s="641"/>
      <c r="M1231" s="638"/>
      <c r="N1231" s="638"/>
      <c r="O1231" s="638"/>
      <c r="P1231" s="642"/>
    </row>
    <row r="1232" spans="1:16" ht="30" x14ac:dyDescent="0.2">
      <c r="A1232" s="594">
        <v>439</v>
      </c>
      <c r="B1232" s="594">
        <v>451</v>
      </c>
      <c r="C1232" s="633" t="s">
        <v>5431</v>
      </c>
      <c r="D1232" s="634" t="s">
        <v>1191</v>
      </c>
      <c r="E1232" s="635" t="s">
        <v>5432</v>
      </c>
      <c r="F1232" s="636"/>
      <c r="G1232" s="637" t="s">
        <v>106</v>
      </c>
      <c r="H1232" s="638">
        <v>10000</v>
      </c>
      <c r="I1232" s="638">
        <v>-10000</v>
      </c>
      <c r="J1232" s="639"/>
      <c r="K1232" s="640"/>
      <c r="L1232" s="641"/>
      <c r="M1232" s="638"/>
      <c r="N1232" s="638"/>
      <c r="O1232" s="638"/>
      <c r="P1232" s="642"/>
    </row>
    <row r="1233" spans="1:16" ht="30" x14ac:dyDescent="0.2">
      <c r="A1233" s="594">
        <v>494</v>
      </c>
      <c r="B1233" s="594">
        <v>504</v>
      </c>
      <c r="C1233" s="633" t="s">
        <v>5433</v>
      </c>
      <c r="D1233" s="634" t="s">
        <v>1348</v>
      </c>
      <c r="E1233" s="635" t="s">
        <v>5434</v>
      </c>
      <c r="F1233" s="636"/>
      <c r="G1233" s="637" t="s">
        <v>106</v>
      </c>
      <c r="H1233" s="638">
        <v>10000</v>
      </c>
      <c r="I1233" s="638">
        <v>-10000</v>
      </c>
      <c r="J1233" s="639"/>
      <c r="K1233" s="640"/>
      <c r="L1233" s="641"/>
      <c r="M1233" s="638"/>
      <c r="N1233" s="638"/>
      <c r="O1233" s="638"/>
      <c r="P1233" s="642"/>
    </row>
    <row r="1234" spans="1:16" ht="30" x14ac:dyDescent="0.2">
      <c r="A1234" s="594">
        <v>510</v>
      </c>
      <c r="B1234" s="594">
        <v>520</v>
      </c>
      <c r="C1234" s="633" t="s">
        <v>5435</v>
      </c>
      <c r="D1234" s="634" t="s">
        <v>1398</v>
      </c>
      <c r="E1234" s="635" t="s">
        <v>5436</v>
      </c>
      <c r="F1234" s="636"/>
      <c r="G1234" s="637" t="s">
        <v>106</v>
      </c>
      <c r="H1234" s="638">
        <v>10000</v>
      </c>
      <c r="I1234" s="638">
        <v>-10000</v>
      </c>
      <c r="J1234" s="639"/>
      <c r="K1234" s="640"/>
      <c r="L1234" s="641"/>
      <c r="M1234" s="638"/>
      <c r="N1234" s="638"/>
      <c r="O1234" s="638"/>
      <c r="P1234" s="642"/>
    </row>
    <row r="1235" spans="1:16" x14ac:dyDescent="0.2">
      <c r="A1235" s="594">
        <v>610</v>
      </c>
      <c r="B1235" s="594">
        <v>620</v>
      </c>
      <c r="C1235" s="633" t="s">
        <v>5437</v>
      </c>
      <c r="D1235" s="634" t="s">
        <v>1705</v>
      </c>
      <c r="E1235" s="635" t="s">
        <v>5438</v>
      </c>
      <c r="F1235" s="636"/>
      <c r="G1235" s="637" t="s">
        <v>106</v>
      </c>
      <c r="H1235" s="638">
        <v>25000</v>
      </c>
      <c r="I1235" s="638">
        <v>-25000</v>
      </c>
      <c r="J1235" s="639"/>
      <c r="K1235" s="640"/>
      <c r="L1235" s="641"/>
      <c r="M1235" s="638"/>
      <c r="N1235" s="638"/>
      <c r="O1235" s="638"/>
      <c r="P1235" s="642"/>
    </row>
    <row r="1236" spans="1:16" ht="30" x14ac:dyDescent="0.2">
      <c r="A1236" s="594">
        <v>617</v>
      </c>
      <c r="B1236" s="594">
        <v>627</v>
      </c>
      <c r="C1236" s="633" t="s">
        <v>5439</v>
      </c>
      <c r="D1236" s="634" t="s">
        <v>1728</v>
      </c>
      <c r="E1236" s="635" t="s">
        <v>5440</v>
      </c>
      <c r="F1236" s="636"/>
      <c r="G1236" s="637" t="s">
        <v>106</v>
      </c>
      <c r="H1236" s="638">
        <v>3000</v>
      </c>
      <c r="I1236" s="638">
        <v>-3000</v>
      </c>
      <c r="J1236" s="639"/>
      <c r="K1236" s="640"/>
      <c r="L1236" s="641"/>
      <c r="M1236" s="638"/>
      <c r="N1236" s="638"/>
      <c r="O1236" s="638"/>
      <c r="P1236" s="642"/>
    </row>
    <row r="1237" spans="1:16" x14ac:dyDescent="0.2">
      <c r="A1237" s="594">
        <v>633</v>
      </c>
      <c r="B1237" s="594">
        <v>643</v>
      </c>
      <c r="C1237" s="633" t="s">
        <v>5441</v>
      </c>
      <c r="D1237" s="634" t="s">
        <v>1778</v>
      </c>
      <c r="E1237" s="635" t="s">
        <v>1767</v>
      </c>
      <c r="F1237" s="636"/>
      <c r="G1237" s="637" t="s">
        <v>106</v>
      </c>
      <c r="H1237" s="638">
        <v>25000</v>
      </c>
      <c r="I1237" s="638">
        <v>-25000</v>
      </c>
      <c r="J1237" s="639"/>
      <c r="K1237" s="640"/>
      <c r="L1237" s="641"/>
      <c r="M1237" s="638"/>
      <c r="N1237" s="638"/>
      <c r="O1237" s="638"/>
      <c r="P1237" s="642"/>
    </row>
    <row r="1238" spans="1:16" ht="30" x14ac:dyDescent="0.2">
      <c r="A1238" s="594">
        <v>651</v>
      </c>
      <c r="B1238" s="594">
        <v>661</v>
      </c>
      <c r="C1238" s="633" t="s">
        <v>5442</v>
      </c>
      <c r="D1238" s="634" t="s">
        <v>1830</v>
      </c>
      <c r="E1238" s="635" t="s">
        <v>5443</v>
      </c>
      <c r="F1238" s="636"/>
      <c r="G1238" s="637" t="s">
        <v>106</v>
      </c>
      <c r="H1238" s="638">
        <v>1500</v>
      </c>
      <c r="I1238" s="638">
        <v>-1500</v>
      </c>
      <c r="J1238" s="639"/>
      <c r="K1238" s="640"/>
      <c r="L1238" s="641"/>
      <c r="M1238" s="638"/>
      <c r="N1238" s="638"/>
      <c r="O1238" s="638"/>
      <c r="P1238" s="642"/>
    </row>
    <row r="1239" spans="1:16" ht="30" x14ac:dyDescent="0.2">
      <c r="A1239" s="594">
        <v>1010</v>
      </c>
      <c r="B1239" s="594">
        <v>1018</v>
      </c>
      <c r="C1239" s="633" t="s">
        <v>5444</v>
      </c>
      <c r="D1239" s="634" t="s">
        <v>2824</v>
      </c>
      <c r="E1239" s="635" t="s">
        <v>5445</v>
      </c>
      <c r="F1239" s="636"/>
      <c r="G1239" s="637" t="s">
        <v>106</v>
      </c>
      <c r="H1239" s="638">
        <v>45000</v>
      </c>
      <c r="I1239" s="638">
        <v>-45000</v>
      </c>
      <c r="J1239" s="639"/>
      <c r="K1239" s="640"/>
      <c r="L1239" s="641"/>
      <c r="M1239" s="638"/>
      <c r="N1239" s="638"/>
      <c r="O1239" s="638"/>
      <c r="P1239" s="642"/>
    </row>
    <row r="1240" spans="1:16" ht="30" x14ac:dyDescent="0.2">
      <c r="A1240" s="594">
        <v>1021</v>
      </c>
      <c r="B1240" s="594">
        <v>1029</v>
      </c>
      <c r="C1240" s="633" t="s">
        <v>5446</v>
      </c>
      <c r="D1240" s="634" t="s">
        <v>2852</v>
      </c>
      <c r="E1240" s="635" t="s">
        <v>5447</v>
      </c>
      <c r="F1240" s="636"/>
      <c r="G1240" s="637" t="s">
        <v>106</v>
      </c>
      <c r="H1240" s="638">
        <v>5000</v>
      </c>
      <c r="I1240" s="638">
        <v>-5000</v>
      </c>
      <c r="J1240" s="639"/>
      <c r="K1240" s="640"/>
      <c r="L1240" s="641"/>
      <c r="M1240" s="638"/>
      <c r="N1240" s="638"/>
      <c r="O1240" s="638"/>
      <c r="P1240" s="642"/>
    </row>
    <row r="1241" spans="1:16" ht="30" x14ac:dyDescent="0.2">
      <c r="A1241" s="594">
        <v>39</v>
      </c>
      <c r="B1241" s="594" t="s">
        <v>4693</v>
      </c>
      <c r="C1241" s="633" t="s">
        <v>5448</v>
      </c>
      <c r="D1241" s="634" t="s">
        <v>217</v>
      </c>
      <c r="E1241" s="635" t="s">
        <v>5449</v>
      </c>
      <c r="F1241" s="636"/>
      <c r="G1241" s="637" t="s">
        <v>106</v>
      </c>
      <c r="H1241" s="638">
        <v>12000</v>
      </c>
      <c r="I1241" s="638">
        <v>-12000</v>
      </c>
      <c r="J1241" s="639"/>
      <c r="K1241" s="640"/>
      <c r="L1241" s="641"/>
      <c r="M1241" s="638"/>
      <c r="N1241" s="638"/>
      <c r="O1241" s="638"/>
      <c r="P1241" s="642"/>
    </row>
    <row r="1242" spans="1:16" ht="30" x14ac:dyDescent="0.2">
      <c r="A1242" s="594">
        <v>265</v>
      </c>
      <c r="B1242" s="594">
        <v>277</v>
      </c>
      <c r="C1242" s="633" t="s">
        <v>5450</v>
      </c>
      <c r="D1242" s="634" t="s">
        <v>683</v>
      </c>
      <c r="E1242" s="635" t="s">
        <v>5451</v>
      </c>
      <c r="F1242" s="636"/>
      <c r="G1242" s="637" t="s">
        <v>106</v>
      </c>
      <c r="H1242" s="638">
        <v>95000</v>
      </c>
      <c r="I1242" s="638">
        <v>-95000</v>
      </c>
      <c r="J1242" s="639"/>
      <c r="K1242" s="640"/>
      <c r="L1242" s="641"/>
      <c r="M1242" s="638"/>
      <c r="N1242" s="638"/>
      <c r="O1242" s="638"/>
      <c r="P1242" s="642"/>
    </row>
    <row r="1243" spans="1:16" ht="30" x14ac:dyDescent="0.2">
      <c r="A1243" s="594">
        <v>365</v>
      </c>
      <c r="B1243" s="594">
        <v>377</v>
      </c>
      <c r="C1243" s="633" t="s">
        <v>5452</v>
      </c>
      <c r="D1243" s="634" t="s">
        <v>987</v>
      </c>
      <c r="E1243" s="635" t="s">
        <v>5453</v>
      </c>
      <c r="F1243" s="636"/>
      <c r="G1243" s="637" t="s">
        <v>106</v>
      </c>
      <c r="H1243" s="638">
        <v>20000</v>
      </c>
      <c r="I1243" s="638">
        <v>-20000</v>
      </c>
      <c r="J1243" s="639"/>
      <c r="K1243" s="640"/>
      <c r="L1243" s="641"/>
      <c r="M1243" s="638"/>
      <c r="N1243" s="638"/>
      <c r="O1243" s="638"/>
      <c r="P1243" s="642"/>
    </row>
    <row r="1244" spans="1:16" ht="30" x14ac:dyDescent="0.2">
      <c r="A1244" s="594">
        <v>412</v>
      </c>
      <c r="B1244" s="594">
        <v>424</v>
      </c>
      <c r="C1244" s="633" t="s">
        <v>5454</v>
      </c>
      <c r="D1244" s="634" t="s">
        <v>1120</v>
      </c>
      <c r="E1244" s="635" t="s">
        <v>5455</v>
      </c>
      <c r="F1244" s="636"/>
      <c r="G1244" s="637" t="s">
        <v>106</v>
      </c>
      <c r="H1244" s="638">
        <v>20000</v>
      </c>
      <c r="I1244" s="638">
        <v>-20000</v>
      </c>
      <c r="J1244" s="639"/>
      <c r="K1244" s="640"/>
      <c r="L1244" s="641"/>
      <c r="M1244" s="638"/>
      <c r="N1244" s="638"/>
      <c r="O1244" s="638"/>
      <c r="P1244" s="642"/>
    </row>
    <row r="1245" spans="1:16" x14ac:dyDescent="0.2">
      <c r="A1245" s="594">
        <v>746</v>
      </c>
      <c r="B1245" s="594">
        <v>754</v>
      </c>
      <c r="C1245" s="633" t="s">
        <v>5456</v>
      </c>
      <c r="D1245" s="634" t="s">
        <v>2105</v>
      </c>
      <c r="E1245" s="635" t="s">
        <v>5457</v>
      </c>
      <c r="F1245" s="636"/>
      <c r="G1245" s="637" t="s">
        <v>106</v>
      </c>
      <c r="H1245" s="638">
        <v>3000</v>
      </c>
      <c r="I1245" s="638">
        <v>-3000</v>
      </c>
      <c r="J1245" s="639"/>
      <c r="K1245" s="640"/>
      <c r="L1245" s="641"/>
      <c r="M1245" s="638"/>
      <c r="N1245" s="638"/>
      <c r="O1245" s="638"/>
      <c r="P1245" s="642"/>
    </row>
    <row r="1246" spans="1:16" ht="30" x14ac:dyDescent="0.2">
      <c r="A1246" s="594">
        <v>747</v>
      </c>
      <c r="B1246" s="594">
        <v>755</v>
      </c>
      <c r="C1246" s="633" t="s">
        <v>5458</v>
      </c>
      <c r="D1246" s="634" t="s">
        <v>2108</v>
      </c>
      <c r="E1246" s="635" t="s">
        <v>5459</v>
      </c>
      <c r="F1246" s="636"/>
      <c r="G1246" s="637" t="s">
        <v>106</v>
      </c>
      <c r="H1246" s="638">
        <v>4000</v>
      </c>
      <c r="I1246" s="638">
        <v>-4000</v>
      </c>
      <c r="J1246" s="639"/>
      <c r="K1246" s="640"/>
      <c r="L1246" s="641"/>
      <c r="M1246" s="638"/>
      <c r="N1246" s="638"/>
      <c r="O1246" s="638"/>
      <c r="P1246" s="642"/>
    </row>
    <row r="1247" spans="1:16" ht="30" x14ac:dyDescent="0.2">
      <c r="A1247" s="594">
        <v>1031</v>
      </c>
      <c r="B1247" s="594">
        <v>1039</v>
      </c>
      <c r="C1247" s="633" t="s">
        <v>5460</v>
      </c>
      <c r="D1247" s="634" t="s">
        <v>2878</v>
      </c>
      <c r="E1247" s="635" t="s">
        <v>5461</v>
      </c>
      <c r="F1247" s="636"/>
      <c r="G1247" s="637" t="s">
        <v>106</v>
      </c>
      <c r="H1247" s="638">
        <v>4000</v>
      </c>
      <c r="I1247" s="638">
        <v>-4000</v>
      </c>
      <c r="J1247" s="639"/>
      <c r="K1247" s="640"/>
      <c r="L1247" s="641"/>
      <c r="M1247" s="638"/>
      <c r="N1247" s="638"/>
      <c r="O1247" s="638"/>
      <c r="P1247" s="642"/>
    </row>
    <row r="1248" spans="1:16" ht="30" x14ac:dyDescent="0.2">
      <c r="A1248" s="594">
        <v>1091</v>
      </c>
      <c r="B1248" s="594">
        <v>1099</v>
      </c>
      <c r="C1248" s="633" t="s">
        <v>5462</v>
      </c>
      <c r="D1248" s="634" t="s">
        <v>3060</v>
      </c>
      <c r="E1248" s="635" t="s">
        <v>5463</v>
      </c>
      <c r="F1248" s="636"/>
      <c r="G1248" s="637" t="s">
        <v>106</v>
      </c>
      <c r="H1248" s="638">
        <v>7500</v>
      </c>
      <c r="I1248" s="638">
        <v>-7500</v>
      </c>
      <c r="J1248" s="639"/>
      <c r="K1248" s="640"/>
      <c r="L1248" s="641"/>
      <c r="M1248" s="638"/>
      <c r="N1248" s="638"/>
      <c r="O1248" s="638"/>
      <c r="P1248" s="642"/>
    </row>
    <row r="1249" spans="1:16" ht="30" x14ac:dyDescent="0.2">
      <c r="A1249" s="594">
        <v>82</v>
      </c>
      <c r="B1249" s="594" t="s">
        <v>4711</v>
      </c>
      <c r="C1249" s="633" t="s">
        <v>5464</v>
      </c>
      <c r="D1249" s="634" t="s">
        <v>306</v>
      </c>
      <c r="E1249" s="635" t="s">
        <v>5465</v>
      </c>
      <c r="F1249" s="636"/>
      <c r="G1249" s="637" t="s">
        <v>106</v>
      </c>
      <c r="H1249" s="638">
        <v>15000</v>
      </c>
      <c r="I1249" s="638">
        <v>-15000</v>
      </c>
      <c r="J1249" s="639"/>
      <c r="K1249" s="640"/>
      <c r="L1249" s="641"/>
      <c r="M1249" s="638"/>
      <c r="N1249" s="638"/>
      <c r="O1249" s="638"/>
      <c r="P1249" s="642"/>
    </row>
    <row r="1250" spans="1:16" ht="30" x14ac:dyDescent="0.2">
      <c r="A1250" s="594">
        <v>1171</v>
      </c>
      <c r="B1250" s="594">
        <v>1179</v>
      </c>
      <c r="C1250" s="633" t="s">
        <v>5466</v>
      </c>
      <c r="D1250" s="634" t="s">
        <v>3286</v>
      </c>
      <c r="E1250" s="635" t="s">
        <v>5467</v>
      </c>
      <c r="F1250" s="636"/>
      <c r="G1250" s="637" t="s">
        <v>106</v>
      </c>
      <c r="H1250" s="638">
        <v>1000</v>
      </c>
      <c r="I1250" s="638">
        <v>-1000</v>
      </c>
      <c r="J1250" s="639"/>
      <c r="K1250" s="640"/>
      <c r="L1250" s="641"/>
      <c r="M1250" s="638"/>
      <c r="N1250" s="638"/>
      <c r="O1250" s="638"/>
      <c r="P1250" s="642"/>
    </row>
    <row r="1251" spans="1:16" ht="30" x14ac:dyDescent="0.2">
      <c r="A1251" s="594">
        <v>1172</v>
      </c>
      <c r="B1251" s="594">
        <v>1180</v>
      </c>
      <c r="C1251" s="633" t="s">
        <v>5468</v>
      </c>
      <c r="D1251" s="634" t="s">
        <v>3289</v>
      </c>
      <c r="E1251" s="635" t="s">
        <v>5469</v>
      </c>
      <c r="F1251" s="636"/>
      <c r="G1251" s="637" t="s">
        <v>106</v>
      </c>
      <c r="H1251" s="638">
        <v>500</v>
      </c>
      <c r="I1251" s="638">
        <v>-500</v>
      </c>
      <c r="J1251" s="639"/>
      <c r="K1251" s="640"/>
      <c r="L1251" s="641"/>
      <c r="M1251" s="638"/>
      <c r="N1251" s="638"/>
      <c r="O1251" s="638"/>
      <c r="P1251" s="642"/>
    </row>
    <row r="1252" spans="1:16" ht="30" x14ac:dyDescent="0.2">
      <c r="A1252" s="594">
        <v>1173</v>
      </c>
      <c r="B1252" s="594">
        <v>1181</v>
      </c>
      <c r="C1252" s="633" t="s">
        <v>5470</v>
      </c>
      <c r="D1252" s="634" t="s">
        <v>3292</v>
      </c>
      <c r="E1252" s="635" t="s">
        <v>5471</v>
      </c>
      <c r="F1252" s="636"/>
      <c r="G1252" s="637" t="s">
        <v>106</v>
      </c>
      <c r="H1252" s="638">
        <v>2500</v>
      </c>
      <c r="I1252" s="638">
        <v>-2500</v>
      </c>
      <c r="J1252" s="639"/>
      <c r="K1252" s="640"/>
      <c r="L1252" s="641"/>
      <c r="M1252" s="638"/>
      <c r="N1252" s="638"/>
      <c r="O1252" s="638"/>
      <c r="P1252" s="642"/>
    </row>
    <row r="1253" spans="1:16" x14ac:dyDescent="0.2">
      <c r="A1253" s="594">
        <v>498</v>
      </c>
      <c r="B1253" s="594">
        <v>508</v>
      </c>
      <c r="C1253" s="633" t="s">
        <v>5472</v>
      </c>
      <c r="D1253" s="634" t="s">
        <v>1360</v>
      </c>
      <c r="E1253" s="635" t="s">
        <v>5473</v>
      </c>
      <c r="F1253" s="636"/>
      <c r="G1253" s="637" t="s">
        <v>106</v>
      </c>
      <c r="H1253" s="638">
        <v>3000</v>
      </c>
      <c r="I1253" s="638">
        <v>-3000</v>
      </c>
      <c r="J1253" s="639"/>
      <c r="K1253" s="640"/>
      <c r="L1253" s="641"/>
      <c r="M1253" s="638"/>
      <c r="N1253" s="638"/>
      <c r="O1253" s="638"/>
      <c r="P1253" s="642"/>
    </row>
    <row r="1254" spans="1:16" ht="30" x14ac:dyDescent="0.2">
      <c r="A1254" s="594">
        <v>516</v>
      </c>
      <c r="B1254" s="594">
        <v>526</v>
      </c>
      <c r="C1254" s="633" t="s">
        <v>5474</v>
      </c>
      <c r="D1254" s="634" t="s">
        <v>1416</v>
      </c>
      <c r="E1254" s="635" t="s">
        <v>5475</v>
      </c>
      <c r="F1254" s="636"/>
      <c r="G1254" s="637" t="s">
        <v>106</v>
      </c>
      <c r="H1254" s="638">
        <v>30000</v>
      </c>
      <c r="I1254" s="638">
        <v>-30000</v>
      </c>
      <c r="J1254" s="639"/>
      <c r="K1254" s="640"/>
      <c r="L1254" s="641"/>
      <c r="M1254" s="638"/>
      <c r="N1254" s="638"/>
      <c r="O1254" s="638"/>
      <c r="P1254" s="642"/>
    </row>
    <row r="1255" spans="1:16" ht="30" x14ac:dyDescent="0.2">
      <c r="A1255" s="594">
        <v>179</v>
      </c>
      <c r="B1255" s="594">
        <v>94</v>
      </c>
      <c r="C1255" s="633" t="s">
        <v>5476</v>
      </c>
      <c r="D1255" s="634" t="s">
        <v>486</v>
      </c>
      <c r="E1255" s="635" t="s">
        <v>5477</v>
      </c>
      <c r="F1255" s="636"/>
      <c r="G1255" s="637" t="s">
        <v>106</v>
      </c>
      <c r="H1255" s="638">
        <v>350000</v>
      </c>
      <c r="I1255" s="638">
        <v>-350000</v>
      </c>
      <c r="J1255" s="639"/>
      <c r="K1255" s="640"/>
      <c r="L1255" s="641"/>
      <c r="M1255" s="638"/>
      <c r="N1255" s="638"/>
      <c r="O1255" s="638"/>
      <c r="P1255" s="642"/>
    </row>
    <row r="1256" spans="1:16" ht="30" x14ac:dyDescent="0.2">
      <c r="A1256" s="594">
        <v>65</v>
      </c>
      <c r="B1256" s="594" t="s">
        <v>4708</v>
      </c>
      <c r="C1256" s="633" t="s">
        <v>5478</v>
      </c>
      <c r="D1256" s="634" t="s">
        <v>272</v>
      </c>
      <c r="E1256" s="635" t="s">
        <v>5479</v>
      </c>
      <c r="F1256" s="636"/>
      <c r="G1256" s="637" t="s">
        <v>106</v>
      </c>
      <c r="H1256" s="638">
        <v>150000</v>
      </c>
      <c r="I1256" s="638">
        <v>-150000</v>
      </c>
      <c r="J1256" s="639"/>
      <c r="K1256" s="640"/>
      <c r="L1256" s="641"/>
      <c r="M1256" s="638"/>
      <c r="N1256" s="638"/>
      <c r="O1256" s="638"/>
      <c r="P1256" s="642"/>
    </row>
    <row r="1257" spans="1:16" x14ac:dyDescent="0.2">
      <c r="A1257" s="594">
        <v>79</v>
      </c>
      <c r="B1257" s="594" t="s">
        <v>4710</v>
      </c>
      <c r="C1257" s="633" t="s">
        <v>5480</v>
      </c>
      <c r="D1257" s="634" t="s">
        <v>298</v>
      </c>
      <c r="E1257" s="635" t="s">
        <v>5481</v>
      </c>
      <c r="F1257" s="636"/>
      <c r="G1257" s="637" t="s">
        <v>106</v>
      </c>
      <c r="H1257" s="638">
        <v>285000</v>
      </c>
      <c r="I1257" s="638">
        <v>-285000</v>
      </c>
      <c r="J1257" s="639"/>
      <c r="K1257" s="640"/>
      <c r="L1257" s="641"/>
      <c r="M1257" s="638"/>
      <c r="N1257" s="638"/>
      <c r="O1257" s="638"/>
      <c r="P1257" s="642"/>
    </row>
    <row r="1258" spans="1:16" ht="30" x14ac:dyDescent="0.2">
      <c r="A1258" s="594">
        <v>463</v>
      </c>
      <c r="B1258" s="594">
        <v>473</v>
      </c>
      <c r="C1258" s="633" t="s">
        <v>5482</v>
      </c>
      <c r="D1258" s="634" t="s">
        <v>1254</v>
      </c>
      <c r="E1258" s="635" t="s">
        <v>5483</v>
      </c>
      <c r="F1258" s="636"/>
      <c r="G1258" s="637" t="s">
        <v>106</v>
      </c>
      <c r="H1258" s="638">
        <v>8500</v>
      </c>
      <c r="I1258" s="638">
        <v>-8500</v>
      </c>
      <c r="J1258" s="639"/>
      <c r="K1258" s="640"/>
      <c r="L1258" s="641"/>
      <c r="M1258" s="638"/>
      <c r="N1258" s="638"/>
      <c r="O1258" s="638"/>
      <c r="P1258" s="642"/>
    </row>
    <row r="1259" spans="1:16" ht="30" x14ac:dyDescent="0.2">
      <c r="A1259" s="594">
        <v>506</v>
      </c>
      <c r="B1259" s="594">
        <v>516</v>
      </c>
      <c r="C1259" s="633" t="s">
        <v>5484</v>
      </c>
      <c r="D1259" s="634" t="s">
        <v>1387</v>
      </c>
      <c r="E1259" s="635" t="s">
        <v>5485</v>
      </c>
      <c r="F1259" s="636"/>
      <c r="G1259" s="637" t="s">
        <v>106</v>
      </c>
      <c r="H1259" s="638">
        <v>8500</v>
      </c>
      <c r="I1259" s="638">
        <v>-8500</v>
      </c>
      <c r="J1259" s="639"/>
      <c r="K1259" s="640"/>
      <c r="L1259" s="641"/>
      <c r="M1259" s="638"/>
      <c r="N1259" s="638"/>
      <c r="O1259" s="638"/>
      <c r="P1259" s="642" t="s">
        <v>4400</v>
      </c>
    </row>
    <row r="1260" spans="1:16" ht="30" x14ac:dyDescent="0.2">
      <c r="A1260" s="594">
        <v>507</v>
      </c>
      <c r="B1260" s="594">
        <v>517</v>
      </c>
      <c r="C1260" s="633" t="s">
        <v>5486</v>
      </c>
      <c r="D1260" s="634" t="s">
        <v>1390</v>
      </c>
      <c r="E1260" s="635" t="s">
        <v>5487</v>
      </c>
      <c r="F1260" s="636"/>
      <c r="G1260" s="637" t="s">
        <v>106</v>
      </c>
      <c r="H1260" s="638">
        <v>8500</v>
      </c>
      <c r="I1260" s="638">
        <v>-8500</v>
      </c>
      <c r="J1260" s="639"/>
      <c r="K1260" s="640"/>
      <c r="L1260" s="641"/>
      <c r="M1260" s="638"/>
      <c r="N1260" s="638"/>
      <c r="O1260" s="638"/>
      <c r="P1260" s="642"/>
    </row>
    <row r="1261" spans="1:16" ht="30" x14ac:dyDescent="0.2">
      <c r="A1261" s="594">
        <v>952</v>
      </c>
      <c r="B1261" s="594">
        <v>960</v>
      </c>
      <c r="C1261" s="643" t="s">
        <v>5488</v>
      </c>
      <c r="D1261" s="634" t="s">
        <v>2673</v>
      </c>
      <c r="E1261" s="635" t="s">
        <v>5489</v>
      </c>
      <c r="F1261" s="636"/>
      <c r="G1261" s="637" t="s">
        <v>106</v>
      </c>
      <c r="H1261" s="638">
        <v>7000</v>
      </c>
      <c r="I1261" s="638">
        <v>-7000</v>
      </c>
      <c r="J1261" s="639"/>
      <c r="K1261" s="640"/>
      <c r="L1261" s="641"/>
      <c r="M1261" s="638"/>
      <c r="N1261" s="638"/>
      <c r="O1261" s="638"/>
      <c r="P1261" s="642"/>
    </row>
    <row r="1262" spans="1:16" ht="30" x14ac:dyDescent="0.2">
      <c r="A1262" s="594">
        <v>58</v>
      </c>
      <c r="B1262" s="594" t="s">
        <v>4707</v>
      </c>
      <c r="C1262" s="643" t="s">
        <v>5490</v>
      </c>
      <c r="D1262" s="634" t="s">
        <v>260</v>
      </c>
      <c r="E1262" s="635" t="s">
        <v>5491</v>
      </c>
      <c r="F1262" s="636"/>
      <c r="G1262" s="637" t="s">
        <v>106</v>
      </c>
      <c r="H1262" s="638">
        <v>517000</v>
      </c>
      <c r="I1262" s="638">
        <v>-517000</v>
      </c>
      <c r="J1262" s="639"/>
      <c r="K1262" s="640"/>
      <c r="L1262" s="641"/>
      <c r="M1262" s="638"/>
      <c r="N1262" s="638"/>
      <c r="O1262" s="638"/>
      <c r="P1262" s="642"/>
    </row>
    <row r="1263" spans="1:16" ht="45" x14ac:dyDescent="0.2">
      <c r="A1263" s="594" t="e">
        <v>#N/A</v>
      </c>
      <c r="B1263" s="594">
        <v>206</v>
      </c>
      <c r="C1263" s="643" t="s">
        <v>5492</v>
      </c>
      <c r="D1263" s="634" t="s">
        <v>4664</v>
      </c>
      <c r="E1263" s="635" t="s">
        <v>5493</v>
      </c>
      <c r="F1263" s="636"/>
      <c r="G1263" s="637" t="s">
        <v>532</v>
      </c>
      <c r="H1263" s="638">
        <v>0</v>
      </c>
      <c r="I1263" s="638">
        <v>0</v>
      </c>
      <c r="J1263" s="639"/>
      <c r="K1263" s="640"/>
      <c r="L1263" s="641"/>
      <c r="M1263" s="638"/>
      <c r="N1263" s="638"/>
      <c r="O1263" s="638"/>
      <c r="P1263" s="642"/>
    </row>
    <row r="1264" spans="1:16" s="342" customFormat="1" ht="15.75" x14ac:dyDescent="0.25">
      <c r="A1264" s="991"/>
      <c r="B1264" s="991"/>
      <c r="C1264" s="991"/>
      <c r="D1264" s="991"/>
      <c r="E1264" s="991"/>
      <c r="F1264" s="991"/>
      <c r="G1264" s="992"/>
      <c r="H1264" s="644">
        <v>11334125</v>
      </c>
      <c r="I1264" s="644">
        <v>-11334125</v>
      </c>
      <c r="J1264" s="993"/>
      <c r="K1264" s="994"/>
      <c r="L1264" s="994"/>
      <c r="M1264" s="994"/>
      <c r="N1264" s="994"/>
      <c r="O1264" s="994"/>
      <c r="P1264" s="995"/>
    </row>
    <row r="1265" spans="1:16" ht="32.25" customHeight="1" x14ac:dyDescent="0.25">
      <c r="A1265" s="996"/>
      <c r="B1265" s="996"/>
      <c r="C1265" s="996"/>
      <c r="D1265" s="996"/>
      <c r="E1265" s="996"/>
      <c r="F1265" s="996"/>
      <c r="G1265" s="997"/>
      <c r="H1265" s="645">
        <v>200000000</v>
      </c>
      <c r="I1265" s="646">
        <v>200000000</v>
      </c>
      <c r="J1265" s="344"/>
      <c r="K1265" s="647"/>
      <c r="L1265" s="647"/>
      <c r="M1265" s="648">
        <v>5139554</v>
      </c>
      <c r="N1265" s="648">
        <v>481243</v>
      </c>
      <c r="O1265" s="648">
        <v>57500000</v>
      </c>
      <c r="P1265" s="649"/>
    </row>
    <row r="1266" spans="1:16" x14ac:dyDescent="0.2">
      <c r="H1266" s="650"/>
    </row>
  </sheetData>
  <mergeCells count="22">
    <mergeCell ref="E1:F1"/>
    <mergeCell ref="H1:H3"/>
    <mergeCell ref="E2:F2"/>
    <mergeCell ref="A3:C3"/>
    <mergeCell ref="E3:F3"/>
    <mergeCell ref="A1265:G1265"/>
    <mergeCell ref="I5:I7"/>
    <mergeCell ref="J5:J7"/>
    <mergeCell ref="K5:K7"/>
    <mergeCell ref="L5:L7"/>
    <mergeCell ref="D5:D7"/>
    <mergeCell ref="E5:E7"/>
    <mergeCell ref="F5:F7"/>
    <mergeCell ref="G5:G7"/>
    <mergeCell ref="H5:H7"/>
    <mergeCell ref="O5:O7"/>
    <mergeCell ref="P5:P7"/>
    <mergeCell ref="A447:F447"/>
    <mergeCell ref="A1264:G1264"/>
    <mergeCell ref="J1264:P1264"/>
    <mergeCell ref="M5:M7"/>
    <mergeCell ref="N5:N7"/>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53" sqref="J53"/>
    </sheetView>
  </sheetViews>
  <sheetFormatPr defaultRowHeight="1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235"/>
  <sheetViews>
    <sheetView topLeftCell="B1201" workbookViewId="0">
      <selection activeCell="A1203" sqref="A1203:E1203"/>
    </sheetView>
  </sheetViews>
  <sheetFormatPr defaultRowHeight="15" x14ac:dyDescent="0.2"/>
  <cols>
    <col min="1" max="1" width="8.88671875" style="284" hidden="1" customWidth="1"/>
    <col min="2" max="2" width="10.5546875" style="284" customWidth="1"/>
    <col min="3" max="3" width="15.21875" style="348" customWidth="1"/>
    <col min="4" max="4" width="33.6640625" style="284" customWidth="1"/>
    <col min="5" max="5" width="36.77734375" style="284" customWidth="1"/>
    <col min="6" max="6" width="20.21875" style="284" customWidth="1"/>
    <col min="7" max="7" width="17.88671875" style="284" customWidth="1"/>
    <col min="8" max="8" width="18.77734375" style="284" customWidth="1"/>
    <col min="9" max="9" width="18.77734375" style="349" customWidth="1"/>
    <col min="10" max="10" width="12.88671875" style="284" customWidth="1"/>
    <col min="11" max="11" width="13.33203125" style="284" customWidth="1"/>
    <col min="12" max="12" width="17.109375" style="284" customWidth="1"/>
    <col min="13" max="13" width="13.21875" style="284" customWidth="1"/>
    <col min="14" max="14" width="16" style="284" customWidth="1"/>
    <col min="15" max="15" width="45.88671875" style="350" customWidth="1"/>
    <col min="16" max="16" width="12.109375" style="284" customWidth="1"/>
    <col min="17" max="17" width="5.88671875" style="284" customWidth="1"/>
    <col min="18" max="18" width="9.6640625" style="284" bestFit="1" customWidth="1"/>
    <col min="19" max="19" width="7.77734375" style="284" customWidth="1"/>
    <col min="20" max="20" width="12.6640625" style="284" customWidth="1"/>
    <col min="21" max="22" width="12.5546875" style="284" customWidth="1"/>
    <col min="23" max="16384" width="8.88671875" style="284"/>
  </cols>
  <sheetData>
    <row r="1" spans="1:17" ht="15.75" x14ac:dyDescent="0.25">
      <c r="A1" s="278"/>
      <c r="B1" s="278"/>
      <c r="C1" s="68" t="s">
        <v>3</v>
      </c>
      <c r="D1" s="1005" t="s">
        <v>96</v>
      </c>
      <c r="E1" s="1006"/>
      <c r="F1" s="279"/>
      <c r="G1" s="1029" t="s">
        <v>4535</v>
      </c>
      <c r="H1" s="280" t="s">
        <v>4536</v>
      </c>
      <c r="I1" s="281"/>
      <c r="J1" s="282"/>
      <c r="K1" s="278"/>
      <c r="L1" s="278"/>
      <c r="M1" s="278"/>
      <c r="N1" s="278"/>
      <c r="O1" s="283"/>
    </row>
    <row r="2" spans="1:17" ht="15.75" x14ac:dyDescent="0.25">
      <c r="A2" s="278"/>
      <c r="B2" s="278"/>
      <c r="C2" s="68" t="s">
        <v>4</v>
      </c>
      <c r="D2" s="1008">
        <v>42429</v>
      </c>
      <c r="E2" s="1009"/>
      <c r="F2" s="285"/>
      <c r="G2" s="1029"/>
      <c r="H2" s="286" t="s">
        <v>4537</v>
      </c>
      <c r="I2" s="287" t="s">
        <v>97</v>
      </c>
      <c r="J2" s="75">
        <v>42429</v>
      </c>
      <c r="K2" s="288"/>
      <c r="L2" s="278"/>
      <c r="M2" s="278"/>
      <c r="N2" s="278"/>
      <c r="O2" s="283"/>
    </row>
    <row r="3" spans="1:17" ht="15.75" x14ac:dyDescent="0.25">
      <c r="A3" s="278"/>
      <c r="B3" s="278"/>
      <c r="C3" s="68" t="s">
        <v>5</v>
      </c>
      <c r="D3" s="1013" t="s">
        <v>98</v>
      </c>
      <c r="E3" s="1014"/>
      <c r="F3" s="289"/>
      <c r="G3" s="1029"/>
      <c r="H3" s="290" t="s">
        <v>4538</v>
      </c>
      <c r="I3" s="291" t="s">
        <v>4539</v>
      </c>
      <c r="J3" s="278"/>
      <c r="K3" s="278"/>
      <c r="L3" s="278"/>
      <c r="M3" s="278"/>
      <c r="N3" s="278"/>
      <c r="O3" s="283"/>
    </row>
    <row r="4" spans="1:17" ht="15.75" x14ac:dyDescent="0.25">
      <c r="A4" s="278"/>
      <c r="B4" s="278"/>
      <c r="C4" s="78"/>
      <c r="D4" s="292"/>
      <c r="E4" s="293"/>
      <c r="F4" s="293"/>
      <c r="G4" s="278"/>
      <c r="H4" s="278"/>
      <c r="I4" s="281"/>
      <c r="J4" s="278"/>
      <c r="K4" s="278"/>
      <c r="L4" s="278"/>
      <c r="M4" s="278"/>
      <c r="N4" s="278"/>
      <c r="O4" s="283"/>
    </row>
    <row r="5" spans="1:17" ht="15.75" x14ac:dyDescent="0.25">
      <c r="A5" s="983" t="s">
        <v>4540</v>
      </c>
      <c r="B5" s="234"/>
      <c r="C5" s="1003" t="s">
        <v>9</v>
      </c>
      <c r="D5" s="999" t="s">
        <v>16</v>
      </c>
      <c r="E5" s="999" t="s">
        <v>2</v>
      </c>
      <c r="F5" s="999" t="s">
        <v>17</v>
      </c>
      <c r="G5" s="999" t="s">
        <v>99</v>
      </c>
      <c r="H5" s="998" t="s">
        <v>4541</v>
      </c>
      <c r="I5" s="1026" t="s">
        <v>18</v>
      </c>
      <c r="J5" s="1000" t="s">
        <v>11</v>
      </c>
      <c r="K5" s="999" t="s">
        <v>12</v>
      </c>
      <c r="L5" s="983" t="s">
        <v>13</v>
      </c>
      <c r="M5" s="983" t="s">
        <v>1</v>
      </c>
      <c r="N5" s="983" t="s">
        <v>30</v>
      </c>
      <c r="O5" s="1000" t="s">
        <v>14</v>
      </c>
    </row>
    <row r="6" spans="1:17" ht="15.75" x14ac:dyDescent="0.25">
      <c r="A6" s="984"/>
      <c r="B6" s="235"/>
      <c r="C6" s="1003"/>
      <c r="D6" s="999"/>
      <c r="E6" s="999"/>
      <c r="F6" s="999"/>
      <c r="G6" s="999"/>
      <c r="H6" s="999"/>
      <c r="I6" s="1027"/>
      <c r="J6" s="1001"/>
      <c r="K6" s="999"/>
      <c r="L6" s="984"/>
      <c r="M6" s="984"/>
      <c r="N6" s="984"/>
      <c r="O6" s="1001"/>
    </row>
    <row r="7" spans="1:17" s="294" customFormat="1" ht="31.5" x14ac:dyDescent="0.25">
      <c r="A7" s="985"/>
      <c r="B7" s="236" t="s">
        <v>4542</v>
      </c>
      <c r="C7" s="1003"/>
      <c r="D7" s="999"/>
      <c r="E7" s="999"/>
      <c r="F7" s="999"/>
      <c r="G7" s="999"/>
      <c r="H7" s="999"/>
      <c r="I7" s="1028"/>
      <c r="J7" s="1002"/>
      <c r="K7" s="999"/>
      <c r="L7" s="985"/>
      <c r="M7" s="985"/>
      <c r="N7" s="985"/>
      <c r="O7" s="1002"/>
    </row>
    <row r="8" spans="1:17" s="304" customFormat="1" ht="14.25" x14ac:dyDescent="0.2">
      <c r="A8" s="295" t="s">
        <v>4543</v>
      </c>
      <c r="B8" s="296">
        <v>1</v>
      </c>
      <c r="C8" s="297" t="s">
        <v>4544</v>
      </c>
      <c r="D8" s="298" t="s">
        <v>4545</v>
      </c>
      <c r="E8" s="298" t="s">
        <v>4546</v>
      </c>
      <c r="F8" s="298" t="s">
        <v>106</v>
      </c>
      <c r="G8" s="299">
        <v>0</v>
      </c>
      <c r="H8" s="300">
        <v>24120</v>
      </c>
      <c r="I8" s="301">
        <v>42355</v>
      </c>
      <c r="J8" s="302">
        <v>1</v>
      </c>
      <c r="K8" s="302">
        <v>1</v>
      </c>
      <c r="L8" s="299">
        <v>24120</v>
      </c>
      <c r="M8" s="299">
        <v>24120</v>
      </c>
      <c r="N8" s="299">
        <f t="shared" ref="N8:N71" si="0">IF(L8&gt;0,L8-M8,H8-M8)</f>
        <v>0</v>
      </c>
      <c r="O8" s="303"/>
      <c r="Q8" s="305"/>
    </row>
    <row r="9" spans="1:17" s="304" customFormat="1" ht="14.25" x14ac:dyDescent="0.2">
      <c r="A9" s="295" t="s">
        <v>4547</v>
      </c>
      <c r="B9" s="296">
        <v>2</v>
      </c>
      <c r="C9" s="297" t="s">
        <v>113</v>
      </c>
      <c r="D9" s="298" t="s">
        <v>481</v>
      </c>
      <c r="E9" s="298" t="s">
        <v>115</v>
      </c>
      <c r="F9" s="298" t="s">
        <v>106</v>
      </c>
      <c r="G9" s="299">
        <v>0</v>
      </c>
      <c r="H9" s="300">
        <v>18000</v>
      </c>
      <c r="I9" s="301">
        <v>42377</v>
      </c>
      <c r="J9" s="302">
        <v>1</v>
      </c>
      <c r="K9" s="302">
        <v>1</v>
      </c>
      <c r="L9" s="299">
        <v>18000</v>
      </c>
      <c r="M9" s="299">
        <v>18000</v>
      </c>
      <c r="N9" s="299">
        <f t="shared" si="0"/>
        <v>0</v>
      </c>
      <c r="O9" s="303"/>
      <c r="Q9" s="305"/>
    </row>
    <row r="10" spans="1:17" s="304" customFormat="1" ht="14.25" x14ac:dyDescent="0.2">
      <c r="A10" s="295" t="s">
        <v>4548</v>
      </c>
      <c r="B10" s="296">
        <v>3</v>
      </c>
      <c r="C10" s="297" t="s">
        <v>117</v>
      </c>
      <c r="D10" s="298" t="s">
        <v>118</v>
      </c>
      <c r="E10" s="298" t="s">
        <v>4549</v>
      </c>
      <c r="F10" s="298" t="s">
        <v>106</v>
      </c>
      <c r="G10" s="299">
        <v>0</v>
      </c>
      <c r="H10" s="300">
        <v>24105</v>
      </c>
      <c r="I10" s="306" t="s">
        <v>4550</v>
      </c>
      <c r="J10" s="302">
        <v>1</v>
      </c>
      <c r="K10" s="302">
        <v>0.5</v>
      </c>
      <c r="L10" s="299">
        <v>24105</v>
      </c>
      <c r="M10" s="299">
        <v>0</v>
      </c>
      <c r="N10" s="299">
        <f t="shared" si="0"/>
        <v>24105</v>
      </c>
      <c r="O10" s="303"/>
      <c r="Q10" s="305"/>
    </row>
    <row r="11" spans="1:17" s="304" customFormat="1" ht="28.5" x14ac:dyDescent="0.2">
      <c r="A11" s="295" t="s">
        <v>4551</v>
      </c>
      <c r="B11" s="296">
        <v>4</v>
      </c>
      <c r="C11" s="297" t="s">
        <v>103</v>
      </c>
      <c r="D11" s="298" t="s">
        <v>104</v>
      </c>
      <c r="E11" s="298" t="s">
        <v>105</v>
      </c>
      <c r="F11" s="298" t="s">
        <v>106</v>
      </c>
      <c r="G11" s="299">
        <v>0</v>
      </c>
      <c r="H11" s="300">
        <v>17650</v>
      </c>
      <c r="I11" s="301">
        <v>42735</v>
      </c>
      <c r="J11" s="302">
        <v>1</v>
      </c>
      <c r="K11" s="302">
        <v>1</v>
      </c>
      <c r="L11" s="299">
        <v>17650</v>
      </c>
      <c r="M11" s="299">
        <v>17650</v>
      </c>
      <c r="N11" s="299">
        <f t="shared" si="0"/>
        <v>0</v>
      </c>
      <c r="O11" s="303"/>
      <c r="Q11" s="305"/>
    </row>
    <row r="12" spans="1:17" s="304" customFormat="1" ht="14.25" x14ac:dyDescent="0.2">
      <c r="A12" s="295">
        <v>20</v>
      </c>
      <c r="B12" s="296">
        <v>5</v>
      </c>
      <c r="C12" s="297" t="s">
        <v>174</v>
      </c>
      <c r="D12" s="298" t="s">
        <v>175</v>
      </c>
      <c r="E12" s="298" t="s">
        <v>154</v>
      </c>
      <c r="F12" s="298" t="s">
        <v>106</v>
      </c>
      <c r="G12" s="299">
        <v>10000</v>
      </c>
      <c r="H12" s="300">
        <v>11483.33</v>
      </c>
      <c r="I12" s="307">
        <v>42487</v>
      </c>
      <c r="J12" s="302">
        <v>1</v>
      </c>
      <c r="K12" s="302">
        <v>0</v>
      </c>
      <c r="L12" s="299">
        <v>11483.33</v>
      </c>
      <c r="M12" s="299">
        <v>0</v>
      </c>
      <c r="N12" s="299">
        <f t="shared" si="0"/>
        <v>11483.33</v>
      </c>
      <c r="O12" s="303"/>
      <c r="Q12" s="305"/>
    </row>
    <row r="13" spans="1:17" s="304" customFormat="1" ht="14.25" x14ac:dyDescent="0.2">
      <c r="A13" s="295">
        <v>22</v>
      </c>
      <c r="B13" s="296">
        <v>6</v>
      </c>
      <c r="C13" s="297" t="s">
        <v>178</v>
      </c>
      <c r="D13" s="298" t="s">
        <v>179</v>
      </c>
      <c r="E13" s="298" t="s">
        <v>154</v>
      </c>
      <c r="F13" s="298" t="s">
        <v>106</v>
      </c>
      <c r="G13" s="299">
        <v>10000</v>
      </c>
      <c r="H13" s="300">
        <v>12935.52</v>
      </c>
      <c r="I13" s="307">
        <v>42487</v>
      </c>
      <c r="J13" s="302">
        <v>1</v>
      </c>
      <c r="K13" s="302">
        <v>0</v>
      </c>
      <c r="L13" s="299">
        <v>12935.52</v>
      </c>
      <c r="M13" s="299">
        <v>0</v>
      </c>
      <c r="N13" s="299">
        <f t="shared" si="0"/>
        <v>12935.52</v>
      </c>
      <c r="O13" s="303"/>
      <c r="Q13" s="305"/>
    </row>
    <row r="14" spans="1:17" s="304" customFormat="1" ht="14.25" x14ac:dyDescent="0.2">
      <c r="A14" s="295">
        <v>11</v>
      </c>
      <c r="B14" s="296">
        <v>7</v>
      </c>
      <c r="C14" s="297" t="s">
        <v>152</v>
      </c>
      <c r="D14" s="298" t="s">
        <v>153</v>
      </c>
      <c r="E14" s="298" t="s">
        <v>154</v>
      </c>
      <c r="F14" s="298" t="s">
        <v>106</v>
      </c>
      <c r="G14" s="299">
        <v>10000</v>
      </c>
      <c r="H14" s="300">
        <v>12935.51</v>
      </c>
      <c r="I14" s="307">
        <v>42487</v>
      </c>
      <c r="J14" s="302">
        <v>1</v>
      </c>
      <c r="K14" s="302">
        <v>0</v>
      </c>
      <c r="L14" s="299">
        <v>12935.51</v>
      </c>
      <c r="M14" s="299">
        <v>0</v>
      </c>
      <c r="N14" s="299">
        <f t="shared" si="0"/>
        <v>12935.51</v>
      </c>
      <c r="O14" s="303"/>
      <c r="Q14" s="305"/>
    </row>
    <row r="15" spans="1:17" s="304" customFormat="1" ht="14.25" x14ac:dyDescent="0.2">
      <c r="A15" s="295">
        <v>23</v>
      </c>
      <c r="B15" s="296">
        <v>8</v>
      </c>
      <c r="C15" s="297" t="s">
        <v>180</v>
      </c>
      <c r="D15" s="298" t="s">
        <v>181</v>
      </c>
      <c r="E15" s="298" t="s">
        <v>154</v>
      </c>
      <c r="F15" s="298" t="s">
        <v>106</v>
      </c>
      <c r="G15" s="299">
        <v>12000</v>
      </c>
      <c r="H15" s="300">
        <v>12935.51</v>
      </c>
      <c r="I15" s="307">
        <v>42487</v>
      </c>
      <c r="J15" s="302">
        <v>1</v>
      </c>
      <c r="K15" s="302">
        <v>1</v>
      </c>
      <c r="L15" s="299">
        <v>12935.51</v>
      </c>
      <c r="M15" s="299">
        <v>0</v>
      </c>
      <c r="N15" s="299">
        <f t="shared" si="0"/>
        <v>12935.51</v>
      </c>
      <c r="O15" s="303"/>
      <c r="Q15" s="305"/>
    </row>
    <row r="16" spans="1:17" s="304" customFormat="1" ht="14.25" x14ac:dyDescent="0.2">
      <c r="A16" s="295">
        <v>10</v>
      </c>
      <c r="B16" s="296">
        <v>9</v>
      </c>
      <c r="C16" s="297" t="s">
        <v>149</v>
      </c>
      <c r="D16" s="298" t="s">
        <v>150</v>
      </c>
      <c r="E16" s="298" t="s">
        <v>151</v>
      </c>
      <c r="F16" s="298" t="s">
        <v>106</v>
      </c>
      <c r="G16" s="299">
        <v>15000</v>
      </c>
      <c r="H16" s="300">
        <v>22782</v>
      </c>
      <c r="I16" s="307">
        <v>42473</v>
      </c>
      <c r="J16" s="302">
        <v>1</v>
      </c>
      <c r="K16" s="302">
        <v>0</v>
      </c>
      <c r="L16" s="299">
        <v>22782</v>
      </c>
      <c r="M16" s="299">
        <v>0</v>
      </c>
      <c r="N16" s="299">
        <f t="shared" si="0"/>
        <v>22782</v>
      </c>
      <c r="O16" s="303"/>
      <c r="Q16" s="305"/>
    </row>
    <row r="17" spans="1:17" s="304" customFormat="1" ht="14.25" x14ac:dyDescent="0.2">
      <c r="A17" s="295">
        <v>40</v>
      </c>
      <c r="B17" s="296">
        <v>10</v>
      </c>
      <c r="C17" s="297" t="s">
        <v>219</v>
      </c>
      <c r="D17" s="298" t="s">
        <v>220</v>
      </c>
      <c r="E17" s="298" t="s">
        <v>177</v>
      </c>
      <c r="F17" s="298" t="s">
        <v>106</v>
      </c>
      <c r="G17" s="299">
        <v>40000</v>
      </c>
      <c r="H17" s="300">
        <v>21177.75</v>
      </c>
      <c r="I17" s="307" t="s">
        <v>4552</v>
      </c>
      <c r="J17" s="302">
        <v>1</v>
      </c>
      <c r="K17" s="302">
        <v>0</v>
      </c>
      <c r="L17" s="299">
        <v>21177.75</v>
      </c>
      <c r="M17" s="299">
        <v>0</v>
      </c>
      <c r="N17" s="299">
        <f t="shared" si="0"/>
        <v>21177.75</v>
      </c>
      <c r="O17" s="303"/>
      <c r="Q17" s="305"/>
    </row>
    <row r="18" spans="1:17" s="304" customFormat="1" ht="14.25" x14ac:dyDescent="0.2">
      <c r="A18" s="295">
        <v>43</v>
      </c>
      <c r="B18" s="296">
        <v>11</v>
      </c>
      <c r="C18" s="297" t="s">
        <v>227</v>
      </c>
      <c r="D18" s="298" t="s">
        <v>225</v>
      </c>
      <c r="E18" s="298" t="s">
        <v>135</v>
      </c>
      <c r="F18" s="298" t="s">
        <v>106</v>
      </c>
      <c r="G18" s="299">
        <v>350000</v>
      </c>
      <c r="H18" s="308">
        <v>350000</v>
      </c>
      <c r="I18" s="307" t="s">
        <v>4553</v>
      </c>
      <c r="J18" s="302">
        <v>0</v>
      </c>
      <c r="K18" s="302">
        <v>0</v>
      </c>
      <c r="L18" s="299">
        <v>0</v>
      </c>
      <c r="M18" s="299">
        <v>0</v>
      </c>
      <c r="N18" s="299">
        <f t="shared" si="0"/>
        <v>350000</v>
      </c>
      <c r="O18" s="303"/>
      <c r="Q18" s="305"/>
    </row>
    <row r="19" spans="1:17" s="304" customFormat="1" ht="14.25" x14ac:dyDescent="0.2">
      <c r="A19" s="295">
        <v>12</v>
      </c>
      <c r="B19" s="296">
        <v>12</v>
      </c>
      <c r="C19" s="297" t="s">
        <v>4554</v>
      </c>
      <c r="D19" s="298" t="s">
        <v>156</v>
      </c>
      <c r="E19" s="298" t="s">
        <v>157</v>
      </c>
      <c r="F19" s="298" t="s">
        <v>106</v>
      </c>
      <c r="G19" s="299">
        <v>500000</v>
      </c>
      <c r="H19" s="300">
        <v>763000</v>
      </c>
      <c r="I19" s="307" t="s">
        <v>4555</v>
      </c>
      <c r="J19" s="302">
        <v>1</v>
      </c>
      <c r="K19" s="302">
        <v>0</v>
      </c>
      <c r="L19" s="299">
        <v>763000</v>
      </c>
      <c r="M19" s="299">
        <v>0</v>
      </c>
      <c r="N19" s="299">
        <f t="shared" si="0"/>
        <v>763000</v>
      </c>
      <c r="O19" s="303"/>
      <c r="Q19" s="305"/>
    </row>
    <row r="20" spans="1:17" s="304" customFormat="1" ht="14.25" x14ac:dyDescent="0.2">
      <c r="A20" s="295">
        <v>21</v>
      </c>
      <c r="B20" s="296">
        <v>13</v>
      </c>
      <c r="C20" s="297" t="s">
        <v>176</v>
      </c>
      <c r="D20" s="298" t="s">
        <v>175</v>
      </c>
      <c r="E20" s="298" t="s">
        <v>177</v>
      </c>
      <c r="F20" s="298" t="s">
        <v>106</v>
      </c>
      <c r="G20" s="299">
        <v>12500</v>
      </c>
      <c r="H20" s="300">
        <v>11483.33</v>
      </c>
      <c r="I20" s="307">
        <v>42529</v>
      </c>
      <c r="J20" s="302">
        <v>1</v>
      </c>
      <c r="K20" s="302">
        <v>0</v>
      </c>
      <c r="L20" s="299">
        <v>11483.33</v>
      </c>
      <c r="M20" s="299">
        <v>0</v>
      </c>
      <c r="N20" s="299">
        <f t="shared" si="0"/>
        <v>11483.33</v>
      </c>
      <c r="O20" s="303"/>
      <c r="Q20" s="305"/>
    </row>
    <row r="21" spans="1:17" s="304" customFormat="1" ht="14.25" x14ac:dyDescent="0.2">
      <c r="A21" s="295">
        <v>24</v>
      </c>
      <c r="B21" s="296">
        <v>14</v>
      </c>
      <c r="C21" s="297" t="s">
        <v>182</v>
      </c>
      <c r="D21" s="298" t="s">
        <v>181</v>
      </c>
      <c r="E21" s="298" t="s">
        <v>177</v>
      </c>
      <c r="F21" s="298" t="s">
        <v>106</v>
      </c>
      <c r="G21" s="299">
        <v>12500</v>
      </c>
      <c r="H21" s="300">
        <v>11483.33</v>
      </c>
      <c r="I21" s="307">
        <v>42529</v>
      </c>
      <c r="J21" s="302">
        <v>1</v>
      </c>
      <c r="K21" s="302">
        <v>0</v>
      </c>
      <c r="L21" s="299">
        <v>11483.33</v>
      </c>
      <c r="M21" s="299">
        <v>0</v>
      </c>
      <c r="N21" s="299">
        <f t="shared" si="0"/>
        <v>11483.33</v>
      </c>
      <c r="O21" s="303"/>
      <c r="Q21" s="305"/>
    </row>
    <row r="22" spans="1:17" s="304" customFormat="1" ht="14.25" x14ac:dyDescent="0.2">
      <c r="A22" s="295">
        <v>37</v>
      </c>
      <c r="B22" s="296">
        <v>15</v>
      </c>
      <c r="C22" s="297" t="s">
        <v>212</v>
      </c>
      <c r="D22" s="298" t="s">
        <v>213</v>
      </c>
      <c r="E22" s="298" t="s">
        <v>177</v>
      </c>
      <c r="F22" s="298" t="s">
        <v>106</v>
      </c>
      <c r="G22" s="299">
        <v>12500</v>
      </c>
      <c r="H22" s="300">
        <v>11483.34</v>
      </c>
      <c r="I22" s="307">
        <v>42529</v>
      </c>
      <c r="J22" s="302">
        <v>1</v>
      </c>
      <c r="K22" s="302">
        <v>0</v>
      </c>
      <c r="L22" s="299">
        <v>11483.34</v>
      </c>
      <c r="M22" s="299">
        <v>0</v>
      </c>
      <c r="N22" s="299">
        <f t="shared" si="0"/>
        <v>11483.34</v>
      </c>
      <c r="O22" s="303"/>
      <c r="Q22" s="305"/>
    </row>
    <row r="23" spans="1:17" s="304" customFormat="1" ht="14.25" x14ac:dyDescent="0.2">
      <c r="A23" s="295" t="s">
        <v>4556</v>
      </c>
      <c r="B23" s="296">
        <v>16</v>
      </c>
      <c r="C23" s="297" t="s">
        <v>4557</v>
      </c>
      <c r="D23" s="298" t="s">
        <v>243</v>
      </c>
      <c r="E23" s="298" t="s">
        <v>4558</v>
      </c>
      <c r="F23" s="298" t="s">
        <v>106</v>
      </c>
      <c r="G23" s="299">
        <v>0</v>
      </c>
      <c r="H23" s="300">
        <v>31340</v>
      </c>
      <c r="I23" s="301">
        <v>42403</v>
      </c>
      <c r="J23" s="302">
        <v>1</v>
      </c>
      <c r="K23" s="302">
        <v>1</v>
      </c>
      <c r="L23" s="299">
        <v>31340</v>
      </c>
      <c r="M23" s="299">
        <v>31340</v>
      </c>
      <c r="N23" s="299">
        <f t="shared" si="0"/>
        <v>0</v>
      </c>
      <c r="O23" s="303"/>
      <c r="Q23" s="305"/>
    </row>
    <row r="24" spans="1:17" s="304" customFormat="1" ht="42.75" x14ac:dyDescent="0.2">
      <c r="A24" s="295" t="s">
        <v>4559</v>
      </c>
      <c r="B24" s="296">
        <v>17</v>
      </c>
      <c r="C24" s="297" t="s">
        <v>4560</v>
      </c>
      <c r="D24" s="298" t="s">
        <v>529</v>
      </c>
      <c r="E24" s="298" t="s">
        <v>4561</v>
      </c>
      <c r="F24" s="298" t="s">
        <v>106</v>
      </c>
      <c r="G24" s="299">
        <v>0</v>
      </c>
      <c r="H24" s="309">
        <v>100000</v>
      </c>
      <c r="I24" s="307">
        <v>42523</v>
      </c>
      <c r="J24" s="302">
        <v>1</v>
      </c>
      <c r="K24" s="302">
        <v>0</v>
      </c>
      <c r="L24" s="299">
        <v>0</v>
      </c>
      <c r="M24" s="299">
        <v>0</v>
      </c>
      <c r="N24" s="299">
        <f t="shared" si="0"/>
        <v>100000</v>
      </c>
      <c r="O24" s="303" t="s">
        <v>4562</v>
      </c>
      <c r="Q24" s="305"/>
    </row>
    <row r="25" spans="1:17" s="304" customFormat="1" ht="14.25" x14ac:dyDescent="0.2">
      <c r="A25" s="295">
        <v>446</v>
      </c>
      <c r="B25" s="296">
        <v>18</v>
      </c>
      <c r="C25" s="297" t="s">
        <v>1208</v>
      </c>
      <c r="D25" s="298" t="s">
        <v>428</v>
      </c>
      <c r="E25" s="298" t="s">
        <v>1209</v>
      </c>
      <c r="F25" s="298" t="s">
        <v>106</v>
      </c>
      <c r="G25" s="299">
        <v>15000</v>
      </c>
      <c r="H25" s="300">
        <v>17000</v>
      </c>
      <c r="I25" s="307" t="s">
        <v>4563</v>
      </c>
      <c r="J25" s="302">
        <v>1</v>
      </c>
      <c r="K25" s="302">
        <v>0</v>
      </c>
      <c r="L25" s="299">
        <v>17000</v>
      </c>
      <c r="M25" s="299">
        <v>0</v>
      </c>
      <c r="N25" s="299">
        <f t="shared" si="0"/>
        <v>17000</v>
      </c>
      <c r="O25" s="303"/>
      <c r="Q25" s="305"/>
    </row>
    <row r="26" spans="1:17" s="304" customFormat="1" ht="14.25" x14ac:dyDescent="0.2">
      <c r="A26" s="295">
        <v>450</v>
      </c>
      <c r="B26" s="296">
        <v>19</v>
      </c>
      <c r="C26" s="297" t="s">
        <v>1219</v>
      </c>
      <c r="D26" s="298" t="s">
        <v>288</v>
      </c>
      <c r="E26" s="298" t="s">
        <v>1209</v>
      </c>
      <c r="F26" s="298" t="s">
        <v>106</v>
      </c>
      <c r="G26" s="299">
        <v>15000</v>
      </c>
      <c r="H26" s="300">
        <v>17000</v>
      </c>
      <c r="I26" s="307" t="s">
        <v>4563</v>
      </c>
      <c r="J26" s="302">
        <v>1</v>
      </c>
      <c r="K26" s="302">
        <v>0</v>
      </c>
      <c r="L26" s="299">
        <v>17000</v>
      </c>
      <c r="M26" s="299">
        <v>0</v>
      </c>
      <c r="N26" s="299">
        <f t="shared" si="0"/>
        <v>17000</v>
      </c>
      <c r="O26" s="303"/>
      <c r="Q26" s="305"/>
    </row>
    <row r="27" spans="1:17" s="304" customFormat="1" ht="28.5" x14ac:dyDescent="0.2">
      <c r="A27" s="295">
        <v>230</v>
      </c>
      <c r="B27" s="296">
        <v>20</v>
      </c>
      <c r="C27" s="297" t="s">
        <v>591</v>
      </c>
      <c r="D27" s="298" t="s">
        <v>529</v>
      </c>
      <c r="E27" s="298" t="s">
        <v>4564</v>
      </c>
      <c r="F27" s="298" t="s">
        <v>106</v>
      </c>
      <c r="G27" s="299">
        <v>1120000</v>
      </c>
      <c r="H27" s="300">
        <v>55000</v>
      </c>
      <c r="I27" s="307" t="s">
        <v>4565</v>
      </c>
      <c r="J27" s="302">
        <v>1</v>
      </c>
      <c r="K27" s="302">
        <v>0</v>
      </c>
      <c r="L27" s="299">
        <v>55000</v>
      </c>
      <c r="M27" s="299">
        <v>0</v>
      </c>
      <c r="N27" s="299">
        <f t="shared" si="0"/>
        <v>55000</v>
      </c>
      <c r="O27" s="303" t="s">
        <v>4562</v>
      </c>
      <c r="Q27" s="305"/>
    </row>
    <row r="28" spans="1:17" s="304" customFormat="1" ht="28.5" x14ac:dyDescent="0.2">
      <c r="A28" s="295">
        <v>33</v>
      </c>
      <c r="B28" s="296">
        <v>21</v>
      </c>
      <c r="C28" s="297" t="s">
        <v>202</v>
      </c>
      <c r="D28" s="298" t="s">
        <v>203</v>
      </c>
      <c r="E28" s="298" t="s">
        <v>204</v>
      </c>
      <c r="F28" s="298" t="s">
        <v>106</v>
      </c>
      <c r="G28" s="299">
        <v>125000</v>
      </c>
      <c r="H28" s="300">
        <v>54899</v>
      </c>
      <c r="I28" s="307">
        <v>42573</v>
      </c>
      <c r="J28" s="302">
        <v>1</v>
      </c>
      <c r="K28" s="302">
        <v>0</v>
      </c>
      <c r="L28" s="299">
        <v>54899</v>
      </c>
      <c r="M28" s="299">
        <v>0</v>
      </c>
      <c r="N28" s="299">
        <f t="shared" si="0"/>
        <v>54899</v>
      </c>
      <c r="O28" s="303"/>
      <c r="Q28" s="305"/>
    </row>
    <row r="29" spans="1:17" s="304" customFormat="1" ht="28.5" x14ac:dyDescent="0.2">
      <c r="A29" s="295">
        <v>34</v>
      </c>
      <c r="B29" s="296">
        <v>22</v>
      </c>
      <c r="C29" s="297" t="s">
        <v>205</v>
      </c>
      <c r="D29" s="298" t="s">
        <v>206</v>
      </c>
      <c r="E29" s="298" t="s">
        <v>204</v>
      </c>
      <c r="F29" s="298" t="s">
        <v>106</v>
      </c>
      <c r="G29" s="299">
        <v>150000</v>
      </c>
      <c r="H29" s="300">
        <v>47998</v>
      </c>
      <c r="I29" s="307">
        <v>42573</v>
      </c>
      <c r="J29" s="302">
        <v>1</v>
      </c>
      <c r="K29" s="302">
        <v>0</v>
      </c>
      <c r="L29" s="299">
        <v>47998</v>
      </c>
      <c r="M29" s="299">
        <v>0</v>
      </c>
      <c r="N29" s="299">
        <f t="shared" si="0"/>
        <v>47998</v>
      </c>
      <c r="O29" s="303"/>
      <c r="Q29" s="305"/>
    </row>
    <row r="30" spans="1:17" s="304" customFormat="1" ht="14.25" x14ac:dyDescent="0.2">
      <c r="A30" s="295">
        <v>38</v>
      </c>
      <c r="B30" s="296">
        <v>23</v>
      </c>
      <c r="C30" s="297" t="s">
        <v>214</v>
      </c>
      <c r="D30" s="298" t="s">
        <v>215</v>
      </c>
      <c r="E30" s="298" t="s">
        <v>216</v>
      </c>
      <c r="F30" s="298" t="s">
        <v>106</v>
      </c>
      <c r="G30" s="299">
        <v>7500</v>
      </c>
      <c r="H30" s="300">
        <v>7580</v>
      </c>
      <c r="I30" s="301">
        <v>42394</v>
      </c>
      <c r="J30" s="302">
        <v>1</v>
      </c>
      <c r="K30" s="302">
        <v>1</v>
      </c>
      <c r="L30" s="299">
        <v>7580</v>
      </c>
      <c r="M30" s="299">
        <v>7580</v>
      </c>
      <c r="N30" s="299">
        <f t="shared" si="0"/>
        <v>0</v>
      </c>
      <c r="O30" s="303"/>
      <c r="Q30" s="305"/>
    </row>
    <row r="31" spans="1:17" s="304" customFormat="1" ht="14.25" x14ac:dyDescent="0.2">
      <c r="A31" s="295" t="s">
        <v>4566</v>
      </c>
      <c r="B31" s="296">
        <v>24</v>
      </c>
      <c r="C31" s="297" t="s">
        <v>109</v>
      </c>
      <c r="D31" s="298" t="s">
        <v>110</v>
      </c>
      <c r="E31" s="298" t="s">
        <v>111</v>
      </c>
      <c r="F31" s="298" t="s">
        <v>106</v>
      </c>
      <c r="G31" s="299">
        <v>0</v>
      </c>
      <c r="H31" s="300">
        <v>35000</v>
      </c>
      <c r="I31" s="307" t="s">
        <v>4567</v>
      </c>
      <c r="J31" s="302">
        <v>1</v>
      </c>
      <c r="K31" s="302">
        <v>0</v>
      </c>
      <c r="L31" s="299">
        <v>35000</v>
      </c>
      <c r="M31" s="299">
        <v>0</v>
      </c>
      <c r="N31" s="299">
        <f t="shared" si="0"/>
        <v>35000</v>
      </c>
      <c r="O31" s="303"/>
      <c r="Q31" s="305"/>
    </row>
    <row r="32" spans="1:17" s="304" customFormat="1" ht="14.25" x14ac:dyDescent="0.2">
      <c r="A32" s="295">
        <v>31</v>
      </c>
      <c r="B32" s="296">
        <v>25</v>
      </c>
      <c r="C32" s="297" t="s">
        <v>196</v>
      </c>
      <c r="D32" s="298" t="s">
        <v>197</v>
      </c>
      <c r="E32" s="298" t="s">
        <v>198</v>
      </c>
      <c r="F32" s="298" t="s">
        <v>106</v>
      </c>
      <c r="G32" s="299">
        <v>40000</v>
      </c>
      <c r="H32" s="308">
        <v>40000</v>
      </c>
      <c r="I32" s="307" t="s">
        <v>4568</v>
      </c>
      <c r="J32" s="302">
        <v>1</v>
      </c>
      <c r="K32" s="302">
        <v>0</v>
      </c>
      <c r="L32" s="299">
        <v>0</v>
      </c>
      <c r="M32" s="299">
        <v>0</v>
      </c>
      <c r="N32" s="299">
        <f t="shared" si="0"/>
        <v>40000</v>
      </c>
      <c r="O32" s="303"/>
      <c r="Q32" s="305"/>
    </row>
    <row r="33" spans="1:17" s="304" customFormat="1" ht="14.25" x14ac:dyDescent="0.2">
      <c r="A33" s="295">
        <v>32</v>
      </c>
      <c r="B33" s="296">
        <v>26</v>
      </c>
      <c r="C33" s="297" t="s">
        <v>199</v>
      </c>
      <c r="D33" s="298" t="s">
        <v>200</v>
      </c>
      <c r="E33" s="298" t="s">
        <v>201</v>
      </c>
      <c r="F33" s="298" t="s">
        <v>106</v>
      </c>
      <c r="G33" s="299">
        <v>40000</v>
      </c>
      <c r="H33" s="308">
        <v>40000</v>
      </c>
      <c r="I33" s="307" t="s">
        <v>4568</v>
      </c>
      <c r="J33" s="302">
        <v>1</v>
      </c>
      <c r="K33" s="302">
        <v>0</v>
      </c>
      <c r="L33" s="299">
        <v>0</v>
      </c>
      <c r="M33" s="299">
        <v>0</v>
      </c>
      <c r="N33" s="299">
        <f t="shared" si="0"/>
        <v>40000</v>
      </c>
      <c r="O33" s="303"/>
      <c r="Q33" s="305"/>
    </row>
    <row r="34" spans="1:17" s="304" customFormat="1" ht="14.25" x14ac:dyDescent="0.2">
      <c r="A34" s="295">
        <v>185</v>
      </c>
      <c r="B34" s="296">
        <v>27</v>
      </c>
      <c r="C34" s="297" t="s">
        <v>499</v>
      </c>
      <c r="D34" s="298" t="s">
        <v>500</v>
      </c>
      <c r="E34" s="298" t="s">
        <v>501</v>
      </c>
      <c r="F34" s="298" t="s">
        <v>106</v>
      </c>
      <c r="G34" s="299">
        <v>120000</v>
      </c>
      <c r="H34" s="308">
        <v>120000</v>
      </c>
      <c r="I34" s="307" t="s">
        <v>4568</v>
      </c>
      <c r="J34" s="302">
        <v>1</v>
      </c>
      <c r="K34" s="302">
        <v>0</v>
      </c>
      <c r="L34" s="299">
        <v>0</v>
      </c>
      <c r="M34" s="299">
        <v>0</v>
      </c>
      <c r="N34" s="299">
        <f t="shared" si="0"/>
        <v>120000</v>
      </c>
      <c r="O34" s="303"/>
      <c r="Q34" s="305"/>
    </row>
    <row r="35" spans="1:17" s="304" customFormat="1" ht="14.25" x14ac:dyDescent="0.2">
      <c r="A35" s="295">
        <v>52</v>
      </c>
      <c r="B35" s="296">
        <v>28</v>
      </c>
      <c r="C35" s="297" t="s">
        <v>247</v>
      </c>
      <c r="D35" s="298" t="s">
        <v>248</v>
      </c>
      <c r="E35" s="298" t="s">
        <v>135</v>
      </c>
      <c r="F35" s="298" t="s">
        <v>106</v>
      </c>
      <c r="G35" s="299">
        <v>350000</v>
      </c>
      <c r="H35" s="308">
        <v>350000</v>
      </c>
      <c r="I35" s="307" t="s">
        <v>4569</v>
      </c>
      <c r="J35" s="302">
        <v>1</v>
      </c>
      <c r="K35" s="302">
        <v>0</v>
      </c>
      <c r="L35" s="299">
        <v>0</v>
      </c>
      <c r="M35" s="299">
        <v>0</v>
      </c>
      <c r="N35" s="299">
        <f t="shared" si="0"/>
        <v>350000</v>
      </c>
      <c r="O35" s="303"/>
      <c r="Q35" s="305"/>
    </row>
    <row r="36" spans="1:17" s="304" customFormat="1" ht="14.25" x14ac:dyDescent="0.2">
      <c r="A36" s="295">
        <v>51</v>
      </c>
      <c r="B36" s="296">
        <v>29</v>
      </c>
      <c r="C36" s="297" t="s">
        <v>246</v>
      </c>
      <c r="D36" s="298" t="s">
        <v>245</v>
      </c>
      <c r="E36" s="298" t="s">
        <v>135</v>
      </c>
      <c r="F36" s="298" t="s">
        <v>106</v>
      </c>
      <c r="G36" s="299">
        <v>350000</v>
      </c>
      <c r="H36" s="308">
        <v>350000</v>
      </c>
      <c r="I36" s="307" t="s">
        <v>4569</v>
      </c>
      <c r="J36" s="302">
        <v>1</v>
      </c>
      <c r="K36" s="302">
        <v>0</v>
      </c>
      <c r="L36" s="299">
        <v>0</v>
      </c>
      <c r="M36" s="299">
        <v>0</v>
      </c>
      <c r="N36" s="299">
        <f t="shared" si="0"/>
        <v>350000</v>
      </c>
      <c r="O36" s="303"/>
      <c r="Q36" s="305"/>
    </row>
    <row r="37" spans="1:17" s="304" customFormat="1" ht="14.25" x14ac:dyDescent="0.2">
      <c r="A37" s="295">
        <v>193</v>
      </c>
      <c r="B37" s="296">
        <v>30</v>
      </c>
      <c r="C37" s="297" t="s">
        <v>515</v>
      </c>
      <c r="D37" s="298" t="s">
        <v>275</v>
      </c>
      <c r="E37" s="298" t="s">
        <v>135</v>
      </c>
      <c r="F37" s="298" t="s">
        <v>106</v>
      </c>
      <c r="G37" s="299">
        <v>350000</v>
      </c>
      <c r="H37" s="308">
        <v>350000</v>
      </c>
      <c r="I37" s="307" t="s">
        <v>4570</v>
      </c>
      <c r="J37" s="302">
        <v>1</v>
      </c>
      <c r="K37" s="302">
        <v>0</v>
      </c>
      <c r="L37" s="299">
        <v>0</v>
      </c>
      <c r="M37" s="299">
        <v>0</v>
      </c>
      <c r="N37" s="299">
        <f t="shared" si="0"/>
        <v>350000</v>
      </c>
      <c r="O37" s="303"/>
      <c r="Q37" s="305"/>
    </row>
    <row r="38" spans="1:17" s="304" customFormat="1" ht="28.5" x14ac:dyDescent="0.2">
      <c r="A38" s="295" t="s">
        <v>4571</v>
      </c>
      <c r="B38" s="296">
        <v>31</v>
      </c>
      <c r="C38" s="297" t="s">
        <v>4572</v>
      </c>
      <c r="D38" s="298" t="s">
        <v>225</v>
      </c>
      <c r="E38" s="298" t="s">
        <v>4573</v>
      </c>
      <c r="F38" s="298" t="s">
        <v>106</v>
      </c>
      <c r="G38" s="299">
        <v>0</v>
      </c>
      <c r="H38" s="300">
        <v>247496</v>
      </c>
      <c r="I38" s="307">
        <v>42513</v>
      </c>
      <c r="J38" s="302">
        <v>1</v>
      </c>
      <c r="K38" s="302">
        <v>0</v>
      </c>
      <c r="L38" s="299">
        <v>247496</v>
      </c>
      <c r="M38" s="299">
        <v>0</v>
      </c>
      <c r="N38" s="299">
        <f t="shared" si="0"/>
        <v>247496</v>
      </c>
      <c r="O38" s="303"/>
      <c r="Q38" s="305"/>
    </row>
    <row r="39" spans="1:17" s="304" customFormat="1" ht="14.25" x14ac:dyDescent="0.2">
      <c r="A39" s="295">
        <v>14</v>
      </c>
      <c r="B39" s="296">
        <v>32</v>
      </c>
      <c r="C39" s="297" t="s">
        <v>161</v>
      </c>
      <c r="D39" s="298" t="s">
        <v>162</v>
      </c>
      <c r="E39" s="298" t="s">
        <v>163</v>
      </c>
      <c r="F39" s="298" t="s">
        <v>106</v>
      </c>
      <c r="G39" s="299">
        <v>7500</v>
      </c>
      <c r="H39" s="300">
        <v>9701</v>
      </c>
      <c r="I39" s="307" t="s">
        <v>4574</v>
      </c>
      <c r="J39" s="302">
        <v>1</v>
      </c>
      <c r="K39" s="302">
        <v>0</v>
      </c>
      <c r="L39" s="299">
        <v>9701</v>
      </c>
      <c r="M39" s="299">
        <v>0</v>
      </c>
      <c r="N39" s="299">
        <f t="shared" si="0"/>
        <v>9701</v>
      </c>
      <c r="O39" s="303"/>
      <c r="Q39" s="305"/>
    </row>
    <row r="40" spans="1:17" s="304" customFormat="1" ht="28.5" x14ac:dyDescent="0.2">
      <c r="A40" s="295">
        <v>180</v>
      </c>
      <c r="B40" s="296">
        <v>33</v>
      </c>
      <c r="C40" s="297" t="s">
        <v>488</v>
      </c>
      <c r="D40" s="298" t="s">
        <v>489</v>
      </c>
      <c r="E40" s="298" t="s">
        <v>490</v>
      </c>
      <c r="F40" s="298" t="s">
        <v>106</v>
      </c>
      <c r="G40" s="299">
        <v>10000</v>
      </c>
      <c r="H40" s="300">
        <v>17240.7</v>
      </c>
      <c r="I40" s="307" t="s">
        <v>4575</v>
      </c>
      <c r="J40" s="302">
        <v>1</v>
      </c>
      <c r="K40" s="302">
        <v>0</v>
      </c>
      <c r="L40" s="299">
        <v>17240.7</v>
      </c>
      <c r="M40" s="299">
        <v>0</v>
      </c>
      <c r="N40" s="299">
        <f t="shared" si="0"/>
        <v>17240.7</v>
      </c>
      <c r="O40" s="303"/>
      <c r="Q40" s="305"/>
    </row>
    <row r="41" spans="1:17" s="304" customFormat="1" ht="14.25" x14ac:dyDescent="0.2">
      <c r="A41" s="295">
        <v>188</v>
      </c>
      <c r="B41" s="296">
        <v>34</v>
      </c>
      <c r="C41" s="297" t="s">
        <v>506</v>
      </c>
      <c r="D41" s="298" t="s">
        <v>500</v>
      </c>
      <c r="E41" s="298" t="s">
        <v>507</v>
      </c>
      <c r="F41" s="298" t="s">
        <v>106</v>
      </c>
      <c r="G41" s="299">
        <v>15000</v>
      </c>
      <c r="H41" s="300">
        <v>19795.400000000001</v>
      </c>
      <c r="I41" s="307" t="s">
        <v>4575</v>
      </c>
      <c r="J41" s="302">
        <v>1</v>
      </c>
      <c r="K41" s="302">
        <v>0</v>
      </c>
      <c r="L41" s="299">
        <v>19795.400000000001</v>
      </c>
      <c r="M41" s="299">
        <v>0</v>
      </c>
      <c r="N41" s="299">
        <f t="shared" si="0"/>
        <v>19795.400000000001</v>
      </c>
      <c r="O41" s="303"/>
      <c r="Q41" s="305"/>
    </row>
    <row r="42" spans="1:17" s="304" customFormat="1" ht="14.25" x14ac:dyDescent="0.2">
      <c r="A42" s="295" t="s">
        <v>4576</v>
      </c>
      <c r="B42" s="296">
        <v>35</v>
      </c>
      <c r="C42" s="297" t="s">
        <v>4577</v>
      </c>
      <c r="D42" s="298">
        <v>0</v>
      </c>
      <c r="E42" s="298" t="s">
        <v>4578</v>
      </c>
      <c r="F42" s="298" t="s">
        <v>106</v>
      </c>
      <c r="G42" s="299">
        <v>0</v>
      </c>
      <c r="H42" s="308">
        <v>795000</v>
      </c>
      <c r="I42" s="307" t="s">
        <v>4579</v>
      </c>
      <c r="J42" s="302">
        <v>1</v>
      </c>
      <c r="K42" s="302">
        <v>0</v>
      </c>
      <c r="L42" s="299">
        <v>0</v>
      </c>
      <c r="M42" s="299">
        <v>0</v>
      </c>
      <c r="N42" s="299">
        <f t="shared" si="0"/>
        <v>795000</v>
      </c>
      <c r="O42" s="303"/>
      <c r="Q42" s="305"/>
    </row>
    <row r="43" spans="1:17" s="304" customFormat="1" ht="28.5" x14ac:dyDescent="0.2">
      <c r="A43" s="295">
        <v>118</v>
      </c>
      <c r="B43" s="296">
        <v>36</v>
      </c>
      <c r="C43" s="297" t="s">
        <v>376</v>
      </c>
      <c r="D43" s="298" t="s">
        <v>377</v>
      </c>
      <c r="E43" s="298" t="s">
        <v>378</v>
      </c>
      <c r="F43" s="298" t="s">
        <v>106</v>
      </c>
      <c r="G43" s="299">
        <v>16200</v>
      </c>
      <c r="H43" s="308">
        <v>46114</v>
      </c>
      <c r="I43" s="307" t="s">
        <v>4580</v>
      </c>
      <c r="J43" s="302">
        <v>1</v>
      </c>
      <c r="K43" s="302">
        <v>0</v>
      </c>
      <c r="L43" s="299">
        <v>0</v>
      </c>
      <c r="M43" s="299">
        <v>0</v>
      </c>
      <c r="N43" s="299">
        <f t="shared" si="0"/>
        <v>46114</v>
      </c>
      <c r="O43" s="303"/>
      <c r="Q43" s="305"/>
    </row>
    <row r="44" spans="1:17" s="304" customFormat="1" ht="14.25" x14ac:dyDescent="0.2">
      <c r="A44" s="295">
        <v>72</v>
      </c>
      <c r="B44" s="296">
        <v>37</v>
      </c>
      <c r="C44" s="297" t="s">
        <v>287</v>
      </c>
      <c r="D44" s="298" t="s">
        <v>288</v>
      </c>
      <c r="E44" s="298" t="s">
        <v>154</v>
      </c>
      <c r="F44" s="298" t="s">
        <v>106</v>
      </c>
      <c r="G44" s="299">
        <v>15000</v>
      </c>
      <c r="H44" s="308">
        <v>15000</v>
      </c>
      <c r="I44" s="307" t="s">
        <v>4581</v>
      </c>
      <c r="J44" s="302">
        <v>1</v>
      </c>
      <c r="K44" s="302">
        <v>0</v>
      </c>
      <c r="L44" s="299">
        <v>0</v>
      </c>
      <c r="M44" s="299">
        <v>0</v>
      </c>
      <c r="N44" s="299">
        <f t="shared" si="0"/>
        <v>15000</v>
      </c>
      <c r="O44" s="303"/>
      <c r="Q44" s="305"/>
    </row>
    <row r="45" spans="1:17" s="304" customFormat="1" ht="14.25" x14ac:dyDescent="0.2">
      <c r="A45" s="295">
        <v>93</v>
      </c>
      <c r="B45" s="296">
        <v>38</v>
      </c>
      <c r="C45" s="297" t="s">
        <v>331</v>
      </c>
      <c r="D45" s="298" t="s">
        <v>332</v>
      </c>
      <c r="E45" s="298" t="s">
        <v>154</v>
      </c>
      <c r="F45" s="298" t="s">
        <v>106</v>
      </c>
      <c r="G45" s="299">
        <v>10000</v>
      </c>
      <c r="H45" s="308">
        <v>10000</v>
      </c>
      <c r="I45" s="307" t="s">
        <v>4581</v>
      </c>
      <c r="J45" s="302">
        <v>1</v>
      </c>
      <c r="K45" s="302">
        <v>0</v>
      </c>
      <c r="L45" s="299">
        <v>0</v>
      </c>
      <c r="M45" s="299">
        <v>0</v>
      </c>
      <c r="N45" s="299">
        <f t="shared" si="0"/>
        <v>10000</v>
      </c>
      <c r="O45" s="303"/>
      <c r="Q45" s="305"/>
    </row>
    <row r="46" spans="1:17" s="304" customFormat="1" ht="14.25" x14ac:dyDescent="0.2">
      <c r="A46" s="295">
        <v>142</v>
      </c>
      <c r="B46" s="296">
        <v>39</v>
      </c>
      <c r="C46" s="297" t="s">
        <v>420</v>
      </c>
      <c r="D46" s="298" t="s">
        <v>421</v>
      </c>
      <c r="E46" s="298" t="s">
        <v>154</v>
      </c>
      <c r="F46" s="298" t="s">
        <v>106</v>
      </c>
      <c r="G46" s="299">
        <v>10000</v>
      </c>
      <c r="H46" s="308">
        <v>10000</v>
      </c>
      <c r="I46" s="307" t="s">
        <v>4582</v>
      </c>
      <c r="J46" s="302">
        <v>1</v>
      </c>
      <c r="K46" s="302">
        <v>0</v>
      </c>
      <c r="L46" s="299">
        <v>0</v>
      </c>
      <c r="M46" s="299">
        <v>0</v>
      </c>
      <c r="N46" s="299">
        <f t="shared" si="0"/>
        <v>10000</v>
      </c>
      <c r="O46" s="303"/>
      <c r="Q46" s="305"/>
    </row>
    <row r="47" spans="1:17" s="304" customFormat="1" ht="14.25" x14ac:dyDescent="0.2">
      <c r="A47" s="295">
        <v>144</v>
      </c>
      <c r="B47" s="296">
        <v>40</v>
      </c>
      <c r="C47" s="297" t="s">
        <v>424</v>
      </c>
      <c r="D47" s="298" t="s">
        <v>425</v>
      </c>
      <c r="E47" s="298" t="s">
        <v>154</v>
      </c>
      <c r="F47" s="298" t="s">
        <v>106</v>
      </c>
      <c r="G47" s="299">
        <v>10000</v>
      </c>
      <c r="H47" s="308">
        <v>10000</v>
      </c>
      <c r="I47" s="307" t="s">
        <v>4582</v>
      </c>
      <c r="J47" s="302">
        <v>1</v>
      </c>
      <c r="K47" s="302">
        <v>0</v>
      </c>
      <c r="L47" s="299">
        <v>0</v>
      </c>
      <c r="M47" s="299">
        <v>0</v>
      </c>
      <c r="N47" s="299">
        <f t="shared" si="0"/>
        <v>10000</v>
      </c>
      <c r="O47" s="303"/>
      <c r="Q47" s="305"/>
    </row>
    <row r="48" spans="1:17" s="304" customFormat="1" ht="28.5" x14ac:dyDescent="0.2">
      <c r="A48" s="295">
        <v>196</v>
      </c>
      <c r="B48" s="296">
        <v>41</v>
      </c>
      <c r="C48" s="297" t="s">
        <v>521</v>
      </c>
      <c r="D48" s="298" t="s">
        <v>4583</v>
      </c>
      <c r="E48" s="298" t="s">
        <v>154</v>
      </c>
      <c r="F48" s="298" t="s">
        <v>106</v>
      </c>
      <c r="G48" s="299">
        <v>10000</v>
      </c>
      <c r="H48" s="308">
        <v>10000</v>
      </c>
      <c r="I48" s="307">
        <v>42542</v>
      </c>
      <c r="J48" s="302">
        <v>1</v>
      </c>
      <c r="K48" s="302">
        <v>0</v>
      </c>
      <c r="L48" s="299">
        <v>0</v>
      </c>
      <c r="M48" s="299">
        <v>0</v>
      </c>
      <c r="N48" s="299">
        <f t="shared" si="0"/>
        <v>10000</v>
      </c>
      <c r="O48" s="303"/>
      <c r="Q48" s="305"/>
    </row>
    <row r="49" spans="1:17" s="304" customFormat="1" ht="14.25" x14ac:dyDescent="0.2">
      <c r="A49" s="295">
        <v>146</v>
      </c>
      <c r="B49" s="296">
        <v>42</v>
      </c>
      <c r="C49" s="297" t="s">
        <v>427</v>
      </c>
      <c r="D49" s="298" t="s">
        <v>428</v>
      </c>
      <c r="E49" s="298" t="s">
        <v>154</v>
      </c>
      <c r="F49" s="298" t="s">
        <v>106</v>
      </c>
      <c r="G49" s="299">
        <v>10000</v>
      </c>
      <c r="H49" s="308">
        <v>10000</v>
      </c>
      <c r="I49" s="307">
        <v>42542</v>
      </c>
      <c r="J49" s="302">
        <v>1</v>
      </c>
      <c r="K49" s="302">
        <v>0</v>
      </c>
      <c r="L49" s="299">
        <v>0</v>
      </c>
      <c r="M49" s="299">
        <v>0</v>
      </c>
      <c r="N49" s="299">
        <f t="shared" si="0"/>
        <v>10000</v>
      </c>
      <c r="O49" s="303"/>
      <c r="Q49" s="305"/>
    </row>
    <row r="50" spans="1:17" s="304" customFormat="1" ht="28.5" x14ac:dyDescent="0.2">
      <c r="A50" s="295">
        <v>17</v>
      </c>
      <c r="B50" s="296">
        <v>43</v>
      </c>
      <c r="C50" s="297" t="s">
        <v>168</v>
      </c>
      <c r="D50" s="298" t="s">
        <v>140</v>
      </c>
      <c r="E50" s="298" t="s">
        <v>169</v>
      </c>
      <c r="F50" s="298" t="s">
        <v>106</v>
      </c>
      <c r="G50" s="299">
        <v>45000</v>
      </c>
      <c r="H50" s="309">
        <v>73000</v>
      </c>
      <c r="I50" s="307">
        <v>42667</v>
      </c>
      <c r="J50" s="302">
        <v>1</v>
      </c>
      <c r="K50" s="302">
        <v>0</v>
      </c>
      <c r="L50" s="299">
        <v>0</v>
      </c>
      <c r="M50" s="299">
        <v>0</v>
      </c>
      <c r="N50" s="299">
        <f t="shared" si="0"/>
        <v>73000</v>
      </c>
      <c r="O50" s="303"/>
      <c r="Q50" s="305"/>
    </row>
    <row r="51" spans="1:17" s="304" customFormat="1" ht="14.25" x14ac:dyDescent="0.2">
      <c r="A51" s="295" t="s">
        <v>4584</v>
      </c>
      <c r="B51" s="296">
        <v>44</v>
      </c>
      <c r="C51" s="297" t="s">
        <v>4585</v>
      </c>
      <c r="D51" s="298" t="s">
        <v>140</v>
      </c>
      <c r="E51" s="298" t="s">
        <v>4586</v>
      </c>
      <c r="F51" s="298" t="s">
        <v>106</v>
      </c>
      <c r="G51" s="299">
        <v>0</v>
      </c>
      <c r="H51" s="308">
        <v>785000</v>
      </c>
      <c r="I51" s="307">
        <v>42640</v>
      </c>
      <c r="J51" s="302">
        <v>0</v>
      </c>
      <c r="K51" s="302">
        <v>0</v>
      </c>
      <c r="L51" s="299">
        <v>0</v>
      </c>
      <c r="M51" s="299">
        <v>0</v>
      </c>
      <c r="N51" s="299">
        <f t="shared" si="0"/>
        <v>785000</v>
      </c>
      <c r="O51" s="303" t="s">
        <v>4587</v>
      </c>
      <c r="Q51" s="305"/>
    </row>
    <row r="52" spans="1:17" s="304" customFormat="1" ht="28.5" x14ac:dyDescent="0.2">
      <c r="A52" s="295">
        <v>57</v>
      </c>
      <c r="B52" s="296">
        <v>45</v>
      </c>
      <c r="C52" s="297" t="s">
        <v>257</v>
      </c>
      <c r="D52" s="298" t="s">
        <v>258</v>
      </c>
      <c r="E52" s="298" t="s">
        <v>259</v>
      </c>
      <c r="F52" s="298" t="s">
        <v>106</v>
      </c>
      <c r="G52" s="299">
        <v>300000</v>
      </c>
      <c r="H52" s="308">
        <v>300000</v>
      </c>
      <c r="I52" s="307">
        <v>42597</v>
      </c>
      <c r="J52" s="302">
        <v>0</v>
      </c>
      <c r="K52" s="302">
        <v>0</v>
      </c>
      <c r="L52" s="299">
        <v>0</v>
      </c>
      <c r="M52" s="299">
        <v>0</v>
      </c>
      <c r="N52" s="299">
        <f t="shared" si="0"/>
        <v>300000</v>
      </c>
      <c r="O52" s="303"/>
      <c r="Q52" s="305"/>
    </row>
    <row r="53" spans="1:17" s="304" customFormat="1" ht="57" x14ac:dyDescent="0.2">
      <c r="A53" s="295">
        <v>99</v>
      </c>
      <c r="B53" s="296">
        <v>46</v>
      </c>
      <c r="C53" s="297" t="s">
        <v>342</v>
      </c>
      <c r="D53" s="298" t="s">
        <v>343</v>
      </c>
      <c r="E53" s="298" t="s">
        <v>344</v>
      </c>
      <c r="F53" s="298" t="s">
        <v>106</v>
      </c>
      <c r="G53" s="299">
        <v>300000</v>
      </c>
      <c r="H53" s="308">
        <v>300000</v>
      </c>
      <c r="I53" s="307">
        <v>42786</v>
      </c>
      <c r="J53" s="302">
        <v>0</v>
      </c>
      <c r="K53" s="302">
        <v>0</v>
      </c>
      <c r="L53" s="299">
        <v>0</v>
      </c>
      <c r="M53" s="299">
        <v>0</v>
      </c>
      <c r="N53" s="299">
        <f t="shared" si="0"/>
        <v>300000</v>
      </c>
      <c r="O53" s="303"/>
      <c r="Q53" s="305"/>
    </row>
    <row r="54" spans="1:17" s="304" customFormat="1" ht="14.25" x14ac:dyDescent="0.2">
      <c r="A54" s="295">
        <v>19</v>
      </c>
      <c r="B54" s="296">
        <v>47</v>
      </c>
      <c r="C54" s="297" t="s">
        <v>172</v>
      </c>
      <c r="D54" s="298" t="s">
        <v>140</v>
      </c>
      <c r="E54" s="298" t="s">
        <v>173</v>
      </c>
      <c r="F54" s="298" t="s">
        <v>106</v>
      </c>
      <c r="G54" s="299">
        <v>30000</v>
      </c>
      <c r="H54" s="308">
        <v>30000</v>
      </c>
      <c r="I54" s="307">
        <v>42682</v>
      </c>
      <c r="J54" s="302">
        <v>0</v>
      </c>
      <c r="K54" s="302">
        <v>0</v>
      </c>
      <c r="L54" s="299">
        <v>0</v>
      </c>
      <c r="M54" s="299">
        <v>0</v>
      </c>
      <c r="N54" s="299">
        <f t="shared" si="0"/>
        <v>30000</v>
      </c>
      <c r="O54" s="303"/>
      <c r="Q54" s="305"/>
    </row>
    <row r="55" spans="1:17" s="304" customFormat="1" ht="14.25" x14ac:dyDescent="0.2">
      <c r="A55" s="295">
        <v>4</v>
      </c>
      <c r="B55" s="296">
        <v>48</v>
      </c>
      <c r="C55" s="297" t="s">
        <v>134</v>
      </c>
      <c r="D55" s="298" t="s">
        <v>110</v>
      </c>
      <c r="E55" s="298" t="s">
        <v>135</v>
      </c>
      <c r="F55" s="298" t="s">
        <v>106</v>
      </c>
      <c r="G55" s="299">
        <v>350000</v>
      </c>
      <c r="H55" s="308">
        <v>350000</v>
      </c>
      <c r="I55" s="307" t="s">
        <v>4588</v>
      </c>
      <c r="J55" s="302">
        <v>0</v>
      </c>
      <c r="K55" s="302">
        <v>0</v>
      </c>
      <c r="L55" s="299">
        <v>0</v>
      </c>
      <c r="M55" s="299">
        <v>0</v>
      </c>
      <c r="N55" s="299">
        <f t="shared" si="0"/>
        <v>350000</v>
      </c>
      <c r="O55" s="303"/>
      <c r="Q55" s="305"/>
    </row>
    <row r="56" spans="1:17" s="304" customFormat="1" ht="14.25" x14ac:dyDescent="0.2">
      <c r="A56" s="295">
        <v>73</v>
      </c>
      <c r="B56" s="296">
        <v>49</v>
      </c>
      <c r="C56" s="297" t="s">
        <v>289</v>
      </c>
      <c r="D56" s="298" t="s">
        <v>288</v>
      </c>
      <c r="E56" s="298" t="s">
        <v>177</v>
      </c>
      <c r="F56" s="298" t="s">
        <v>106</v>
      </c>
      <c r="G56" s="299">
        <v>12500</v>
      </c>
      <c r="H56" s="308">
        <v>12500</v>
      </c>
      <c r="I56" s="307" t="s">
        <v>4589</v>
      </c>
      <c r="J56" s="302">
        <v>1</v>
      </c>
      <c r="K56" s="302">
        <v>0</v>
      </c>
      <c r="L56" s="299">
        <v>0</v>
      </c>
      <c r="M56" s="299">
        <v>0</v>
      </c>
      <c r="N56" s="299">
        <f t="shared" si="0"/>
        <v>12500</v>
      </c>
      <c r="O56" s="303"/>
      <c r="Q56" s="305"/>
    </row>
    <row r="57" spans="1:17" s="304" customFormat="1" ht="28.5" x14ac:dyDescent="0.2">
      <c r="A57" s="295" t="s">
        <v>4590</v>
      </c>
      <c r="B57" s="296">
        <v>50</v>
      </c>
      <c r="C57" s="297" t="s">
        <v>4591</v>
      </c>
      <c r="D57" s="298" t="s">
        <v>1260</v>
      </c>
      <c r="E57" s="298" t="s">
        <v>4592</v>
      </c>
      <c r="F57" s="298" t="s">
        <v>106</v>
      </c>
      <c r="G57" s="299">
        <v>0</v>
      </c>
      <c r="H57" s="308">
        <v>5000</v>
      </c>
      <c r="I57" s="307" t="s">
        <v>4593</v>
      </c>
      <c r="J57" s="302">
        <v>0</v>
      </c>
      <c r="K57" s="302">
        <v>0</v>
      </c>
      <c r="L57" s="299">
        <v>0</v>
      </c>
      <c r="M57" s="299">
        <v>0</v>
      </c>
      <c r="N57" s="299">
        <f t="shared" si="0"/>
        <v>5000</v>
      </c>
      <c r="O57" s="303"/>
      <c r="Q57" s="305"/>
    </row>
    <row r="58" spans="1:17" s="304" customFormat="1" ht="14.25" x14ac:dyDescent="0.2">
      <c r="A58" s="295">
        <v>61</v>
      </c>
      <c r="B58" s="296">
        <v>51</v>
      </c>
      <c r="C58" s="297" t="s">
        <v>265</v>
      </c>
      <c r="D58" s="298" t="s">
        <v>266</v>
      </c>
      <c r="E58" s="298" t="s">
        <v>177</v>
      </c>
      <c r="F58" s="298" t="s">
        <v>106</v>
      </c>
      <c r="G58" s="299">
        <v>12500</v>
      </c>
      <c r="H58" s="308">
        <v>12500</v>
      </c>
      <c r="I58" s="307" t="s">
        <v>4589</v>
      </c>
      <c r="J58" s="302">
        <v>1</v>
      </c>
      <c r="K58" s="302">
        <v>0</v>
      </c>
      <c r="L58" s="299">
        <v>0</v>
      </c>
      <c r="M58" s="299">
        <v>0</v>
      </c>
      <c r="N58" s="299">
        <f t="shared" si="0"/>
        <v>12500</v>
      </c>
      <c r="O58" s="303"/>
      <c r="Q58" s="305"/>
    </row>
    <row r="59" spans="1:17" s="304" customFormat="1" ht="14.25" x14ac:dyDescent="0.2">
      <c r="A59" s="295">
        <v>30</v>
      </c>
      <c r="B59" s="296">
        <v>52</v>
      </c>
      <c r="C59" s="297" t="s">
        <v>194</v>
      </c>
      <c r="D59" s="298" t="s">
        <v>125</v>
      </c>
      <c r="E59" s="298" t="s">
        <v>195</v>
      </c>
      <c r="F59" s="298" t="s">
        <v>106</v>
      </c>
      <c r="G59" s="299">
        <v>10000</v>
      </c>
      <c r="H59" s="308">
        <v>10000</v>
      </c>
      <c r="I59" s="307">
        <v>42535</v>
      </c>
      <c r="J59" s="302">
        <v>0</v>
      </c>
      <c r="K59" s="302">
        <v>0</v>
      </c>
      <c r="L59" s="299">
        <v>0</v>
      </c>
      <c r="M59" s="299">
        <v>0</v>
      </c>
      <c r="N59" s="299">
        <f t="shared" si="0"/>
        <v>10000</v>
      </c>
      <c r="O59" s="303"/>
      <c r="Q59" s="305"/>
    </row>
    <row r="60" spans="1:17" s="304" customFormat="1" ht="14.25" x14ac:dyDescent="0.2">
      <c r="A60" s="295">
        <v>84</v>
      </c>
      <c r="B60" s="296">
        <v>53</v>
      </c>
      <c r="C60" s="297" t="s">
        <v>311</v>
      </c>
      <c r="D60" s="298" t="s">
        <v>309</v>
      </c>
      <c r="E60" s="298" t="s">
        <v>177</v>
      </c>
      <c r="F60" s="298" t="s">
        <v>106</v>
      </c>
      <c r="G60" s="299">
        <v>12500</v>
      </c>
      <c r="H60" s="308">
        <v>12500</v>
      </c>
      <c r="I60" s="307" t="s">
        <v>4589</v>
      </c>
      <c r="J60" s="302">
        <v>1</v>
      </c>
      <c r="K60" s="302">
        <v>0</v>
      </c>
      <c r="L60" s="299">
        <v>0</v>
      </c>
      <c r="M60" s="299">
        <v>0</v>
      </c>
      <c r="N60" s="299">
        <f t="shared" si="0"/>
        <v>12500</v>
      </c>
      <c r="O60" s="303"/>
      <c r="Q60" s="305"/>
    </row>
    <row r="61" spans="1:17" s="304" customFormat="1" ht="14.25" x14ac:dyDescent="0.2">
      <c r="A61" s="295">
        <v>59</v>
      </c>
      <c r="B61" s="296">
        <v>54</v>
      </c>
      <c r="C61" s="297" t="s">
        <v>262</v>
      </c>
      <c r="D61" s="298" t="s">
        <v>140</v>
      </c>
      <c r="E61" s="298" t="s">
        <v>187</v>
      </c>
      <c r="F61" s="298" t="s">
        <v>106</v>
      </c>
      <c r="G61" s="299">
        <v>287500</v>
      </c>
      <c r="H61" s="308">
        <v>287500</v>
      </c>
      <c r="I61" s="307">
        <v>42599</v>
      </c>
      <c r="J61" s="302">
        <v>0</v>
      </c>
      <c r="K61" s="302">
        <v>0</v>
      </c>
      <c r="L61" s="299">
        <v>0</v>
      </c>
      <c r="M61" s="299">
        <v>0</v>
      </c>
      <c r="N61" s="299">
        <f t="shared" si="0"/>
        <v>287500</v>
      </c>
      <c r="O61" s="303"/>
      <c r="Q61" s="305"/>
    </row>
    <row r="62" spans="1:17" s="304" customFormat="1" ht="14.25" x14ac:dyDescent="0.2">
      <c r="A62" s="295">
        <v>62</v>
      </c>
      <c r="B62" s="296">
        <v>55</v>
      </c>
      <c r="C62" s="297" t="s">
        <v>267</v>
      </c>
      <c r="D62" s="298" t="s">
        <v>268</v>
      </c>
      <c r="E62" s="298" t="s">
        <v>177</v>
      </c>
      <c r="F62" s="298" t="s">
        <v>106</v>
      </c>
      <c r="G62" s="299">
        <v>40000</v>
      </c>
      <c r="H62" s="308">
        <v>40000</v>
      </c>
      <c r="I62" s="307">
        <v>42564</v>
      </c>
      <c r="J62" s="302">
        <v>0</v>
      </c>
      <c r="K62" s="302">
        <v>0</v>
      </c>
      <c r="L62" s="299">
        <v>0</v>
      </c>
      <c r="M62" s="299">
        <v>0</v>
      </c>
      <c r="N62" s="299">
        <f t="shared" si="0"/>
        <v>40000</v>
      </c>
      <c r="O62" s="303"/>
      <c r="Q62" s="305"/>
    </row>
    <row r="63" spans="1:17" s="304" customFormat="1" ht="28.5" x14ac:dyDescent="0.2">
      <c r="A63" s="295">
        <v>149</v>
      </c>
      <c r="B63" s="296">
        <v>56</v>
      </c>
      <c r="C63" s="297" t="s">
        <v>431</v>
      </c>
      <c r="D63" s="298" t="s">
        <v>432</v>
      </c>
      <c r="E63" s="298" t="s">
        <v>433</v>
      </c>
      <c r="F63" s="298" t="s">
        <v>106</v>
      </c>
      <c r="G63" s="299">
        <v>16000</v>
      </c>
      <c r="H63" s="308">
        <v>16000</v>
      </c>
      <c r="I63" s="307">
        <v>42508</v>
      </c>
      <c r="J63" s="302">
        <v>1</v>
      </c>
      <c r="K63" s="302">
        <v>0</v>
      </c>
      <c r="L63" s="299">
        <v>0</v>
      </c>
      <c r="M63" s="299">
        <v>0</v>
      </c>
      <c r="N63" s="299">
        <f t="shared" si="0"/>
        <v>16000</v>
      </c>
      <c r="O63" s="303"/>
      <c r="Q63" s="305"/>
    </row>
    <row r="64" spans="1:17" s="304" customFormat="1" ht="14.25" x14ac:dyDescent="0.2">
      <c r="A64" s="295">
        <v>173</v>
      </c>
      <c r="B64" s="296">
        <v>57</v>
      </c>
      <c r="C64" s="297" t="s">
        <v>477</v>
      </c>
      <c r="D64" s="298" t="s">
        <v>143</v>
      </c>
      <c r="E64" s="298" t="s">
        <v>478</v>
      </c>
      <c r="F64" s="298" t="s">
        <v>106</v>
      </c>
      <c r="G64" s="299">
        <v>30000</v>
      </c>
      <c r="H64" s="308">
        <v>30000</v>
      </c>
      <c r="I64" s="307">
        <v>42508</v>
      </c>
      <c r="J64" s="302">
        <v>0</v>
      </c>
      <c r="K64" s="302">
        <v>0</v>
      </c>
      <c r="L64" s="299">
        <v>0</v>
      </c>
      <c r="M64" s="299">
        <v>0</v>
      </c>
      <c r="N64" s="299">
        <f t="shared" si="0"/>
        <v>30000</v>
      </c>
      <c r="O64" s="303"/>
      <c r="Q64" s="305"/>
    </row>
    <row r="65" spans="1:17" s="304" customFormat="1" ht="28.5" x14ac:dyDescent="0.2">
      <c r="A65" s="295">
        <v>178</v>
      </c>
      <c r="B65" s="296">
        <v>58</v>
      </c>
      <c r="C65" s="297" t="s">
        <v>485</v>
      </c>
      <c r="D65" s="298" t="s">
        <v>483</v>
      </c>
      <c r="E65" s="298" t="s">
        <v>177</v>
      </c>
      <c r="F65" s="298" t="s">
        <v>106</v>
      </c>
      <c r="G65" s="299">
        <v>80000</v>
      </c>
      <c r="H65" s="308">
        <v>80000</v>
      </c>
      <c r="I65" s="307">
        <v>42536</v>
      </c>
      <c r="J65" s="302">
        <v>0</v>
      </c>
      <c r="K65" s="302">
        <v>0</v>
      </c>
      <c r="L65" s="299">
        <v>0</v>
      </c>
      <c r="M65" s="299">
        <v>0</v>
      </c>
      <c r="N65" s="299">
        <f t="shared" si="0"/>
        <v>80000</v>
      </c>
      <c r="O65" s="303"/>
      <c r="Q65" s="305"/>
    </row>
    <row r="66" spans="1:17" s="304" customFormat="1" ht="14.25" x14ac:dyDescent="0.2">
      <c r="A66" s="295">
        <v>29</v>
      </c>
      <c r="B66" s="296">
        <v>59</v>
      </c>
      <c r="C66" s="297" t="s">
        <v>192</v>
      </c>
      <c r="D66" s="298" t="s">
        <v>193</v>
      </c>
      <c r="E66" s="298" t="s">
        <v>135</v>
      </c>
      <c r="F66" s="298" t="s">
        <v>106</v>
      </c>
      <c r="G66" s="299">
        <v>336000</v>
      </c>
      <c r="H66" s="308">
        <v>336000</v>
      </c>
      <c r="I66" s="307" t="s">
        <v>4594</v>
      </c>
      <c r="J66" s="302">
        <v>0</v>
      </c>
      <c r="K66" s="302">
        <v>0</v>
      </c>
      <c r="L66" s="299">
        <v>0</v>
      </c>
      <c r="M66" s="299">
        <v>0</v>
      </c>
      <c r="N66" s="299">
        <f t="shared" si="0"/>
        <v>336000</v>
      </c>
      <c r="O66" s="303"/>
      <c r="Q66" s="305"/>
    </row>
    <row r="67" spans="1:17" s="304" customFormat="1" ht="14.25" x14ac:dyDescent="0.2">
      <c r="A67" s="295">
        <v>136</v>
      </c>
      <c r="B67" s="296">
        <v>60</v>
      </c>
      <c r="C67" s="297" t="s">
        <v>408</v>
      </c>
      <c r="D67" s="298" t="s">
        <v>407</v>
      </c>
      <c r="E67" s="298" t="s">
        <v>135</v>
      </c>
      <c r="F67" s="298" t="s">
        <v>106</v>
      </c>
      <c r="G67" s="299">
        <v>350000</v>
      </c>
      <c r="H67" s="308">
        <v>350000</v>
      </c>
      <c r="I67" s="307" t="s">
        <v>4594</v>
      </c>
      <c r="J67" s="302">
        <v>0</v>
      </c>
      <c r="K67" s="302">
        <v>0</v>
      </c>
      <c r="L67" s="299">
        <v>0</v>
      </c>
      <c r="M67" s="299">
        <v>0</v>
      </c>
      <c r="N67" s="299">
        <f t="shared" si="0"/>
        <v>350000</v>
      </c>
      <c r="O67" s="303"/>
      <c r="Q67" s="305"/>
    </row>
    <row r="68" spans="1:17" s="304" customFormat="1" ht="14.25" x14ac:dyDescent="0.2">
      <c r="A68" s="295">
        <v>7</v>
      </c>
      <c r="B68" s="296">
        <v>61</v>
      </c>
      <c r="C68" s="297" t="s">
        <v>142</v>
      </c>
      <c r="D68" s="298" t="s">
        <v>143</v>
      </c>
      <c r="E68" s="298" t="s">
        <v>144</v>
      </c>
      <c r="F68" s="298" t="s">
        <v>106</v>
      </c>
      <c r="G68" s="299">
        <v>15000</v>
      </c>
      <c r="H68" s="308">
        <v>15000</v>
      </c>
      <c r="I68" s="307">
        <v>42536</v>
      </c>
      <c r="J68" s="302">
        <v>0</v>
      </c>
      <c r="K68" s="302">
        <v>0</v>
      </c>
      <c r="L68" s="299">
        <v>0</v>
      </c>
      <c r="M68" s="299">
        <v>0</v>
      </c>
      <c r="N68" s="299">
        <f t="shared" si="0"/>
        <v>15000</v>
      </c>
      <c r="O68" s="303"/>
      <c r="Q68" s="305"/>
    </row>
    <row r="69" spans="1:17" s="304" customFormat="1" ht="14.25" x14ac:dyDescent="0.2">
      <c r="A69" s="295">
        <v>155</v>
      </c>
      <c r="B69" s="296">
        <v>62</v>
      </c>
      <c r="C69" s="297" t="s">
        <v>441</v>
      </c>
      <c r="D69" s="298" t="s">
        <v>442</v>
      </c>
      <c r="E69" s="298" t="s">
        <v>135</v>
      </c>
      <c r="F69" s="298" t="s">
        <v>106</v>
      </c>
      <c r="G69" s="299">
        <v>350000</v>
      </c>
      <c r="H69" s="308">
        <v>350000</v>
      </c>
      <c r="I69" s="307" t="s">
        <v>4595</v>
      </c>
      <c r="J69" s="302">
        <v>0</v>
      </c>
      <c r="K69" s="302">
        <v>0</v>
      </c>
      <c r="L69" s="299">
        <v>0</v>
      </c>
      <c r="M69" s="299">
        <v>0</v>
      </c>
      <c r="N69" s="299">
        <f t="shared" si="0"/>
        <v>350000</v>
      </c>
      <c r="O69" s="303"/>
      <c r="Q69" s="305"/>
    </row>
    <row r="70" spans="1:17" s="304" customFormat="1" ht="14.25" x14ac:dyDescent="0.2">
      <c r="A70" s="295">
        <v>135</v>
      </c>
      <c r="B70" s="296">
        <v>63</v>
      </c>
      <c r="C70" s="297" t="s">
        <v>406</v>
      </c>
      <c r="D70" s="298" t="s">
        <v>407</v>
      </c>
      <c r="E70" s="298" t="s">
        <v>177</v>
      </c>
      <c r="F70" s="298" t="s">
        <v>106</v>
      </c>
      <c r="G70" s="299">
        <v>250000</v>
      </c>
      <c r="H70" s="308">
        <v>250000</v>
      </c>
      <c r="I70" s="307">
        <v>42569</v>
      </c>
      <c r="J70" s="302">
        <v>0</v>
      </c>
      <c r="K70" s="302">
        <v>0</v>
      </c>
      <c r="L70" s="299">
        <v>0</v>
      </c>
      <c r="M70" s="299">
        <v>0</v>
      </c>
      <c r="N70" s="299">
        <f t="shared" si="0"/>
        <v>250000</v>
      </c>
      <c r="O70" s="303"/>
      <c r="Q70" s="305"/>
    </row>
    <row r="71" spans="1:17" s="304" customFormat="1" ht="14.25" x14ac:dyDescent="0.2">
      <c r="A71" s="295">
        <v>6</v>
      </c>
      <c r="B71" s="296">
        <v>64</v>
      </c>
      <c r="C71" s="297" t="s">
        <v>139</v>
      </c>
      <c r="D71" s="298" t="s">
        <v>140</v>
      </c>
      <c r="E71" s="298" t="s">
        <v>141</v>
      </c>
      <c r="F71" s="298" t="s">
        <v>106</v>
      </c>
      <c r="G71" s="299">
        <v>75000</v>
      </c>
      <c r="H71" s="308">
        <v>75000</v>
      </c>
      <c r="I71" s="307">
        <v>42557</v>
      </c>
      <c r="J71" s="302">
        <v>0</v>
      </c>
      <c r="K71" s="302">
        <v>0</v>
      </c>
      <c r="L71" s="299">
        <v>0</v>
      </c>
      <c r="M71" s="299">
        <v>0</v>
      </c>
      <c r="N71" s="299">
        <f t="shared" si="0"/>
        <v>75000</v>
      </c>
      <c r="O71" s="303"/>
      <c r="Q71" s="305"/>
    </row>
    <row r="72" spans="1:17" s="304" customFormat="1" ht="28.5" x14ac:dyDescent="0.2">
      <c r="A72" s="295">
        <v>16</v>
      </c>
      <c r="B72" s="296">
        <v>65</v>
      </c>
      <c r="C72" s="297" t="s">
        <v>166</v>
      </c>
      <c r="D72" s="298" t="s">
        <v>140</v>
      </c>
      <c r="E72" s="298" t="s">
        <v>167</v>
      </c>
      <c r="F72" s="298" t="s">
        <v>106</v>
      </c>
      <c r="G72" s="299">
        <v>517000</v>
      </c>
      <c r="H72" s="308">
        <v>517000</v>
      </c>
      <c r="I72" s="307" t="s">
        <v>4596</v>
      </c>
      <c r="J72" s="302">
        <v>0</v>
      </c>
      <c r="K72" s="302">
        <v>0</v>
      </c>
      <c r="L72" s="299">
        <v>0</v>
      </c>
      <c r="M72" s="299">
        <v>0</v>
      </c>
      <c r="N72" s="299">
        <f t="shared" ref="N72:N108" si="1">IF(L72&gt;0,L72-M72,H72-M72)</f>
        <v>517000</v>
      </c>
      <c r="O72" s="303"/>
      <c r="Q72" s="305"/>
    </row>
    <row r="73" spans="1:17" s="304" customFormat="1" ht="14.25" x14ac:dyDescent="0.2">
      <c r="A73" s="295">
        <v>111</v>
      </c>
      <c r="B73" s="296">
        <v>66</v>
      </c>
      <c r="C73" s="297" t="s">
        <v>364</v>
      </c>
      <c r="D73" s="298" t="s">
        <v>365</v>
      </c>
      <c r="E73" s="298" t="s">
        <v>330</v>
      </c>
      <c r="F73" s="298" t="s">
        <v>106</v>
      </c>
      <c r="G73" s="299">
        <v>10000</v>
      </c>
      <c r="H73" s="308">
        <v>10000</v>
      </c>
      <c r="I73" s="307" t="s">
        <v>4597</v>
      </c>
      <c r="J73" s="302">
        <v>0</v>
      </c>
      <c r="K73" s="302">
        <v>0</v>
      </c>
      <c r="L73" s="299">
        <v>0</v>
      </c>
      <c r="M73" s="299">
        <v>0</v>
      </c>
      <c r="N73" s="299">
        <f t="shared" si="1"/>
        <v>10000</v>
      </c>
      <c r="O73" s="303"/>
      <c r="Q73" s="305"/>
    </row>
    <row r="74" spans="1:17" s="304" customFormat="1" ht="14.25" x14ac:dyDescent="0.2">
      <c r="A74" s="295">
        <v>163</v>
      </c>
      <c r="B74" s="296">
        <v>67</v>
      </c>
      <c r="C74" s="297" t="s">
        <v>457</v>
      </c>
      <c r="D74" s="298" t="s">
        <v>125</v>
      </c>
      <c r="E74" s="298" t="s">
        <v>458</v>
      </c>
      <c r="F74" s="298" t="s">
        <v>106</v>
      </c>
      <c r="G74" s="299">
        <v>10000</v>
      </c>
      <c r="H74" s="308">
        <v>10000</v>
      </c>
      <c r="I74" s="307" t="s">
        <v>4597</v>
      </c>
      <c r="J74" s="302">
        <v>0</v>
      </c>
      <c r="K74" s="302">
        <v>0</v>
      </c>
      <c r="L74" s="299">
        <v>0</v>
      </c>
      <c r="M74" s="299">
        <v>0</v>
      </c>
      <c r="N74" s="299">
        <f t="shared" si="1"/>
        <v>10000</v>
      </c>
      <c r="O74" s="303"/>
      <c r="Q74" s="305"/>
    </row>
    <row r="75" spans="1:17" s="304" customFormat="1" ht="14.25" x14ac:dyDescent="0.2">
      <c r="A75" s="295">
        <v>102</v>
      </c>
      <c r="B75" s="296">
        <v>68</v>
      </c>
      <c r="C75" s="297" t="s">
        <v>350</v>
      </c>
      <c r="D75" s="298" t="s">
        <v>125</v>
      </c>
      <c r="E75" s="298" t="s">
        <v>351</v>
      </c>
      <c r="F75" s="298" t="s">
        <v>106</v>
      </c>
      <c r="G75" s="299">
        <v>20000</v>
      </c>
      <c r="H75" s="308">
        <v>20000</v>
      </c>
      <c r="I75" s="307" t="s">
        <v>4597</v>
      </c>
      <c r="J75" s="302">
        <v>0</v>
      </c>
      <c r="K75" s="302">
        <v>0</v>
      </c>
      <c r="L75" s="299">
        <v>0</v>
      </c>
      <c r="M75" s="299">
        <v>0</v>
      </c>
      <c r="N75" s="299">
        <f t="shared" si="1"/>
        <v>20000</v>
      </c>
      <c r="O75" s="303"/>
      <c r="Q75" s="305"/>
    </row>
    <row r="76" spans="1:17" s="304" customFormat="1" ht="14.25" x14ac:dyDescent="0.2">
      <c r="A76" s="295">
        <v>151</v>
      </c>
      <c r="B76" s="296">
        <v>69</v>
      </c>
      <c r="C76" s="297" t="s">
        <v>435</v>
      </c>
      <c r="D76" s="298" t="s">
        <v>104</v>
      </c>
      <c r="E76" s="298" t="s">
        <v>436</v>
      </c>
      <c r="F76" s="298" t="s">
        <v>106</v>
      </c>
      <c r="G76" s="299">
        <v>9000</v>
      </c>
      <c r="H76" s="308">
        <v>9000</v>
      </c>
      <c r="I76" s="307" t="s">
        <v>4598</v>
      </c>
      <c r="J76" s="302">
        <v>0</v>
      </c>
      <c r="K76" s="302">
        <v>0</v>
      </c>
      <c r="L76" s="299">
        <v>0</v>
      </c>
      <c r="M76" s="299">
        <v>0</v>
      </c>
      <c r="N76" s="299">
        <f t="shared" si="1"/>
        <v>9000</v>
      </c>
      <c r="O76" s="303"/>
      <c r="Q76" s="305"/>
    </row>
    <row r="77" spans="1:17" s="304" customFormat="1" ht="14.25" x14ac:dyDescent="0.2">
      <c r="A77" s="295">
        <v>189</v>
      </c>
      <c r="B77" s="296">
        <v>70</v>
      </c>
      <c r="C77" s="297" t="s">
        <v>508</v>
      </c>
      <c r="D77" s="298" t="s">
        <v>509</v>
      </c>
      <c r="E77" s="298" t="s">
        <v>510</v>
      </c>
      <c r="F77" s="298" t="s">
        <v>106</v>
      </c>
      <c r="G77" s="299">
        <v>18000</v>
      </c>
      <c r="H77" s="308">
        <v>18000</v>
      </c>
      <c r="I77" s="307" t="s">
        <v>4598</v>
      </c>
      <c r="J77" s="302">
        <v>0</v>
      </c>
      <c r="K77" s="302">
        <v>0</v>
      </c>
      <c r="L77" s="299">
        <v>0</v>
      </c>
      <c r="M77" s="299">
        <v>0</v>
      </c>
      <c r="N77" s="299">
        <f t="shared" si="1"/>
        <v>18000</v>
      </c>
      <c r="O77" s="303"/>
      <c r="Q77" s="305"/>
    </row>
    <row r="78" spans="1:17" s="304" customFormat="1" ht="28.5" x14ac:dyDescent="0.2">
      <c r="A78" s="295">
        <v>176</v>
      </c>
      <c r="B78" s="296">
        <v>71</v>
      </c>
      <c r="C78" s="297" t="s">
        <v>482</v>
      </c>
      <c r="D78" s="298" t="s">
        <v>483</v>
      </c>
      <c r="E78" s="298" t="s">
        <v>216</v>
      </c>
      <c r="F78" s="298" t="s">
        <v>106</v>
      </c>
      <c r="G78" s="299">
        <v>8000</v>
      </c>
      <c r="H78" s="309">
        <v>12000</v>
      </c>
      <c r="I78" s="307" t="s">
        <v>4598</v>
      </c>
      <c r="J78" s="302">
        <v>1</v>
      </c>
      <c r="K78" s="302">
        <v>0</v>
      </c>
      <c r="L78" s="299">
        <v>0</v>
      </c>
      <c r="M78" s="299">
        <v>0</v>
      </c>
      <c r="N78" s="299">
        <f t="shared" si="1"/>
        <v>12000</v>
      </c>
      <c r="O78" s="303"/>
      <c r="Q78" s="305"/>
    </row>
    <row r="79" spans="1:17" s="304" customFormat="1" ht="28.5" x14ac:dyDescent="0.2">
      <c r="A79" s="295">
        <v>177</v>
      </c>
      <c r="B79" s="296">
        <v>72</v>
      </c>
      <c r="C79" s="297" t="s">
        <v>484</v>
      </c>
      <c r="D79" s="298" t="s">
        <v>483</v>
      </c>
      <c r="E79" s="298" t="s">
        <v>216</v>
      </c>
      <c r="F79" s="298" t="s">
        <v>106</v>
      </c>
      <c r="G79" s="299">
        <v>18000</v>
      </c>
      <c r="H79" s="309">
        <v>16000</v>
      </c>
      <c r="I79" s="307" t="s">
        <v>4598</v>
      </c>
      <c r="J79" s="302">
        <v>1</v>
      </c>
      <c r="K79" s="302">
        <v>0</v>
      </c>
      <c r="L79" s="299">
        <v>0</v>
      </c>
      <c r="M79" s="299">
        <v>0</v>
      </c>
      <c r="N79" s="299">
        <f t="shared" si="1"/>
        <v>16000</v>
      </c>
      <c r="O79" s="303"/>
      <c r="Q79" s="305"/>
    </row>
    <row r="80" spans="1:17" s="304" customFormat="1" ht="28.5" x14ac:dyDescent="0.2">
      <c r="A80" s="295">
        <v>41</v>
      </c>
      <c r="B80" s="296">
        <v>73</v>
      </c>
      <c r="C80" s="297" t="s">
        <v>221</v>
      </c>
      <c r="D80" s="298" t="s">
        <v>222</v>
      </c>
      <c r="E80" s="298" t="s">
        <v>223</v>
      </c>
      <c r="F80" s="298" t="s">
        <v>106</v>
      </c>
      <c r="G80" s="299">
        <v>35000</v>
      </c>
      <c r="H80" s="308">
        <v>35000</v>
      </c>
      <c r="I80" s="307">
        <v>42584</v>
      </c>
      <c r="J80" s="302">
        <v>0</v>
      </c>
      <c r="K80" s="302">
        <v>0</v>
      </c>
      <c r="L80" s="299">
        <v>0</v>
      </c>
      <c r="M80" s="299">
        <v>0</v>
      </c>
      <c r="N80" s="299">
        <f t="shared" si="1"/>
        <v>35000</v>
      </c>
      <c r="O80" s="303"/>
      <c r="Q80" s="305"/>
    </row>
    <row r="81" spans="1:17" s="304" customFormat="1" ht="14.25" x14ac:dyDescent="0.2">
      <c r="A81" s="295">
        <v>162</v>
      </c>
      <c r="B81" s="296">
        <v>74</v>
      </c>
      <c r="C81" s="297" t="s">
        <v>456</v>
      </c>
      <c r="D81" s="298" t="s">
        <v>125</v>
      </c>
      <c r="E81" s="298" t="s">
        <v>177</v>
      </c>
      <c r="F81" s="298" t="s">
        <v>106</v>
      </c>
      <c r="G81" s="299">
        <v>250000</v>
      </c>
      <c r="H81" s="308">
        <v>250000</v>
      </c>
      <c r="I81" s="307">
        <v>42647</v>
      </c>
      <c r="J81" s="302">
        <v>0</v>
      </c>
      <c r="K81" s="302">
        <v>0</v>
      </c>
      <c r="L81" s="299">
        <v>0</v>
      </c>
      <c r="M81" s="299">
        <v>0</v>
      </c>
      <c r="N81" s="299">
        <f t="shared" si="1"/>
        <v>250000</v>
      </c>
      <c r="O81" s="303"/>
      <c r="Q81" s="305"/>
    </row>
    <row r="82" spans="1:17" s="304" customFormat="1" ht="14.25" x14ac:dyDescent="0.2">
      <c r="A82" s="295">
        <v>64</v>
      </c>
      <c r="B82" s="296">
        <v>75</v>
      </c>
      <c r="C82" s="297" t="s">
        <v>271</v>
      </c>
      <c r="D82" s="298" t="s">
        <v>270</v>
      </c>
      <c r="E82" s="298" t="s">
        <v>144</v>
      </c>
      <c r="F82" s="298" t="s">
        <v>106</v>
      </c>
      <c r="G82" s="299">
        <v>20000</v>
      </c>
      <c r="H82" s="309">
        <v>22000</v>
      </c>
      <c r="I82" s="307" t="s">
        <v>4598</v>
      </c>
      <c r="J82" s="302">
        <v>1</v>
      </c>
      <c r="K82" s="302">
        <v>0</v>
      </c>
      <c r="L82" s="299">
        <v>0</v>
      </c>
      <c r="M82" s="299">
        <v>0</v>
      </c>
      <c r="N82" s="299">
        <f t="shared" si="1"/>
        <v>22000</v>
      </c>
      <c r="O82" s="303"/>
      <c r="Q82" s="305"/>
    </row>
    <row r="83" spans="1:17" s="304" customFormat="1" ht="14.25" x14ac:dyDescent="0.2">
      <c r="A83" s="295">
        <v>71</v>
      </c>
      <c r="B83" s="296">
        <v>76</v>
      </c>
      <c r="C83" s="297" t="s">
        <v>284</v>
      </c>
      <c r="D83" s="298" t="s">
        <v>285</v>
      </c>
      <c r="E83" s="298" t="s">
        <v>286</v>
      </c>
      <c r="F83" s="298" t="s">
        <v>106</v>
      </c>
      <c r="G83" s="299">
        <v>7500</v>
      </c>
      <c r="H83" s="308">
        <v>7500</v>
      </c>
      <c r="I83" s="307" t="s">
        <v>4599</v>
      </c>
      <c r="J83" s="302">
        <v>0</v>
      </c>
      <c r="K83" s="302">
        <v>0</v>
      </c>
      <c r="L83" s="299">
        <v>0</v>
      </c>
      <c r="M83" s="299">
        <v>0</v>
      </c>
      <c r="N83" s="299">
        <f t="shared" si="1"/>
        <v>7500</v>
      </c>
      <c r="O83" s="303"/>
      <c r="Q83" s="305"/>
    </row>
    <row r="84" spans="1:17" s="304" customFormat="1" ht="14.25" x14ac:dyDescent="0.2">
      <c r="A84" s="295">
        <v>83</v>
      </c>
      <c r="B84" s="296">
        <v>77</v>
      </c>
      <c r="C84" s="297" t="s">
        <v>308</v>
      </c>
      <c r="D84" s="298" t="s">
        <v>309</v>
      </c>
      <c r="E84" s="298" t="s">
        <v>310</v>
      </c>
      <c r="F84" s="298" t="s">
        <v>106</v>
      </c>
      <c r="G84" s="299">
        <v>8000</v>
      </c>
      <c r="H84" s="308">
        <v>8000</v>
      </c>
      <c r="I84" s="307" t="s">
        <v>4574</v>
      </c>
      <c r="J84" s="302">
        <v>0</v>
      </c>
      <c r="K84" s="302">
        <v>0</v>
      </c>
      <c r="L84" s="299">
        <v>0</v>
      </c>
      <c r="M84" s="299">
        <v>0</v>
      </c>
      <c r="N84" s="299">
        <f t="shared" si="1"/>
        <v>8000</v>
      </c>
      <c r="O84" s="303"/>
      <c r="Q84" s="305"/>
    </row>
    <row r="85" spans="1:17" s="304" customFormat="1" ht="14.25" x14ac:dyDescent="0.2">
      <c r="A85" s="295">
        <v>152</v>
      </c>
      <c r="B85" s="296">
        <v>78</v>
      </c>
      <c r="C85" s="297" t="s">
        <v>437</v>
      </c>
      <c r="D85" s="298" t="s">
        <v>104</v>
      </c>
      <c r="E85" s="298" t="s">
        <v>438</v>
      </c>
      <c r="F85" s="298" t="s">
        <v>106</v>
      </c>
      <c r="G85" s="299">
        <v>24000</v>
      </c>
      <c r="H85" s="308">
        <v>24000</v>
      </c>
      <c r="I85" s="307" t="s">
        <v>4598</v>
      </c>
      <c r="J85" s="302">
        <v>0</v>
      </c>
      <c r="K85" s="302">
        <v>0</v>
      </c>
      <c r="L85" s="299">
        <v>0</v>
      </c>
      <c r="M85" s="299">
        <v>0</v>
      </c>
      <c r="N85" s="299">
        <f t="shared" si="1"/>
        <v>24000</v>
      </c>
      <c r="O85" s="303"/>
      <c r="Q85" s="305"/>
    </row>
    <row r="86" spans="1:17" s="304" customFormat="1" ht="14.25" x14ac:dyDescent="0.2">
      <c r="A86" s="295">
        <v>100</v>
      </c>
      <c r="B86" s="296">
        <v>79</v>
      </c>
      <c r="C86" s="297" t="s">
        <v>345</v>
      </c>
      <c r="D86" s="298" t="s">
        <v>346</v>
      </c>
      <c r="E86" s="298" t="s">
        <v>347</v>
      </c>
      <c r="F86" s="298" t="s">
        <v>106</v>
      </c>
      <c r="G86" s="299">
        <v>5000</v>
      </c>
      <c r="H86" s="308">
        <v>60000</v>
      </c>
      <c r="I86" s="307" t="s">
        <v>4588</v>
      </c>
      <c r="J86" s="302">
        <v>0</v>
      </c>
      <c r="K86" s="302">
        <v>0</v>
      </c>
      <c r="L86" s="299">
        <v>0</v>
      </c>
      <c r="M86" s="299">
        <v>0</v>
      </c>
      <c r="N86" s="299">
        <f t="shared" si="1"/>
        <v>60000</v>
      </c>
      <c r="O86" s="303"/>
      <c r="Q86" s="305"/>
    </row>
    <row r="87" spans="1:17" s="304" customFormat="1" ht="28.5" x14ac:dyDescent="0.2">
      <c r="A87" s="295">
        <v>15</v>
      </c>
      <c r="B87" s="296">
        <v>80</v>
      </c>
      <c r="C87" s="297" t="s">
        <v>164</v>
      </c>
      <c r="D87" s="298" t="s">
        <v>140</v>
      </c>
      <c r="E87" s="298" t="s">
        <v>165</v>
      </c>
      <c r="F87" s="298" t="s">
        <v>106</v>
      </c>
      <c r="G87" s="299">
        <v>200000</v>
      </c>
      <c r="H87" s="308">
        <v>200000</v>
      </c>
      <c r="I87" s="307">
        <v>42682</v>
      </c>
      <c r="J87" s="302">
        <v>0</v>
      </c>
      <c r="K87" s="302">
        <v>0</v>
      </c>
      <c r="L87" s="299">
        <v>0</v>
      </c>
      <c r="M87" s="299">
        <v>0</v>
      </c>
      <c r="N87" s="299">
        <f t="shared" si="1"/>
        <v>200000</v>
      </c>
      <c r="O87" s="303"/>
      <c r="Q87" s="305"/>
    </row>
    <row r="88" spans="1:17" s="304" customFormat="1" ht="14.25" x14ac:dyDescent="0.2">
      <c r="A88" s="295">
        <v>26</v>
      </c>
      <c r="B88" s="296">
        <v>81</v>
      </c>
      <c r="C88" s="297" t="s">
        <v>186</v>
      </c>
      <c r="D88" s="298" t="s">
        <v>184</v>
      </c>
      <c r="E88" s="298" t="s">
        <v>187</v>
      </c>
      <c r="F88" s="298" t="s">
        <v>106</v>
      </c>
      <c r="G88" s="299">
        <v>300000</v>
      </c>
      <c r="H88" s="308">
        <v>300000</v>
      </c>
      <c r="I88" s="307">
        <v>42612</v>
      </c>
      <c r="J88" s="302">
        <v>0</v>
      </c>
      <c r="K88" s="302">
        <v>0</v>
      </c>
      <c r="L88" s="299">
        <v>0</v>
      </c>
      <c r="M88" s="299">
        <v>0</v>
      </c>
      <c r="N88" s="299">
        <f t="shared" si="1"/>
        <v>300000</v>
      </c>
      <c r="O88" s="303"/>
      <c r="Q88" s="305"/>
    </row>
    <row r="89" spans="1:17" s="304" customFormat="1" ht="28.5" x14ac:dyDescent="0.2">
      <c r="A89" s="295">
        <v>45</v>
      </c>
      <c r="B89" s="296">
        <v>82</v>
      </c>
      <c r="C89" s="297" t="s">
        <v>231</v>
      </c>
      <c r="D89" s="298" t="s">
        <v>232</v>
      </c>
      <c r="E89" s="298" t="s">
        <v>233</v>
      </c>
      <c r="F89" s="298" t="s">
        <v>106</v>
      </c>
      <c r="G89" s="299">
        <v>8000</v>
      </c>
      <c r="H89" s="308">
        <v>8000</v>
      </c>
      <c r="I89" s="307" t="s">
        <v>4600</v>
      </c>
      <c r="J89" s="302">
        <v>0</v>
      </c>
      <c r="K89" s="302">
        <v>0</v>
      </c>
      <c r="L89" s="299">
        <v>0</v>
      </c>
      <c r="M89" s="299">
        <v>0</v>
      </c>
      <c r="N89" s="299">
        <f t="shared" si="1"/>
        <v>8000</v>
      </c>
      <c r="O89" s="303"/>
      <c r="Q89" s="305"/>
    </row>
    <row r="90" spans="1:17" s="304" customFormat="1" ht="14.25" x14ac:dyDescent="0.2">
      <c r="A90" s="295">
        <v>46</v>
      </c>
      <c r="B90" s="296">
        <v>83</v>
      </c>
      <c r="C90" s="297" t="s">
        <v>234</v>
      </c>
      <c r="D90" s="298" t="s">
        <v>235</v>
      </c>
      <c r="E90" s="298" t="s">
        <v>236</v>
      </c>
      <c r="F90" s="298" t="s">
        <v>106</v>
      </c>
      <c r="G90" s="299">
        <v>50000</v>
      </c>
      <c r="H90" s="308">
        <v>50000</v>
      </c>
      <c r="I90" s="307">
        <v>42625</v>
      </c>
      <c r="J90" s="302">
        <v>0</v>
      </c>
      <c r="K90" s="302">
        <v>0</v>
      </c>
      <c r="L90" s="299">
        <v>0</v>
      </c>
      <c r="M90" s="299">
        <v>0</v>
      </c>
      <c r="N90" s="299">
        <f t="shared" si="1"/>
        <v>50000</v>
      </c>
      <c r="O90" s="303"/>
      <c r="Q90" s="305"/>
    </row>
    <row r="91" spans="1:17" s="304" customFormat="1" ht="14.25" x14ac:dyDescent="0.2">
      <c r="A91" s="295" t="s">
        <v>4601</v>
      </c>
      <c r="B91" s="296">
        <v>84</v>
      </c>
      <c r="C91" s="297" t="s">
        <v>121</v>
      </c>
      <c r="D91" s="298" t="s">
        <v>122</v>
      </c>
      <c r="E91" s="298" t="s">
        <v>123</v>
      </c>
      <c r="F91" s="298" t="s">
        <v>106</v>
      </c>
      <c r="G91" s="299">
        <v>0</v>
      </c>
      <c r="H91" s="308">
        <v>200000</v>
      </c>
      <c r="I91" s="307">
        <v>42612</v>
      </c>
      <c r="J91" s="302">
        <v>0</v>
      </c>
      <c r="K91" s="302">
        <v>0</v>
      </c>
      <c r="L91" s="299">
        <v>0</v>
      </c>
      <c r="M91" s="299">
        <v>0</v>
      </c>
      <c r="N91" s="299">
        <f t="shared" si="1"/>
        <v>200000</v>
      </c>
      <c r="O91" s="303"/>
      <c r="Q91" s="305"/>
    </row>
    <row r="92" spans="1:17" s="304" customFormat="1" ht="14.25" x14ac:dyDescent="0.2">
      <c r="A92" s="295" t="s">
        <v>4602</v>
      </c>
      <c r="B92" s="296">
        <v>85</v>
      </c>
      <c r="C92" s="297" t="s">
        <v>4603</v>
      </c>
      <c r="D92" s="298" t="s">
        <v>4604</v>
      </c>
      <c r="E92" s="298" t="s">
        <v>4605</v>
      </c>
      <c r="F92" s="298" t="s">
        <v>106</v>
      </c>
      <c r="G92" s="299">
        <v>0</v>
      </c>
      <c r="H92" s="308">
        <v>50000</v>
      </c>
      <c r="I92" s="307">
        <v>42640</v>
      </c>
      <c r="J92" s="302">
        <v>0</v>
      </c>
      <c r="K92" s="302">
        <v>0</v>
      </c>
      <c r="L92" s="299">
        <v>0</v>
      </c>
      <c r="M92" s="299">
        <v>0</v>
      </c>
      <c r="N92" s="299">
        <f t="shared" si="1"/>
        <v>50000</v>
      </c>
      <c r="O92" s="303"/>
      <c r="Q92" s="305"/>
    </row>
    <row r="93" spans="1:17" s="304" customFormat="1" ht="14.25" x14ac:dyDescent="0.2">
      <c r="A93" s="295">
        <v>13</v>
      </c>
      <c r="B93" s="296">
        <v>86</v>
      </c>
      <c r="C93" s="297" t="s">
        <v>158</v>
      </c>
      <c r="D93" s="298" t="s">
        <v>159</v>
      </c>
      <c r="E93" s="298" t="s">
        <v>160</v>
      </c>
      <c r="F93" s="298" t="s">
        <v>106</v>
      </c>
      <c r="G93" s="299">
        <v>50000</v>
      </c>
      <c r="H93" s="308">
        <v>50000</v>
      </c>
      <c r="I93" s="307">
        <v>42584</v>
      </c>
      <c r="J93" s="302">
        <v>0</v>
      </c>
      <c r="K93" s="302">
        <v>0</v>
      </c>
      <c r="L93" s="299">
        <v>0</v>
      </c>
      <c r="M93" s="299">
        <v>0</v>
      </c>
      <c r="N93" s="299">
        <f t="shared" si="1"/>
        <v>50000</v>
      </c>
      <c r="O93" s="303"/>
      <c r="Q93" s="305"/>
    </row>
    <row r="94" spans="1:17" s="304" customFormat="1" ht="14.25" x14ac:dyDescent="0.2">
      <c r="A94" s="295">
        <v>60</v>
      </c>
      <c r="B94" s="296">
        <v>87</v>
      </c>
      <c r="C94" s="297" t="s">
        <v>263</v>
      </c>
      <c r="D94" s="298" t="s">
        <v>264</v>
      </c>
      <c r="E94" s="298" t="s">
        <v>148</v>
      </c>
      <c r="F94" s="298" t="s">
        <v>106</v>
      </c>
      <c r="G94" s="299">
        <v>100000</v>
      </c>
      <c r="H94" s="308">
        <v>100000</v>
      </c>
      <c r="I94" s="307">
        <v>42668</v>
      </c>
      <c r="J94" s="302">
        <v>0</v>
      </c>
      <c r="K94" s="302">
        <v>0</v>
      </c>
      <c r="L94" s="299">
        <v>0</v>
      </c>
      <c r="M94" s="299">
        <v>0</v>
      </c>
      <c r="N94" s="299">
        <f t="shared" si="1"/>
        <v>100000</v>
      </c>
      <c r="O94" s="303"/>
      <c r="Q94" s="305"/>
    </row>
    <row r="95" spans="1:17" s="304" customFormat="1" ht="14.25" x14ac:dyDescent="0.2">
      <c r="A95" s="295">
        <v>115</v>
      </c>
      <c r="B95" s="296">
        <v>88</v>
      </c>
      <c r="C95" s="297" t="s">
        <v>370</v>
      </c>
      <c r="D95" s="298" t="s">
        <v>243</v>
      </c>
      <c r="E95" s="298" t="s">
        <v>371</v>
      </c>
      <c r="F95" s="298" t="s">
        <v>106</v>
      </c>
      <c r="G95" s="299">
        <v>30000</v>
      </c>
      <c r="H95" s="308">
        <v>30000</v>
      </c>
      <c r="I95" s="307">
        <v>42542</v>
      </c>
      <c r="J95" s="302">
        <v>0</v>
      </c>
      <c r="K95" s="302">
        <v>0</v>
      </c>
      <c r="L95" s="299">
        <v>0</v>
      </c>
      <c r="M95" s="299">
        <v>0</v>
      </c>
      <c r="N95" s="299">
        <f t="shared" si="1"/>
        <v>30000</v>
      </c>
      <c r="O95" s="303"/>
      <c r="Q95" s="305"/>
    </row>
    <row r="96" spans="1:17" s="304" customFormat="1" ht="14.25" x14ac:dyDescent="0.2">
      <c r="A96" s="295">
        <v>150</v>
      </c>
      <c r="B96" s="296">
        <v>89</v>
      </c>
      <c r="C96" s="297" t="s">
        <v>434</v>
      </c>
      <c r="D96" s="298" t="s">
        <v>104</v>
      </c>
      <c r="E96" s="298" t="s">
        <v>216</v>
      </c>
      <c r="F96" s="298" t="s">
        <v>106</v>
      </c>
      <c r="G96" s="299">
        <v>85000</v>
      </c>
      <c r="H96" s="308">
        <v>85000</v>
      </c>
      <c r="I96" s="307">
        <v>42542</v>
      </c>
      <c r="J96" s="302">
        <v>1</v>
      </c>
      <c r="K96" s="302">
        <v>0</v>
      </c>
      <c r="L96" s="299">
        <v>0</v>
      </c>
      <c r="M96" s="299">
        <v>0</v>
      </c>
      <c r="N96" s="299">
        <f t="shared" si="1"/>
        <v>85000</v>
      </c>
      <c r="O96" s="303"/>
      <c r="Q96" s="305"/>
    </row>
    <row r="97" spans="1:17" s="304" customFormat="1" ht="14.25" x14ac:dyDescent="0.2">
      <c r="A97" s="295">
        <v>161</v>
      </c>
      <c r="B97" s="296">
        <v>90</v>
      </c>
      <c r="C97" s="297" t="s">
        <v>454</v>
      </c>
      <c r="D97" s="298" t="s">
        <v>125</v>
      </c>
      <c r="E97" s="298" t="s">
        <v>455</v>
      </c>
      <c r="F97" s="298" t="s">
        <v>106</v>
      </c>
      <c r="G97" s="299">
        <v>30000</v>
      </c>
      <c r="H97" s="308">
        <v>30000</v>
      </c>
      <c r="I97" s="307">
        <v>42643</v>
      </c>
      <c r="J97" s="302">
        <v>0</v>
      </c>
      <c r="K97" s="302">
        <v>0</v>
      </c>
      <c r="L97" s="299">
        <v>0</v>
      </c>
      <c r="M97" s="299">
        <v>0</v>
      </c>
      <c r="N97" s="299">
        <f t="shared" si="1"/>
        <v>30000</v>
      </c>
      <c r="O97" s="303"/>
      <c r="Q97" s="305"/>
    </row>
    <row r="98" spans="1:17" s="304" customFormat="1" ht="14.25" x14ac:dyDescent="0.2">
      <c r="A98" s="295">
        <v>181</v>
      </c>
      <c r="B98" s="296">
        <v>91</v>
      </c>
      <c r="C98" s="297" t="s">
        <v>491</v>
      </c>
      <c r="D98" s="298" t="s">
        <v>137</v>
      </c>
      <c r="E98" s="298" t="s">
        <v>492</v>
      </c>
      <c r="F98" s="298" t="s">
        <v>106</v>
      </c>
      <c r="G98" s="299">
        <v>30000</v>
      </c>
      <c r="H98" s="308">
        <v>30000</v>
      </c>
      <c r="I98" s="307">
        <v>42542</v>
      </c>
      <c r="J98" s="302">
        <v>0</v>
      </c>
      <c r="K98" s="302">
        <v>0</v>
      </c>
      <c r="L98" s="299">
        <v>0</v>
      </c>
      <c r="M98" s="299">
        <v>0</v>
      </c>
      <c r="N98" s="299">
        <f t="shared" si="1"/>
        <v>30000</v>
      </c>
      <c r="O98" s="303"/>
      <c r="Q98" s="305"/>
    </row>
    <row r="99" spans="1:17" s="304" customFormat="1" ht="14.25" x14ac:dyDescent="0.2">
      <c r="A99" s="295">
        <v>186</v>
      </c>
      <c r="B99" s="296">
        <v>92</v>
      </c>
      <c r="C99" s="297" t="s">
        <v>502</v>
      </c>
      <c r="D99" s="298" t="s">
        <v>500</v>
      </c>
      <c r="E99" s="298" t="s">
        <v>503</v>
      </c>
      <c r="F99" s="298" t="s">
        <v>106</v>
      </c>
      <c r="G99" s="299">
        <v>25000</v>
      </c>
      <c r="H99" s="308">
        <v>25000</v>
      </c>
      <c r="I99" s="307">
        <v>42542</v>
      </c>
      <c r="J99" s="302">
        <v>0</v>
      </c>
      <c r="K99" s="302">
        <v>0</v>
      </c>
      <c r="L99" s="299">
        <v>0</v>
      </c>
      <c r="M99" s="299">
        <v>0</v>
      </c>
      <c r="N99" s="299">
        <f t="shared" si="1"/>
        <v>25000</v>
      </c>
      <c r="O99" s="303"/>
      <c r="Q99" s="305"/>
    </row>
    <row r="100" spans="1:17" s="304" customFormat="1" ht="14.25" x14ac:dyDescent="0.2">
      <c r="A100" s="295">
        <v>55</v>
      </c>
      <c r="B100" s="296">
        <v>93</v>
      </c>
      <c r="C100" s="297" t="s">
        <v>253</v>
      </c>
      <c r="D100" s="298" t="s">
        <v>252</v>
      </c>
      <c r="E100" s="298" t="s">
        <v>135</v>
      </c>
      <c r="F100" s="298" t="s">
        <v>106</v>
      </c>
      <c r="G100" s="299">
        <v>350000</v>
      </c>
      <c r="H100" s="308">
        <v>350000</v>
      </c>
      <c r="I100" s="307" t="s">
        <v>4606</v>
      </c>
      <c r="J100" s="302">
        <v>0</v>
      </c>
      <c r="K100" s="302">
        <v>0</v>
      </c>
      <c r="L100" s="299">
        <v>0</v>
      </c>
      <c r="M100" s="299">
        <v>0</v>
      </c>
      <c r="N100" s="299">
        <f t="shared" si="1"/>
        <v>350000</v>
      </c>
      <c r="O100" s="303"/>
      <c r="Q100" s="305"/>
    </row>
    <row r="101" spans="1:17" s="304" customFormat="1" ht="14.25" x14ac:dyDescent="0.2">
      <c r="A101" s="295">
        <v>179</v>
      </c>
      <c r="B101" s="296">
        <v>94</v>
      </c>
      <c r="C101" s="297" t="s">
        <v>486</v>
      </c>
      <c r="D101" s="298" t="s">
        <v>487</v>
      </c>
      <c r="E101" s="298" t="s">
        <v>135</v>
      </c>
      <c r="F101" s="298" t="s">
        <v>106</v>
      </c>
      <c r="G101" s="299">
        <v>350000</v>
      </c>
      <c r="H101" s="308">
        <v>350000</v>
      </c>
      <c r="I101" s="307" t="s">
        <v>4606</v>
      </c>
      <c r="J101" s="302">
        <v>0</v>
      </c>
      <c r="K101" s="302">
        <v>0</v>
      </c>
      <c r="L101" s="299">
        <v>0</v>
      </c>
      <c r="M101" s="299">
        <v>0</v>
      </c>
      <c r="N101" s="299">
        <f t="shared" si="1"/>
        <v>350000</v>
      </c>
      <c r="O101" s="303"/>
      <c r="Q101" s="305"/>
    </row>
    <row r="102" spans="1:17" s="304" customFormat="1" ht="14.25" x14ac:dyDescent="0.2">
      <c r="A102" s="295">
        <v>92</v>
      </c>
      <c r="B102" s="296">
        <v>95</v>
      </c>
      <c r="C102" s="297" t="s">
        <v>328</v>
      </c>
      <c r="D102" s="298" t="s">
        <v>329</v>
      </c>
      <c r="E102" s="298" t="s">
        <v>330</v>
      </c>
      <c r="F102" s="298" t="s">
        <v>106</v>
      </c>
      <c r="G102" s="299">
        <v>7500</v>
      </c>
      <c r="H102" s="308">
        <v>7500</v>
      </c>
      <c r="I102" s="307" t="s">
        <v>4607</v>
      </c>
      <c r="J102" s="302">
        <v>0</v>
      </c>
      <c r="K102" s="302">
        <v>0</v>
      </c>
      <c r="L102" s="299">
        <v>0</v>
      </c>
      <c r="M102" s="299">
        <v>0</v>
      </c>
      <c r="N102" s="299">
        <f t="shared" si="1"/>
        <v>7500</v>
      </c>
      <c r="O102" s="303"/>
      <c r="Q102" s="305"/>
    </row>
    <row r="103" spans="1:17" s="304" customFormat="1" ht="14.25" x14ac:dyDescent="0.2">
      <c r="A103" s="295">
        <v>25</v>
      </c>
      <c r="B103" s="296">
        <v>96</v>
      </c>
      <c r="C103" s="297" t="s">
        <v>183</v>
      </c>
      <c r="D103" s="298" t="s">
        <v>184</v>
      </c>
      <c r="E103" s="298" t="s">
        <v>185</v>
      </c>
      <c r="F103" s="298" t="s">
        <v>106</v>
      </c>
      <c r="G103" s="299">
        <v>110000</v>
      </c>
      <c r="H103" s="308">
        <v>110000</v>
      </c>
      <c r="I103" s="307">
        <v>42585</v>
      </c>
      <c r="J103" s="302">
        <v>0</v>
      </c>
      <c r="K103" s="302">
        <v>0</v>
      </c>
      <c r="L103" s="299">
        <v>0</v>
      </c>
      <c r="M103" s="299">
        <v>0</v>
      </c>
      <c r="N103" s="299">
        <f t="shared" si="1"/>
        <v>110000</v>
      </c>
      <c r="O103" s="303"/>
      <c r="Q103" s="305"/>
    </row>
    <row r="104" spans="1:17" s="304" customFormat="1" ht="14.25" x14ac:dyDescent="0.2">
      <c r="A104" s="295">
        <v>97</v>
      </c>
      <c r="B104" s="296">
        <v>97</v>
      </c>
      <c r="C104" s="297" t="s">
        <v>340</v>
      </c>
      <c r="D104" s="298" t="s">
        <v>235</v>
      </c>
      <c r="E104" s="298" t="s">
        <v>236</v>
      </c>
      <c r="F104" s="298" t="s">
        <v>106</v>
      </c>
      <c r="G104" s="299">
        <v>65000</v>
      </c>
      <c r="H104" s="308">
        <v>65000</v>
      </c>
      <c r="I104" s="307">
        <v>42613</v>
      </c>
      <c r="J104" s="302">
        <v>0</v>
      </c>
      <c r="K104" s="302">
        <v>0</v>
      </c>
      <c r="L104" s="299">
        <v>0</v>
      </c>
      <c r="M104" s="299">
        <v>0</v>
      </c>
      <c r="N104" s="299">
        <f t="shared" si="1"/>
        <v>65000</v>
      </c>
      <c r="O104" s="303"/>
      <c r="Q104" s="305"/>
    </row>
    <row r="105" spans="1:17" s="304" customFormat="1" ht="14.25" x14ac:dyDescent="0.2">
      <c r="A105" s="295">
        <v>170</v>
      </c>
      <c r="B105" s="296">
        <v>98</v>
      </c>
      <c r="C105" s="297" t="s">
        <v>470</v>
      </c>
      <c r="D105" s="298" t="s">
        <v>471</v>
      </c>
      <c r="E105" s="298" t="s">
        <v>472</v>
      </c>
      <c r="F105" s="298" t="s">
        <v>106</v>
      </c>
      <c r="G105" s="299">
        <v>25000</v>
      </c>
      <c r="H105" s="308">
        <v>25000</v>
      </c>
      <c r="I105" s="307">
        <v>42571</v>
      </c>
      <c r="J105" s="302">
        <v>0</v>
      </c>
      <c r="K105" s="302">
        <v>0</v>
      </c>
      <c r="L105" s="299">
        <v>0</v>
      </c>
      <c r="M105" s="299">
        <v>0</v>
      </c>
      <c r="N105" s="299">
        <f t="shared" si="1"/>
        <v>25000</v>
      </c>
      <c r="O105" s="303"/>
      <c r="Q105" s="305"/>
    </row>
    <row r="106" spans="1:17" s="304" customFormat="1" ht="14.25" x14ac:dyDescent="0.2">
      <c r="A106" s="295">
        <v>171</v>
      </c>
      <c r="B106" s="296">
        <v>99</v>
      </c>
      <c r="C106" s="297" t="s">
        <v>473</v>
      </c>
      <c r="D106" s="298" t="s">
        <v>471</v>
      </c>
      <c r="E106" s="298" t="s">
        <v>236</v>
      </c>
      <c r="F106" s="298" t="s">
        <v>106</v>
      </c>
      <c r="G106" s="299">
        <v>50000</v>
      </c>
      <c r="H106" s="308">
        <v>50000</v>
      </c>
      <c r="I106" s="307">
        <v>42627</v>
      </c>
      <c r="J106" s="302">
        <v>0</v>
      </c>
      <c r="K106" s="302">
        <v>0</v>
      </c>
      <c r="L106" s="299">
        <v>0</v>
      </c>
      <c r="M106" s="299">
        <v>0</v>
      </c>
      <c r="N106" s="299">
        <f t="shared" si="1"/>
        <v>50000</v>
      </c>
      <c r="O106" s="303"/>
      <c r="Q106" s="305"/>
    </row>
    <row r="107" spans="1:17" s="304" customFormat="1" ht="28.5" x14ac:dyDescent="0.2">
      <c r="A107" s="295" t="s">
        <v>4608</v>
      </c>
      <c r="B107" s="296">
        <v>100</v>
      </c>
      <c r="C107" s="297" t="s">
        <v>4609</v>
      </c>
      <c r="D107" s="298" t="s">
        <v>481</v>
      </c>
      <c r="E107" s="298" t="s">
        <v>4610</v>
      </c>
      <c r="F107" s="298" t="s">
        <v>106</v>
      </c>
      <c r="G107" s="299">
        <v>0</v>
      </c>
      <c r="H107" s="308">
        <v>30000</v>
      </c>
      <c r="I107" s="307" t="s">
        <v>4611</v>
      </c>
      <c r="J107" s="302">
        <v>0</v>
      </c>
      <c r="K107" s="302">
        <v>0</v>
      </c>
      <c r="L107" s="299">
        <v>0</v>
      </c>
      <c r="M107" s="299">
        <v>0</v>
      </c>
      <c r="N107" s="299">
        <f t="shared" si="1"/>
        <v>30000</v>
      </c>
      <c r="O107" s="303" t="s">
        <v>4610</v>
      </c>
      <c r="Q107" s="305"/>
    </row>
    <row r="108" spans="1:17" s="304" customFormat="1" ht="14.25" x14ac:dyDescent="0.2">
      <c r="A108" s="295">
        <v>159</v>
      </c>
      <c r="B108" s="296">
        <v>101</v>
      </c>
      <c r="C108" s="297" t="s">
        <v>450</v>
      </c>
      <c r="D108" s="298" t="s">
        <v>250</v>
      </c>
      <c r="E108" s="298" t="s">
        <v>451</v>
      </c>
      <c r="F108" s="298" t="s">
        <v>106</v>
      </c>
      <c r="G108" s="299">
        <v>400000</v>
      </c>
      <c r="H108" s="308">
        <v>400000</v>
      </c>
      <c r="I108" s="307" t="s">
        <v>4612</v>
      </c>
      <c r="J108" s="302">
        <v>0</v>
      </c>
      <c r="K108" s="302">
        <v>0</v>
      </c>
      <c r="L108" s="299">
        <v>0</v>
      </c>
      <c r="M108" s="299">
        <v>0</v>
      </c>
      <c r="N108" s="299">
        <f t="shared" si="1"/>
        <v>400000</v>
      </c>
      <c r="O108" s="303"/>
      <c r="Q108" s="305"/>
    </row>
    <row r="109" spans="1:17" s="304" customFormat="1" ht="14.25" x14ac:dyDescent="0.2">
      <c r="A109" s="295" t="s">
        <v>4613</v>
      </c>
      <c r="B109" s="296">
        <v>102</v>
      </c>
      <c r="C109" s="297" t="s">
        <v>4614</v>
      </c>
      <c r="D109" s="298" t="s">
        <v>235</v>
      </c>
      <c r="E109" s="298" t="s">
        <v>4615</v>
      </c>
      <c r="F109" s="298" t="s">
        <v>106</v>
      </c>
      <c r="G109" s="299">
        <v>0</v>
      </c>
      <c r="H109" s="310" t="s">
        <v>91</v>
      </c>
      <c r="I109" s="307" t="s">
        <v>4612</v>
      </c>
      <c r="J109" s="302">
        <v>0</v>
      </c>
      <c r="K109" s="302">
        <v>0</v>
      </c>
      <c r="L109" s="299">
        <v>0</v>
      </c>
      <c r="M109" s="299">
        <v>0</v>
      </c>
      <c r="N109" s="299">
        <v>0</v>
      </c>
      <c r="O109" s="303"/>
      <c r="Q109" s="305"/>
    </row>
    <row r="110" spans="1:17" s="304" customFormat="1" ht="14.25" x14ac:dyDescent="0.2">
      <c r="A110" s="295">
        <v>96</v>
      </c>
      <c r="B110" s="296">
        <v>103</v>
      </c>
      <c r="C110" s="297" t="s">
        <v>338</v>
      </c>
      <c r="D110" s="298" t="s">
        <v>235</v>
      </c>
      <c r="E110" s="298" t="s">
        <v>339</v>
      </c>
      <c r="F110" s="298" t="s">
        <v>106</v>
      </c>
      <c r="G110" s="299">
        <v>6500</v>
      </c>
      <c r="H110" s="308">
        <v>6500</v>
      </c>
      <c r="I110" s="307" t="s">
        <v>4616</v>
      </c>
      <c r="J110" s="302">
        <v>0</v>
      </c>
      <c r="K110" s="302">
        <v>0</v>
      </c>
      <c r="L110" s="299">
        <v>0</v>
      </c>
      <c r="M110" s="299">
        <v>0</v>
      </c>
      <c r="N110" s="299">
        <f t="shared" ref="N110:N146" si="2">IF(L110&gt;0,L110-M110,H110-M110)</f>
        <v>6500</v>
      </c>
      <c r="O110" s="303"/>
      <c r="Q110" s="305"/>
    </row>
    <row r="111" spans="1:17" s="304" customFormat="1" ht="14.25" x14ac:dyDescent="0.2">
      <c r="A111" s="295">
        <v>87</v>
      </c>
      <c r="B111" s="296">
        <v>104</v>
      </c>
      <c r="C111" s="297" t="s">
        <v>316</v>
      </c>
      <c r="D111" s="298" t="s">
        <v>317</v>
      </c>
      <c r="E111" s="298" t="s">
        <v>148</v>
      </c>
      <c r="F111" s="298" t="s">
        <v>106</v>
      </c>
      <c r="G111" s="299">
        <v>120000</v>
      </c>
      <c r="H111" s="308">
        <v>120000</v>
      </c>
      <c r="I111" s="307">
        <v>42683</v>
      </c>
      <c r="J111" s="302">
        <v>0</v>
      </c>
      <c r="K111" s="302">
        <v>0</v>
      </c>
      <c r="L111" s="299">
        <v>0</v>
      </c>
      <c r="M111" s="299">
        <v>0</v>
      </c>
      <c r="N111" s="299">
        <f t="shared" si="2"/>
        <v>120000</v>
      </c>
      <c r="O111" s="303"/>
      <c r="Q111" s="305"/>
    </row>
    <row r="112" spans="1:17" s="304" customFormat="1" ht="14.25" x14ac:dyDescent="0.2">
      <c r="A112" s="295">
        <v>94</v>
      </c>
      <c r="B112" s="296">
        <v>105</v>
      </c>
      <c r="C112" s="297" t="s">
        <v>333</v>
      </c>
      <c r="D112" s="298" t="s">
        <v>332</v>
      </c>
      <c r="E112" s="298" t="s">
        <v>334</v>
      </c>
      <c r="F112" s="298" t="s">
        <v>106</v>
      </c>
      <c r="G112" s="299">
        <v>175000</v>
      </c>
      <c r="H112" s="308">
        <v>175000</v>
      </c>
      <c r="I112" s="307">
        <v>42613</v>
      </c>
      <c r="J112" s="302">
        <v>0</v>
      </c>
      <c r="K112" s="302">
        <v>0</v>
      </c>
      <c r="L112" s="299">
        <v>0</v>
      </c>
      <c r="M112" s="299">
        <v>0</v>
      </c>
      <c r="N112" s="299">
        <f t="shared" si="2"/>
        <v>175000</v>
      </c>
      <c r="O112" s="303"/>
      <c r="Q112" s="305"/>
    </row>
    <row r="113" spans="1:17" s="304" customFormat="1" ht="14.25" x14ac:dyDescent="0.2">
      <c r="A113" s="295">
        <v>148</v>
      </c>
      <c r="B113" s="296">
        <v>106</v>
      </c>
      <c r="C113" s="297" t="s">
        <v>430</v>
      </c>
      <c r="D113" s="298" t="s">
        <v>428</v>
      </c>
      <c r="E113" s="298" t="s">
        <v>148</v>
      </c>
      <c r="F113" s="298" t="s">
        <v>106</v>
      </c>
      <c r="G113" s="299">
        <v>175000</v>
      </c>
      <c r="H113" s="308">
        <v>175000</v>
      </c>
      <c r="I113" s="307">
        <v>42683</v>
      </c>
      <c r="J113" s="302">
        <v>0</v>
      </c>
      <c r="K113" s="302">
        <v>0</v>
      </c>
      <c r="L113" s="299">
        <v>0</v>
      </c>
      <c r="M113" s="299">
        <v>0</v>
      </c>
      <c r="N113" s="299">
        <f t="shared" si="2"/>
        <v>175000</v>
      </c>
      <c r="O113" s="303"/>
      <c r="Q113" s="305"/>
    </row>
    <row r="114" spans="1:17" s="304" customFormat="1" ht="14.25" x14ac:dyDescent="0.2">
      <c r="A114" s="295">
        <v>114</v>
      </c>
      <c r="B114" s="296">
        <v>107</v>
      </c>
      <c r="C114" s="297" t="s">
        <v>368</v>
      </c>
      <c r="D114" s="298" t="s">
        <v>243</v>
      </c>
      <c r="E114" s="298" t="s">
        <v>369</v>
      </c>
      <c r="F114" s="298" t="s">
        <v>106</v>
      </c>
      <c r="G114" s="299">
        <v>200000</v>
      </c>
      <c r="H114" s="308">
        <v>200000</v>
      </c>
      <c r="I114" s="307">
        <v>42618</v>
      </c>
      <c r="J114" s="302">
        <v>0</v>
      </c>
      <c r="K114" s="302">
        <v>0</v>
      </c>
      <c r="L114" s="299">
        <v>0</v>
      </c>
      <c r="M114" s="299">
        <v>0</v>
      </c>
      <c r="N114" s="299">
        <f t="shared" si="2"/>
        <v>200000</v>
      </c>
      <c r="O114" s="303"/>
      <c r="Q114" s="305"/>
    </row>
    <row r="115" spans="1:17" s="304" customFormat="1" ht="14.25" x14ac:dyDescent="0.2">
      <c r="A115" s="295">
        <v>153</v>
      </c>
      <c r="B115" s="296">
        <v>108</v>
      </c>
      <c r="C115" s="297" t="s">
        <v>439</v>
      </c>
      <c r="D115" s="298" t="s">
        <v>104</v>
      </c>
      <c r="E115" s="298" t="s">
        <v>261</v>
      </c>
      <c r="F115" s="298" t="s">
        <v>106</v>
      </c>
      <c r="G115" s="299">
        <v>60000</v>
      </c>
      <c r="H115" s="308">
        <v>60000</v>
      </c>
      <c r="I115" s="307">
        <v>42590</v>
      </c>
      <c r="J115" s="302">
        <v>0</v>
      </c>
      <c r="K115" s="302">
        <v>0</v>
      </c>
      <c r="L115" s="299">
        <v>0</v>
      </c>
      <c r="M115" s="299">
        <v>0</v>
      </c>
      <c r="N115" s="299">
        <f t="shared" si="2"/>
        <v>60000</v>
      </c>
      <c r="O115" s="303"/>
      <c r="Q115" s="305"/>
    </row>
    <row r="116" spans="1:17" s="304" customFormat="1" ht="14.25" x14ac:dyDescent="0.2">
      <c r="A116" s="295">
        <v>120</v>
      </c>
      <c r="B116" s="296">
        <v>109</v>
      </c>
      <c r="C116" s="297" t="s">
        <v>381</v>
      </c>
      <c r="D116" s="298" t="s">
        <v>248</v>
      </c>
      <c r="E116" s="298" t="s">
        <v>382</v>
      </c>
      <c r="F116" s="298" t="s">
        <v>106</v>
      </c>
      <c r="G116" s="299">
        <v>20000</v>
      </c>
      <c r="H116" s="308">
        <v>20000</v>
      </c>
      <c r="I116" s="307" t="s">
        <v>4617</v>
      </c>
      <c r="J116" s="302">
        <v>0</v>
      </c>
      <c r="K116" s="302">
        <v>0</v>
      </c>
      <c r="L116" s="299">
        <v>0</v>
      </c>
      <c r="M116" s="299">
        <v>0</v>
      </c>
      <c r="N116" s="299">
        <f t="shared" si="2"/>
        <v>20000</v>
      </c>
      <c r="O116" s="303"/>
      <c r="Q116" s="305"/>
    </row>
    <row r="117" spans="1:17" s="304" customFormat="1" ht="28.5" x14ac:dyDescent="0.2">
      <c r="A117" s="295">
        <v>130</v>
      </c>
      <c r="B117" s="296">
        <v>110</v>
      </c>
      <c r="C117" s="297" t="s">
        <v>397</v>
      </c>
      <c r="D117" s="298" t="s">
        <v>248</v>
      </c>
      <c r="E117" s="298" t="s">
        <v>398</v>
      </c>
      <c r="F117" s="298" t="s">
        <v>106</v>
      </c>
      <c r="G117" s="299">
        <v>15000</v>
      </c>
      <c r="H117" s="308">
        <v>15000</v>
      </c>
      <c r="I117" s="307" t="s">
        <v>4617</v>
      </c>
      <c r="J117" s="302">
        <v>0</v>
      </c>
      <c r="K117" s="302">
        <v>0</v>
      </c>
      <c r="L117" s="299">
        <v>0</v>
      </c>
      <c r="M117" s="299">
        <v>0</v>
      </c>
      <c r="N117" s="299">
        <f t="shared" si="2"/>
        <v>15000</v>
      </c>
      <c r="O117" s="303"/>
      <c r="Q117" s="305"/>
    </row>
    <row r="118" spans="1:17" s="304" customFormat="1" ht="28.5" x14ac:dyDescent="0.2">
      <c r="A118" s="295">
        <v>184</v>
      </c>
      <c r="B118" s="296">
        <v>111</v>
      </c>
      <c r="C118" s="297" t="s">
        <v>497</v>
      </c>
      <c r="D118" s="298" t="s">
        <v>498</v>
      </c>
      <c r="E118" s="298" t="s">
        <v>195</v>
      </c>
      <c r="F118" s="298" t="s">
        <v>106</v>
      </c>
      <c r="G118" s="299">
        <v>10000</v>
      </c>
      <c r="H118" s="308">
        <v>10000</v>
      </c>
      <c r="I118" s="307" t="s">
        <v>4565</v>
      </c>
      <c r="J118" s="302">
        <v>0</v>
      </c>
      <c r="K118" s="302">
        <v>0</v>
      </c>
      <c r="L118" s="299">
        <v>0</v>
      </c>
      <c r="M118" s="299">
        <v>0</v>
      </c>
      <c r="N118" s="299">
        <f t="shared" si="2"/>
        <v>10000</v>
      </c>
      <c r="O118" s="303"/>
      <c r="Q118" s="305"/>
    </row>
    <row r="119" spans="1:17" s="304" customFormat="1" ht="14.25" x14ac:dyDescent="0.2">
      <c r="A119" s="295">
        <v>80</v>
      </c>
      <c r="B119" s="296">
        <v>112</v>
      </c>
      <c r="C119" s="297" t="s">
        <v>300</v>
      </c>
      <c r="D119" s="298" t="s">
        <v>301</v>
      </c>
      <c r="E119" s="298" t="s">
        <v>302</v>
      </c>
      <c r="F119" s="298" t="s">
        <v>106</v>
      </c>
      <c r="G119" s="299">
        <v>16000</v>
      </c>
      <c r="H119" s="308">
        <v>16000</v>
      </c>
      <c r="I119" s="307" t="s">
        <v>4618</v>
      </c>
      <c r="J119" s="302">
        <v>0</v>
      </c>
      <c r="K119" s="302">
        <v>0</v>
      </c>
      <c r="L119" s="299">
        <v>0</v>
      </c>
      <c r="M119" s="299">
        <v>0</v>
      </c>
      <c r="N119" s="299">
        <f t="shared" si="2"/>
        <v>16000</v>
      </c>
      <c r="O119" s="303"/>
      <c r="Q119" s="305"/>
    </row>
    <row r="120" spans="1:17" s="304" customFormat="1" ht="14.25" x14ac:dyDescent="0.2">
      <c r="A120" s="295">
        <v>68</v>
      </c>
      <c r="B120" s="296">
        <v>113</v>
      </c>
      <c r="C120" s="297" t="s">
        <v>278</v>
      </c>
      <c r="D120" s="298" t="s">
        <v>275</v>
      </c>
      <c r="E120" s="298" t="s">
        <v>148</v>
      </c>
      <c r="F120" s="298" t="s">
        <v>106</v>
      </c>
      <c r="G120" s="299">
        <v>250000</v>
      </c>
      <c r="H120" s="308">
        <v>250000</v>
      </c>
      <c r="I120" s="307">
        <v>42692</v>
      </c>
      <c r="J120" s="302">
        <v>0</v>
      </c>
      <c r="K120" s="302">
        <v>0</v>
      </c>
      <c r="L120" s="299">
        <v>0</v>
      </c>
      <c r="M120" s="299">
        <v>0</v>
      </c>
      <c r="N120" s="299">
        <f t="shared" si="2"/>
        <v>250000</v>
      </c>
      <c r="O120" s="303"/>
      <c r="Q120" s="305"/>
    </row>
    <row r="121" spans="1:17" s="304" customFormat="1" ht="14.25" x14ac:dyDescent="0.2">
      <c r="A121" s="295">
        <v>78</v>
      </c>
      <c r="B121" s="296">
        <v>114</v>
      </c>
      <c r="C121" s="297" t="s">
        <v>297</v>
      </c>
      <c r="D121" s="298" t="s">
        <v>296</v>
      </c>
      <c r="E121" s="298" t="s">
        <v>148</v>
      </c>
      <c r="F121" s="298" t="s">
        <v>106</v>
      </c>
      <c r="G121" s="299">
        <v>300000</v>
      </c>
      <c r="H121" s="308">
        <v>300000</v>
      </c>
      <c r="I121" s="307">
        <v>42692</v>
      </c>
      <c r="J121" s="302">
        <v>0</v>
      </c>
      <c r="K121" s="302">
        <v>0</v>
      </c>
      <c r="L121" s="299">
        <v>0</v>
      </c>
      <c r="M121" s="299">
        <v>0</v>
      </c>
      <c r="N121" s="299">
        <f t="shared" si="2"/>
        <v>300000</v>
      </c>
      <c r="O121" s="303"/>
      <c r="Q121" s="305"/>
    </row>
    <row r="122" spans="1:17" s="304" customFormat="1" ht="14.25" x14ac:dyDescent="0.2">
      <c r="A122" s="295">
        <v>192</v>
      </c>
      <c r="B122" s="296">
        <v>115</v>
      </c>
      <c r="C122" s="297" t="s">
        <v>514</v>
      </c>
      <c r="D122" s="298" t="s">
        <v>275</v>
      </c>
      <c r="E122" s="298" t="s">
        <v>148</v>
      </c>
      <c r="F122" s="298" t="s">
        <v>106</v>
      </c>
      <c r="G122" s="299">
        <v>125000</v>
      </c>
      <c r="H122" s="308">
        <v>125000</v>
      </c>
      <c r="I122" s="307">
        <v>42692</v>
      </c>
      <c r="J122" s="302">
        <v>0</v>
      </c>
      <c r="K122" s="302">
        <v>0</v>
      </c>
      <c r="L122" s="299">
        <v>0</v>
      </c>
      <c r="M122" s="299">
        <v>0</v>
      </c>
      <c r="N122" s="299">
        <f t="shared" si="2"/>
        <v>125000</v>
      </c>
      <c r="O122" s="303"/>
      <c r="Q122" s="305"/>
    </row>
    <row r="123" spans="1:17" s="304" customFormat="1" ht="14.25" x14ac:dyDescent="0.2">
      <c r="A123" s="295">
        <v>85</v>
      </c>
      <c r="B123" s="296">
        <v>116</v>
      </c>
      <c r="C123" s="297" t="s">
        <v>312</v>
      </c>
      <c r="D123" s="298" t="s">
        <v>313</v>
      </c>
      <c r="E123" s="298" t="s">
        <v>148</v>
      </c>
      <c r="F123" s="298" t="s">
        <v>106</v>
      </c>
      <c r="G123" s="299">
        <v>100000</v>
      </c>
      <c r="H123" s="308">
        <v>100000</v>
      </c>
      <c r="I123" s="307">
        <v>42627</v>
      </c>
      <c r="J123" s="302">
        <v>0</v>
      </c>
      <c r="K123" s="302">
        <v>0</v>
      </c>
      <c r="L123" s="299">
        <v>0</v>
      </c>
      <c r="M123" s="299">
        <v>0</v>
      </c>
      <c r="N123" s="299">
        <f t="shared" si="2"/>
        <v>100000</v>
      </c>
      <c r="O123" s="303"/>
      <c r="Q123" s="305"/>
    </row>
    <row r="124" spans="1:17" s="304" customFormat="1" ht="14.25" x14ac:dyDescent="0.2">
      <c r="A124" s="295">
        <v>36</v>
      </c>
      <c r="B124" s="296">
        <v>117</v>
      </c>
      <c r="C124" s="297" t="s">
        <v>210</v>
      </c>
      <c r="D124" s="298" t="s">
        <v>208</v>
      </c>
      <c r="E124" s="298" t="s">
        <v>211</v>
      </c>
      <c r="F124" s="298" t="s">
        <v>106</v>
      </c>
      <c r="G124" s="299">
        <v>39800</v>
      </c>
      <c r="H124" s="308">
        <v>39800</v>
      </c>
      <c r="I124" s="307">
        <v>42597</v>
      </c>
      <c r="J124" s="302">
        <v>0</v>
      </c>
      <c r="K124" s="302">
        <v>0</v>
      </c>
      <c r="L124" s="299">
        <v>0</v>
      </c>
      <c r="M124" s="299">
        <v>0</v>
      </c>
      <c r="N124" s="299">
        <f t="shared" si="2"/>
        <v>39800</v>
      </c>
      <c r="O124" s="303"/>
      <c r="Q124" s="305"/>
    </row>
    <row r="125" spans="1:17" s="304" customFormat="1" ht="14.25" x14ac:dyDescent="0.2">
      <c r="A125" s="295">
        <v>54</v>
      </c>
      <c r="B125" s="296">
        <v>118</v>
      </c>
      <c r="C125" s="297" t="s">
        <v>251</v>
      </c>
      <c r="D125" s="298" t="s">
        <v>252</v>
      </c>
      <c r="E125" s="298" t="s">
        <v>148</v>
      </c>
      <c r="F125" s="298" t="s">
        <v>106</v>
      </c>
      <c r="G125" s="299">
        <v>225000</v>
      </c>
      <c r="H125" s="308">
        <v>225000</v>
      </c>
      <c r="I125" s="307">
        <v>42702</v>
      </c>
      <c r="J125" s="302">
        <v>0</v>
      </c>
      <c r="K125" s="302">
        <v>0</v>
      </c>
      <c r="L125" s="299">
        <v>0</v>
      </c>
      <c r="M125" s="299">
        <v>0</v>
      </c>
      <c r="N125" s="299">
        <f t="shared" si="2"/>
        <v>225000</v>
      </c>
      <c r="O125" s="303"/>
      <c r="Q125" s="305"/>
    </row>
    <row r="126" spans="1:17" s="304" customFormat="1" ht="14.25" x14ac:dyDescent="0.2">
      <c r="A126" s="295">
        <v>63</v>
      </c>
      <c r="B126" s="296">
        <v>119</v>
      </c>
      <c r="C126" s="297" t="s">
        <v>269</v>
      </c>
      <c r="D126" s="298" t="s">
        <v>270</v>
      </c>
      <c r="E126" s="298" t="s">
        <v>177</v>
      </c>
      <c r="F126" s="298" t="s">
        <v>106</v>
      </c>
      <c r="G126" s="299">
        <v>120000</v>
      </c>
      <c r="H126" s="308">
        <v>120000</v>
      </c>
      <c r="I126" s="307">
        <v>42632</v>
      </c>
      <c r="J126" s="302">
        <v>0</v>
      </c>
      <c r="K126" s="302">
        <v>0</v>
      </c>
      <c r="L126" s="299">
        <v>0</v>
      </c>
      <c r="M126" s="299">
        <v>0</v>
      </c>
      <c r="N126" s="299">
        <f t="shared" si="2"/>
        <v>120000</v>
      </c>
      <c r="O126" s="303"/>
      <c r="Q126" s="305"/>
    </row>
    <row r="127" spans="1:17" s="304" customFormat="1" ht="14.25" x14ac:dyDescent="0.2">
      <c r="A127" s="295">
        <v>69</v>
      </c>
      <c r="B127" s="296">
        <v>120</v>
      </c>
      <c r="C127" s="297" t="s">
        <v>279</v>
      </c>
      <c r="D127" s="298" t="s">
        <v>280</v>
      </c>
      <c r="E127" s="298" t="s">
        <v>148</v>
      </c>
      <c r="F127" s="298" t="s">
        <v>106</v>
      </c>
      <c r="G127" s="299">
        <v>65000</v>
      </c>
      <c r="H127" s="308">
        <v>65000</v>
      </c>
      <c r="I127" s="307">
        <v>42702</v>
      </c>
      <c r="J127" s="302">
        <v>0</v>
      </c>
      <c r="K127" s="302">
        <v>0</v>
      </c>
      <c r="L127" s="299">
        <v>0</v>
      </c>
      <c r="M127" s="299">
        <v>0</v>
      </c>
      <c r="N127" s="299">
        <f t="shared" si="2"/>
        <v>65000</v>
      </c>
      <c r="O127" s="303"/>
      <c r="Q127" s="305"/>
    </row>
    <row r="128" spans="1:17" s="304" customFormat="1" ht="14.25" x14ac:dyDescent="0.2">
      <c r="A128" s="295">
        <v>70</v>
      </c>
      <c r="B128" s="296">
        <v>121</v>
      </c>
      <c r="C128" s="297" t="s">
        <v>281</v>
      </c>
      <c r="D128" s="298" t="s">
        <v>282</v>
      </c>
      <c r="E128" s="298" t="s">
        <v>283</v>
      </c>
      <c r="F128" s="298" t="s">
        <v>106</v>
      </c>
      <c r="G128" s="299">
        <v>10000</v>
      </c>
      <c r="H128" s="308">
        <v>10000</v>
      </c>
      <c r="I128" s="307">
        <v>42660</v>
      </c>
      <c r="J128" s="302">
        <v>0</v>
      </c>
      <c r="K128" s="302">
        <v>0</v>
      </c>
      <c r="L128" s="299">
        <v>0</v>
      </c>
      <c r="M128" s="299">
        <v>0</v>
      </c>
      <c r="N128" s="299">
        <f t="shared" si="2"/>
        <v>10000</v>
      </c>
      <c r="O128" s="303"/>
      <c r="Q128" s="305"/>
    </row>
    <row r="129" spans="1:17" s="304" customFormat="1" ht="14.25" x14ac:dyDescent="0.2">
      <c r="A129" s="295">
        <v>75</v>
      </c>
      <c r="B129" s="296">
        <v>122</v>
      </c>
      <c r="C129" s="297" t="s">
        <v>291</v>
      </c>
      <c r="D129" s="298" t="s">
        <v>292</v>
      </c>
      <c r="E129" s="298" t="s">
        <v>177</v>
      </c>
      <c r="F129" s="298" t="s">
        <v>106</v>
      </c>
      <c r="G129" s="299">
        <v>40000</v>
      </c>
      <c r="H129" s="308">
        <v>40000</v>
      </c>
      <c r="I129" s="307">
        <v>42604</v>
      </c>
      <c r="J129" s="302">
        <v>0</v>
      </c>
      <c r="K129" s="302">
        <v>0</v>
      </c>
      <c r="L129" s="299">
        <v>0</v>
      </c>
      <c r="M129" s="299">
        <v>0</v>
      </c>
      <c r="N129" s="299">
        <f t="shared" si="2"/>
        <v>40000</v>
      </c>
      <c r="O129" s="303"/>
      <c r="Q129" s="305"/>
    </row>
    <row r="130" spans="1:17" s="304" customFormat="1" ht="14.25" x14ac:dyDescent="0.2">
      <c r="A130" s="295">
        <v>76</v>
      </c>
      <c r="B130" s="296">
        <v>123</v>
      </c>
      <c r="C130" s="297" t="s">
        <v>293</v>
      </c>
      <c r="D130" s="298" t="s">
        <v>292</v>
      </c>
      <c r="E130" s="298" t="s">
        <v>294</v>
      </c>
      <c r="F130" s="298" t="s">
        <v>106</v>
      </c>
      <c r="G130" s="299">
        <v>39000</v>
      </c>
      <c r="H130" s="308">
        <v>39000</v>
      </c>
      <c r="I130" s="307">
        <v>42604</v>
      </c>
      <c r="J130" s="302">
        <v>0</v>
      </c>
      <c r="K130" s="302">
        <v>0</v>
      </c>
      <c r="L130" s="299">
        <v>0</v>
      </c>
      <c r="M130" s="299">
        <v>0</v>
      </c>
      <c r="N130" s="299">
        <f t="shared" si="2"/>
        <v>39000</v>
      </c>
      <c r="O130" s="303"/>
      <c r="Q130" s="305"/>
    </row>
    <row r="131" spans="1:17" s="304" customFormat="1" ht="14.25" x14ac:dyDescent="0.2">
      <c r="A131" s="295">
        <v>77</v>
      </c>
      <c r="B131" s="296">
        <v>124</v>
      </c>
      <c r="C131" s="297" t="s">
        <v>295</v>
      </c>
      <c r="D131" s="298" t="s">
        <v>296</v>
      </c>
      <c r="E131" s="298" t="s">
        <v>177</v>
      </c>
      <c r="F131" s="298" t="s">
        <v>106</v>
      </c>
      <c r="G131" s="299">
        <v>40000</v>
      </c>
      <c r="H131" s="308">
        <v>40000</v>
      </c>
      <c r="I131" s="307">
        <v>42632</v>
      </c>
      <c r="J131" s="302">
        <v>0</v>
      </c>
      <c r="K131" s="302">
        <v>0</v>
      </c>
      <c r="L131" s="299">
        <v>0</v>
      </c>
      <c r="M131" s="299">
        <v>0</v>
      </c>
      <c r="N131" s="299">
        <f t="shared" si="2"/>
        <v>40000</v>
      </c>
      <c r="O131" s="303"/>
      <c r="Q131" s="305"/>
    </row>
    <row r="132" spans="1:17" s="304" customFormat="1" ht="14.25" x14ac:dyDescent="0.2">
      <c r="A132" s="295">
        <v>81</v>
      </c>
      <c r="B132" s="296">
        <v>125</v>
      </c>
      <c r="C132" s="297" t="s">
        <v>303</v>
      </c>
      <c r="D132" s="298" t="s">
        <v>304</v>
      </c>
      <c r="E132" s="298" t="s">
        <v>305</v>
      </c>
      <c r="F132" s="298" t="s">
        <v>106</v>
      </c>
      <c r="G132" s="299">
        <v>200000</v>
      </c>
      <c r="H132" s="308">
        <v>200000</v>
      </c>
      <c r="I132" s="307">
        <v>42632</v>
      </c>
      <c r="J132" s="302">
        <v>0</v>
      </c>
      <c r="K132" s="302">
        <v>0</v>
      </c>
      <c r="L132" s="299">
        <v>0</v>
      </c>
      <c r="M132" s="299">
        <v>0</v>
      </c>
      <c r="N132" s="299">
        <f t="shared" si="2"/>
        <v>200000</v>
      </c>
      <c r="O132" s="303"/>
      <c r="Q132" s="305"/>
    </row>
    <row r="133" spans="1:17" s="304" customFormat="1" ht="14.25" x14ac:dyDescent="0.2">
      <c r="A133" s="295">
        <v>145</v>
      </c>
      <c r="B133" s="296">
        <v>126</v>
      </c>
      <c r="C133" s="297" t="s">
        <v>426</v>
      </c>
      <c r="D133" s="298" t="s">
        <v>425</v>
      </c>
      <c r="E133" s="298" t="s">
        <v>177</v>
      </c>
      <c r="F133" s="298" t="s">
        <v>106</v>
      </c>
      <c r="G133" s="299">
        <v>12500</v>
      </c>
      <c r="H133" s="308">
        <v>12500</v>
      </c>
      <c r="I133" s="307">
        <v>42632</v>
      </c>
      <c r="J133" s="302">
        <v>0</v>
      </c>
      <c r="K133" s="302">
        <v>0</v>
      </c>
      <c r="L133" s="299">
        <v>0</v>
      </c>
      <c r="M133" s="299">
        <v>0</v>
      </c>
      <c r="N133" s="299">
        <f t="shared" si="2"/>
        <v>12500</v>
      </c>
      <c r="O133" s="303"/>
      <c r="Q133" s="305"/>
    </row>
    <row r="134" spans="1:17" s="304" customFormat="1" ht="14.25" x14ac:dyDescent="0.2">
      <c r="A134" s="295">
        <v>147</v>
      </c>
      <c r="B134" s="296">
        <v>127</v>
      </c>
      <c r="C134" s="297" t="s">
        <v>429</v>
      </c>
      <c r="D134" s="298" t="s">
        <v>428</v>
      </c>
      <c r="E134" s="298" t="s">
        <v>177</v>
      </c>
      <c r="F134" s="298" t="s">
        <v>106</v>
      </c>
      <c r="G134" s="299">
        <v>12500</v>
      </c>
      <c r="H134" s="308">
        <v>12500</v>
      </c>
      <c r="I134" s="307">
        <v>42632</v>
      </c>
      <c r="J134" s="302">
        <v>0</v>
      </c>
      <c r="K134" s="302">
        <v>0</v>
      </c>
      <c r="L134" s="299">
        <v>0</v>
      </c>
      <c r="M134" s="299">
        <v>0</v>
      </c>
      <c r="N134" s="299">
        <f t="shared" si="2"/>
        <v>12500</v>
      </c>
      <c r="O134" s="303"/>
      <c r="Q134" s="305"/>
    </row>
    <row r="135" spans="1:17" s="304" customFormat="1" ht="28.5" x14ac:dyDescent="0.2">
      <c r="A135" s="295">
        <v>165</v>
      </c>
      <c r="B135" s="296">
        <v>128</v>
      </c>
      <c r="C135" s="297" t="s">
        <v>460</v>
      </c>
      <c r="D135" s="298" t="s">
        <v>252</v>
      </c>
      <c r="E135" s="298" t="s">
        <v>461</v>
      </c>
      <c r="F135" s="298" t="s">
        <v>106</v>
      </c>
      <c r="G135" s="299">
        <v>300000</v>
      </c>
      <c r="H135" s="308">
        <v>300000</v>
      </c>
      <c r="I135" s="307">
        <v>42646</v>
      </c>
      <c r="J135" s="302">
        <v>0</v>
      </c>
      <c r="K135" s="302">
        <v>0</v>
      </c>
      <c r="L135" s="299">
        <v>0</v>
      </c>
      <c r="M135" s="299">
        <v>0</v>
      </c>
      <c r="N135" s="299">
        <f t="shared" si="2"/>
        <v>300000</v>
      </c>
      <c r="O135" s="303"/>
      <c r="Q135" s="305"/>
    </row>
    <row r="136" spans="1:17" s="304" customFormat="1" ht="28.5" x14ac:dyDescent="0.2">
      <c r="A136" s="295">
        <v>166</v>
      </c>
      <c r="B136" s="296">
        <v>129</v>
      </c>
      <c r="C136" s="297" t="s">
        <v>462</v>
      </c>
      <c r="D136" s="298" t="s">
        <v>252</v>
      </c>
      <c r="E136" s="298" t="s">
        <v>463</v>
      </c>
      <c r="F136" s="298" t="s">
        <v>106</v>
      </c>
      <c r="G136" s="299">
        <v>300000</v>
      </c>
      <c r="H136" s="308">
        <v>300000</v>
      </c>
      <c r="I136" s="307">
        <v>42702</v>
      </c>
      <c r="J136" s="302">
        <v>0</v>
      </c>
      <c r="K136" s="302">
        <v>0</v>
      </c>
      <c r="L136" s="299">
        <v>0</v>
      </c>
      <c r="M136" s="299">
        <v>0</v>
      </c>
      <c r="N136" s="299">
        <f t="shared" si="2"/>
        <v>300000</v>
      </c>
      <c r="O136" s="303"/>
      <c r="Q136" s="305"/>
    </row>
    <row r="137" spans="1:17" s="304" customFormat="1" ht="14.25" x14ac:dyDescent="0.2">
      <c r="A137" s="295">
        <v>167</v>
      </c>
      <c r="B137" s="296">
        <v>130</v>
      </c>
      <c r="C137" s="297" t="s">
        <v>464</v>
      </c>
      <c r="D137" s="298" t="s">
        <v>252</v>
      </c>
      <c r="E137" s="298" t="s">
        <v>465</v>
      </c>
      <c r="F137" s="298" t="s">
        <v>106</v>
      </c>
      <c r="G137" s="299">
        <v>35000</v>
      </c>
      <c r="H137" s="308">
        <v>35000</v>
      </c>
      <c r="I137" s="307">
        <v>42702</v>
      </c>
      <c r="J137" s="302">
        <v>0</v>
      </c>
      <c r="K137" s="302">
        <v>0</v>
      </c>
      <c r="L137" s="299">
        <v>0</v>
      </c>
      <c r="M137" s="299">
        <v>0</v>
      </c>
      <c r="N137" s="299">
        <f t="shared" si="2"/>
        <v>35000</v>
      </c>
      <c r="O137" s="303"/>
      <c r="Q137" s="305"/>
    </row>
    <row r="138" spans="1:17" s="304" customFormat="1" ht="14.25" x14ac:dyDescent="0.2">
      <c r="A138" s="295">
        <v>195</v>
      </c>
      <c r="B138" s="296">
        <v>131</v>
      </c>
      <c r="C138" s="297" t="s">
        <v>519</v>
      </c>
      <c r="D138" s="298" t="s">
        <v>520</v>
      </c>
      <c r="E138" s="298" t="s">
        <v>177</v>
      </c>
      <c r="F138" s="298" t="s">
        <v>106</v>
      </c>
      <c r="G138" s="299">
        <v>12500</v>
      </c>
      <c r="H138" s="308">
        <v>12500</v>
      </c>
      <c r="I138" s="307">
        <v>42635</v>
      </c>
      <c r="J138" s="302">
        <v>0</v>
      </c>
      <c r="K138" s="302">
        <v>0</v>
      </c>
      <c r="L138" s="299">
        <v>0</v>
      </c>
      <c r="M138" s="299">
        <v>0</v>
      </c>
      <c r="N138" s="299">
        <f t="shared" si="2"/>
        <v>12500</v>
      </c>
      <c r="O138" s="303"/>
      <c r="Q138" s="305"/>
    </row>
    <row r="139" spans="1:17" s="304" customFormat="1" ht="14.25" x14ac:dyDescent="0.2">
      <c r="A139" s="295">
        <v>49</v>
      </c>
      <c r="B139" s="296">
        <v>132</v>
      </c>
      <c r="C139" s="297" t="s">
        <v>242</v>
      </c>
      <c r="D139" s="298" t="s">
        <v>243</v>
      </c>
      <c r="E139" s="298" t="s">
        <v>135</v>
      </c>
      <c r="F139" s="298" t="s">
        <v>106</v>
      </c>
      <c r="G139" s="299">
        <v>350000</v>
      </c>
      <c r="H139" s="308">
        <v>350000</v>
      </c>
      <c r="I139" s="307" t="s">
        <v>4619</v>
      </c>
      <c r="J139" s="302">
        <v>0</v>
      </c>
      <c r="K139" s="302">
        <v>0</v>
      </c>
      <c r="L139" s="299">
        <v>0</v>
      </c>
      <c r="M139" s="299">
        <v>0</v>
      </c>
      <c r="N139" s="299">
        <f t="shared" si="2"/>
        <v>350000</v>
      </c>
      <c r="O139" s="303"/>
      <c r="Q139" s="305"/>
    </row>
    <row r="140" spans="1:17" s="304" customFormat="1" ht="14.25" x14ac:dyDescent="0.2">
      <c r="A140" s="295">
        <v>101</v>
      </c>
      <c r="B140" s="296">
        <v>133</v>
      </c>
      <c r="C140" s="297" t="s">
        <v>349</v>
      </c>
      <c r="D140" s="298" t="s">
        <v>235</v>
      </c>
      <c r="E140" s="298" t="s">
        <v>135</v>
      </c>
      <c r="F140" s="298" t="s">
        <v>106</v>
      </c>
      <c r="G140" s="299">
        <v>350000</v>
      </c>
      <c r="H140" s="308">
        <v>350000</v>
      </c>
      <c r="I140" s="307" t="s">
        <v>4619</v>
      </c>
      <c r="J140" s="302">
        <v>0</v>
      </c>
      <c r="K140" s="302">
        <v>0</v>
      </c>
      <c r="L140" s="299">
        <v>0</v>
      </c>
      <c r="M140" s="299">
        <v>0</v>
      </c>
      <c r="N140" s="299">
        <f t="shared" si="2"/>
        <v>350000</v>
      </c>
      <c r="O140" s="303"/>
      <c r="Q140" s="305"/>
    </row>
    <row r="141" spans="1:17" s="304" customFormat="1" ht="28.5" x14ac:dyDescent="0.2">
      <c r="A141" s="295">
        <v>47</v>
      </c>
      <c r="B141" s="296">
        <v>134</v>
      </c>
      <c r="C141" s="297" t="s">
        <v>237</v>
      </c>
      <c r="D141" s="298" t="s">
        <v>238</v>
      </c>
      <c r="E141" s="298" t="s">
        <v>239</v>
      </c>
      <c r="F141" s="298" t="s">
        <v>106</v>
      </c>
      <c r="G141" s="299">
        <v>0</v>
      </c>
      <c r="H141" s="308">
        <v>336000</v>
      </c>
      <c r="I141" s="307" t="s">
        <v>4620</v>
      </c>
      <c r="J141" s="302">
        <v>0</v>
      </c>
      <c r="K141" s="302">
        <v>0</v>
      </c>
      <c r="L141" s="299">
        <v>0</v>
      </c>
      <c r="M141" s="299">
        <v>0</v>
      </c>
      <c r="N141" s="299">
        <f t="shared" si="2"/>
        <v>336000</v>
      </c>
      <c r="O141" s="303"/>
      <c r="Q141" s="305"/>
    </row>
    <row r="142" spans="1:17" s="304" customFormat="1" ht="28.5" x14ac:dyDescent="0.2">
      <c r="A142" s="295">
        <v>168</v>
      </c>
      <c r="B142" s="296">
        <v>135</v>
      </c>
      <c r="C142" s="297" t="s">
        <v>466</v>
      </c>
      <c r="D142" s="298" t="s">
        <v>252</v>
      </c>
      <c r="E142" s="298" t="s">
        <v>467</v>
      </c>
      <c r="F142" s="298" t="s">
        <v>106</v>
      </c>
      <c r="G142" s="299">
        <v>350000</v>
      </c>
      <c r="H142" s="308">
        <v>350000</v>
      </c>
      <c r="I142" s="307" t="s">
        <v>4621</v>
      </c>
      <c r="J142" s="302">
        <v>0</v>
      </c>
      <c r="K142" s="302">
        <v>0</v>
      </c>
      <c r="L142" s="299">
        <v>0</v>
      </c>
      <c r="M142" s="299">
        <v>0</v>
      </c>
      <c r="N142" s="299">
        <f t="shared" si="2"/>
        <v>350000</v>
      </c>
      <c r="O142" s="303"/>
      <c r="Q142" s="305"/>
    </row>
    <row r="143" spans="1:17" s="304" customFormat="1" ht="14.25" x14ac:dyDescent="0.2">
      <c r="A143" s="295">
        <v>28</v>
      </c>
      <c r="B143" s="296">
        <v>136</v>
      </c>
      <c r="C143" s="297" t="s">
        <v>189</v>
      </c>
      <c r="D143" s="298" t="s">
        <v>190</v>
      </c>
      <c r="E143" s="298" t="s">
        <v>191</v>
      </c>
      <c r="F143" s="298" t="s">
        <v>106</v>
      </c>
      <c r="G143" s="299">
        <v>15000</v>
      </c>
      <c r="H143" s="308">
        <v>15000</v>
      </c>
      <c r="I143" s="307">
        <v>42619</v>
      </c>
      <c r="J143" s="302">
        <v>0</v>
      </c>
      <c r="K143" s="302">
        <v>0</v>
      </c>
      <c r="L143" s="299">
        <v>0</v>
      </c>
      <c r="M143" s="299">
        <v>0</v>
      </c>
      <c r="N143" s="299">
        <f t="shared" si="2"/>
        <v>15000</v>
      </c>
      <c r="O143" s="303"/>
      <c r="Q143" s="305"/>
    </row>
    <row r="144" spans="1:17" s="304" customFormat="1" ht="14.25" x14ac:dyDescent="0.2">
      <c r="A144" s="295">
        <v>35</v>
      </c>
      <c r="B144" s="296">
        <v>137</v>
      </c>
      <c r="C144" s="297" t="s">
        <v>207</v>
      </c>
      <c r="D144" s="298" t="s">
        <v>208</v>
      </c>
      <c r="E144" s="298" t="s">
        <v>209</v>
      </c>
      <c r="F144" s="298" t="s">
        <v>106</v>
      </c>
      <c r="G144" s="299">
        <v>20000</v>
      </c>
      <c r="H144" s="308">
        <v>20000</v>
      </c>
      <c r="I144" s="307">
        <v>42619</v>
      </c>
      <c r="J144" s="302">
        <v>0</v>
      </c>
      <c r="K144" s="302">
        <v>0</v>
      </c>
      <c r="L144" s="299">
        <v>0</v>
      </c>
      <c r="M144" s="299">
        <v>0</v>
      </c>
      <c r="N144" s="299">
        <f t="shared" si="2"/>
        <v>20000</v>
      </c>
      <c r="O144" s="303"/>
      <c r="Q144" s="305"/>
    </row>
    <row r="145" spans="1:17" s="304" customFormat="1" ht="14.25" x14ac:dyDescent="0.2">
      <c r="A145" s="295">
        <v>91</v>
      </c>
      <c r="B145" s="296">
        <v>138</v>
      </c>
      <c r="C145" s="297" t="s">
        <v>325</v>
      </c>
      <c r="D145" s="298" t="s">
        <v>326</v>
      </c>
      <c r="E145" s="298" t="s">
        <v>327</v>
      </c>
      <c r="F145" s="298" t="s">
        <v>106</v>
      </c>
      <c r="G145" s="299">
        <v>16000</v>
      </c>
      <c r="H145" s="308">
        <v>16000</v>
      </c>
      <c r="I145" s="307" t="s">
        <v>4618</v>
      </c>
      <c r="J145" s="302">
        <v>0</v>
      </c>
      <c r="K145" s="302">
        <v>0</v>
      </c>
      <c r="L145" s="299">
        <v>0</v>
      </c>
      <c r="M145" s="299">
        <v>0</v>
      </c>
      <c r="N145" s="299">
        <f t="shared" si="2"/>
        <v>16000</v>
      </c>
      <c r="O145" s="303"/>
      <c r="Q145" s="305"/>
    </row>
    <row r="146" spans="1:17" s="304" customFormat="1" ht="14.25" x14ac:dyDescent="0.2">
      <c r="A146" s="295">
        <v>95</v>
      </c>
      <c r="B146" s="296">
        <v>139</v>
      </c>
      <c r="C146" s="297" t="s">
        <v>335</v>
      </c>
      <c r="D146" s="298" t="s">
        <v>336</v>
      </c>
      <c r="E146" s="298" t="s">
        <v>337</v>
      </c>
      <c r="F146" s="298" t="s">
        <v>106</v>
      </c>
      <c r="G146" s="299">
        <v>8500</v>
      </c>
      <c r="H146" s="308">
        <v>8500</v>
      </c>
      <c r="I146" s="307" t="s">
        <v>4565</v>
      </c>
      <c r="J146" s="302">
        <v>0</v>
      </c>
      <c r="K146" s="302">
        <v>0</v>
      </c>
      <c r="L146" s="299">
        <v>0</v>
      </c>
      <c r="M146" s="299">
        <v>0</v>
      </c>
      <c r="N146" s="299">
        <f t="shared" si="2"/>
        <v>8500</v>
      </c>
      <c r="O146" s="303"/>
      <c r="Q146" s="305"/>
    </row>
    <row r="147" spans="1:17" s="304" customFormat="1" ht="14.25" x14ac:dyDescent="0.2">
      <c r="A147" s="295">
        <v>1</v>
      </c>
      <c r="B147" s="296">
        <v>140</v>
      </c>
      <c r="C147" s="297" t="s">
        <v>124</v>
      </c>
      <c r="D147" s="298" t="s">
        <v>125</v>
      </c>
      <c r="E147" s="298" t="s">
        <v>126</v>
      </c>
      <c r="F147" s="298" t="s">
        <v>106</v>
      </c>
      <c r="G147" s="299">
        <v>85000</v>
      </c>
      <c r="H147" s="308">
        <v>85000</v>
      </c>
      <c r="I147" s="307" t="s">
        <v>91</v>
      </c>
      <c r="J147" s="302">
        <v>0</v>
      </c>
      <c r="K147" s="302">
        <v>0</v>
      </c>
      <c r="L147" s="299">
        <v>0</v>
      </c>
      <c r="M147" s="299">
        <v>0</v>
      </c>
      <c r="N147" s="299">
        <v>0</v>
      </c>
      <c r="O147" s="303"/>
      <c r="Q147" s="305"/>
    </row>
    <row r="148" spans="1:17" s="304" customFormat="1" ht="14.25" x14ac:dyDescent="0.2">
      <c r="A148" s="295">
        <v>9</v>
      </c>
      <c r="B148" s="296">
        <v>141</v>
      </c>
      <c r="C148" s="297" t="s">
        <v>146</v>
      </c>
      <c r="D148" s="298" t="s">
        <v>147</v>
      </c>
      <c r="E148" s="298" t="s">
        <v>148</v>
      </c>
      <c r="F148" s="298" t="s">
        <v>106</v>
      </c>
      <c r="G148" s="299">
        <v>300000</v>
      </c>
      <c r="H148" s="308">
        <v>300000</v>
      </c>
      <c r="I148" s="307">
        <v>42725</v>
      </c>
      <c r="J148" s="302">
        <v>0</v>
      </c>
      <c r="K148" s="302">
        <v>0</v>
      </c>
      <c r="L148" s="299">
        <v>0</v>
      </c>
      <c r="M148" s="299">
        <v>0</v>
      </c>
      <c r="N148" s="299">
        <f>IF(L148&gt;0,L148-M148,H148-M148)</f>
        <v>300000</v>
      </c>
      <c r="O148" s="303"/>
      <c r="Q148" s="305"/>
    </row>
    <row r="149" spans="1:17" s="304" customFormat="1" ht="14.25" x14ac:dyDescent="0.2">
      <c r="A149" s="295">
        <v>90</v>
      </c>
      <c r="B149" s="296">
        <v>142</v>
      </c>
      <c r="C149" s="297" t="s">
        <v>323</v>
      </c>
      <c r="D149" s="298" t="s">
        <v>203</v>
      </c>
      <c r="E149" s="298" t="s">
        <v>324</v>
      </c>
      <c r="F149" s="298" t="s">
        <v>106</v>
      </c>
      <c r="G149" s="299">
        <v>250000</v>
      </c>
      <c r="H149" s="308">
        <v>250000</v>
      </c>
      <c r="I149" s="307">
        <v>42669</v>
      </c>
      <c r="J149" s="302">
        <v>0</v>
      </c>
      <c r="K149" s="302">
        <v>0</v>
      </c>
      <c r="L149" s="299">
        <v>0</v>
      </c>
      <c r="M149" s="299">
        <v>0</v>
      </c>
      <c r="N149" s="299">
        <f>IF(L149&gt;0,L149-M149,H149-M149)</f>
        <v>250000</v>
      </c>
      <c r="O149" s="303"/>
      <c r="Q149" s="305"/>
    </row>
    <row r="150" spans="1:17" s="304" customFormat="1" ht="14.25" x14ac:dyDescent="0.2">
      <c r="A150" s="295">
        <v>138</v>
      </c>
      <c r="B150" s="296">
        <v>143</v>
      </c>
      <c r="C150" s="297" t="s">
        <v>412</v>
      </c>
      <c r="D150" s="298" t="s">
        <v>245</v>
      </c>
      <c r="E150" s="298" t="s">
        <v>413</v>
      </c>
      <c r="F150" s="298" t="s">
        <v>106</v>
      </c>
      <c r="G150" s="299">
        <v>160000</v>
      </c>
      <c r="H150" s="308">
        <v>160000</v>
      </c>
      <c r="I150" s="307">
        <v>42688</v>
      </c>
      <c r="J150" s="302">
        <v>0</v>
      </c>
      <c r="K150" s="302">
        <v>0</v>
      </c>
      <c r="L150" s="299">
        <v>0</v>
      </c>
      <c r="M150" s="299">
        <v>0</v>
      </c>
      <c r="N150" s="299">
        <f>IF(L150&gt;0,L150-M150,H150-M150)</f>
        <v>160000</v>
      </c>
      <c r="O150" s="303"/>
      <c r="Q150" s="305"/>
    </row>
    <row r="151" spans="1:17" s="304" customFormat="1" ht="14.25" x14ac:dyDescent="0.2">
      <c r="A151" s="295" t="s">
        <v>4622</v>
      </c>
      <c r="B151" s="296">
        <v>144</v>
      </c>
      <c r="C151" s="297" t="s">
        <v>4623</v>
      </c>
      <c r="D151" s="298" t="s">
        <v>4624</v>
      </c>
      <c r="E151" s="298" t="s">
        <v>4625</v>
      </c>
      <c r="F151" s="298" t="s">
        <v>106</v>
      </c>
      <c r="G151" s="299">
        <v>0</v>
      </c>
      <c r="H151" s="310" t="s">
        <v>91</v>
      </c>
      <c r="I151" s="307" t="s">
        <v>4626</v>
      </c>
      <c r="J151" s="302">
        <v>0</v>
      </c>
      <c r="K151" s="302">
        <v>0</v>
      </c>
      <c r="L151" s="299">
        <v>0</v>
      </c>
      <c r="M151" s="299">
        <v>0</v>
      </c>
      <c r="N151" s="299">
        <v>0</v>
      </c>
      <c r="O151" s="303"/>
      <c r="Q151" s="305"/>
    </row>
    <row r="152" spans="1:17" s="304" customFormat="1" ht="28.5" x14ac:dyDescent="0.2">
      <c r="A152" s="295">
        <v>137</v>
      </c>
      <c r="B152" s="296">
        <v>145</v>
      </c>
      <c r="C152" s="297" t="s">
        <v>409</v>
      </c>
      <c r="D152" s="298" t="s">
        <v>4627</v>
      </c>
      <c r="E152" s="298" t="s">
        <v>411</v>
      </c>
      <c r="F152" s="298" t="s">
        <v>106</v>
      </c>
      <c r="G152" s="299">
        <v>425000</v>
      </c>
      <c r="H152" s="308">
        <v>150000</v>
      </c>
      <c r="I152" s="307">
        <v>42709</v>
      </c>
      <c r="J152" s="302">
        <v>0</v>
      </c>
      <c r="K152" s="302">
        <v>0</v>
      </c>
      <c r="L152" s="299">
        <v>0</v>
      </c>
      <c r="M152" s="299">
        <v>0</v>
      </c>
      <c r="N152" s="299">
        <f t="shared" ref="N152:N207" si="3">IF(L152&gt;0,L152-M152,H152-M152)</f>
        <v>150000</v>
      </c>
      <c r="O152" s="303"/>
      <c r="Q152" s="305"/>
    </row>
    <row r="153" spans="1:17" s="304" customFormat="1" ht="14.25" x14ac:dyDescent="0.2">
      <c r="A153" s="295" t="s">
        <v>4628</v>
      </c>
      <c r="B153" s="296">
        <v>146</v>
      </c>
      <c r="C153" s="297" t="s">
        <v>4629</v>
      </c>
      <c r="D153" s="298" t="s">
        <v>4630</v>
      </c>
      <c r="E153" s="298" t="s">
        <v>4631</v>
      </c>
      <c r="F153" s="298" t="s">
        <v>106</v>
      </c>
      <c r="G153" s="299">
        <v>0</v>
      </c>
      <c r="H153" s="308">
        <v>50000</v>
      </c>
      <c r="I153" s="307" t="s">
        <v>4632</v>
      </c>
      <c r="J153" s="302">
        <v>0</v>
      </c>
      <c r="K153" s="302">
        <v>0</v>
      </c>
      <c r="L153" s="299">
        <v>0</v>
      </c>
      <c r="M153" s="299">
        <v>0</v>
      </c>
      <c r="N153" s="299">
        <f t="shared" si="3"/>
        <v>50000</v>
      </c>
      <c r="O153" s="303"/>
      <c r="Q153" s="305"/>
    </row>
    <row r="154" spans="1:17" s="304" customFormat="1" ht="14.25" x14ac:dyDescent="0.2">
      <c r="A154" s="295">
        <v>50</v>
      </c>
      <c r="B154" s="296">
        <v>147</v>
      </c>
      <c r="C154" s="297" t="s">
        <v>244</v>
      </c>
      <c r="D154" s="298" t="s">
        <v>245</v>
      </c>
      <c r="E154" s="298" t="s">
        <v>148</v>
      </c>
      <c r="F154" s="298" t="s">
        <v>106</v>
      </c>
      <c r="G154" s="299">
        <v>300000</v>
      </c>
      <c r="H154" s="308">
        <v>300000</v>
      </c>
      <c r="I154" s="307">
        <v>42723</v>
      </c>
      <c r="J154" s="302">
        <v>0</v>
      </c>
      <c r="K154" s="302">
        <v>0</v>
      </c>
      <c r="L154" s="299">
        <v>0</v>
      </c>
      <c r="M154" s="299">
        <v>0</v>
      </c>
      <c r="N154" s="299">
        <f t="shared" si="3"/>
        <v>300000</v>
      </c>
      <c r="O154" s="303"/>
      <c r="Q154" s="305"/>
    </row>
    <row r="155" spans="1:17" s="304" customFormat="1" ht="14.25" x14ac:dyDescent="0.2">
      <c r="A155" s="295">
        <v>86</v>
      </c>
      <c r="B155" s="296">
        <v>148</v>
      </c>
      <c r="C155" s="297" t="s">
        <v>314</v>
      </c>
      <c r="D155" s="298" t="s">
        <v>315</v>
      </c>
      <c r="E155" s="298" t="s">
        <v>148</v>
      </c>
      <c r="F155" s="298" t="s">
        <v>106</v>
      </c>
      <c r="G155" s="299">
        <v>65000</v>
      </c>
      <c r="H155" s="308">
        <v>65000</v>
      </c>
      <c r="I155" s="307">
        <v>42653</v>
      </c>
      <c r="J155" s="302">
        <v>0</v>
      </c>
      <c r="K155" s="302">
        <v>0</v>
      </c>
      <c r="L155" s="299">
        <v>0</v>
      </c>
      <c r="M155" s="299">
        <v>0</v>
      </c>
      <c r="N155" s="299">
        <f t="shared" si="3"/>
        <v>65000</v>
      </c>
      <c r="O155" s="303"/>
      <c r="Q155" s="305"/>
    </row>
    <row r="156" spans="1:17" s="304" customFormat="1" ht="14.25" x14ac:dyDescent="0.2">
      <c r="A156" s="295">
        <v>18</v>
      </c>
      <c r="B156" s="296">
        <v>149</v>
      </c>
      <c r="C156" s="297" t="s">
        <v>170</v>
      </c>
      <c r="D156" s="298" t="s">
        <v>140</v>
      </c>
      <c r="E156" s="298" t="s">
        <v>171</v>
      </c>
      <c r="F156" s="298" t="s">
        <v>106</v>
      </c>
      <c r="G156" s="299">
        <v>285000</v>
      </c>
      <c r="H156" s="308">
        <v>285000</v>
      </c>
      <c r="I156" s="307">
        <v>42613</v>
      </c>
      <c r="J156" s="302">
        <v>0</v>
      </c>
      <c r="K156" s="302">
        <v>0</v>
      </c>
      <c r="L156" s="299">
        <v>0</v>
      </c>
      <c r="M156" s="299">
        <v>0</v>
      </c>
      <c r="N156" s="299">
        <f t="shared" si="3"/>
        <v>285000</v>
      </c>
      <c r="O156" s="303"/>
      <c r="Q156" s="305"/>
    </row>
    <row r="157" spans="1:17" s="304" customFormat="1" ht="14.25" x14ac:dyDescent="0.2">
      <c r="A157" s="295">
        <v>8</v>
      </c>
      <c r="B157" s="296">
        <v>150</v>
      </c>
      <c r="C157" s="297" t="s">
        <v>145</v>
      </c>
      <c r="D157" s="298" t="s">
        <v>143</v>
      </c>
      <c r="E157" s="298" t="s">
        <v>135</v>
      </c>
      <c r="F157" s="298" t="s">
        <v>106</v>
      </c>
      <c r="G157" s="299">
        <v>350000</v>
      </c>
      <c r="H157" s="308">
        <v>350000</v>
      </c>
      <c r="I157" s="307">
        <v>42744</v>
      </c>
      <c r="J157" s="302">
        <v>0</v>
      </c>
      <c r="K157" s="302">
        <v>0</v>
      </c>
      <c r="L157" s="299">
        <v>0</v>
      </c>
      <c r="M157" s="299">
        <v>0</v>
      </c>
      <c r="N157" s="299">
        <f t="shared" si="3"/>
        <v>350000</v>
      </c>
      <c r="O157" s="303"/>
      <c r="Q157" s="305"/>
    </row>
    <row r="158" spans="1:17" s="304" customFormat="1" ht="14.25" x14ac:dyDescent="0.2">
      <c r="A158" s="295">
        <v>131</v>
      </c>
      <c r="B158" s="296">
        <v>151</v>
      </c>
      <c r="C158" s="297" t="s">
        <v>399</v>
      </c>
      <c r="D158" s="298" t="s">
        <v>241</v>
      </c>
      <c r="E158" s="298" t="s">
        <v>177</v>
      </c>
      <c r="F158" s="298" t="s">
        <v>106</v>
      </c>
      <c r="G158" s="299">
        <v>58000</v>
      </c>
      <c r="H158" s="308">
        <v>58000</v>
      </c>
      <c r="I158" s="307">
        <v>42674</v>
      </c>
      <c r="J158" s="302">
        <v>0</v>
      </c>
      <c r="K158" s="302">
        <v>0</v>
      </c>
      <c r="L158" s="299">
        <v>0</v>
      </c>
      <c r="M158" s="299">
        <v>0</v>
      </c>
      <c r="N158" s="299">
        <f t="shared" si="3"/>
        <v>58000</v>
      </c>
      <c r="O158" s="303"/>
      <c r="Q158" s="305"/>
    </row>
    <row r="159" spans="1:17" s="304" customFormat="1" ht="14.25" x14ac:dyDescent="0.2">
      <c r="A159" s="295">
        <v>183</v>
      </c>
      <c r="B159" s="296">
        <v>152</v>
      </c>
      <c r="C159" s="297" t="s">
        <v>495</v>
      </c>
      <c r="D159" s="298" t="s">
        <v>250</v>
      </c>
      <c r="E159" s="298" t="s">
        <v>496</v>
      </c>
      <c r="F159" s="298" t="s">
        <v>106</v>
      </c>
      <c r="G159" s="299">
        <v>50000</v>
      </c>
      <c r="H159" s="308">
        <v>50000</v>
      </c>
      <c r="I159" s="307" t="s">
        <v>4626</v>
      </c>
      <c r="J159" s="302">
        <v>0</v>
      </c>
      <c r="K159" s="302">
        <v>0</v>
      </c>
      <c r="L159" s="299">
        <v>0</v>
      </c>
      <c r="M159" s="299">
        <v>0</v>
      </c>
      <c r="N159" s="299">
        <f t="shared" si="3"/>
        <v>50000</v>
      </c>
      <c r="O159" s="303"/>
      <c r="Q159" s="305"/>
    </row>
    <row r="160" spans="1:17" s="304" customFormat="1" ht="14.25" x14ac:dyDescent="0.2">
      <c r="A160" s="295">
        <v>103</v>
      </c>
      <c r="B160" s="296">
        <v>153</v>
      </c>
      <c r="C160" s="297" t="s">
        <v>352</v>
      </c>
      <c r="D160" s="298" t="s">
        <v>353</v>
      </c>
      <c r="E160" s="298" t="s">
        <v>177</v>
      </c>
      <c r="F160" s="298" t="s">
        <v>106</v>
      </c>
      <c r="G160" s="299">
        <v>75000</v>
      </c>
      <c r="H160" s="308">
        <v>75000</v>
      </c>
      <c r="I160" s="307">
        <v>42619</v>
      </c>
      <c r="J160" s="302">
        <v>0</v>
      </c>
      <c r="K160" s="302">
        <v>0</v>
      </c>
      <c r="L160" s="299">
        <v>0</v>
      </c>
      <c r="M160" s="299">
        <v>0</v>
      </c>
      <c r="N160" s="299">
        <f t="shared" si="3"/>
        <v>75000</v>
      </c>
      <c r="O160" s="303"/>
      <c r="Q160" s="305"/>
    </row>
    <row r="161" spans="1:17" s="304" customFormat="1" ht="28.5" x14ac:dyDescent="0.2">
      <c r="A161" s="295">
        <v>194</v>
      </c>
      <c r="B161" s="296">
        <v>154</v>
      </c>
      <c r="C161" s="297" t="s">
        <v>516</v>
      </c>
      <c r="D161" s="298" t="s">
        <v>517</v>
      </c>
      <c r="E161" s="298" t="s">
        <v>518</v>
      </c>
      <c r="F161" s="298" t="s">
        <v>106</v>
      </c>
      <c r="G161" s="299">
        <v>45000</v>
      </c>
      <c r="H161" s="308">
        <v>45000</v>
      </c>
      <c r="I161" s="307">
        <v>42619</v>
      </c>
      <c r="J161" s="302">
        <v>0</v>
      </c>
      <c r="K161" s="302">
        <v>0</v>
      </c>
      <c r="L161" s="299">
        <v>0</v>
      </c>
      <c r="M161" s="299">
        <v>0</v>
      </c>
      <c r="N161" s="299">
        <f t="shared" si="3"/>
        <v>45000</v>
      </c>
      <c r="O161" s="303"/>
      <c r="Q161" s="305"/>
    </row>
    <row r="162" spans="1:17" s="304" customFormat="1" ht="14.25" x14ac:dyDescent="0.2">
      <c r="A162" s="295">
        <v>174</v>
      </c>
      <c r="B162" s="296">
        <v>155</v>
      </c>
      <c r="C162" s="297" t="s">
        <v>479</v>
      </c>
      <c r="D162" s="298" t="s">
        <v>343</v>
      </c>
      <c r="E162" s="298" t="s">
        <v>135</v>
      </c>
      <c r="F162" s="298" t="s">
        <v>106</v>
      </c>
      <c r="G162" s="299">
        <v>350000</v>
      </c>
      <c r="H162" s="308">
        <v>350000</v>
      </c>
      <c r="I162" s="307" t="s">
        <v>4570</v>
      </c>
      <c r="J162" s="302">
        <v>0</v>
      </c>
      <c r="K162" s="302">
        <v>0</v>
      </c>
      <c r="L162" s="299">
        <v>0</v>
      </c>
      <c r="M162" s="299">
        <v>0</v>
      </c>
      <c r="N162" s="299">
        <f t="shared" si="3"/>
        <v>350000</v>
      </c>
      <c r="O162" s="303"/>
      <c r="Q162" s="305"/>
    </row>
    <row r="163" spans="1:17" s="304" customFormat="1" ht="14.25" x14ac:dyDescent="0.2">
      <c r="A163" s="295">
        <v>104</v>
      </c>
      <c r="B163" s="296">
        <v>156</v>
      </c>
      <c r="C163" s="297" t="s">
        <v>354</v>
      </c>
      <c r="D163" s="298" t="s">
        <v>140</v>
      </c>
      <c r="E163" s="298" t="s">
        <v>187</v>
      </c>
      <c r="F163" s="298" t="s">
        <v>106</v>
      </c>
      <c r="G163" s="299">
        <v>200000</v>
      </c>
      <c r="H163" s="308">
        <v>200000</v>
      </c>
      <c r="I163" s="307">
        <v>42774</v>
      </c>
      <c r="J163" s="302">
        <v>0</v>
      </c>
      <c r="K163" s="302">
        <v>0</v>
      </c>
      <c r="L163" s="299">
        <v>0</v>
      </c>
      <c r="M163" s="299">
        <v>0</v>
      </c>
      <c r="N163" s="299">
        <f t="shared" si="3"/>
        <v>200000</v>
      </c>
      <c r="O163" s="303"/>
      <c r="Q163" s="305"/>
    </row>
    <row r="164" spans="1:17" s="304" customFormat="1" ht="14.25" x14ac:dyDescent="0.2">
      <c r="A164" s="295">
        <v>198</v>
      </c>
      <c r="B164" s="296">
        <v>157</v>
      </c>
      <c r="C164" s="297" t="s">
        <v>525</v>
      </c>
      <c r="D164" s="298" t="s">
        <v>487</v>
      </c>
      <c r="E164" s="298" t="s">
        <v>526</v>
      </c>
      <c r="F164" s="298" t="s">
        <v>106</v>
      </c>
      <c r="G164" s="299">
        <v>6000000</v>
      </c>
      <c r="H164" s="308">
        <v>6000000</v>
      </c>
      <c r="I164" s="307">
        <v>43238</v>
      </c>
      <c r="J164" s="302">
        <v>0</v>
      </c>
      <c r="K164" s="302">
        <v>0</v>
      </c>
      <c r="L164" s="299">
        <v>0</v>
      </c>
      <c r="M164" s="299">
        <v>0</v>
      </c>
      <c r="N164" s="299">
        <f t="shared" si="3"/>
        <v>6000000</v>
      </c>
      <c r="O164" s="303"/>
      <c r="Q164" s="305"/>
    </row>
    <row r="165" spans="1:17" s="304" customFormat="1" ht="14.25" x14ac:dyDescent="0.2">
      <c r="A165" s="295">
        <v>56</v>
      </c>
      <c r="B165" s="296">
        <v>158</v>
      </c>
      <c r="C165" s="297" t="s">
        <v>254</v>
      </c>
      <c r="D165" s="298" t="s">
        <v>255</v>
      </c>
      <c r="E165" s="298" t="s">
        <v>256</v>
      </c>
      <c r="F165" s="298" t="s">
        <v>106</v>
      </c>
      <c r="G165" s="299">
        <v>250000</v>
      </c>
      <c r="H165" s="308">
        <v>250000</v>
      </c>
      <c r="I165" s="307">
        <v>42789</v>
      </c>
      <c r="J165" s="302">
        <v>0</v>
      </c>
      <c r="K165" s="302">
        <v>0</v>
      </c>
      <c r="L165" s="299">
        <v>0</v>
      </c>
      <c r="M165" s="299">
        <v>0</v>
      </c>
      <c r="N165" s="299">
        <f t="shared" si="3"/>
        <v>250000</v>
      </c>
      <c r="O165" s="303"/>
      <c r="Q165" s="305"/>
    </row>
    <row r="166" spans="1:17" s="304" customFormat="1" ht="14.25" x14ac:dyDescent="0.2">
      <c r="A166" s="295">
        <v>66</v>
      </c>
      <c r="B166" s="296">
        <v>159</v>
      </c>
      <c r="C166" s="297" t="s">
        <v>274</v>
      </c>
      <c r="D166" s="298" t="s">
        <v>275</v>
      </c>
      <c r="E166" s="298" t="s">
        <v>187</v>
      </c>
      <c r="F166" s="298" t="s">
        <v>106</v>
      </c>
      <c r="G166" s="299">
        <v>220000</v>
      </c>
      <c r="H166" s="308">
        <v>220000</v>
      </c>
      <c r="I166" s="307">
        <v>42705</v>
      </c>
      <c r="J166" s="302">
        <v>0</v>
      </c>
      <c r="K166" s="302">
        <v>0</v>
      </c>
      <c r="L166" s="299">
        <v>0</v>
      </c>
      <c r="M166" s="299">
        <v>0</v>
      </c>
      <c r="N166" s="299">
        <f t="shared" si="3"/>
        <v>220000</v>
      </c>
      <c r="O166" s="303"/>
      <c r="Q166" s="305"/>
    </row>
    <row r="167" spans="1:17" s="304" customFormat="1" ht="14.25" x14ac:dyDescent="0.2">
      <c r="A167" s="295">
        <v>67</v>
      </c>
      <c r="B167" s="296">
        <v>160</v>
      </c>
      <c r="C167" s="297" t="s">
        <v>276</v>
      </c>
      <c r="D167" s="298" t="s">
        <v>275</v>
      </c>
      <c r="E167" s="298" t="s">
        <v>277</v>
      </c>
      <c r="F167" s="298" t="s">
        <v>106</v>
      </c>
      <c r="G167" s="299">
        <v>300000</v>
      </c>
      <c r="H167" s="308">
        <v>300000</v>
      </c>
      <c r="I167" s="307">
        <v>42705</v>
      </c>
      <c r="J167" s="302">
        <v>0</v>
      </c>
      <c r="K167" s="302">
        <v>0</v>
      </c>
      <c r="L167" s="299">
        <v>0</v>
      </c>
      <c r="M167" s="299">
        <v>0</v>
      </c>
      <c r="N167" s="299">
        <f t="shared" si="3"/>
        <v>300000</v>
      </c>
      <c r="O167" s="303"/>
      <c r="Q167" s="305"/>
    </row>
    <row r="168" spans="1:17" s="304" customFormat="1" ht="14.25" x14ac:dyDescent="0.2">
      <c r="A168" s="295">
        <v>109</v>
      </c>
      <c r="B168" s="296">
        <v>161</v>
      </c>
      <c r="C168" s="297" t="s">
        <v>360</v>
      </c>
      <c r="D168" s="298" t="s">
        <v>361</v>
      </c>
      <c r="E168" s="298" t="s">
        <v>362</v>
      </c>
      <c r="F168" s="298" t="s">
        <v>106</v>
      </c>
      <c r="G168" s="299">
        <v>85000</v>
      </c>
      <c r="H168" s="308">
        <v>85000</v>
      </c>
      <c r="I168" s="307">
        <v>42810</v>
      </c>
      <c r="J168" s="302">
        <v>0</v>
      </c>
      <c r="K168" s="302">
        <v>0</v>
      </c>
      <c r="L168" s="299">
        <v>0</v>
      </c>
      <c r="M168" s="299">
        <v>0</v>
      </c>
      <c r="N168" s="299">
        <f t="shared" si="3"/>
        <v>85000</v>
      </c>
      <c r="O168" s="303"/>
      <c r="Q168" s="305"/>
    </row>
    <row r="169" spans="1:17" s="304" customFormat="1" ht="14.25" x14ac:dyDescent="0.2">
      <c r="A169" s="295">
        <v>172</v>
      </c>
      <c r="B169" s="296">
        <v>162</v>
      </c>
      <c r="C169" s="297" t="s">
        <v>474</v>
      </c>
      <c r="D169" s="298" t="s">
        <v>475</v>
      </c>
      <c r="E169" s="298" t="s">
        <v>476</v>
      </c>
      <c r="F169" s="298" t="s">
        <v>106</v>
      </c>
      <c r="G169" s="299">
        <v>38000</v>
      </c>
      <c r="H169" s="308">
        <v>38000</v>
      </c>
      <c r="I169" s="307">
        <v>42649</v>
      </c>
      <c r="J169" s="302">
        <v>0</v>
      </c>
      <c r="K169" s="302">
        <v>0</v>
      </c>
      <c r="L169" s="299">
        <v>0</v>
      </c>
      <c r="M169" s="299">
        <v>0</v>
      </c>
      <c r="N169" s="299">
        <f t="shared" si="3"/>
        <v>38000</v>
      </c>
      <c r="O169" s="303"/>
      <c r="Q169" s="305"/>
    </row>
    <row r="170" spans="1:17" s="304" customFormat="1" ht="14.25" x14ac:dyDescent="0.2">
      <c r="A170" s="295">
        <v>182</v>
      </c>
      <c r="B170" s="296">
        <v>163</v>
      </c>
      <c r="C170" s="297" t="s">
        <v>493</v>
      </c>
      <c r="D170" s="298" t="s">
        <v>143</v>
      </c>
      <c r="E170" s="298" t="s">
        <v>494</v>
      </c>
      <c r="F170" s="298" t="s">
        <v>106</v>
      </c>
      <c r="G170" s="299">
        <v>45000</v>
      </c>
      <c r="H170" s="308">
        <v>45000</v>
      </c>
      <c r="I170" s="307">
        <v>42663</v>
      </c>
      <c r="J170" s="302">
        <v>0</v>
      </c>
      <c r="K170" s="302">
        <v>0</v>
      </c>
      <c r="L170" s="299">
        <v>0</v>
      </c>
      <c r="M170" s="299">
        <v>0</v>
      </c>
      <c r="N170" s="299">
        <f t="shared" si="3"/>
        <v>45000</v>
      </c>
      <c r="O170" s="303"/>
      <c r="Q170" s="305"/>
    </row>
    <row r="171" spans="1:17" s="304" customFormat="1" ht="14.25" x14ac:dyDescent="0.2">
      <c r="A171" s="295">
        <v>191</v>
      </c>
      <c r="B171" s="296">
        <v>164</v>
      </c>
      <c r="C171" s="297" t="s">
        <v>513</v>
      </c>
      <c r="D171" s="298" t="s">
        <v>343</v>
      </c>
      <c r="E171" s="298" t="s">
        <v>148</v>
      </c>
      <c r="F171" s="298" t="s">
        <v>106</v>
      </c>
      <c r="G171" s="299">
        <v>250000</v>
      </c>
      <c r="H171" s="308">
        <v>250000</v>
      </c>
      <c r="I171" s="307">
        <v>42789</v>
      </c>
      <c r="J171" s="302">
        <v>0</v>
      </c>
      <c r="K171" s="302">
        <v>0</v>
      </c>
      <c r="L171" s="299">
        <v>0</v>
      </c>
      <c r="M171" s="299">
        <v>0</v>
      </c>
      <c r="N171" s="299">
        <f t="shared" si="3"/>
        <v>250000</v>
      </c>
      <c r="O171" s="303"/>
      <c r="Q171" s="305"/>
    </row>
    <row r="172" spans="1:17" s="304" customFormat="1" ht="14.25" x14ac:dyDescent="0.2">
      <c r="A172" s="295">
        <v>110</v>
      </c>
      <c r="B172" s="296">
        <v>165</v>
      </c>
      <c r="C172" s="297" t="s">
        <v>363</v>
      </c>
      <c r="D172" s="298" t="s">
        <v>156</v>
      </c>
      <c r="E172" s="298" t="s">
        <v>135</v>
      </c>
      <c r="F172" s="298" t="s">
        <v>106</v>
      </c>
      <c r="G172" s="299">
        <v>350000</v>
      </c>
      <c r="H172" s="308">
        <v>350000</v>
      </c>
      <c r="I172" s="307" t="s">
        <v>4633</v>
      </c>
      <c r="J172" s="302">
        <v>0</v>
      </c>
      <c r="K172" s="302">
        <v>0</v>
      </c>
      <c r="L172" s="299">
        <v>0</v>
      </c>
      <c r="M172" s="299">
        <v>0</v>
      </c>
      <c r="N172" s="299">
        <f t="shared" si="3"/>
        <v>350000</v>
      </c>
      <c r="O172" s="303"/>
      <c r="Q172" s="305"/>
    </row>
    <row r="173" spans="1:17" s="304" customFormat="1" ht="14.25" x14ac:dyDescent="0.2">
      <c r="A173" s="295">
        <v>175</v>
      </c>
      <c r="B173" s="296">
        <v>166</v>
      </c>
      <c r="C173" s="297" t="s">
        <v>480</v>
      </c>
      <c r="D173" s="298" t="s">
        <v>4634</v>
      </c>
      <c r="E173" s="298" t="s">
        <v>135</v>
      </c>
      <c r="F173" s="298" t="s">
        <v>106</v>
      </c>
      <c r="G173" s="299">
        <v>350000</v>
      </c>
      <c r="H173" s="308">
        <v>350000</v>
      </c>
      <c r="I173" s="307" t="s">
        <v>4633</v>
      </c>
      <c r="J173" s="302">
        <v>0</v>
      </c>
      <c r="K173" s="302">
        <v>0</v>
      </c>
      <c r="L173" s="299">
        <v>0</v>
      </c>
      <c r="M173" s="299">
        <v>0</v>
      </c>
      <c r="N173" s="299">
        <f t="shared" si="3"/>
        <v>350000</v>
      </c>
      <c r="O173" s="303"/>
      <c r="Q173" s="305"/>
    </row>
    <row r="174" spans="1:17" s="304" customFormat="1" ht="14.25" x14ac:dyDescent="0.2">
      <c r="A174" s="295">
        <v>5</v>
      </c>
      <c r="B174" s="296">
        <v>167</v>
      </c>
      <c r="C174" s="297" t="s">
        <v>136</v>
      </c>
      <c r="D174" s="298" t="s">
        <v>137</v>
      </c>
      <c r="E174" s="298" t="s">
        <v>138</v>
      </c>
      <c r="F174" s="298" t="s">
        <v>106</v>
      </c>
      <c r="G174" s="299">
        <v>50000</v>
      </c>
      <c r="H174" s="308">
        <v>50000</v>
      </c>
      <c r="I174" s="307" t="s">
        <v>4635</v>
      </c>
      <c r="J174" s="302">
        <v>0</v>
      </c>
      <c r="K174" s="302">
        <v>0</v>
      </c>
      <c r="L174" s="299">
        <v>0</v>
      </c>
      <c r="M174" s="299">
        <v>0</v>
      </c>
      <c r="N174" s="299">
        <f t="shared" si="3"/>
        <v>50000</v>
      </c>
      <c r="O174" s="303"/>
      <c r="Q174" s="305"/>
    </row>
    <row r="175" spans="1:17" s="304" customFormat="1" ht="14.25" x14ac:dyDescent="0.2">
      <c r="A175" s="295">
        <v>157</v>
      </c>
      <c r="B175" s="296">
        <v>168</v>
      </c>
      <c r="C175" s="297" t="s">
        <v>446</v>
      </c>
      <c r="D175" s="298" t="s">
        <v>444</v>
      </c>
      <c r="E175" s="298" t="s">
        <v>135</v>
      </c>
      <c r="F175" s="298" t="s">
        <v>106</v>
      </c>
      <c r="G175" s="299">
        <v>350000</v>
      </c>
      <c r="H175" s="308">
        <v>350000</v>
      </c>
      <c r="I175" s="307" t="s">
        <v>4633</v>
      </c>
      <c r="J175" s="302">
        <v>0</v>
      </c>
      <c r="K175" s="302">
        <v>0</v>
      </c>
      <c r="L175" s="299">
        <v>0</v>
      </c>
      <c r="M175" s="299">
        <v>0</v>
      </c>
      <c r="N175" s="299">
        <f t="shared" si="3"/>
        <v>350000</v>
      </c>
      <c r="O175" s="303"/>
      <c r="Q175" s="305"/>
    </row>
    <row r="176" spans="1:17" s="304" customFormat="1" ht="14.25" x14ac:dyDescent="0.2">
      <c r="A176" s="295">
        <v>98</v>
      </c>
      <c r="B176" s="296">
        <v>169</v>
      </c>
      <c r="C176" s="297" t="s">
        <v>341</v>
      </c>
      <c r="D176" s="298" t="s">
        <v>248</v>
      </c>
      <c r="E176" s="298" t="s">
        <v>187</v>
      </c>
      <c r="F176" s="298" t="s">
        <v>106</v>
      </c>
      <c r="G176" s="299">
        <v>150000</v>
      </c>
      <c r="H176" s="308">
        <v>150000</v>
      </c>
      <c r="I176" s="307">
        <v>42888</v>
      </c>
      <c r="J176" s="302">
        <v>0</v>
      </c>
      <c r="K176" s="302">
        <v>0</v>
      </c>
      <c r="L176" s="299">
        <v>0</v>
      </c>
      <c r="M176" s="299">
        <v>0</v>
      </c>
      <c r="N176" s="299">
        <f t="shared" si="3"/>
        <v>150000</v>
      </c>
      <c r="O176" s="303"/>
      <c r="Q176" s="305"/>
    </row>
    <row r="177" spans="1:17" s="304" customFormat="1" ht="14.25" x14ac:dyDescent="0.2">
      <c r="A177" s="295">
        <v>164</v>
      </c>
      <c r="B177" s="296">
        <v>170</v>
      </c>
      <c r="C177" s="297" t="s">
        <v>459</v>
      </c>
      <c r="D177" s="298" t="s">
        <v>252</v>
      </c>
      <c r="E177" s="298" t="s">
        <v>261</v>
      </c>
      <c r="F177" s="298" t="s">
        <v>106</v>
      </c>
      <c r="G177" s="299">
        <v>250000</v>
      </c>
      <c r="H177" s="308">
        <v>250000</v>
      </c>
      <c r="I177" s="307">
        <v>42716</v>
      </c>
      <c r="J177" s="302">
        <v>0</v>
      </c>
      <c r="K177" s="302">
        <v>0</v>
      </c>
      <c r="L177" s="299">
        <v>0</v>
      </c>
      <c r="M177" s="299">
        <v>0</v>
      </c>
      <c r="N177" s="299">
        <f t="shared" si="3"/>
        <v>250000</v>
      </c>
      <c r="O177" s="303"/>
      <c r="Q177" s="305"/>
    </row>
    <row r="178" spans="1:17" s="304" customFormat="1" ht="14.25" x14ac:dyDescent="0.2">
      <c r="A178" s="295">
        <v>169</v>
      </c>
      <c r="B178" s="296">
        <v>171</v>
      </c>
      <c r="C178" s="297" t="s">
        <v>468</v>
      </c>
      <c r="D178" s="298" t="s">
        <v>252</v>
      </c>
      <c r="E178" s="298" t="s">
        <v>469</v>
      </c>
      <c r="F178" s="298" t="s">
        <v>106</v>
      </c>
      <c r="G178" s="299">
        <v>200000</v>
      </c>
      <c r="H178" s="308">
        <v>200000</v>
      </c>
      <c r="I178" s="307">
        <v>42716</v>
      </c>
      <c r="J178" s="302">
        <v>0</v>
      </c>
      <c r="K178" s="302">
        <v>0</v>
      </c>
      <c r="L178" s="299">
        <v>0</v>
      </c>
      <c r="M178" s="299">
        <v>0</v>
      </c>
      <c r="N178" s="299">
        <f t="shared" si="3"/>
        <v>200000</v>
      </c>
      <c r="O178" s="303"/>
      <c r="Q178" s="305"/>
    </row>
    <row r="179" spans="1:17" s="304" customFormat="1" ht="14.25" x14ac:dyDescent="0.2">
      <c r="A179" s="295">
        <v>132</v>
      </c>
      <c r="B179" s="296">
        <v>172</v>
      </c>
      <c r="C179" s="297" t="s">
        <v>400</v>
      </c>
      <c r="D179" s="298" t="s">
        <v>241</v>
      </c>
      <c r="E179" s="298" t="s">
        <v>148</v>
      </c>
      <c r="F179" s="298" t="s">
        <v>106</v>
      </c>
      <c r="G179" s="299">
        <v>65000</v>
      </c>
      <c r="H179" s="308">
        <v>65000</v>
      </c>
      <c r="I179" s="307">
        <v>42732</v>
      </c>
      <c r="J179" s="302">
        <v>0</v>
      </c>
      <c r="K179" s="302">
        <v>0</v>
      </c>
      <c r="L179" s="299">
        <v>0</v>
      </c>
      <c r="M179" s="299">
        <v>0</v>
      </c>
      <c r="N179" s="299">
        <f t="shared" si="3"/>
        <v>65000</v>
      </c>
      <c r="O179" s="303"/>
      <c r="Q179" s="305"/>
    </row>
    <row r="180" spans="1:17" s="304" customFormat="1" ht="14.25" x14ac:dyDescent="0.2">
      <c r="A180" s="295">
        <v>133</v>
      </c>
      <c r="B180" s="296">
        <v>173</v>
      </c>
      <c r="C180" s="297" t="s">
        <v>401</v>
      </c>
      <c r="D180" s="298" t="s">
        <v>241</v>
      </c>
      <c r="E180" s="298" t="s">
        <v>402</v>
      </c>
      <c r="F180" s="298" t="s">
        <v>106</v>
      </c>
      <c r="G180" s="299">
        <v>130000</v>
      </c>
      <c r="H180" s="308">
        <v>130000</v>
      </c>
      <c r="I180" s="307">
        <v>42802</v>
      </c>
      <c r="J180" s="302">
        <v>0</v>
      </c>
      <c r="K180" s="302">
        <v>0</v>
      </c>
      <c r="L180" s="299">
        <v>0</v>
      </c>
      <c r="M180" s="299">
        <v>0</v>
      </c>
      <c r="N180" s="299">
        <f t="shared" si="3"/>
        <v>130000</v>
      </c>
      <c r="O180" s="303"/>
      <c r="Q180" s="305"/>
    </row>
    <row r="181" spans="1:17" s="304" customFormat="1" ht="14.25" x14ac:dyDescent="0.2">
      <c r="A181" s="295">
        <v>134</v>
      </c>
      <c r="B181" s="296">
        <v>174</v>
      </c>
      <c r="C181" s="297" t="s">
        <v>403</v>
      </c>
      <c r="D181" s="298" t="s">
        <v>241</v>
      </c>
      <c r="E181" s="298" t="s">
        <v>405</v>
      </c>
      <c r="F181" s="298" t="s">
        <v>106</v>
      </c>
      <c r="G181" s="299">
        <v>10000</v>
      </c>
      <c r="H181" s="308">
        <v>10000</v>
      </c>
      <c r="I181" s="307">
        <v>42732</v>
      </c>
      <c r="J181" s="302">
        <v>0</v>
      </c>
      <c r="K181" s="302">
        <v>0</v>
      </c>
      <c r="L181" s="299">
        <v>0</v>
      </c>
      <c r="M181" s="299">
        <v>0</v>
      </c>
      <c r="N181" s="299">
        <f t="shared" si="3"/>
        <v>10000</v>
      </c>
      <c r="O181" s="303"/>
      <c r="Q181" s="305"/>
    </row>
    <row r="182" spans="1:17" s="304" customFormat="1" ht="14.25" x14ac:dyDescent="0.2">
      <c r="A182" s="295">
        <v>139</v>
      </c>
      <c r="B182" s="296">
        <v>175</v>
      </c>
      <c r="C182" s="297" t="s">
        <v>414</v>
      </c>
      <c r="D182" s="298" t="s">
        <v>415</v>
      </c>
      <c r="E182" s="298" t="s">
        <v>148</v>
      </c>
      <c r="F182" s="298" t="s">
        <v>106</v>
      </c>
      <c r="G182" s="299">
        <v>87000</v>
      </c>
      <c r="H182" s="308">
        <v>87000</v>
      </c>
      <c r="I182" s="307">
        <v>42746</v>
      </c>
      <c r="J182" s="302">
        <v>0</v>
      </c>
      <c r="K182" s="302">
        <v>0</v>
      </c>
      <c r="L182" s="299">
        <v>0</v>
      </c>
      <c r="M182" s="299">
        <v>0</v>
      </c>
      <c r="N182" s="299">
        <f t="shared" si="3"/>
        <v>87000</v>
      </c>
      <c r="O182" s="303"/>
      <c r="Q182" s="305"/>
    </row>
    <row r="183" spans="1:17" s="304" customFormat="1" ht="14.25" x14ac:dyDescent="0.2">
      <c r="A183" s="295">
        <v>140</v>
      </c>
      <c r="B183" s="296">
        <v>176</v>
      </c>
      <c r="C183" s="297" t="s">
        <v>416</v>
      </c>
      <c r="D183" s="298" t="s">
        <v>417</v>
      </c>
      <c r="E183" s="298" t="s">
        <v>148</v>
      </c>
      <c r="F183" s="298" t="s">
        <v>106</v>
      </c>
      <c r="G183" s="299">
        <v>100000</v>
      </c>
      <c r="H183" s="308">
        <v>100000</v>
      </c>
      <c r="I183" s="307">
        <v>42816</v>
      </c>
      <c r="J183" s="302">
        <v>0</v>
      </c>
      <c r="K183" s="302">
        <v>0</v>
      </c>
      <c r="L183" s="299">
        <v>0</v>
      </c>
      <c r="M183" s="299">
        <v>0</v>
      </c>
      <c r="N183" s="299">
        <f t="shared" si="3"/>
        <v>100000</v>
      </c>
      <c r="O183" s="303"/>
      <c r="Q183" s="305"/>
    </row>
    <row r="184" spans="1:17" s="304" customFormat="1" ht="14.25" x14ac:dyDescent="0.2">
      <c r="A184" s="295">
        <v>143</v>
      </c>
      <c r="B184" s="296">
        <v>177</v>
      </c>
      <c r="C184" s="297" t="s">
        <v>422</v>
      </c>
      <c r="D184" s="298" t="s">
        <v>423</v>
      </c>
      <c r="E184" s="298" t="s">
        <v>148</v>
      </c>
      <c r="F184" s="298" t="s">
        <v>106</v>
      </c>
      <c r="G184" s="299">
        <v>60000</v>
      </c>
      <c r="H184" s="308">
        <v>60000</v>
      </c>
      <c r="I184" s="307">
        <v>42732</v>
      </c>
      <c r="J184" s="302">
        <v>0</v>
      </c>
      <c r="K184" s="302">
        <v>0</v>
      </c>
      <c r="L184" s="299">
        <v>0</v>
      </c>
      <c r="M184" s="299">
        <v>0</v>
      </c>
      <c r="N184" s="299">
        <f t="shared" si="3"/>
        <v>60000</v>
      </c>
      <c r="O184" s="303"/>
      <c r="Q184" s="305"/>
    </row>
    <row r="185" spans="1:17" s="304" customFormat="1" ht="14.25" x14ac:dyDescent="0.2">
      <c r="A185" s="295">
        <v>154</v>
      </c>
      <c r="B185" s="296">
        <v>178</v>
      </c>
      <c r="C185" s="297" t="s">
        <v>440</v>
      </c>
      <c r="D185" s="298" t="s">
        <v>104</v>
      </c>
      <c r="E185" s="298" t="s">
        <v>148</v>
      </c>
      <c r="F185" s="298" t="s">
        <v>106</v>
      </c>
      <c r="G185" s="299">
        <v>95000</v>
      </c>
      <c r="H185" s="308">
        <v>95000</v>
      </c>
      <c r="I185" s="307">
        <v>42704</v>
      </c>
      <c r="J185" s="302">
        <v>0</v>
      </c>
      <c r="K185" s="302">
        <v>0</v>
      </c>
      <c r="L185" s="299">
        <v>0</v>
      </c>
      <c r="M185" s="299">
        <v>0</v>
      </c>
      <c r="N185" s="299">
        <f t="shared" si="3"/>
        <v>95000</v>
      </c>
      <c r="O185" s="303"/>
      <c r="Q185" s="305"/>
    </row>
    <row r="186" spans="1:17" s="304" customFormat="1" ht="14.25" x14ac:dyDescent="0.2">
      <c r="A186" s="295">
        <v>160</v>
      </c>
      <c r="B186" s="296">
        <v>179</v>
      </c>
      <c r="C186" s="297" t="s">
        <v>452</v>
      </c>
      <c r="D186" s="298" t="s">
        <v>125</v>
      </c>
      <c r="E186" s="298" t="s">
        <v>453</v>
      </c>
      <c r="F186" s="298" t="s">
        <v>106</v>
      </c>
      <c r="G186" s="299">
        <v>200000</v>
      </c>
      <c r="H186" s="308">
        <v>200000</v>
      </c>
      <c r="I186" s="307">
        <v>42802</v>
      </c>
      <c r="J186" s="302">
        <v>0</v>
      </c>
      <c r="K186" s="302">
        <v>0</v>
      </c>
      <c r="L186" s="299">
        <v>0</v>
      </c>
      <c r="M186" s="299">
        <v>0</v>
      </c>
      <c r="N186" s="299">
        <f t="shared" si="3"/>
        <v>200000</v>
      </c>
      <c r="O186" s="303"/>
      <c r="Q186" s="305"/>
    </row>
    <row r="187" spans="1:17" s="304" customFormat="1" ht="14.25" x14ac:dyDescent="0.2">
      <c r="A187" s="295">
        <v>117</v>
      </c>
      <c r="B187" s="296">
        <v>180</v>
      </c>
      <c r="C187" s="297" t="s">
        <v>374</v>
      </c>
      <c r="D187" s="298" t="s">
        <v>243</v>
      </c>
      <c r="E187" s="298" t="s">
        <v>375</v>
      </c>
      <c r="F187" s="298" t="s">
        <v>106</v>
      </c>
      <c r="G187" s="299">
        <v>480000</v>
      </c>
      <c r="H187" s="308">
        <v>980000</v>
      </c>
      <c r="I187" s="307">
        <v>42879</v>
      </c>
      <c r="J187" s="302">
        <v>0</v>
      </c>
      <c r="K187" s="302">
        <v>0</v>
      </c>
      <c r="L187" s="299">
        <v>0</v>
      </c>
      <c r="M187" s="299">
        <v>0</v>
      </c>
      <c r="N187" s="299">
        <f t="shared" si="3"/>
        <v>980000</v>
      </c>
      <c r="O187" s="303"/>
      <c r="Q187" s="305"/>
    </row>
    <row r="188" spans="1:17" s="304" customFormat="1" ht="28.5" x14ac:dyDescent="0.2">
      <c r="A188" s="295">
        <v>119</v>
      </c>
      <c r="B188" s="296">
        <v>181</v>
      </c>
      <c r="C188" s="297" t="s">
        <v>379</v>
      </c>
      <c r="D188" s="298" t="s">
        <v>248</v>
      </c>
      <c r="E188" s="298" t="s">
        <v>380</v>
      </c>
      <c r="F188" s="298" t="s">
        <v>106</v>
      </c>
      <c r="G188" s="299">
        <v>150000</v>
      </c>
      <c r="H188" s="308">
        <v>150000</v>
      </c>
      <c r="I188" s="307">
        <v>42807</v>
      </c>
      <c r="J188" s="302">
        <v>0</v>
      </c>
      <c r="K188" s="302">
        <v>0</v>
      </c>
      <c r="L188" s="299">
        <v>0</v>
      </c>
      <c r="M188" s="299">
        <v>0</v>
      </c>
      <c r="N188" s="299">
        <f t="shared" si="3"/>
        <v>150000</v>
      </c>
      <c r="O188" s="303"/>
      <c r="Q188" s="305"/>
    </row>
    <row r="189" spans="1:17" s="304" customFormat="1" ht="14.25" x14ac:dyDescent="0.2">
      <c r="A189" s="295">
        <v>121</v>
      </c>
      <c r="B189" s="296">
        <v>182</v>
      </c>
      <c r="C189" s="297" t="s">
        <v>383</v>
      </c>
      <c r="D189" s="298" t="s">
        <v>248</v>
      </c>
      <c r="E189" s="298" t="s">
        <v>384</v>
      </c>
      <c r="F189" s="298" t="s">
        <v>106</v>
      </c>
      <c r="G189" s="299">
        <v>20000</v>
      </c>
      <c r="H189" s="308">
        <v>20000</v>
      </c>
      <c r="I189" s="307">
        <v>42807</v>
      </c>
      <c r="J189" s="302">
        <v>0</v>
      </c>
      <c r="K189" s="302">
        <v>0</v>
      </c>
      <c r="L189" s="299">
        <v>0</v>
      </c>
      <c r="M189" s="299">
        <v>0</v>
      </c>
      <c r="N189" s="299">
        <f t="shared" si="3"/>
        <v>20000</v>
      </c>
      <c r="O189" s="303"/>
      <c r="Q189" s="305"/>
    </row>
    <row r="190" spans="1:17" s="304" customFormat="1" ht="14.25" x14ac:dyDescent="0.2">
      <c r="A190" s="295">
        <v>122</v>
      </c>
      <c r="B190" s="296">
        <v>183</v>
      </c>
      <c r="C190" s="297" t="s">
        <v>385</v>
      </c>
      <c r="D190" s="298" t="s">
        <v>248</v>
      </c>
      <c r="E190" s="298" t="s">
        <v>386</v>
      </c>
      <c r="F190" s="298" t="s">
        <v>106</v>
      </c>
      <c r="G190" s="299">
        <v>150000</v>
      </c>
      <c r="H190" s="308">
        <v>150000</v>
      </c>
      <c r="I190" s="307">
        <v>42807</v>
      </c>
      <c r="J190" s="302">
        <v>0</v>
      </c>
      <c r="K190" s="302">
        <v>0</v>
      </c>
      <c r="L190" s="299">
        <v>0</v>
      </c>
      <c r="M190" s="299">
        <v>0</v>
      </c>
      <c r="N190" s="299">
        <f t="shared" si="3"/>
        <v>150000</v>
      </c>
      <c r="O190" s="303"/>
      <c r="Q190" s="305"/>
    </row>
    <row r="191" spans="1:17" s="304" customFormat="1" ht="28.5" x14ac:dyDescent="0.2">
      <c r="A191" s="295">
        <v>123</v>
      </c>
      <c r="B191" s="296">
        <v>184</v>
      </c>
      <c r="C191" s="297" t="s">
        <v>387</v>
      </c>
      <c r="D191" s="298" t="s">
        <v>248</v>
      </c>
      <c r="E191" s="298" t="s">
        <v>388</v>
      </c>
      <c r="F191" s="298" t="s">
        <v>106</v>
      </c>
      <c r="G191" s="299">
        <v>100000</v>
      </c>
      <c r="H191" s="308">
        <v>100000</v>
      </c>
      <c r="I191" s="307">
        <v>42807</v>
      </c>
      <c r="J191" s="302">
        <v>0</v>
      </c>
      <c r="K191" s="302">
        <v>0</v>
      </c>
      <c r="L191" s="299">
        <v>0</v>
      </c>
      <c r="M191" s="299">
        <v>0</v>
      </c>
      <c r="N191" s="299">
        <f t="shared" si="3"/>
        <v>100000</v>
      </c>
      <c r="O191" s="303"/>
      <c r="Q191" s="305"/>
    </row>
    <row r="192" spans="1:17" s="304" customFormat="1" ht="14.25" x14ac:dyDescent="0.2">
      <c r="A192" s="295">
        <v>105</v>
      </c>
      <c r="B192" s="296">
        <v>185</v>
      </c>
      <c r="C192" s="297" t="s">
        <v>355</v>
      </c>
      <c r="D192" s="298" t="s">
        <v>156</v>
      </c>
      <c r="E192" s="298" t="s">
        <v>187</v>
      </c>
      <c r="F192" s="298" t="s">
        <v>106</v>
      </c>
      <c r="G192" s="299">
        <v>180000</v>
      </c>
      <c r="H192" s="308">
        <v>180000</v>
      </c>
      <c r="I192" s="307">
        <v>42808</v>
      </c>
      <c r="J192" s="302">
        <v>0</v>
      </c>
      <c r="K192" s="302">
        <v>0</v>
      </c>
      <c r="L192" s="299">
        <v>0</v>
      </c>
      <c r="M192" s="299">
        <v>0</v>
      </c>
      <c r="N192" s="299">
        <f t="shared" si="3"/>
        <v>180000</v>
      </c>
      <c r="O192" s="303"/>
      <c r="Q192" s="305"/>
    </row>
    <row r="193" spans="1:17" s="304" customFormat="1" ht="14.25" x14ac:dyDescent="0.2">
      <c r="A193" s="295">
        <v>106</v>
      </c>
      <c r="B193" s="296">
        <v>186</v>
      </c>
      <c r="C193" s="297" t="s">
        <v>356</v>
      </c>
      <c r="D193" s="298" t="s">
        <v>156</v>
      </c>
      <c r="E193" s="298" t="s">
        <v>187</v>
      </c>
      <c r="F193" s="298" t="s">
        <v>106</v>
      </c>
      <c r="G193" s="299">
        <v>300000</v>
      </c>
      <c r="H193" s="308">
        <v>300000</v>
      </c>
      <c r="I193" s="307">
        <v>42808</v>
      </c>
      <c r="J193" s="302">
        <v>0</v>
      </c>
      <c r="K193" s="302">
        <v>0</v>
      </c>
      <c r="L193" s="299">
        <v>0</v>
      </c>
      <c r="M193" s="299">
        <v>0</v>
      </c>
      <c r="N193" s="299">
        <f t="shared" si="3"/>
        <v>300000</v>
      </c>
      <c r="O193" s="303"/>
      <c r="Q193" s="305"/>
    </row>
    <row r="194" spans="1:17" s="304" customFormat="1" ht="14.25" x14ac:dyDescent="0.2">
      <c r="A194" s="295">
        <v>107</v>
      </c>
      <c r="B194" s="296">
        <v>187</v>
      </c>
      <c r="C194" s="297" t="s">
        <v>357</v>
      </c>
      <c r="D194" s="298" t="s">
        <v>156</v>
      </c>
      <c r="E194" s="298" t="s">
        <v>358</v>
      </c>
      <c r="F194" s="298" t="s">
        <v>106</v>
      </c>
      <c r="G194" s="299">
        <v>85000</v>
      </c>
      <c r="H194" s="308">
        <v>85000</v>
      </c>
      <c r="I194" s="307">
        <v>42808</v>
      </c>
      <c r="J194" s="302">
        <v>0</v>
      </c>
      <c r="K194" s="302">
        <v>0</v>
      </c>
      <c r="L194" s="299">
        <v>0</v>
      </c>
      <c r="M194" s="299">
        <v>0</v>
      </c>
      <c r="N194" s="299">
        <f t="shared" si="3"/>
        <v>85000</v>
      </c>
      <c r="O194" s="303"/>
      <c r="Q194" s="305"/>
    </row>
    <row r="195" spans="1:17" s="304" customFormat="1" ht="14.25" x14ac:dyDescent="0.2">
      <c r="A195" s="295">
        <v>116</v>
      </c>
      <c r="B195" s="296">
        <v>188</v>
      </c>
      <c r="C195" s="297" t="s">
        <v>372</v>
      </c>
      <c r="D195" s="298" t="s">
        <v>243</v>
      </c>
      <c r="E195" s="298" t="s">
        <v>373</v>
      </c>
      <c r="F195" s="298" t="s">
        <v>106</v>
      </c>
      <c r="G195" s="299">
        <v>492000</v>
      </c>
      <c r="H195" s="308">
        <v>492000</v>
      </c>
      <c r="I195" s="307">
        <v>42888</v>
      </c>
      <c r="J195" s="302">
        <v>0</v>
      </c>
      <c r="K195" s="302">
        <v>0</v>
      </c>
      <c r="L195" s="299">
        <v>0</v>
      </c>
      <c r="M195" s="299">
        <v>0</v>
      </c>
      <c r="N195" s="299">
        <f t="shared" si="3"/>
        <v>492000</v>
      </c>
      <c r="O195" s="303"/>
      <c r="Q195" s="305"/>
    </row>
    <row r="196" spans="1:17" s="304" customFormat="1" ht="14.25" x14ac:dyDescent="0.2">
      <c r="A196" s="295">
        <v>124</v>
      </c>
      <c r="B196" s="296">
        <v>189</v>
      </c>
      <c r="C196" s="297" t="s">
        <v>389</v>
      </c>
      <c r="D196" s="298" t="s">
        <v>248</v>
      </c>
      <c r="E196" s="298" t="s">
        <v>148</v>
      </c>
      <c r="F196" s="298" t="s">
        <v>106</v>
      </c>
      <c r="G196" s="299">
        <v>75000</v>
      </c>
      <c r="H196" s="308">
        <v>75000</v>
      </c>
      <c r="I196" s="307">
        <v>43000</v>
      </c>
      <c r="J196" s="302">
        <v>0</v>
      </c>
      <c r="K196" s="302">
        <v>0</v>
      </c>
      <c r="L196" s="299">
        <v>0</v>
      </c>
      <c r="M196" s="299">
        <v>0</v>
      </c>
      <c r="N196" s="299">
        <f t="shared" si="3"/>
        <v>75000</v>
      </c>
      <c r="O196" s="303"/>
      <c r="Q196" s="305"/>
    </row>
    <row r="197" spans="1:17" s="304" customFormat="1" ht="14.25" x14ac:dyDescent="0.2">
      <c r="A197" s="295">
        <v>125</v>
      </c>
      <c r="B197" s="296">
        <v>190</v>
      </c>
      <c r="C197" s="297" t="s">
        <v>390</v>
      </c>
      <c r="D197" s="298" t="s">
        <v>248</v>
      </c>
      <c r="E197" s="298" t="s">
        <v>148</v>
      </c>
      <c r="F197" s="298" t="s">
        <v>106</v>
      </c>
      <c r="G197" s="299">
        <v>100000</v>
      </c>
      <c r="H197" s="308">
        <v>100000</v>
      </c>
      <c r="I197" s="307">
        <v>43000</v>
      </c>
      <c r="J197" s="302">
        <v>0</v>
      </c>
      <c r="K197" s="302">
        <v>0</v>
      </c>
      <c r="L197" s="299">
        <v>0</v>
      </c>
      <c r="M197" s="299">
        <v>0</v>
      </c>
      <c r="N197" s="299">
        <f t="shared" si="3"/>
        <v>100000</v>
      </c>
      <c r="O197" s="303"/>
      <c r="Q197" s="305"/>
    </row>
    <row r="198" spans="1:17" s="304" customFormat="1" ht="14.25" x14ac:dyDescent="0.2">
      <c r="A198" s="295">
        <v>126</v>
      </c>
      <c r="B198" s="296">
        <v>191</v>
      </c>
      <c r="C198" s="297" t="s">
        <v>391</v>
      </c>
      <c r="D198" s="298" t="s">
        <v>248</v>
      </c>
      <c r="E198" s="298" t="s">
        <v>148</v>
      </c>
      <c r="F198" s="298" t="s">
        <v>106</v>
      </c>
      <c r="G198" s="299">
        <v>100000</v>
      </c>
      <c r="H198" s="308">
        <v>100000</v>
      </c>
      <c r="I198" s="307">
        <v>43000</v>
      </c>
      <c r="J198" s="302">
        <v>0</v>
      </c>
      <c r="K198" s="302">
        <v>0</v>
      </c>
      <c r="L198" s="299">
        <v>0</v>
      </c>
      <c r="M198" s="299">
        <v>0</v>
      </c>
      <c r="N198" s="299">
        <f t="shared" si="3"/>
        <v>100000</v>
      </c>
      <c r="O198" s="303"/>
      <c r="Q198" s="305"/>
    </row>
    <row r="199" spans="1:17" s="304" customFormat="1" ht="14.25" x14ac:dyDescent="0.2">
      <c r="A199" s="295">
        <v>127</v>
      </c>
      <c r="B199" s="296">
        <v>192</v>
      </c>
      <c r="C199" s="297" t="s">
        <v>392</v>
      </c>
      <c r="D199" s="298" t="s">
        <v>248</v>
      </c>
      <c r="E199" s="298" t="s">
        <v>148</v>
      </c>
      <c r="F199" s="298" t="s">
        <v>106</v>
      </c>
      <c r="G199" s="299">
        <v>125000</v>
      </c>
      <c r="H199" s="308">
        <v>125000</v>
      </c>
      <c r="I199" s="307">
        <v>43000</v>
      </c>
      <c r="J199" s="302">
        <v>0</v>
      </c>
      <c r="K199" s="302">
        <v>0</v>
      </c>
      <c r="L199" s="299">
        <v>0</v>
      </c>
      <c r="M199" s="299">
        <v>0</v>
      </c>
      <c r="N199" s="299">
        <f t="shared" si="3"/>
        <v>125000</v>
      </c>
      <c r="O199" s="303"/>
      <c r="Q199" s="305"/>
    </row>
    <row r="200" spans="1:17" s="304" customFormat="1" ht="14.25" x14ac:dyDescent="0.2">
      <c r="A200" s="295">
        <v>128</v>
      </c>
      <c r="B200" s="296">
        <v>193</v>
      </c>
      <c r="C200" s="297" t="s">
        <v>393</v>
      </c>
      <c r="D200" s="298" t="s">
        <v>248</v>
      </c>
      <c r="E200" s="298" t="s">
        <v>394</v>
      </c>
      <c r="F200" s="298" t="s">
        <v>106</v>
      </c>
      <c r="G200" s="299">
        <v>250000</v>
      </c>
      <c r="H200" s="308">
        <v>250000</v>
      </c>
      <c r="I200" s="307">
        <v>43000</v>
      </c>
      <c r="J200" s="302">
        <v>0</v>
      </c>
      <c r="K200" s="302">
        <v>0</v>
      </c>
      <c r="L200" s="299">
        <v>0</v>
      </c>
      <c r="M200" s="299">
        <v>0</v>
      </c>
      <c r="N200" s="299">
        <f t="shared" si="3"/>
        <v>250000</v>
      </c>
      <c r="O200" s="303"/>
      <c r="Q200" s="305"/>
    </row>
    <row r="201" spans="1:17" s="304" customFormat="1" ht="14.25" x14ac:dyDescent="0.2">
      <c r="A201" s="295">
        <v>129</v>
      </c>
      <c r="B201" s="296">
        <v>194</v>
      </c>
      <c r="C201" s="297" t="s">
        <v>395</v>
      </c>
      <c r="D201" s="298" t="s">
        <v>248</v>
      </c>
      <c r="E201" s="298" t="s">
        <v>396</v>
      </c>
      <c r="F201" s="298" t="s">
        <v>106</v>
      </c>
      <c r="G201" s="299">
        <v>150000</v>
      </c>
      <c r="H201" s="308">
        <v>150000</v>
      </c>
      <c r="I201" s="307">
        <v>43000</v>
      </c>
      <c r="J201" s="302">
        <v>0</v>
      </c>
      <c r="K201" s="302">
        <v>0</v>
      </c>
      <c r="L201" s="299">
        <v>0</v>
      </c>
      <c r="M201" s="299">
        <v>0</v>
      </c>
      <c r="N201" s="299">
        <f t="shared" si="3"/>
        <v>150000</v>
      </c>
      <c r="O201" s="303"/>
      <c r="Q201" s="305"/>
    </row>
    <row r="202" spans="1:17" s="304" customFormat="1" ht="14.25" x14ac:dyDescent="0.2">
      <c r="A202" s="295">
        <v>108</v>
      </c>
      <c r="B202" s="296">
        <v>195</v>
      </c>
      <c r="C202" s="297" t="s">
        <v>359</v>
      </c>
      <c r="D202" s="298" t="s">
        <v>156</v>
      </c>
      <c r="E202" s="298" t="s">
        <v>148</v>
      </c>
      <c r="F202" s="298" t="s">
        <v>106</v>
      </c>
      <c r="G202" s="299">
        <v>100000</v>
      </c>
      <c r="H202" s="308">
        <v>100000</v>
      </c>
      <c r="I202" s="307">
        <v>42947</v>
      </c>
      <c r="J202" s="302">
        <v>0</v>
      </c>
      <c r="K202" s="302">
        <v>0</v>
      </c>
      <c r="L202" s="299">
        <v>0</v>
      </c>
      <c r="M202" s="299">
        <v>0</v>
      </c>
      <c r="N202" s="299">
        <f t="shared" si="3"/>
        <v>100000</v>
      </c>
      <c r="O202" s="303"/>
      <c r="Q202" s="305"/>
    </row>
    <row r="203" spans="1:17" s="304" customFormat="1" ht="14.25" x14ac:dyDescent="0.2">
      <c r="A203" s="295">
        <v>141</v>
      </c>
      <c r="B203" s="296">
        <v>196</v>
      </c>
      <c r="C203" s="297" t="s">
        <v>418</v>
      </c>
      <c r="D203" s="298" t="s">
        <v>156</v>
      </c>
      <c r="E203" s="298" t="s">
        <v>419</v>
      </c>
      <c r="F203" s="298" t="s">
        <v>106</v>
      </c>
      <c r="G203" s="299">
        <v>200000</v>
      </c>
      <c r="H203" s="308">
        <v>200000</v>
      </c>
      <c r="I203" s="307">
        <v>42975</v>
      </c>
      <c r="J203" s="302">
        <v>0</v>
      </c>
      <c r="K203" s="302">
        <v>0</v>
      </c>
      <c r="L203" s="299">
        <v>0</v>
      </c>
      <c r="M203" s="299">
        <v>0</v>
      </c>
      <c r="N203" s="299">
        <f t="shared" si="3"/>
        <v>200000</v>
      </c>
      <c r="O203" s="303"/>
      <c r="Q203" s="305"/>
    </row>
    <row r="204" spans="1:17" s="304" customFormat="1" ht="14.25" x14ac:dyDescent="0.2">
      <c r="A204" s="295">
        <v>197</v>
      </c>
      <c r="B204" s="296">
        <v>197</v>
      </c>
      <c r="C204" s="297" t="s">
        <v>523</v>
      </c>
      <c r="D204" s="298" t="s">
        <v>225</v>
      </c>
      <c r="E204" s="298" t="s">
        <v>524</v>
      </c>
      <c r="F204" s="298" t="s">
        <v>106</v>
      </c>
      <c r="G204" s="299">
        <v>5653246</v>
      </c>
      <c r="H204" s="308">
        <v>5653246</v>
      </c>
      <c r="I204" s="307">
        <v>43300</v>
      </c>
      <c r="J204" s="302">
        <v>0</v>
      </c>
      <c r="K204" s="302">
        <v>0</v>
      </c>
      <c r="L204" s="299">
        <v>0</v>
      </c>
      <c r="M204" s="299">
        <v>0</v>
      </c>
      <c r="N204" s="299">
        <f t="shared" si="3"/>
        <v>5653246</v>
      </c>
      <c r="O204" s="303"/>
      <c r="Q204" s="305"/>
    </row>
    <row r="205" spans="1:17" s="304" customFormat="1" ht="14.25" x14ac:dyDescent="0.2">
      <c r="A205" s="295">
        <v>3</v>
      </c>
      <c r="B205" s="296">
        <v>198</v>
      </c>
      <c r="C205" s="297" t="s">
        <v>132</v>
      </c>
      <c r="D205" s="298" t="s">
        <v>110</v>
      </c>
      <c r="E205" s="298" t="s">
        <v>133</v>
      </c>
      <c r="F205" s="298" t="s">
        <v>106</v>
      </c>
      <c r="G205" s="299">
        <v>50000</v>
      </c>
      <c r="H205" s="308">
        <v>50000</v>
      </c>
      <c r="I205" s="307" t="s">
        <v>4636</v>
      </c>
      <c r="J205" s="302">
        <v>0</v>
      </c>
      <c r="K205" s="302">
        <v>0</v>
      </c>
      <c r="L205" s="299">
        <v>0</v>
      </c>
      <c r="M205" s="299">
        <v>0</v>
      </c>
      <c r="N205" s="299">
        <f t="shared" si="3"/>
        <v>50000</v>
      </c>
      <c r="O205" s="303"/>
      <c r="Q205" s="305"/>
    </row>
    <row r="206" spans="1:17" s="304" customFormat="1" ht="28.5" x14ac:dyDescent="0.2">
      <c r="A206" s="295" t="s">
        <v>4637</v>
      </c>
      <c r="B206" s="296">
        <v>199</v>
      </c>
      <c r="C206" s="297" t="s">
        <v>4638</v>
      </c>
      <c r="D206" s="298" t="s">
        <v>4639</v>
      </c>
      <c r="E206" s="298" t="s">
        <v>4640</v>
      </c>
      <c r="F206" s="298" t="s">
        <v>106</v>
      </c>
      <c r="G206" s="299">
        <v>0</v>
      </c>
      <c r="H206" s="310">
        <v>75000</v>
      </c>
      <c r="I206" s="307" t="s">
        <v>91</v>
      </c>
      <c r="J206" s="302">
        <v>0</v>
      </c>
      <c r="K206" s="302">
        <v>0</v>
      </c>
      <c r="L206" s="299">
        <v>0</v>
      </c>
      <c r="M206" s="299">
        <v>0</v>
      </c>
      <c r="N206" s="299">
        <f t="shared" si="3"/>
        <v>75000</v>
      </c>
      <c r="O206" s="303" t="s">
        <v>4640</v>
      </c>
      <c r="Q206" s="305"/>
    </row>
    <row r="207" spans="1:17" s="304" customFormat="1" ht="28.5" x14ac:dyDescent="0.2">
      <c r="A207" s="295" t="s">
        <v>4641</v>
      </c>
      <c r="B207" s="296">
        <v>200</v>
      </c>
      <c r="C207" s="297" t="s">
        <v>4642</v>
      </c>
      <c r="D207" s="298" t="s">
        <v>4643</v>
      </c>
      <c r="E207" s="298" t="s">
        <v>4644</v>
      </c>
      <c r="F207" s="298" t="s">
        <v>106</v>
      </c>
      <c r="G207" s="299">
        <v>0</v>
      </c>
      <c r="H207" s="308">
        <v>200000</v>
      </c>
      <c r="I207" s="307" t="s">
        <v>91</v>
      </c>
      <c r="J207" s="302">
        <v>0</v>
      </c>
      <c r="K207" s="302">
        <v>0</v>
      </c>
      <c r="L207" s="299">
        <v>0</v>
      </c>
      <c r="M207" s="299">
        <v>0</v>
      </c>
      <c r="N207" s="299">
        <f t="shared" si="3"/>
        <v>200000</v>
      </c>
      <c r="O207" s="303"/>
      <c r="Q207" s="305"/>
    </row>
    <row r="208" spans="1:17" s="304" customFormat="1" ht="14.25" x14ac:dyDescent="0.2">
      <c r="A208" s="295" t="s">
        <v>4645</v>
      </c>
      <c r="B208" s="296">
        <v>201</v>
      </c>
      <c r="C208" s="297" t="s">
        <v>4646</v>
      </c>
      <c r="D208" s="298" t="s">
        <v>4647</v>
      </c>
      <c r="E208" s="298" t="s">
        <v>4648</v>
      </c>
      <c r="F208" s="298" t="s">
        <v>106</v>
      </c>
      <c r="G208" s="299">
        <v>0</v>
      </c>
      <c r="H208" s="310" t="s">
        <v>91</v>
      </c>
      <c r="I208" s="307" t="s">
        <v>91</v>
      </c>
      <c r="J208" s="302">
        <v>0</v>
      </c>
      <c r="K208" s="302">
        <v>0</v>
      </c>
      <c r="L208" s="299">
        <v>0</v>
      </c>
      <c r="M208" s="299">
        <v>0</v>
      </c>
      <c r="N208" s="299">
        <v>0</v>
      </c>
      <c r="O208" s="303"/>
      <c r="Q208" s="305"/>
    </row>
    <row r="209" spans="1:17" s="304" customFormat="1" ht="14.25" x14ac:dyDescent="0.2">
      <c r="A209" s="295" t="s">
        <v>4649</v>
      </c>
      <c r="B209" s="296">
        <v>202</v>
      </c>
      <c r="C209" s="297" t="s">
        <v>4650</v>
      </c>
      <c r="D209" s="298" t="s">
        <v>4651</v>
      </c>
      <c r="E209" s="298" t="s">
        <v>4652</v>
      </c>
      <c r="F209" s="298" t="s">
        <v>106</v>
      </c>
      <c r="G209" s="299">
        <v>0</v>
      </c>
      <c r="H209" s="308">
        <v>133480</v>
      </c>
      <c r="I209" s="307" t="s">
        <v>91</v>
      </c>
      <c r="J209" s="302">
        <v>0</v>
      </c>
      <c r="K209" s="302">
        <v>0</v>
      </c>
      <c r="L209" s="299">
        <v>0</v>
      </c>
      <c r="M209" s="299">
        <v>0</v>
      </c>
      <c r="N209" s="299">
        <v>0</v>
      </c>
      <c r="O209" s="303"/>
      <c r="Q209" s="305"/>
    </row>
    <row r="210" spans="1:17" s="304" customFormat="1" ht="14.25" x14ac:dyDescent="0.2">
      <c r="A210" s="295" t="s">
        <v>4653</v>
      </c>
      <c r="B210" s="296">
        <v>203</v>
      </c>
      <c r="C210" s="297" t="s">
        <v>4654</v>
      </c>
      <c r="D210" s="298">
        <v>0</v>
      </c>
      <c r="E210" s="298" t="s">
        <v>4655</v>
      </c>
      <c r="F210" s="298" t="s">
        <v>106</v>
      </c>
      <c r="G210" s="299">
        <v>0</v>
      </c>
      <c r="H210" s="308">
        <v>298000</v>
      </c>
      <c r="I210" s="307" t="s">
        <v>91</v>
      </c>
      <c r="J210" s="302">
        <v>0</v>
      </c>
      <c r="K210" s="302">
        <v>0</v>
      </c>
      <c r="L210" s="299">
        <v>0</v>
      </c>
      <c r="M210" s="299">
        <v>0</v>
      </c>
      <c r="N210" s="299">
        <v>0</v>
      </c>
      <c r="O210" s="303"/>
      <c r="Q210" s="305"/>
    </row>
    <row r="211" spans="1:17" s="304" customFormat="1" ht="14.25" x14ac:dyDescent="0.2">
      <c r="A211" s="295" t="s">
        <v>4656</v>
      </c>
      <c r="B211" s="296">
        <v>204</v>
      </c>
      <c r="C211" s="297" t="s">
        <v>4657</v>
      </c>
      <c r="D211" s="298" t="s">
        <v>4658</v>
      </c>
      <c r="E211" s="298" t="s">
        <v>4659</v>
      </c>
      <c r="F211" s="298" t="s">
        <v>106</v>
      </c>
      <c r="G211" s="299">
        <v>0</v>
      </c>
      <c r="H211" s="310" t="s">
        <v>91</v>
      </c>
      <c r="I211" s="307" t="s">
        <v>91</v>
      </c>
      <c r="J211" s="302">
        <v>0</v>
      </c>
      <c r="K211" s="302">
        <v>0</v>
      </c>
      <c r="L211" s="299">
        <v>0</v>
      </c>
      <c r="M211" s="299">
        <v>0</v>
      </c>
      <c r="N211" s="299">
        <v>0</v>
      </c>
      <c r="O211" s="303"/>
      <c r="Q211" s="305"/>
    </row>
    <row r="212" spans="1:17" s="304" customFormat="1" ht="14.25" x14ac:dyDescent="0.2">
      <c r="A212" s="295" t="s">
        <v>4660</v>
      </c>
      <c r="B212" s="296">
        <v>205</v>
      </c>
      <c r="C212" s="297" t="s">
        <v>4661</v>
      </c>
      <c r="D212" s="298">
        <v>0</v>
      </c>
      <c r="E212" s="298" t="s">
        <v>4662</v>
      </c>
      <c r="F212" s="298" t="s">
        <v>106</v>
      </c>
      <c r="G212" s="299">
        <v>0</v>
      </c>
      <c r="H212" s="310" t="s">
        <v>91</v>
      </c>
      <c r="I212" s="307" t="s">
        <v>91</v>
      </c>
      <c r="J212" s="302">
        <v>0</v>
      </c>
      <c r="K212" s="302">
        <v>0</v>
      </c>
      <c r="L212" s="299">
        <v>0</v>
      </c>
      <c r="M212" s="299">
        <v>0</v>
      </c>
      <c r="N212" s="299">
        <v>0</v>
      </c>
      <c r="O212" s="303"/>
      <c r="Q212" s="305"/>
    </row>
    <row r="213" spans="1:17" s="304" customFormat="1" ht="14.25" x14ac:dyDescent="0.2">
      <c r="A213" s="295" t="s">
        <v>4663</v>
      </c>
      <c r="B213" s="296">
        <v>206</v>
      </c>
      <c r="C213" s="297" t="s">
        <v>4664</v>
      </c>
      <c r="D213" s="298" t="s">
        <v>118</v>
      </c>
      <c r="E213" s="298" t="s">
        <v>4665</v>
      </c>
      <c r="F213" s="298" t="s">
        <v>106</v>
      </c>
      <c r="G213" s="299">
        <v>0</v>
      </c>
      <c r="H213" s="310" t="s">
        <v>91</v>
      </c>
      <c r="I213" s="307" t="s">
        <v>91</v>
      </c>
      <c r="J213" s="302">
        <v>0</v>
      </c>
      <c r="K213" s="302">
        <v>0</v>
      </c>
      <c r="L213" s="299">
        <v>0</v>
      </c>
      <c r="M213" s="299">
        <v>0</v>
      </c>
      <c r="N213" s="299">
        <v>0</v>
      </c>
      <c r="O213" s="303"/>
      <c r="Q213" s="305"/>
    </row>
    <row r="214" spans="1:17" s="304" customFormat="1" ht="14.25" x14ac:dyDescent="0.2">
      <c r="A214" s="295" t="s">
        <v>4666</v>
      </c>
      <c r="B214" s="296">
        <v>207</v>
      </c>
      <c r="C214" s="297" t="s">
        <v>4667</v>
      </c>
      <c r="D214" s="298" t="s">
        <v>4668</v>
      </c>
      <c r="E214" s="298" t="s">
        <v>678</v>
      </c>
      <c r="F214" s="298" t="s">
        <v>106</v>
      </c>
      <c r="G214" s="299">
        <v>0</v>
      </c>
      <c r="H214" s="310">
        <v>100000</v>
      </c>
      <c r="I214" s="307" t="s">
        <v>91</v>
      </c>
      <c r="J214" s="302">
        <v>0</v>
      </c>
      <c r="K214" s="302">
        <v>0</v>
      </c>
      <c r="L214" s="299">
        <v>0</v>
      </c>
      <c r="M214" s="299">
        <v>0</v>
      </c>
      <c r="N214" s="299">
        <v>0</v>
      </c>
      <c r="O214" s="303"/>
      <c r="Q214" s="305"/>
    </row>
    <row r="215" spans="1:17" s="304" customFormat="1" ht="14.25" x14ac:dyDescent="0.2">
      <c r="A215" s="295" t="s">
        <v>4669</v>
      </c>
      <c r="B215" s="296">
        <v>208</v>
      </c>
      <c r="C215" s="297" t="s">
        <v>4670</v>
      </c>
      <c r="D215" s="298" t="s">
        <v>4671</v>
      </c>
      <c r="E215" s="298" t="s">
        <v>4672</v>
      </c>
      <c r="F215" s="298" t="s">
        <v>106</v>
      </c>
      <c r="G215" s="299">
        <v>0</v>
      </c>
      <c r="H215" s="310" t="s">
        <v>91</v>
      </c>
      <c r="I215" s="307" t="s">
        <v>91</v>
      </c>
      <c r="J215" s="302">
        <v>0</v>
      </c>
      <c r="K215" s="302">
        <v>0</v>
      </c>
      <c r="L215" s="299">
        <v>0</v>
      </c>
      <c r="M215" s="299">
        <v>0</v>
      </c>
      <c r="N215" s="299">
        <v>0</v>
      </c>
      <c r="O215" s="303"/>
      <c r="Q215" s="305"/>
    </row>
    <row r="216" spans="1:17" s="304" customFormat="1" ht="28.5" x14ac:dyDescent="0.2">
      <c r="A216" s="295" t="s">
        <v>4673</v>
      </c>
      <c r="B216" s="296">
        <v>209</v>
      </c>
      <c r="C216" s="297">
        <v>11470402989</v>
      </c>
      <c r="D216" s="298" t="s">
        <v>2754</v>
      </c>
      <c r="E216" s="298" t="s">
        <v>4674</v>
      </c>
      <c r="F216" s="298" t="s">
        <v>106</v>
      </c>
      <c r="G216" s="299">
        <v>0</v>
      </c>
      <c r="H216" s="310">
        <v>50000</v>
      </c>
      <c r="I216" s="307" t="s">
        <v>91</v>
      </c>
      <c r="J216" s="302">
        <v>0</v>
      </c>
      <c r="K216" s="302">
        <v>0</v>
      </c>
      <c r="L216" s="299">
        <v>0</v>
      </c>
      <c r="M216" s="299">
        <v>0</v>
      </c>
      <c r="N216" s="299">
        <v>0</v>
      </c>
      <c r="O216" s="303"/>
      <c r="Q216" s="305"/>
    </row>
    <row r="217" spans="1:17" s="304" customFormat="1" ht="14.25" x14ac:dyDescent="0.2">
      <c r="A217" s="295" t="s">
        <v>4675</v>
      </c>
      <c r="B217" s="296">
        <v>210</v>
      </c>
      <c r="C217" s="297">
        <v>11470402990</v>
      </c>
      <c r="D217" s="298" t="s">
        <v>143</v>
      </c>
      <c r="E217" s="298" t="s">
        <v>4676</v>
      </c>
      <c r="F217" s="298" t="s">
        <v>106</v>
      </c>
      <c r="G217" s="299">
        <v>0</v>
      </c>
      <c r="H217" s="310">
        <v>150000</v>
      </c>
      <c r="I217" s="307" t="s">
        <v>91</v>
      </c>
      <c r="J217" s="302">
        <v>0</v>
      </c>
      <c r="K217" s="302">
        <v>0</v>
      </c>
      <c r="L217" s="299">
        <v>0</v>
      </c>
      <c r="M217" s="299">
        <v>0</v>
      </c>
      <c r="N217" s="299">
        <v>0</v>
      </c>
      <c r="O217" s="303"/>
      <c r="Q217" s="305"/>
    </row>
    <row r="218" spans="1:17" s="304" customFormat="1" ht="14.25" x14ac:dyDescent="0.2">
      <c r="A218" s="295" t="s">
        <v>4677</v>
      </c>
      <c r="B218" s="296">
        <v>211</v>
      </c>
      <c r="C218" s="297" t="s">
        <v>4678</v>
      </c>
      <c r="D218" s="298" t="s">
        <v>184</v>
      </c>
      <c r="E218" s="298" t="s">
        <v>4676</v>
      </c>
      <c r="F218" s="298" t="s">
        <v>106</v>
      </c>
      <c r="G218" s="299">
        <v>0</v>
      </c>
      <c r="H218" s="310">
        <v>125000</v>
      </c>
      <c r="I218" s="307" t="s">
        <v>91</v>
      </c>
      <c r="J218" s="302">
        <v>0</v>
      </c>
      <c r="K218" s="302">
        <v>0</v>
      </c>
      <c r="L218" s="299">
        <v>0</v>
      </c>
      <c r="M218" s="299">
        <v>0</v>
      </c>
      <c r="N218" s="299">
        <v>0</v>
      </c>
      <c r="O218" s="303"/>
      <c r="Q218" s="305"/>
    </row>
    <row r="219" spans="1:17" s="304" customFormat="1" ht="14.25" x14ac:dyDescent="0.2">
      <c r="A219" s="295">
        <v>717</v>
      </c>
      <c r="B219" s="296">
        <v>212</v>
      </c>
      <c r="C219" s="297" t="s">
        <v>2026</v>
      </c>
      <c r="D219" s="298" t="s">
        <v>417</v>
      </c>
      <c r="E219" s="298" t="s">
        <v>1530</v>
      </c>
      <c r="F219" s="298" t="s">
        <v>106</v>
      </c>
      <c r="G219" s="299">
        <v>0</v>
      </c>
      <c r="H219" s="310" t="s">
        <v>91</v>
      </c>
      <c r="I219" s="307" t="s">
        <v>91</v>
      </c>
      <c r="J219" s="302">
        <v>0</v>
      </c>
      <c r="K219" s="302">
        <v>0</v>
      </c>
      <c r="L219" s="299">
        <v>0</v>
      </c>
      <c r="M219" s="299">
        <v>0</v>
      </c>
      <c r="N219" s="299">
        <v>0</v>
      </c>
      <c r="O219" s="303"/>
      <c r="Q219" s="305"/>
    </row>
    <row r="220" spans="1:17" s="304" customFormat="1" ht="20.25" x14ac:dyDescent="0.3">
      <c r="A220" s="439"/>
      <c r="B220" s="440"/>
      <c r="C220" s="441"/>
      <c r="D220" s="442"/>
      <c r="E220" s="442"/>
      <c r="F220" s="443"/>
      <c r="G220" s="311">
        <f>SUM(G7:G218)</f>
        <v>35434246</v>
      </c>
      <c r="H220" s="311">
        <f>SUM(H7:H218)</f>
        <v>38694764.719999999</v>
      </c>
      <c r="I220" s="444"/>
      <c r="J220" s="445"/>
      <c r="K220" s="445"/>
      <c r="L220" s="311">
        <f>SUM(L7:L218)</f>
        <v>1535624.7199999997</v>
      </c>
      <c r="M220" s="311">
        <f>SUM(M7:M218)</f>
        <v>98690</v>
      </c>
      <c r="N220" s="311">
        <f>SUM(N7:N218)</f>
        <v>37654594.719999999</v>
      </c>
      <c r="O220" s="446"/>
      <c r="Q220" s="305"/>
    </row>
    <row r="221" spans="1:17" s="312" customFormat="1" ht="20.25" x14ac:dyDescent="0.3">
      <c r="A221" s="1020" t="s">
        <v>4679</v>
      </c>
      <c r="B221" s="1020"/>
      <c r="C221" s="1020"/>
      <c r="D221" s="1020"/>
      <c r="E221" s="1020"/>
      <c r="F221" s="1021"/>
      <c r="G221" s="311">
        <f>SUM(G8:G219)</f>
        <v>35434246</v>
      </c>
      <c r="H221" s="311">
        <f>SUM(H8:H219)</f>
        <v>38694764.719999999</v>
      </c>
      <c r="I221" s="1022"/>
      <c r="J221" s="1023"/>
      <c r="K221" s="1023"/>
      <c r="L221" s="1023"/>
      <c r="M221" s="1023"/>
      <c r="N221" s="1023"/>
      <c r="O221" s="1023"/>
      <c r="Q221" s="313"/>
    </row>
    <row r="222" spans="1:17" s="304" customFormat="1" ht="14.25" x14ac:dyDescent="0.2">
      <c r="A222" s="314">
        <v>199</v>
      </c>
      <c r="B222" s="315">
        <v>213</v>
      </c>
      <c r="C222" s="315" t="s">
        <v>528</v>
      </c>
      <c r="D222" s="316" t="s">
        <v>529</v>
      </c>
      <c r="E222" s="316" t="s">
        <v>135</v>
      </c>
      <c r="F222" s="316" t="s">
        <v>106</v>
      </c>
      <c r="G222" s="317">
        <v>1008000</v>
      </c>
      <c r="H222" s="317">
        <v>1008000</v>
      </c>
      <c r="I222" s="318" t="s">
        <v>91</v>
      </c>
      <c r="J222" s="319">
        <v>0</v>
      </c>
      <c r="K222" s="319">
        <v>0</v>
      </c>
      <c r="L222" s="317">
        <v>0</v>
      </c>
      <c r="M222" s="317">
        <v>0</v>
      </c>
      <c r="N222" s="317">
        <f t="shared" ref="N222:N285" si="4">IF(L222&gt;0,L222-M222,H222-M222)</f>
        <v>1008000</v>
      </c>
      <c r="O222" s="320" t="s">
        <v>530</v>
      </c>
      <c r="Q222" s="305"/>
    </row>
    <row r="223" spans="1:17" s="304" customFormat="1" ht="14.25" x14ac:dyDescent="0.2">
      <c r="A223" s="314">
        <v>200</v>
      </c>
      <c r="B223" s="315">
        <v>214</v>
      </c>
      <c r="C223" s="315" t="s">
        <v>531</v>
      </c>
      <c r="D223" s="316" t="s">
        <v>529</v>
      </c>
      <c r="E223" s="316" t="s">
        <v>135</v>
      </c>
      <c r="F223" s="316" t="s">
        <v>106</v>
      </c>
      <c r="G223" s="317">
        <v>1008000</v>
      </c>
      <c r="H223" s="317">
        <v>1008000</v>
      </c>
      <c r="I223" s="318" t="s">
        <v>91</v>
      </c>
      <c r="J223" s="319">
        <v>0</v>
      </c>
      <c r="K223" s="319">
        <v>0</v>
      </c>
      <c r="L223" s="317">
        <v>0</v>
      </c>
      <c r="M223" s="317">
        <v>0</v>
      </c>
      <c r="N223" s="317">
        <f t="shared" si="4"/>
        <v>1008000</v>
      </c>
      <c r="O223" s="320" t="s">
        <v>530</v>
      </c>
      <c r="Q223" s="305"/>
    </row>
    <row r="224" spans="1:17" s="304" customFormat="1" ht="14.25" x14ac:dyDescent="0.2">
      <c r="A224" s="314">
        <v>201</v>
      </c>
      <c r="B224" s="315">
        <v>215</v>
      </c>
      <c r="C224" s="315" t="s">
        <v>533</v>
      </c>
      <c r="D224" s="316" t="s">
        <v>193</v>
      </c>
      <c r="E224" s="316" t="s">
        <v>135</v>
      </c>
      <c r="F224" s="316" t="s">
        <v>106</v>
      </c>
      <c r="G224" s="317">
        <v>224000</v>
      </c>
      <c r="H224" s="317">
        <v>224000</v>
      </c>
      <c r="I224" s="318" t="s">
        <v>91</v>
      </c>
      <c r="J224" s="319">
        <v>0</v>
      </c>
      <c r="K224" s="319">
        <v>0</v>
      </c>
      <c r="L224" s="317">
        <v>0</v>
      </c>
      <c r="M224" s="317">
        <v>0</v>
      </c>
      <c r="N224" s="317">
        <f t="shared" si="4"/>
        <v>224000</v>
      </c>
      <c r="O224" s="320" t="s">
        <v>530</v>
      </c>
      <c r="Q224" s="305"/>
    </row>
    <row r="225" spans="1:17" s="304" customFormat="1" ht="14.25" x14ac:dyDescent="0.2">
      <c r="A225" s="314">
        <v>202</v>
      </c>
      <c r="B225" s="315">
        <v>216</v>
      </c>
      <c r="C225" s="315" t="s">
        <v>535</v>
      </c>
      <c r="D225" s="316" t="s">
        <v>193</v>
      </c>
      <c r="E225" s="316" t="s">
        <v>135</v>
      </c>
      <c r="F225" s="316" t="s">
        <v>106</v>
      </c>
      <c r="G225" s="317">
        <v>224000</v>
      </c>
      <c r="H225" s="317">
        <v>224000</v>
      </c>
      <c r="I225" s="318" t="s">
        <v>91</v>
      </c>
      <c r="J225" s="319">
        <v>0</v>
      </c>
      <c r="K225" s="319">
        <v>0</v>
      </c>
      <c r="L225" s="317">
        <v>0</v>
      </c>
      <c r="M225" s="317">
        <v>0</v>
      </c>
      <c r="N225" s="317">
        <f t="shared" si="4"/>
        <v>224000</v>
      </c>
      <c r="O225" s="320" t="s">
        <v>530</v>
      </c>
      <c r="Q225" s="305"/>
    </row>
    <row r="226" spans="1:17" s="304" customFormat="1" ht="14.25" x14ac:dyDescent="0.2">
      <c r="A226" s="314">
        <v>203</v>
      </c>
      <c r="B226" s="315">
        <v>217</v>
      </c>
      <c r="C226" s="315" t="s">
        <v>537</v>
      </c>
      <c r="D226" s="316" t="s">
        <v>529</v>
      </c>
      <c r="E226" s="316" t="s">
        <v>135</v>
      </c>
      <c r="F226" s="316" t="s">
        <v>106</v>
      </c>
      <c r="G226" s="317">
        <v>1120000</v>
      </c>
      <c r="H226" s="317">
        <v>1120000</v>
      </c>
      <c r="I226" s="318" t="s">
        <v>91</v>
      </c>
      <c r="J226" s="319">
        <v>0</v>
      </c>
      <c r="K226" s="319">
        <v>0</v>
      </c>
      <c r="L226" s="317">
        <v>0</v>
      </c>
      <c r="M226" s="317">
        <v>0</v>
      </c>
      <c r="N226" s="317">
        <f t="shared" si="4"/>
        <v>1120000</v>
      </c>
      <c r="O226" s="320" t="s">
        <v>530</v>
      </c>
      <c r="Q226" s="305"/>
    </row>
    <row r="227" spans="1:17" s="304" customFormat="1" ht="14.25" x14ac:dyDescent="0.2">
      <c r="A227" s="314">
        <v>204</v>
      </c>
      <c r="B227" s="315">
        <v>218</v>
      </c>
      <c r="C227" s="315" t="s">
        <v>539</v>
      </c>
      <c r="D227" s="316" t="s">
        <v>529</v>
      </c>
      <c r="E227" s="316" t="s">
        <v>135</v>
      </c>
      <c r="F227" s="316" t="s">
        <v>106</v>
      </c>
      <c r="G227" s="317">
        <v>1680000</v>
      </c>
      <c r="H227" s="317">
        <v>1680000</v>
      </c>
      <c r="I227" s="318" t="s">
        <v>91</v>
      </c>
      <c r="J227" s="319">
        <v>0</v>
      </c>
      <c r="K227" s="319">
        <v>0</v>
      </c>
      <c r="L227" s="317">
        <v>0</v>
      </c>
      <c r="M227" s="317">
        <v>0</v>
      </c>
      <c r="N227" s="317">
        <f t="shared" si="4"/>
        <v>1680000</v>
      </c>
      <c r="O227" s="320" t="s">
        <v>530</v>
      </c>
      <c r="Q227" s="305"/>
    </row>
    <row r="228" spans="1:17" s="304" customFormat="1" ht="14.25" x14ac:dyDescent="0.2">
      <c r="A228" s="314">
        <v>205</v>
      </c>
      <c r="B228" s="315">
        <v>219</v>
      </c>
      <c r="C228" s="315" t="s">
        <v>541</v>
      </c>
      <c r="D228" s="316" t="s">
        <v>529</v>
      </c>
      <c r="E228" s="316" t="s">
        <v>135</v>
      </c>
      <c r="F228" s="316" t="s">
        <v>106</v>
      </c>
      <c r="G228" s="317">
        <v>1120000</v>
      </c>
      <c r="H228" s="317">
        <v>1120000</v>
      </c>
      <c r="I228" s="318" t="s">
        <v>91</v>
      </c>
      <c r="J228" s="319">
        <v>0</v>
      </c>
      <c r="K228" s="319">
        <v>0</v>
      </c>
      <c r="L228" s="317">
        <v>0</v>
      </c>
      <c r="M228" s="317">
        <v>0</v>
      </c>
      <c r="N228" s="317">
        <f t="shared" si="4"/>
        <v>1120000</v>
      </c>
      <c r="O228" s="320" t="s">
        <v>530</v>
      </c>
      <c r="Q228" s="305"/>
    </row>
    <row r="229" spans="1:17" s="304" customFormat="1" ht="14.25" x14ac:dyDescent="0.2">
      <c r="A229" s="314">
        <v>206</v>
      </c>
      <c r="B229" s="315">
        <v>220</v>
      </c>
      <c r="C229" s="315" t="s">
        <v>543</v>
      </c>
      <c r="D229" s="316" t="s">
        <v>529</v>
      </c>
      <c r="E229" s="316" t="s">
        <v>135</v>
      </c>
      <c r="F229" s="316" t="s">
        <v>106</v>
      </c>
      <c r="G229" s="317">
        <v>1120000</v>
      </c>
      <c r="H229" s="317">
        <v>1120000</v>
      </c>
      <c r="I229" s="318" t="s">
        <v>91</v>
      </c>
      <c r="J229" s="319">
        <v>0</v>
      </c>
      <c r="K229" s="319">
        <v>0</v>
      </c>
      <c r="L229" s="317">
        <v>0</v>
      </c>
      <c r="M229" s="317">
        <v>0</v>
      </c>
      <c r="N229" s="317">
        <f t="shared" si="4"/>
        <v>1120000</v>
      </c>
      <c r="O229" s="320" t="s">
        <v>530</v>
      </c>
      <c r="Q229" s="305"/>
    </row>
    <row r="230" spans="1:17" s="304" customFormat="1" ht="14.25" x14ac:dyDescent="0.2">
      <c r="A230" s="314">
        <v>207</v>
      </c>
      <c r="B230" s="315">
        <v>221</v>
      </c>
      <c r="C230" s="315" t="s">
        <v>545</v>
      </c>
      <c r="D230" s="316" t="s">
        <v>529</v>
      </c>
      <c r="E230" s="316" t="s">
        <v>135</v>
      </c>
      <c r="F230" s="316" t="s">
        <v>106</v>
      </c>
      <c r="G230" s="317">
        <v>1680000</v>
      </c>
      <c r="H230" s="317">
        <v>1680000</v>
      </c>
      <c r="I230" s="318" t="s">
        <v>91</v>
      </c>
      <c r="J230" s="319">
        <v>0</v>
      </c>
      <c r="K230" s="319">
        <v>0</v>
      </c>
      <c r="L230" s="317">
        <v>0</v>
      </c>
      <c r="M230" s="317">
        <v>0</v>
      </c>
      <c r="N230" s="317">
        <f t="shared" si="4"/>
        <v>1680000</v>
      </c>
      <c r="O230" s="320" t="s">
        <v>530</v>
      </c>
      <c r="Q230" s="305"/>
    </row>
    <row r="231" spans="1:17" s="304" customFormat="1" ht="14.25" x14ac:dyDescent="0.2">
      <c r="A231" s="314">
        <v>208</v>
      </c>
      <c r="B231" s="315">
        <v>222</v>
      </c>
      <c r="C231" s="315" t="s">
        <v>547</v>
      </c>
      <c r="D231" s="316" t="s">
        <v>193</v>
      </c>
      <c r="E231" s="316" t="s">
        <v>135</v>
      </c>
      <c r="F231" s="316" t="s">
        <v>106</v>
      </c>
      <c r="G231" s="317">
        <v>336000</v>
      </c>
      <c r="H231" s="317">
        <v>336000</v>
      </c>
      <c r="I231" s="318" t="s">
        <v>91</v>
      </c>
      <c r="J231" s="319">
        <v>0</v>
      </c>
      <c r="K231" s="319">
        <v>0</v>
      </c>
      <c r="L231" s="317">
        <v>0</v>
      </c>
      <c r="M231" s="317">
        <v>0</v>
      </c>
      <c r="N231" s="317">
        <f t="shared" si="4"/>
        <v>336000</v>
      </c>
      <c r="O231" s="320" t="s">
        <v>530</v>
      </c>
      <c r="Q231" s="305"/>
    </row>
    <row r="232" spans="1:17" s="304" customFormat="1" ht="14.25" x14ac:dyDescent="0.2">
      <c r="A232" s="314">
        <v>209</v>
      </c>
      <c r="B232" s="315">
        <v>223</v>
      </c>
      <c r="C232" s="315" t="s">
        <v>549</v>
      </c>
      <c r="D232" s="316" t="s">
        <v>529</v>
      </c>
      <c r="E232" s="316" t="s">
        <v>135</v>
      </c>
      <c r="F232" s="316" t="s">
        <v>106</v>
      </c>
      <c r="G232" s="317">
        <v>896000</v>
      </c>
      <c r="H232" s="317">
        <v>896000</v>
      </c>
      <c r="I232" s="318" t="s">
        <v>91</v>
      </c>
      <c r="J232" s="319">
        <v>0</v>
      </c>
      <c r="K232" s="319">
        <v>0</v>
      </c>
      <c r="L232" s="317">
        <v>0</v>
      </c>
      <c r="M232" s="317">
        <v>0</v>
      </c>
      <c r="N232" s="317">
        <f t="shared" si="4"/>
        <v>896000</v>
      </c>
      <c r="O232" s="320" t="s">
        <v>530</v>
      </c>
      <c r="Q232" s="305"/>
    </row>
    <row r="233" spans="1:17" s="304" customFormat="1" ht="14.25" x14ac:dyDescent="0.2">
      <c r="A233" s="314">
        <v>210</v>
      </c>
      <c r="B233" s="315">
        <v>224</v>
      </c>
      <c r="C233" s="315" t="s">
        <v>551</v>
      </c>
      <c r="D233" s="316" t="s">
        <v>529</v>
      </c>
      <c r="E233" s="316" t="s">
        <v>135</v>
      </c>
      <c r="F233" s="316" t="s">
        <v>106</v>
      </c>
      <c r="G233" s="317">
        <v>784000</v>
      </c>
      <c r="H233" s="317">
        <v>784000</v>
      </c>
      <c r="I233" s="318" t="s">
        <v>91</v>
      </c>
      <c r="J233" s="319">
        <v>0</v>
      </c>
      <c r="K233" s="319">
        <v>0</v>
      </c>
      <c r="L233" s="317">
        <v>0</v>
      </c>
      <c r="M233" s="317">
        <v>0</v>
      </c>
      <c r="N233" s="317">
        <f t="shared" si="4"/>
        <v>784000</v>
      </c>
      <c r="O233" s="320" t="s">
        <v>530</v>
      </c>
      <c r="Q233" s="305"/>
    </row>
    <row r="234" spans="1:17" s="304" customFormat="1" ht="14.25" x14ac:dyDescent="0.2">
      <c r="A234" s="314">
        <v>211</v>
      </c>
      <c r="B234" s="315">
        <v>225</v>
      </c>
      <c r="C234" s="315" t="s">
        <v>553</v>
      </c>
      <c r="D234" s="316" t="s">
        <v>529</v>
      </c>
      <c r="E234" s="316" t="s">
        <v>135</v>
      </c>
      <c r="F234" s="316" t="s">
        <v>106</v>
      </c>
      <c r="G234" s="317">
        <v>448000</v>
      </c>
      <c r="H234" s="317">
        <v>448000</v>
      </c>
      <c r="I234" s="318" t="s">
        <v>91</v>
      </c>
      <c r="J234" s="319">
        <v>0</v>
      </c>
      <c r="K234" s="319">
        <v>0</v>
      </c>
      <c r="L234" s="317">
        <v>0</v>
      </c>
      <c r="M234" s="317">
        <v>0</v>
      </c>
      <c r="N234" s="317">
        <f t="shared" si="4"/>
        <v>448000</v>
      </c>
      <c r="O234" s="320" t="s">
        <v>530</v>
      </c>
      <c r="Q234" s="305"/>
    </row>
    <row r="235" spans="1:17" s="304" customFormat="1" ht="14.25" x14ac:dyDescent="0.2">
      <c r="A235" s="314">
        <v>212</v>
      </c>
      <c r="B235" s="315">
        <v>226</v>
      </c>
      <c r="C235" s="315" t="s">
        <v>555</v>
      </c>
      <c r="D235" s="316" t="s">
        <v>529</v>
      </c>
      <c r="E235" s="316" t="s">
        <v>135</v>
      </c>
      <c r="F235" s="316" t="s">
        <v>106</v>
      </c>
      <c r="G235" s="317">
        <v>1008000</v>
      </c>
      <c r="H235" s="317">
        <v>1008000</v>
      </c>
      <c r="I235" s="318" t="s">
        <v>91</v>
      </c>
      <c r="J235" s="319">
        <v>0</v>
      </c>
      <c r="K235" s="319">
        <v>0</v>
      </c>
      <c r="L235" s="317">
        <v>0</v>
      </c>
      <c r="M235" s="317">
        <v>0</v>
      </c>
      <c r="N235" s="317">
        <f t="shared" si="4"/>
        <v>1008000</v>
      </c>
      <c r="O235" s="320" t="s">
        <v>530</v>
      </c>
      <c r="Q235" s="305"/>
    </row>
    <row r="236" spans="1:17" s="304" customFormat="1" ht="14.25" x14ac:dyDescent="0.2">
      <c r="A236" s="314">
        <v>213</v>
      </c>
      <c r="B236" s="315">
        <v>227</v>
      </c>
      <c r="C236" s="315" t="s">
        <v>557</v>
      </c>
      <c r="D236" s="316" t="s">
        <v>529</v>
      </c>
      <c r="E236" s="316" t="s">
        <v>135</v>
      </c>
      <c r="F236" s="316" t="s">
        <v>106</v>
      </c>
      <c r="G236" s="317">
        <v>448000</v>
      </c>
      <c r="H236" s="317">
        <v>448000</v>
      </c>
      <c r="I236" s="318" t="s">
        <v>91</v>
      </c>
      <c r="J236" s="319">
        <v>0</v>
      </c>
      <c r="K236" s="319">
        <v>0</v>
      </c>
      <c r="L236" s="317">
        <v>0</v>
      </c>
      <c r="M236" s="317">
        <v>0</v>
      </c>
      <c r="N236" s="317">
        <f t="shared" si="4"/>
        <v>448000</v>
      </c>
      <c r="O236" s="320" t="s">
        <v>530</v>
      </c>
      <c r="Q236" s="305"/>
    </row>
    <row r="237" spans="1:17" s="304" customFormat="1" ht="14.25" x14ac:dyDescent="0.2">
      <c r="A237" s="314">
        <v>214</v>
      </c>
      <c r="B237" s="315">
        <v>228</v>
      </c>
      <c r="C237" s="315" t="s">
        <v>559</v>
      </c>
      <c r="D237" s="316" t="s">
        <v>193</v>
      </c>
      <c r="E237" s="316" t="s">
        <v>135</v>
      </c>
      <c r="F237" s="316" t="s">
        <v>106</v>
      </c>
      <c r="G237" s="317">
        <v>448000</v>
      </c>
      <c r="H237" s="317">
        <v>448000</v>
      </c>
      <c r="I237" s="318" t="s">
        <v>91</v>
      </c>
      <c r="J237" s="319">
        <v>0</v>
      </c>
      <c r="K237" s="319">
        <v>0</v>
      </c>
      <c r="L237" s="317">
        <v>0</v>
      </c>
      <c r="M237" s="317">
        <v>0</v>
      </c>
      <c r="N237" s="317">
        <f t="shared" si="4"/>
        <v>448000</v>
      </c>
      <c r="O237" s="320" t="s">
        <v>530</v>
      </c>
      <c r="Q237" s="305"/>
    </row>
    <row r="238" spans="1:17" s="304" customFormat="1" ht="14.25" x14ac:dyDescent="0.2">
      <c r="A238" s="314">
        <v>215</v>
      </c>
      <c r="B238" s="315">
        <v>229</v>
      </c>
      <c r="C238" s="315" t="s">
        <v>561</v>
      </c>
      <c r="D238" s="316" t="s">
        <v>193</v>
      </c>
      <c r="E238" s="316" t="s">
        <v>135</v>
      </c>
      <c r="F238" s="316" t="s">
        <v>106</v>
      </c>
      <c r="G238" s="317">
        <v>336000</v>
      </c>
      <c r="H238" s="317">
        <v>336000</v>
      </c>
      <c r="I238" s="318" t="s">
        <v>91</v>
      </c>
      <c r="J238" s="319">
        <v>0</v>
      </c>
      <c r="K238" s="319">
        <v>0</v>
      </c>
      <c r="L238" s="317">
        <v>0</v>
      </c>
      <c r="M238" s="317">
        <v>0</v>
      </c>
      <c r="N238" s="317">
        <f t="shared" si="4"/>
        <v>336000</v>
      </c>
      <c r="O238" s="320" t="s">
        <v>530</v>
      </c>
      <c r="Q238" s="305"/>
    </row>
    <row r="239" spans="1:17" s="304" customFormat="1" ht="14.25" x14ac:dyDescent="0.2">
      <c r="A239" s="314">
        <v>216</v>
      </c>
      <c r="B239" s="315">
        <v>230</v>
      </c>
      <c r="C239" s="315" t="s">
        <v>563</v>
      </c>
      <c r="D239" s="316" t="s">
        <v>529</v>
      </c>
      <c r="E239" s="316" t="s">
        <v>135</v>
      </c>
      <c r="F239" s="316" t="s">
        <v>106</v>
      </c>
      <c r="G239" s="317">
        <v>672000</v>
      </c>
      <c r="H239" s="317">
        <v>672000</v>
      </c>
      <c r="I239" s="318" t="s">
        <v>91</v>
      </c>
      <c r="J239" s="319">
        <v>0</v>
      </c>
      <c r="K239" s="319">
        <v>0</v>
      </c>
      <c r="L239" s="317">
        <v>0</v>
      </c>
      <c r="M239" s="317">
        <v>0</v>
      </c>
      <c r="N239" s="317">
        <f t="shared" si="4"/>
        <v>672000</v>
      </c>
      <c r="O239" s="320" t="s">
        <v>530</v>
      </c>
      <c r="Q239" s="305"/>
    </row>
    <row r="240" spans="1:17" s="304" customFormat="1" ht="14.25" x14ac:dyDescent="0.2">
      <c r="A240" s="314">
        <v>217</v>
      </c>
      <c r="B240" s="315">
        <v>231</v>
      </c>
      <c r="C240" s="315" t="s">
        <v>565</v>
      </c>
      <c r="D240" s="316" t="s">
        <v>193</v>
      </c>
      <c r="E240" s="316" t="s">
        <v>135</v>
      </c>
      <c r="F240" s="316" t="s">
        <v>106</v>
      </c>
      <c r="G240" s="317">
        <v>336000</v>
      </c>
      <c r="H240" s="317">
        <v>336000</v>
      </c>
      <c r="I240" s="318" t="s">
        <v>91</v>
      </c>
      <c r="J240" s="319">
        <v>0</v>
      </c>
      <c r="K240" s="319">
        <v>0</v>
      </c>
      <c r="L240" s="317">
        <v>0</v>
      </c>
      <c r="M240" s="317">
        <v>0</v>
      </c>
      <c r="N240" s="317">
        <f t="shared" si="4"/>
        <v>336000</v>
      </c>
      <c r="O240" s="320" t="s">
        <v>530</v>
      </c>
      <c r="Q240" s="305"/>
    </row>
    <row r="241" spans="1:17" s="304" customFormat="1" ht="14.25" x14ac:dyDescent="0.2">
      <c r="A241" s="314">
        <v>218</v>
      </c>
      <c r="B241" s="315">
        <v>232</v>
      </c>
      <c r="C241" s="315" t="s">
        <v>567</v>
      </c>
      <c r="D241" s="316" t="s">
        <v>193</v>
      </c>
      <c r="E241" s="316" t="s">
        <v>135</v>
      </c>
      <c r="F241" s="316" t="s">
        <v>106</v>
      </c>
      <c r="G241" s="317">
        <v>560000</v>
      </c>
      <c r="H241" s="317">
        <v>560000</v>
      </c>
      <c r="I241" s="318" t="s">
        <v>91</v>
      </c>
      <c r="J241" s="319">
        <v>0</v>
      </c>
      <c r="K241" s="319">
        <v>0</v>
      </c>
      <c r="L241" s="317">
        <v>0</v>
      </c>
      <c r="M241" s="317">
        <v>0</v>
      </c>
      <c r="N241" s="317">
        <f t="shared" si="4"/>
        <v>560000</v>
      </c>
      <c r="O241" s="320" t="s">
        <v>530</v>
      </c>
      <c r="Q241" s="305"/>
    </row>
    <row r="242" spans="1:17" s="304" customFormat="1" ht="14.25" x14ac:dyDescent="0.2">
      <c r="A242" s="314">
        <v>219</v>
      </c>
      <c r="B242" s="315">
        <v>233</v>
      </c>
      <c r="C242" s="315" t="s">
        <v>569</v>
      </c>
      <c r="D242" s="316" t="s">
        <v>193</v>
      </c>
      <c r="E242" s="316" t="s">
        <v>135</v>
      </c>
      <c r="F242" s="316" t="s">
        <v>106</v>
      </c>
      <c r="G242" s="317">
        <v>560000</v>
      </c>
      <c r="H242" s="317">
        <v>560000</v>
      </c>
      <c r="I242" s="318" t="s">
        <v>91</v>
      </c>
      <c r="J242" s="319">
        <v>0</v>
      </c>
      <c r="K242" s="319">
        <v>0</v>
      </c>
      <c r="L242" s="317">
        <v>0</v>
      </c>
      <c r="M242" s="317">
        <v>0</v>
      </c>
      <c r="N242" s="317">
        <f t="shared" si="4"/>
        <v>560000</v>
      </c>
      <c r="O242" s="320" t="s">
        <v>530</v>
      </c>
      <c r="Q242" s="305"/>
    </row>
    <row r="243" spans="1:17" s="304" customFormat="1" ht="14.25" x14ac:dyDescent="0.2">
      <c r="A243" s="314">
        <v>220</v>
      </c>
      <c r="B243" s="315">
        <v>234</v>
      </c>
      <c r="C243" s="315" t="s">
        <v>571</v>
      </c>
      <c r="D243" s="316" t="s">
        <v>529</v>
      </c>
      <c r="E243" s="316" t="s">
        <v>135</v>
      </c>
      <c r="F243" s="316" t="s">
        <v>106</v>
      </c>
      <c r="G243" s="317">
        <v>448000</v>
      </c>
      <c r="H243" s="317">
        <v>448000</v>
      </c>
      <c r="I243" s="318" t="s">
        <v>91</v>
      </c>
      <c r="J243" s="319">
        <v>0</v>
      </c>
      <c r="K243" s="319">
        <v>0</v>
      </c>
      <c r="L243" s="317">
        <v>0</v>
      </c>
      <c r="M243" s="317">
        <v>0</v>
      </c>
      <c r="N243" s="317">
        <f t="shared" si="4"/>
        <v>448000</v>
      </c>
      <c r="O243" s="320" t="s">
        <v>530</v>
      </c>
      <c r="Q243" s="305"/>
    </row>
    <row r="244" spans="1:17" s="304" customFormat="1" ht="14.25" x14ac:dyDescent="0.2">
      <c r="A244" s="314">
        <v>221</v>
      </c>
      <c r="B244" s="315">
        <v>235</v>
      </c>
      <c r="C244" s="315" t="s">
        <v>573</v>
      </c>
      <c r="D244" s="316" t="s">
        <v>193</v>
      </c>
      <c r="E244" s="316" t="s">
        <v>135</v>
      </c>
      <c r="F244" s="316" t="s">
        <v>106</v>
      </c>
      <c r="G244" s="317">
        <v>448000</v>
      </c>
      <c r="H244" s="317">
        <v>448000</v>
      </c>
      <c r="I244" s="318" t="s">
        <v>91</v>
      </c>
      <c r="J244" s="319">
        <v>0</v>
      </c>
      <c r="K244" s="319">
        <v>0</v>
      </c>
      <c r="L244" s="317">
        <v>0</v>
      </c>
      <c r="M244" s="317">
        <v>0</v>
      </c>
      <c r="N244" s="317">
        <f t="shared" si="4"/>
        <v>448000</v>
      </c>
      <c r="O244" s="320" t="s">
        <v>530</v>
      </c>
      <c r="Q244" s="305"/>
    </row>
    <row r="245" spans="1:17" s="304" customFormat="1" ht="14.25" x14ac:dyDescent="0.2">
      <c r="A245" s="314">
        <v>222</v>
      </c>
      <c r="B245" s="315">
        <v>236</v>
      </c>
      <c r="C245" s="315" t="s">
        <v>575</v>
      </c>
      <c r="D245" s="316" t="s">
        <v>193</v>
      </c>
      <c r="E245" s="316" t="s">
        <v>135</v>
      </c>
      <c r="F245" s="316" t="s">
        <v>106</v>
      </c>
      <c r="G245" s="317">
        <v>336000</v>
      </c>
      <c r="H245" s="317">
        <v>336000</v>
      </c>
      <c r="I245" s="318" t="s">
        <v>91</v>
      </c>
      <c r="J245" s="319">
        <v>0</v>
      </c>
      <c r="K245" s="319">
        <v>0</v>
      </c>
      <c r="L245" s="317">
        <v>0</v>
      </c>
      <c r="M245" s="317">
        <v>0</v>
      </c>
      <c r="N245" s="317">
        <f t="shared" si="4"/>
        <v>336000</v>
      </c>
      <c r="O245" s="320" t="s">
        <v>530</v>
      </c>
      <c r="Q245" s="305"/>
    </row>
    <row r="246" spans="1:17" s="304" customFormat="1" ht="14.25" x14ac:dyDescent="0.2">
      <c r="A246" s="314">
        <v>223</v>
      </c>
      <c r="B246" s="315">
        <v>237</v>
      </c>
      <c r="C246" s="315" t="s">
        <v>577</v>
      </c>
      <c r="D246" s="316" t="s">
        <v>529</v>
      </c>
      <c r="E246" s="316" t="s">
        <v>135</v>
      </c>
      <c r="F246" s="316" t="s">
        <v>106</v>
      </c>
      <c r="G246" s="317">
        <v>784000</v>
      </c>
      <c r="H246" s="317">
        <v>784000</v>
      </c>
      <c r="I246" s="318" t="s">
        <v>91</v>
      </c>
      <c r="J246" s="319">
        <v>0</v>
      </c>
      <c r="K246" s="319">
        <v>0</v>
      </c>
      <c r="L246" s="317">
        <v>0</v>
      </c>
      <c r="M246" s="317">
        <v>0</v>
      </c>
      <c r="N246" s="317">
        <f t="shared" si="4"/>
        <v>784000</v>
      </c>
      <c r="O246" s="320" t="s">
        <v>530</v>
      </c>
      <c r="Q246" s="305"/>
    </row>
    <row r="247" spans="1:17" s="304" customFormat="1" ht="14.25" x14ac:dyDescent="0.2">
      <c r="A247" s="314">
        <v>224</v>
      </c>
      <c r="B247" s="315">
        <v>238</v>
      </c>
      <c r="C247" s="315" t="s">
        <v>579</v>
      </c>
      <c r="D247" s="316" t="s">
        <v>529</v>
      </c>
      <c r="E247" s="316" t="s">
        <v>135</v>
      </c>
      <c r="F247" s="316" t="s">
        <v>106</v>
      </c>
      <c r="G247" s="317">
        <v>1008000</v>
      </c>
      <c r="H247" s="317">
        <v>1008000</v>
      </c>
      <c r="I247" s="318" t="s">
        <v>91</v>
      </c>
      <c r="J247" s="319">
        <v>0</v>
      </c>
      <c r="K247" s="319">
        <v>0</v>
      </c>
      <c r="L247" s="317">
        <v>0</v>
      </c>
      <c r="M247" s="317">
        <v>0</v>
      </c>
      <c r="N247" s="317">
        <f t="shared" si="4"/>
        <v>1008000</v>
      </c>
      <c r="O247" s="320" t="s">
        <v>530</v>
      </c>
      <c r="Q247" s="305"/>
    </row>
    <row r="248" spans="1:17" s="304" customFormat="1" ht="14.25" x14ac:dyDescent="0.2">
      <c r="A248" s="314">
        <v>225</v>
      </c>
      <c r="B248" s="315">
        <v>239</v>
      </c>
      <c r="C248" s="315" t="s">
        <v>581</v>
      </c>
      <c r="D248" s="316" t="s">
        <v>529</v>
      </c>
      <c r="E248" s="316" t="s">
        <v>135</v>
      </c>
      <c r="F248" s="316" t="s">
        <v>106</v>
      </c>
      <c r="G248" s="317">
        <v>1008000</v>
      </c>
      <c r="H248" s="317">
        <v>1008000</v>
      </c>
      <c r="I248" s="318" t="s">
        <v>91</v>
      </c>
      <c r="J248" s="319">
        <v>0</v>
      </c>
      <c r="K248" s="319">
        <v>0</v>
      </c>
      <c r="L248" s="317">
        <v>0</v>
      </c>
      <c r="M248" s="317">
        <v>0</v>
      </c>
      <c r="N248" s="317">
        <f t="shared" si="4"/>
        <v>1008000</v>
      </c>
      <c r="O248" s="320" t="s">
        <v>530</v>
      </c>
      <c r="Q248" s="305"/>
    </row>
    <row r="249" spans="1:17" s="304" customFormat="1" ht="14.25" x14ac:dyDescent="0.2">
      <c r="A249" s="314">
        <v>226</v>
      </c>
      <c r="B249" s="315">
        <v>240</v>
      </c>
      <c r="C249" s="315" t="s">
        <v>583</v>
      </c>
      <c r="D249" s="316" t="s">
        <v>529</v>
      </c>
      <c r="E249" s="316" t="s">
        <v>135</v>
      </c>
      <c r="F249" s="316" t="s">
        <v>106</v>
      </c>
      <c r="G249" s="317">
        <v>560000</v>
      </c>
      <c r="H249" s="317">
        <v>560000</v>
      </c>
      <c r="I249" s="318" t="s">
        <v>91</v>
      </c>
      <c r="J249" s="319">
        <v>0</v>
      </c>
      <c r="K249" s="319">
        <v>0</v>
      </c>
      <c r="L249" s="317">
        <v>0</v>
      </c>
      <c r="M249" s="317">
        <v>0</v>
      </c>
      <c r="N249" s="317">
        <f t="shared" si="4"/>
        <v>560000</v>
      </c>
      <c r="O249" s="320" t="s">
        <v>530</v>
      </c>
      <c r="Q249" s="305"/>
    </row>
    <row r="250" spans="1:17" s="304" customFormat="1" ht="14.25" x14ac:dyDescent="0.2">
      <c r="A250" s="314">
        <v>227</v>
      </c>
      <c r="B250" s="315">
        <v>241</v>
      </c>
      <c r="C250" s="315" t="s">
        <v>585</v>
      </c>
      <c r="D250" s="316" t="s">
        <v>529</v>
      </c>
      <c r="E250" s="316" t="s">
        <v>135</v>
      </c>
      <c r="F250" s="316" t="s">
        <v>106</v>
      </c>
      <c r="G250" s="317">
        <v>448000</v>
      </c>
      <c r="H250" s="317">
        <v>448000</v>
      </c>
      <c r="I250" s="318" t="s">
        <v>91</v>
      </c>
      <c r="J250" s="319">
        <v>0</v>
      </c>
      <c r="K250" s="319">
        <v>0</v>
      </c>
      <c r="L250" s="317">
        <v>0</v>
      </c>
      <c r="M250" s="317">
        <v>0</v>
      </c>
      <c r="N250" s="317">
        <f t="shared" si="4"/>
        <v>448000</v>
      </c>
      <c r="O250" s="320" t="s">
        <v>530</v>
      </c>
      <c r="Q250" s="305"/>
    </row>
    <row r="251" spans="1:17" s="304" customFormat="1" ht="14.25" x14ac:dyDescent="0.2">
      <c r="A251" s="314">
        <v>228</v>
      </c>
      <c r="B251" s="315">
        <v>242</v>
      </c>
      <c r="C251" s="315" t="s">
        <v>587</v>
      </c>
      <c r="D251" s="316" t="s">
        <v>193</v>
      </c>
      <c r="E251" s="316" t="s">
        <v>135</v>
      </c>
      <c r="F251" s="316" t="s">
        <v>106</v>
      </c>
      <c r="G251" s="317">
        <v>336000</v>
      </c>
      <c r="H251" s="317">
        <v>336000</v>
      </c>
      <c r="I251" s="318" t="s">
        <v>91</v>
      </c>
      <c r="J251" s="319">
        <v>0</v>
      </c>
      <c r="K251" s="319">
        <v>0</v>
      </c>
      <c r="L251" s="317">
        <v>0</v>
      </c>
      <c r="M251" s="317">
        <v>0</v>
      </c>
      <c r="N251" s="317">
        <f t="shared" si="4"/>
        <v>336000</v>
      </c>
      <c r="O251" s="320" t="s">
        <v>530</v>
      </c>
      <c r="Q251" s="305"/>
    </row>
    <row r="252" spans="1:17" s="304" customFormat="1" ht="14.25" x14ac:dyDescent="0.2">
      <c r="A252" s="314">
        <v>229</v>
      </c>
      <c r="B252" s="315">
        <v>243</v>
      </c>
      <c r="C252" s="315" t="s">
        <v>589</v>
      </c>
      <c r="D252" s="316" t="s">
        <v>529</v>
      </c>
      <c r="E252" s="316" t="s">
        <v>135</v>
      </c>
      <c r="F252" s="316" t="s">
        <v>106</v>
      </c>
      <c r="G252" s="317">
        <v>672000</v>
      </c>
      <c r="H252" s="317">
        <v>672000</v>
      </c>
      <c r="I252" s="318" t="s">
        <v>91</v>
      </c>
      <c r="J252" s="319">
        <v>0</v>
      </c>
      <c r="K252" s="319">
        <v>0</v>
      </c>
      <c r="L252" s="317">
        <v>0</v>
      </c>
      <c r="M252" s="317">
        <v>0</v>
      </c>
      <c r="N252" s="317">
        <f t="shared" si="4"/>
        <v>672000</v>
      </c>
      <c r="O252" s="320" t="s">
        <v>530</v>
      </c>
      <c r="Q252" s="305"/>
    </row>
    <row r="253" spans="1:17" s="304" customFormat="1" ht="14.25" x14ac:dyDescent="0.2">
      <c r="A253" s="314">
        <v>231</v>
      </c>
      <c r="B253" s="315">
        <v>244</v>
      </c>
      <c r="C253" s="315" t="s">
        <v>593</v>
      </c>
      <c r="D253" s="316" t="s">
        <v>193</v>
      </c>
      <c r="E253" s="316" t="s">
        <v>135</v>
      </c>
      <c r="F253" s="316" t="s">
        <v>106</v>
      </c>
      <c r="G253" s="317">
        <v>336000</v>
      </c>
      <c r="H253" s="317">
        <v>336000</v>
      </c>
      <c r="I253" s="318" t="s">
        <v>91</v>
      </c>
      <c r="J253" s="319">
        <v>0</v>
      </c>
      <c r="K253" s="319">
        <v>0</v>
      </c>
      <c r="L253" s="317">
        <v>0</v>
      </c>
      <c r="M253" s="317">
        <v>0</v>
      </c>
      <c r="N253" s="317">
        <f t="shared" si="4"/>
        <v>336000</v>
      </c>
      <c r="O253" s="320" t="s">
        <v>530</v>
      </c>
      <c r="Q253" s="305"/>
    </row>
    <row r="254" spans="1:17" s="304" customFormat="1" ht="14.25" x14ac:dyDescent="0.2">
      <c r="A254" s="314">
        <v>233</v>
      </c>
      <c r="B254" s="315">
        <v>245</v>
      </c>
      <c r="C254" s="315" t="s">
        <v>599</v>
      </c>
      <c r="D254" s="316" t="s">
        <v>193</v>
      </c>
      <c r="E254" s="316" t="s">
        <v>135</v>
      </c>
      <c r="F254" s="316" t="s">
        <v>106</v>
      </c>
      <c r="G254" s="317">
        <v>336000</v>
      </c>
      <c r="H254" s="317">
        <v>336000</v>
      </c>
      <c r="I254" s="318" t="s">
        <v>91</v>
      </c>
      <c r="J254" s="319">
        <v>0</v>
      </c>
      <c r="K254" s="319">
        <v>0</v>
      </c>
      <c r="L254" s="317">
        <v>0</v>
      </c>
      <c r="M254" s="317">
        <v>0</v>
      </c>
      <c r="N254" s="317">
        <f t="shared" si="4"/>
        <v>336000</v>
      </c>
      <c r="O254" s="320" t="s">
        <v>530</v>
      </c>
      <c r="Q254" s="305"/>
    </row>
    <row r="255" spans="1:17" s="304" customFormat="1" ht="14.25" x14ac:dyDescent="0.2">
      <c r="A255" s="314">
        <v>234</v>
      </c>
      <c r="B255" s="315">
        <v>246</v>
      </c>
      <c r="C255" s="315" t="s">
        <v>601</v>
      </c>
      <c r="D255" s="316" t="s">
        <v>602</v>
      </c>
      <c r="E255" s="316" t="s">
        <v>603</v>
      </c>
      <c r="F255" s="316" t="s">
        <v>106</v>
      </c>
      <c r="G255" s="317">
        <v>50000</v>
      </c>
      <c r="H255" s="317">
        <v>50000</v>
      </c>
      <c r="I255" s="318" t="s">
        <v>91</v>
      </c>
      <c r="J255" s="319">
        <v>0</v>
      </c>
      <c r="K255" s="319">
        <v>0</v>
      </c>
      <c r="L255" s="317">
        <v>0</v>
      </c>
      <c r="M255" s="317">
        <v>0</v>
      </c>
      <c r="N255" s="317">
        <f t="shared" si="4"/>
        <v>50000</v>
      </c>
      <c r="O255" s="320" t="s">
        <v>530</v>
      </c>
      <c r="Q255" s="305"/>
    </row>
    <row r="256" spans="1:17" s="304" customFormat="1" ht="14.25" x14ac:dyDescent="0.2">
      <c r="A256" s="314">
        <v>235</v>
      </c>
      <c r="B256" s="315">
        <v>247</v>
      </c>
      <c r="C256" s="315" t="s">
        <v>605</v>
      </c>
      <c r="D256" s="316" t="s">
        <v>193</v>
      </c>
      <c r="E256" s="316" t="s">
        <v>135</v>
      </c>
      <c r="F256" s="316" t="s">
        <v>106</v>
      </c>
      <c r="G256" s="317">
        <v>336000</v>
      </c>
      <c r="H256" s="317">
        <v>336000</v>
      </c>
      <c r="I256" s="318" t="s">
        <v>91</v>
      </c>
      <c r="J256" s="319">
        <v>0</v>
      </c>
      <c r="K256" s="319">
        <v>0</v>
      </c>
      <c r="L256" s="317">
        <v>0</v>
      </c>
      <c r="M256" s="317">
        <v>0</v>
      </c>
      <c r="N256" s="317">
        <f t="shared" si="4"/>
        <v>336000</v>
      </c>
      <c r="O256" s="320" t="s">
        <v>530</v>
      </c>
      <c r="Q256" s="305"/>
    </row>
    <row r="257" spans="1:17" s="304" customFormat="1" ht="14.25" x14ac:dyDescent="0.2">
      <c r="A257" s="314">
        <v>236</v>
      </c>
      <c r="B257" s="315">
        <v>248</v>
      </c>
      <c r="C257" s="315" t="s">
        <v>607</v>
      </c>
      <c r="D257" s="316" t="s">
        <v>529</v>
      </c>
      <c r="E257" s="316" t="s">
        <v>135</v>
      </c>
      <c r="F257" s="316" t="s">
        <v>106</v>
      </c>
      <c r="G257" s="317">
        <v>784000</v>
      </c>
      <c r="H257" s="317">
        <v>784000</v>
      </c>
      <c r="I257" s="318" t="s">
        <v>91</v>
      </c>
      <c r="J257" s="319">
        <v>0</v>
      </c>
      <c r="K257" s="319">
        <v>0</v>
      </c>
      <c r="L257" s="317">
        <v>0</v>
      </c>
      <c r="M257" s="317">
        <v>0</v>
      </c>
      <c r="N257" s="317">
        <f t="shared" si="4"/>
        <v>784000</v>
      </c>
      <c r="O257" s="320" t="s">
        <v>530</v>
      </c>
      <c r="Q257" s="305"/>
    </row>
    <row r="258" spans="1:17" s="304" customFormat="1" ht="14.25" x14ac:dyDescent="0.2">
      <c r="A258" s="314">
        <v>237</v>
      </c>
      <c r="B258" s="315">
        <v>249</v>
      </c>
      <c r="C258" s="315" t="s">
        <v>609</v>
      </c>
      <c r="D258" s="316" t="s">
        <v>529</v>
      </c>
      <c r="E258" s="316" t="s">
        <v>135</v>
      </c>
      <c r="F258" s="316" t="s">
        <v>106</v>
      </c>
      <c r="G258" s="317">
        <v>784000</v>
      </c>
      <c r="H258" s="317">
        <v>784000</v>
      </c>
      <c r="I258" s="318" t="s">
        <v>91</v>
      </c>
      <c r="J258" s="319">
        <v>0</v>
      </c>
      <c r="K258" s="319">
        <v>0</v>
      </c>
      <c r="L258" s="317">
        <v>0</v>
      </c>
      <c r="M258" s="317">
        <v>0</v>
      </c>
      <c r="N258" s="317">
        <f t="shared" si="4"/>
        <v>784000</v>
      </c>
      <c r="O258" s="320" t="s">
        <v>530</v>
      </c>
      <c r="Q258" s="305"/>
    </row>
    <row r="259" spans="1:17" s="304" customFormat="1" ht="14.25" x14ac:dyDescent="0.2">
      <c r="A259" s="314">
        <v>238</v>
      </c>
      <c r="B259" s="315">
        <v>250</v>
      </c>
      <c r="C259" s="315" t="s">
        <v>611</v>
      </c>
      <c r="D259" s="316" t="s">
        <v>193</v>
      </c>
      <c r="E259" s="316" t="s">
        <v>135</v>
      </c>
      <c r="F259" s="316" t="s">
        <v>106</v>
      </c>
      <c r="G259" s="317">
        <v>336000</v>
      </c>
      <c r="H259" s="317">
        <v>336000</v>
      </c>
      <c r="I259" s="318" t="s">
        <v>91</v>
      </c>
      <c r="J259" s="319">
        <v>0</v>
      </c>
      <c r="K259" s="319">
        <v>0</v>
      </c>
      <c r="L259" s="317">
        <v>0</v>
      </c>
      <c r="M259" s="317">
        <v>0</v>
      </c>
      <c r="N259" s="317">
        <f t="shared" si="4"/>
        <v>336000</v>
      </c>
      <c r="O259" s="320" t="s">
        <v>530</v>
      </c>
      <c r="Q259" s="305"/>
    </row>
    <row r="260" spans="1:17" s="304" customFormat="1" ht="14.25" x14ac:dyDescent="0.2">
      <c r="A260" s="314">
        <v>239</v>
      </c>
      <c r="B260" s="315">
        <v>251</v>
      </c>
      <c r="C260" s="315" t="s">
        <v>613</v>
      </c>
      <c r="D260" s="316" t="s">
        <v>193</v>
      </c>
      <c r="E260" s="316" t="s">
        <v>135</v>
      </c>
      <c r="F260" s="316" t="s">
        <v>106</v>
      </c>
      <c r="G260" s="317">
        <v>560000</v>
      </c>
      <c r="H260" s="317">
        <v>560000</v>
      </c>
      <c r="I260" s="318" t="s">
        <v>91</v>
      </c>
      <c r="J260" s="319">
        <v>0</v>
      </c>
      <c r="K260" s="319">
        <v>0</v>
      </c>
      <c r="L260" s="317">
        <v>0</v>
      </c>
      <c r="M260" s="317">
        <v>0</v>
      </c>
      <c r="N260" s="317">
        <f t="shared" si="4"/>
        <v>560000</v>
      </c>
      <c r="O260" s="320" t="s">
        <v>530</v>
      </c>
      <c r="Q260" s="305"/>
    </row>
    <row r="261" spans="1:17" s="304" customFormat="1" ht="14.25" x14ac:dyDescent="0.2">
      <c r="A261" s="314">
        <v>240</v>
      </c>
      <c r="B261" s="315">
        <v>252</v>
      </c>
      <c r="C261" s="315" t="s">
        <v>615</v>
      </c>
      <c r="D261" s="316" t="s">
        <v>193</v>
      </c>
      <c r="E261" s="316" t="s">
        <v>135</v>
      </c>
      <c r="F261" s="316" t="s">
        <v>106</v>
      </c>
      <c r="G261" s="317">
        <v>672000</v>
      </c>
      <c r="H261" s="317">
        <v>672000</v>
      </c>
      <c r="I261" s="318" t="s">
        <v>91</v>
      </c>
      <c r="J261" s="319">
        <v>0</v>
      </c>
      <c r="K261" s="319">
        <v>0</v>
      </c>
      <c r="L261" s="317">
        <v>0</v>
      </c>
      <c r="M261" s="317">
        <v>0</v>
      </c>
      <c r="N261" s="317">
        <f t="shared" si="4"/>
        <v>672000</v>
      </c>
      <c r="O261" s="320" t="s">
        <v>530</v>
      </c>
      <c r="Q261" s="305"/>
    </row>
    <row r="262" spans="1:17" s="304" customFormat="1" ht="14.25" x14ac:dyDescent="0.2">
      <c r="A262" s="314">
        <v>241</v>
      </c>
      <c r="B262" s="315">
        <v>253</v>
      </c>
      <c r="C262" s="315" t="s">
        <v>617</v>
      </c>
      <c r="D262" s="316" t="s">
        <v>193</v>
      </c>
      <c r="E262" s="316" t="s">
        <v>135</v>
      </c>
      <c r="F262" s="316" t="s">
        <v>106</v>
      </c>
      <c r="G262" s="317">
        <v>784000</v>
      </c>
      <c r="H262" s="317">
        <v>784000</v>
      </c>
      <c r="I262" s="318" t="s">
        <v>91</v>
      </c>
      <c r="J262" s="319">
        <v>0</v>
      </c>
      <c r="K262" s="319">
        <v>0</v>
      </c>
      <c r="L262" s="317">
        <v>0</v>
      </c>
      <c r="M262" s="317">
        <v>0</v>
      </c>
      <c r="N262" s="317">
        <f t="shared" si="4"/>
        <v>784000</v>
      </c>
      <c r="O262" s="320" t="s">
        <v>530</v>
      </c>
      <c r="Q262" s="305"/>
    </row>
    <row r="263" spans="1:17" s="304" customFormat="1" ht="14.25" x14ac:dyDescent="0.2">
      <c r="A263" s="314">
        <v>242</v>
      </c>
      <c r="B263" s="315">
        <v>254</v>
      </c>
      <c r="C263" s="315" t="s">
        <v>619</v>
      </c>
      <c r="D263" s="316" t="s">
        <v>193</v>
      </c>
      <c r="E263" s="316" t="s">
        <v>135</v>
      </c>
      <c r="F263" s="316" t="s">
        <v>106</v>
      </c>
      <c r="G263" s="317">
        <v>336000</v>
      </c>
      <c r="H263" s="317">
        <v>336000</v>
      </c>
      <c r="I263" s="318" t="s">
        <v>91</v>
      </c>
      <c r="J263" s="319">
        <v>0</v>
      </c>
      <c r="K263" s="319">
        <v>0</v>
      </c>
      <c r="L263" s="317">
        <v>0</v>
      </c>
      <c r="M263" s="317">
        <v>0</v>
      </c>
      <c r="N263" s="317">
        <f t="shared" si="4"/>
        <v>336000</v>
      </c>
      <c r="O263" s="320" t="s">
        <v>530</v>
      </c>
      <c r="Q263" s="305"/>
    </row>
    <row r="264" spans="1:17" s="304" customFormat="1" ht="14.25" x14ac:dyDescent="0.2">
      <c r="A264" s="314">
        <v>243</v>
      </c>
      <c r="B264" s="315">
        <v>255</v>
      </c>
      <c r="C264" s="315" t="s">
        <v>621</v>
      </c>
      <c r="D264" s="316" t="s">
        <v>529</v>
      </c>
      <c r="E264" s="316" t="s">
        <v>135</v>
      </c>
      <c r="F264" s="316" t="s">
        <v>106</v>
      </c>
      <c r="G264" s="317">
        <v>672000</v>
      </c>
      <c r="H264" s="317">
        <v>672000</v>
      </c>
      <c r="I264" s="318" t="s">
        <v>91</v>
      </c>
      <c r="J264" s="319">
        <v>0</v>
      </c>
      <c r="K264" s="319">
        <v>0</v>
      </c>
      <c r="L264" s="317">
        <v>0</v>
      </c>
      <c r="M264" s="317">
        <v>0</v>
      </c>
      <c r="N264" s="317">
        <f t="shared" si="4"/>
        <v>672000</v>
      </c>
      <c r="O264" s="320" t="s">
        <v>530</v>
      </c>
      <c r="Q264" s="305"/>
    </row>
    <row r="265" spans="1:17" s="304" customFormat="1" ht="14.25" x14ac:dyDescent="0.2">
      <c r="A265" s="314">
        <v>244</v>
      </c>
      <c r="B265" s="315">
        <v>256</v>
      </c>
      <c r="C265" s="315" t="s">
        <v>623</v>
      </c>
      <c r="D265" s="316" t="s">
        <v>193</v>
      </c>
      <c r="E265" s="316" t="s">
        <v>135</v>
      </c>
      <c r="F265" s="316" t="s">
        <v>106</v>
      </c>
      <c r="G265" s="317">
        <v>224000</v>
      </c>
      <c r="H265" s="317">
        <v>224000</v>
      </c>
      <c r="I265" s="318" t="s">
        <v>91</v>
      </c>
      <c r="J265" s="319">
        <v>0</v>
      </c>
      <c r="K265" s="319">
        <v>0</v>
      </c>
      <c r="L265" s="317">
        <v>0</v>
      </c>
      <c r="M265" s="317">
        <v>0</v>
      </c>
      <c r="N265" s="317">
        <f t="shared" si="4"/>
        <v>224000</v>
      </c>
      <c r="O265" s="320" t="s">
        <v>530</v>
      </c>
      <c r="Q265" s="305"/>
    </row>
    <row r="266" spans="1:17" s="304" customFormat="1" ht="14.25" x14ac:dyDescent="0.2">
      <c r="A266" s="314">
        <v>245</v>
      </c>
      <c r="B266" s="315">
        <v>257</v>
      </c>
      <c r="C266" s="315" t="s">
        <v>625</v>
      </c>
      <c r="D266" s="316" t="s">
        <v>626</v>
      </c>
      <c r="E266" s="316" t="s">
        <v>597</v>
      </c>
      <c r="F266" s="316" t="s">
        <v>106</v>
      </c>
      <c r="G266" s="317">
        <v>1500</v>
      </c>
      <c r="H266" s="317">
        <v>1500</v>
      </c>
      <c r="I266" s="318" t="s">
        <v>91</v>
      </c>
      <c r="J266" s="319">
        <v>0</v>
      </c>
      <c r="K266" s="319">
        <v>0</v>
      </c>
      <c r="L266" s="317">
        <v>0</v>
      </c>
      <c r="M266" s="317">
        <v>0</v>
      </c>
      <c r="N266" s="317">
        <f t="shared" si="4"/>
        <v>1500</v>
      </c>
      <c r="O266" s="320" t="s">
        <v>530</v>
      </c>
      <c r="Q266" s="305"/>
    </row>
    <row r="267" spans="1:17" s="304" customFormat="1" ht="14.25" x14ac:dyDescent="0.2">
      <c r="A267" s="314">
        <v>246</v>
      </c>
      <c r="B267" s="315">
        <v>258</v>
      </c>
      <c r="C267" s="315" t="s">
        <v>628</v>
      </c>
      <c r="D267" s="316" t="s">
        <v>529</v>
      </c>
      <c r="E267" s="316" t="s">
        <v>135</v>
      </c>
      <c r="F267" s="316" t="s">
        <v>106</v>
      </c>
      <c r="G267" s="317">
        <v>560000</v>
      </c>
      <c r="H267" s="317">
        <v>560000</v>
      </c>
      <c r="I267" s="318" t="s">
        <v>91</v>
      </c>
      <c r="J267" s="319">
        <v>0</v>
      </c>
      <c r="K267" s="319">
        <v>0</v>
      </c>
      <c r="L267" s="317">
        <v>0</v>
      </c>
      <c r="M267" s="317">
        <v>0</v>
      </c>
      <c r="N267" s="317">
        <f t="shared" si="4"/>
        <v>560000</v>
      </c>
      <c r="O267" s="320" t="s">
        <v>530</v>
      </c>
      <c r="Q267" s="305"/>
    </row>
    <row r="268" spans="1:17" s="304" customFormat="1" ht="14.25" x14ac:dyDescent="0.2">
      <c r="A268" s="314">
        <v>247</v>
      </c>
      <c r="B268" s="315">
        <v>259</v>
      </c>
      <c r="C268" s="315" t="s">
        <v>630</v>
      </c>
      <c r="D268" s="316" t="s">
        <v>193</v>
      </c>
      <c r="E268" s="316" t="s">
        <v>135</v>
      </c>
      <c r="F268" s="316" t="s">
        <v>106</v>
      </c>
      <c r="G268" s="317">
        <v>336000</v>
      </c>
      <c r="H268" s="317">
        <v>336000</v>
      </c>
      <c r="I268" s="318" t="s">
        <v>91</v>
      </c>
      <c r="J268" s="319">
        <v>0</v>
      </c>
      <c r="K268" s="319">
        <v>0</v>
      </c>
      <c r="L268" s="317">
        <v>0</v>
      </c>
      <c r="M268" s="317">
        <v>0</v>
      </c>
      <c r="N268" s="317">
        <f t="shared" si="4"/>
        <v>336000</v>
      </c>
      <c r="O268" s="320" t="s">
        <v>530</v>
      </c>
      <c r="Q268" s="305"/>
    </row>
    <row r="269" spans="1:17" s="304" customFormat="1" ht="14.25" x14ac:dyDescent="0.2">
      <c r="A269" s="314">
        <v>248</v>
      </c>
      <c r="B269" s="315">
        <v>260</v>
      </c>
      <c r="C269" s="315" t="s">
        <v>632</v>
      </c>
      <c r="D269" s="316" t="s">
        <v>193</v>
      </c>
      <c r="E269" s="316" t="s">
        <v>135</v>
      </c>
      <c r="F269" s="316" t="s">
        <v>106</v>
      </c>
      <c r="G269" s="317">
        <v>336000</v>
      </c>
      <c r="H269" s="317">
        <v>336000</v>
      </c>
      <c r="I269" s="318" t="s">
        <v>91</v>
      </c>
      <c r="J269" s="319">
        <v>0</v>
      </c>
      <c r="K269" s="319">
        <v>0</v>
      </c>
      <c r="L269" s="317">
        <v>0</v>
      </c>
      <c r="M269" s="317">
        <v>0</v>
      </c>
      <c r="N269" s="317">
        <f t="shared" si="4"/>
        <v>336000</v>
      </c>
      <c r="O269" s="320" t="s">
        <v>530</v>
      </c>
      <c r="Q269" s="305"/>
    </row>
    <row r="270" spans="1:17" s="304" customFormat="1" ht="14.25" x14ac:dyDescent="0.2">
      <c r="A270" s="314">
        <v>249</v>
      </c>
      <c r="B270" s="315">
        <v>261</v>
      </c>
      <c r="C270" s="315" t="s">
        <v>634</v>
      </c>
      <c r="D270" s="316" t="s">
        <v>635</v>
      </c>
      <c r="E270" s="316" t="s">
        <v>597</v>
      </c>
      <c r="F270" s="316" t="s">
        <v>106</v>
      </c>
      <c r="G270" s="317">
        <v>1500</v>
      </c>
      <c r="H270" s="317">
        <v>1500</v>
      </c>
      <c r="I270" s="318" t="s">
        <v>91</v>
      </c>
      <c r="J270" s="319">
        <v>0</v>
      </c>
      <c r="K270" s="319">
        <v>0</v>
      </c>
      <c r="L270" s="317">
        <v>0</v>
      </c>
      <c r="M270" s="317">
        <v>0</v>
      </c>
      <c r="N270" s="317">
        <f t="shared" si="4"/>
        <v>1500</v>
      </c>
      <c r="O270" s="320" t="s">
        <v>530</v>
      </c>
      <c r="Q270" s="305"/>
    </row>
    <row r="271" spans="1:17" s="304" customFormat="1" ht="14.25" x14ac:dyDescent="0.2">
      <c r="A271" s="314">
        <v>250</v>
      </c>
      <c r="B271" s="315">
        <v>262</v>
      </c>
      <c r="C271" s="315" t="s">
        <v>637</v>
      </c>
      <c r="D271" s="316" t="s">
        <v>193</v>
      </c>
      <c r="E271" s="316" t="s">
        <v>135</v>
      </c>
      <c r="F271" s="316" t="s">
        <v>106</v>
      </c>
      <c r="G271" s="317">
        <v>560000</v>
      </c>
      <c r="H271" s="317">
        <v>560000</v>
      </c>
      <c r="I271" s="318" t="s">
        <v>91</v>
      </c>
      <c r="J271" s="319">
        <v>0</v>
      </c>
      <c r="K271" s="319">
        <v>0</v>
      </c>
      <c r="L271" s="317">
        <v>0</v>
      </c>
      <c r="M271" s="317">
        <v>0</v>
      </c>
      <c r="N271" s="317">
        <f t="shared" si="4"/>
        <v>560000</v>
      </c>
      <c r="O271" s="320" t="s">
        <v>530</v>
      </c>
      <c r="Q271" s="305"/>
    </row>
    <row r="272" spans="1:17" s="304" customFormat="1" ht="14.25" x14ac:dyDescent="0.2">
      <c r="A272" s="314">
        <v>251</v>
      </c>
      <c r="B272" s="315">
        <v>263</v>
      </c>
      <c r="C272" s="315" t="s">
        <v>639</v>
      </c>
      <c r="D272" s="316" t="s">
        <v>193</v>
      </c>
      <c r="E272" s="316" t="s">
        <v>135</v>
      </c>
      <c r="F272" s="316" t="s">
        <v>106</v>
      </c>
      <c r="G272" s="317">
        <v>448000</v>
      </c>
      <c r="H272" s="317">
        <v>448000</v>
      </c>
      <c r="I272" s="318" t="s">
        <v>91</v>
      </c>
      <c r="J272" s="319">
        <v>0</v>
      </c>
      <c r="K272" s="319">
        <v>0</v>
      </c>
      <c r="L272" s="317">
        <v>0</v>
      </c>
      <c r="M272" s="317">
        <v>0</v>
      </c>
      <c r="N272" s="317">
        <f t="shared" si="4"/>
        <v>448000</v>
      </c>
      <c r="O272" s="320" t="s">
        <v>530</v>
      </c>
      <c r="Q272" s="305"/>
    </row>
    <row r="273" spans="1:17" s="304" customFormat="1" ht="14.25" x14ac:dyDescent="0.2">
      <c r="A273" s="314">
        <v>252</v>
      </c>
      <c r="B273" s="315">
        <v>264</v>
      </c>
      <c r="C273" s="315" t="s">
        <v>641</v>
      </c>
      <c r="D273" s="316" t="s">
        <v>481</v>
      </c>
      <c r="E273" s="316" t="s">
        <v>382</v>
      </c>
      <c r="F273" s="316" t="s">
        <v>106</v>
      </c>
      <c r="G273" s="317">
        <v>20000</v>
      </c>
      <c r="H273" s="317">
        <v>20000</v>
      </c>
      <c r="I273" s="318" t="s">
        <v>91</v>
      </c>
      <c r="J273" s="319">
        <v>0</v>
      </c>
      <c r="K273" s="319">
        <v>0</v>
      </c>
      <c r="L273" s="317">
        <v>0</v>
      </c>
      <c r="M273" s="317">
        <v>0</v>
      </c>
      <c r="N273" s="317">
        <f t="shared" si="4"/>
        <v>20000</v>
      </c>
      <c r="O273" s="320" t="s">
        <v>530</v>
      </c>
      <c r="Q273" s="305"/>
    </row>
    <row r="274" spans="1:17" s="304" customFormat="1" ht="28.5" x14ac:dyDescent="0.2">
      <c r="A274" s="314">
        <v>253</v>
      </c>
      <c r="B274" s="315">
        <v>265</v>
      </c>
      <c r="C274" s="315" t="s">
        <v>643</v>
      </c>
      <c r="D274" s="316" t="s">
        <v>481</v>
      </c>
      <c r="E274" s="316" t="s">
        <v>388</v>
      </c>
      <c r="F274" s="316" t="s">
        <v>106</v>
      </c>
      <c r="G274" s="317">
        <v>85000</v>
      </c>
      <c r="H274" s="317">
        <v>85000</v>
      </c>
      <c r="I274" s="318" t="s">
        <v>91</v>
      </c>
      <c r="J274" s="319">
        <v>0</v>
      </c>
      <c r="K274" s="319">
        <v>0</v>
      </c>
      <c r="L274" s="317">
        <v>0</v>
      </c>
      <c r="M274" s="317">
        <v>0</v>
      </c>
      <c r="N274" s="317">
        <f t="shared" si="4"/>
        <v>85000</v>
      </c>
      <c r="O274" s="320" t="s">
        <v>530</v>
      </c>
      <c r="Q274" s="305"/>
    </row>
    <row r="275" spans="1:17" s="304" customFormat="1" ht="14.25" x14ac:dyDescent="0.2">
      <c r="A275" s="314">
        <v>254</v>
      </c>
      <c r="B275" s="315">
        <v>266</v>
      </c>
      <c r="C275" s="315" t="s">
        <v>645</v>
      </c>
      <c r="D275" s="316" t="s">
        <v>646</v>
      </c>
      <c r="E275" s="316" t="s">
        <v>647</v>
      </c>
      <c r="F275" s="316" t="s">
        <v>106</v>
      </c>
      <c r="G275" s="317">
        <v>12000</v>
      </c>
      <c r="H275" s="317">
        <v>12000</v>
      </c>
      <c r="I275" s="318" t="s">
        <v>91</v>
      </c>
      <c r="J275" s="319">
        <v>0</v>
      </c>
      <c r="K275" s="319">
        <v>0</v>
      </c>
      <c r="L275" s="317">
        <v>0</v>
      </c>
      <c r="M275" s="317">
        <v>0</v>
      </c>
      <c r="N275" s="317">
        <f t="shared" si="4"/>
        <v>12000</v>
      </c>
      <c r="O275" s="320" t="s">
        <v>530</v>
      </c>
      <c r="Q275" s="305"/>
    </row>
    <row r="276" spans="1:17" s="304" customFormat="1" ht="14.25" x14ac:dyDescent="0.2">
      <c r="A276" s="314">
        <v>255</v>
      </c>
      <c r="B276" s="315">
        <v>267</v>
      </c>
      <c r="C276" s="315" t="s">
        <v>649</v>
      </c>
      <c r="D276" s="316" t="s">
        <v>650</v>
      </c>
      <c r="E276" s="316" t="s">
        <v>256</v>
      </c>
      <c r="F276" s="316" t="s">
        <v>106</v>
      </c>
      <c r="G276" s="317">
        <v>250000</v>
      </c>
      <c r="H276" s="317">
        <v>250000</v>
      </c>
      <c r="I276" s="318" t="s">
        <v>91</v>
      </c>
      <c r="J276" s="319">
        <v>0</v>
      </c>
      <c r="K276" s="319">
        <v>0</v>
      </c>
      <c r="L276" s="317">
        <v>0</v>
      </c>
      <c r="M276" s="317">
        <v>0</v>
      </c>
      <c r="N276" s="317">
        <f t="shared" si="4"/>
        <v>250000</v>
      </c>
      <c r="O276" s="320" t="s">
        <v>530</v>
      </c>
      <c r="Q276" s="305"/>
    </row>
    <row r="277" spans="1:17" s="304" customFormat="1" ht="14.25" x14ac:dyDescent="0.2">
      <c r="A277" s="314">
        <v>256</v>
      </c>
      <c r="B277" s="315">
        <v>268</v>
      </c>
      <c r="C277" s="315" t="s">
        <v>652</v>
      </c>
      <c r="D277" s="316" t="s">
        <v>653</v>
      </c>
      <c r="E277" s="316" t="s">
        <v>654</v>
      </c>
      <c r="F277" s="316" t="s">
        <v>106</v>
      </c>
      <c r="G277" s="317">
        <v>200000</v>
      </c>
      <c r="H277" s="317">
        <v>200000</v>
      </c>
      <c r="I277" s="318" t="s">
        <v>91</v>
      </c>
      <c r="J277" s="319">
        <v>0</v>
      </c>
      <c r="K277" s="319">
        <v>0</v>
      </c>
      <c r="L277" s="317">
        <v>0</v>
      </c>
      <c r="M277" s="317">
        <v>0</v>
      </c>
      <c r="N277" s="317">
        <f t="shared" si="4"/>
        <v>200000</v>
      </c>
      <c r="O277" s="320" t="s">
        <v>530</v>
      </c>
      <c r="Q277" s="305"/>
    </row>
    <row r="278" spans="1:17" s="304" customFormat="1" ht="14.25" x14ac:dyDescent="0.2">
      <c r="A278" s="314">
        <v>257</v>
      </c>
      <c r="B278" s="315">
        <v>269</v>
      </c>
      <c r="C278" s="315" t="s">
        <v>656</v>
      </c>
      <c r="D278" s="316" t="s">
        <v>657</v>
      </c>
      <c r="E278" s="316" t="s">
        <v>154</v>
      </c>
      <c r="F278" s="316" t="s">
        <v>106</v>
      </c>
      <c r="G278" s="317">
        <v>10000</v>
      </c>
      <c r="H278" s="317">
        <v>10000</v>
      </c>
      <c r="I278" s="318" t="s">
        <v>91</v>
      </c>
      <c r="J278" s="319">
        <v>0</v>
      </c>
      <c r="K278" s="319">
        <v>0</v>
      </c>
      <c r="L278" s="317">
        <v>0</v>
      </c>
      <c r="M278" s="317">
        <v>0</v>
      </c>
      <c r="N278" s="317">
        <f t="shared" si="4"/>
        <v>10000</v>
      </c>
      <c r="O278" s="320" t="s">
        <v>530</v>
      </c>
      <c r="Q278" s="305"/>
    </row>
    <row r="279" spans="1:17" s="304" customFormat="1" ht="14.25" x14ac:dyDescent="0.2">
      <c r="A279" s="314">
        <v>258</v>
      </c>
      <c r="B279" s="315">
        <v>270</v>
      </c>
      <c r="C279" s="315" t="s">
        <v>659</v>
      </c>
      <c r="D279" s="316" t="s">
        <v>657</v>
      </c>
      <c r="E279" s="316" t="s">
        <v>660</v>
      </c>
      <c r="F279" s="316" t="s">
        <v>106</v>
      </c>
      <c r="G279" s="317">
        <v>12500</v>
      </c>
      <c r="H279" s="317">
        <v>12500</v>
      </c>
      <c r="I279" s="318" t="s">
        <v>91</v>
      </c>
      <c r="J279" s="319">
        <v>0</v>
      </c>
      <c r="K279" s="319">
        <v>0</v>
      </c>
      <c r="L279" s="317">
        <v>0</v>
      </c>
      <c r="M279" s="317">
        <v>0</v>
      </c>
      <c r="N279" s="317">
        <f t="shared" si="4"/>
        <v>12500</v>
      </c>
      <c r="O279" s="320" t="s">
        <v>530</v>
      </c>
      <c r="Q279" s="305"/>
    </row>
    <row r="280" spans="1:17" s="304" customFormat="1" ht="28.5" x14ac:dyDescent="0.2">
      <c r="A280" s="314">
        <v>259</v>
      </c>
      <c r="B280" s="315">
        <v>271</v>
      </c>
      <c r="C280" s="315" t="s">
        <v>662</v>
      </c>
      <c r="D280" s="316" t="s">
        <v>663</v>
      </c>
      <c r="E280" s="316" t="s">
        <v>664</v>
      </c>
      <c r="F280" s="316" t="s">
        <v>106</v>
      </c>
      <c r="G280" s="317">
        <v>30000</v>
      </c>
      <c r="H280" s="317">
        <v>30000</v>
      </c>
      <c r="I280" s="318" t="s">
        <v>91</v>
      </c>
      <c r="J280" s="319">
        <v>0</v>
      </c>
      <c r="K280" s="319">
        <v>0</v>
      </c>
      <c r="L280" s="317">
        <v>0</v>
      </c>
      <c r="M280" s="317">
        <v>0</v>
      </c>
      <c r="N280" s="317">
        <f t="shared" si="4"/>
        <v>30000</v>
      </c>
      <c r="O280" s="320" t="s">
        <v>530</v>
      </c>
      <c r="Q280" s="305"/>
    </row>
    <row r="281" spans="1:17" s="304" customFormat="1" ht="14.25" x14ac:dyDescent="0.2">
      <c r="A281" s="314">
        <v>260</v>
      </c>
      <c r="B281" s="315">
        <v>272</v>
      </c>
      <c r="C281" s="315" t="s">
        <v>666</v>
      </c>
      <c r="D281" s="316" t="s">
        <v>667</v>
      </c>
      <c r="E281" s="316" t="s">
        <v>668</v>
      </c>
      <c r="F281" s="316" t="s">
        <v>106</v>
      </c>
      <c r="G281" s="317">
        <v>15000</v>
      </c>
      <c r="H281" s="317">
        <v>15000</v>
      </c>
      <c r="I281" s="318" t="s">
        <v>91</v>
      </c>
      <c r="J281" s="319">
        <v>0</v>
      </c>
      <c r="K281" s="319">
        <v>0</v>
      </c>
      <c r="L281" s="317">
        <v>0</v>
      </c>
      <c r="M281" s="317">
        <v>0</v>
      </c>
      <c r="N281" s="317">
        <f t="shared" si="4"/>
        <v>15000</v>
      </c>
      <c r="O281" s="320" t="s">
        <v>530</v>
      </c>
      <c r="Q281" s="305"/>
    </row>
    <row r="282" spans="1:17" s="304" customFormat="1" ht="14.25" x14ac:dyDescent="0.2">
      <c r="A282" s="314">
        <v>261</v>
      </c>
      <c r="B282" s="315">
        <v>273</v>
      </c>
      <c r="C282" s="315" t="s">
        <v>670</v>
      </c>
      <c r="D282" s="316" t="s">
        <v>137</v>
      </c>
      <c r="E282" s="316" t="s">
        <v>148</v>
      </c>
      <c r="F282" s="316" t="s">
        <v>106</v>
      </c>
      <c r="G282" s="317">
        <v>50000</v>
      </c>
      <c r="H282" s="317">
        <v>50000</v>
      </c>
      <c r="I282" s="318" t="s">
        <v>91</v>
      </c>
      <c r="J282" s="319">
        <v>0</v>
      </c>
      <c r="K282" s="319">
        <v>0</v>
      </c>
      <c r="L282" s="317">
        <v>0</v>
      </c>
      <c r="M282" s="317">
        <v>0</v>
      </c>
      <c r="N282" s="317">
        <f t="shared" si="4"/>
        <v>50000</v>
      </c>
      <c r="O282" s="320" t="s">
        <v>530</v>
      </c>
      <c r="Q282" s="305"/>
    </row>
    <row r="283" spans="1:17" s="304" customFormat="1" ht="14.25" x14ac:dyDescent="0.2">
      <c r="A283" s="314">
        <v>262</v>
      </c>
      <c r="B283" s="315">
        <v>274</v>
      </c>
      <c r="C283" s="315" t="s">
        <v>672</v>
      </c>
      <c r="D283" s="316" t="s">
        <v>673</v>
      </c>
      <c r="E283" s="316" t="s">
        <v>674</v>
      </c>
      <c r="F283" s="316" t="s">
        <v>106</v>
      </c>
      <c r="G283" s="317">
        <v>10000</v>
      </c>
      <c r="H283" s="317">
        <v>10000</v>
      </c>
      <c r="I283" s="318" t="s">
        <v>91</v>
      </c>
      <c r="J283" s="319">
        <v>0</v>
      </c>
      <c r="K283" s="319">
        <v>0</v>
      </c>
      <c r="L283" s="317">
        <v>0</v>
      </c>
      <c r="M283" s="317">
        <v>0</v>
      </c>
      <c r="N283" s="317">
        <f t="shared" si="4"/>
        <v>10000</v>
      </c>
      <c r="O283" s="320" t="s">
        <v>530</v>
      </c>
      <c r="Q283" s="305"/>
    </row>
    <row r="284" spans="1:17" s="304" customFormat="1" ht="14.25" x14ac:dyDescent="0.2">
      <c r="A284" s="314">
        <v>263</v>
      </c>
      <c r="B284" s="315">
        <v>275</v>
      </c>
      <c r="C284" s="315" t="s">
        <v>676</v>
      </c>
      <c r="D284" s="316" t="s">
        <v>677</v>
      </c>
      <c r="E284" s="316" t="s">
        <v>678</v>
      </c>
      <c r="F284" s="316" t="s">
        <v>106</v>
      </c>
      <c r="G284" s="317">
        <v>50000</v>
      </c>
      <c r="H284" s="317">
        <v>50000</v>
      </c>
      <c r="I284" s="318" t="s">
        <v>91</v>
      </c>
      <c r="J284" s="319">
        <v>0</v>
      </c>
      <c r="K284" s="319">
        <v>0</v>
      </c>
      <c r="L284" s="317">
        <v>0</v>
      </c>
      <c r="M284" s="317">
        <v>0</v>
      </c>
      <c r="N284" s="317">
        <f t="shared" si="4"/>
        <v>50000</v>
      </c>
      <c r="O284" s="320" t="s">
        <v>530</v>
      </c>
      <c r="Q284" s="305"/>
    </row>
    <row r="285" spans="1:17" s="304" customFormat="1" ht="14.25" x14ac:dyDescent="0.2">
      <c r="A285" s="314">
        <v>264</v>
      </c>
      <c r="B285" s="315">
        <v>276</v>
      </c>
      <c r="C285" s="315" t="s">
        <v>680</v>
      </c>
      <c r="D285" s="316" t="s">
        <v>677</v>
      </c>
      <c r="E285" s="316" t="s">
        <v>681</v>
      </c>
      <c r="F285" s="316" t="s">
        <v>106</v>
      </c>
      <c r="G285" s="317">
        <v>25000</v>
      </c>
      <c r="H285" s="317">
        <v>25000</v>
      </c>
      <c r="I285" s="318" t="s">
        <v>91</v>
      </c>
      <c r="J285" s="319">
        <v>0</v>
      </c>
      <c r="K285" s="319">
        <v>0</v>
      </c>
      <c r="L285" s="317">
        <v>0</v>
      </c>
      <c r="M285" s="317">
        <v>0</v>
      </c>
      <c r="N285" s="317">
        <f t="shared" si="4"/>
        <v>25000</v>
      </c>
      <c r="O285" s="320" t="s">
        <v>530</v>
      </c>
      <c r="Q285" s="305"/>
    </row>
    <row r="286" spans="1:17" s="304" customFormat="1" ht="14.25" x14ac:dyDescent="0.2">
      <c r="A286" s="314">
        <v>265</v>
      </c>
      <c r="B286" s="315">
        <v>277</v>
      </c>
      <c r="C286" s="315" t="s">
        <v>683</v>
      </c>
      <c r="D286" s="316" t="s">
        <v>684</v>
      </c>
      <c r="E286" s="316" t="s">
        <v>685</v>
      </c>
      <c r="F286" s="316" t="s">
        <v>106</v>
      </c>
      <c r="G286" s="317">
        <v>95000</v>
      </c>
      <c r="H286" s="317">
        <v>95000</v>
      </c>
      <c r="I286" s="318" t="s">
        <v>91</v>
      </c>
      <c r="J286" s="319">
        <v>0</v>
      </c>
      <c r="K286" s="319">
        <v>0</v>
      </c>
      <c r="L286" s="317">
        <v>0</v>
      </c>
      <c r="M286" s="317">
        <v>0</v>
      </c>
      <c r="N286" s="317">
        <f t="shared" ref="N286:N349" si="5">IF(L286&gt;0,L286-M286,H286-M286)</f>
        <v>95000</v>
      </c>
      <c r="O286" s="320" t="s">
        <v>530</v>
      </c>
      <c r="Q286" s="305"/>
    </row>
    <row r="287" spans="1:17" s="304" customFormat="1" ht="14.25" x14ac:dyDescent="0.2">
      <c r="A287" s="314">
        <v>266</v>
      </c>
      <c r="B287" s="315">
        <v>278</v>
      </c>
      <c r="C287" s="315" t="s">
        <v>687</v>
      </c>
      <c r="D287" s="316" t="s">
        <v>688</v>
      </c>
      <c r="E287" s="316" t="s">
        <v>476</v>
      </c>
      <c r="F287" s="316" t="s">
        <v>106</v>
      </c>
      <c r="G287" s="317">
        <v>20000</v>
      </c>
      <c r="H287" s="317">
        <v>20000</v>
      </c>
      <c r="I287" s="318" t="s">
        <v>91</v>
      </c>
      <c r="J287" s="319">
        <v>0</v>
      </c>
      <c r="K287" s="319">
        <v>0</v>
      </c>
      <c r="L287" s="317">
        <v>0</v>
      </c>
      <c r="M287" s="317">
        <v>0</v>
      </c>
      <c r="N287" s="317">
        <f t="shared" si="5"/>
        <v>20000</v>
      </c>
      <c r="O287" s="320" t="s">
        <v>530</v>
      </c>
      <c r="Q287" s="305"/>
    </row>
    <row r="288" spans="1:17" s="304" customFormat="1" ht="28.5" x14ac:dyDescent="0.2">
      <c r="A288" s="314">
        <v>267</v>
      </c>
      <c r="B288" s="315">
        <v>279</v>
      </c>
      <c r="C288" s="315" t="s">
        <v>690</v>
      </c>
      <c r="D288" s="316" t="s">
        <v>691</v>
      </c>
      <c r="E288" s="316" t="s">
        <v>148</v>
      </c>
      <c r="F288" s="316" t="s">
        <v>106</v>
      </c>
      <c r="G288" s="317">
        <v>45000</v>
      </c>
      <c r="H288" s="317">
        <v>45000</v>
      </c>
      <c r="I288" s="318" t="s">
        <v>91</v>
      </c>
      <c r="J288" s="319">
        <v>0</v>
      </c>
      <c r="K288" s="319">
        <v>0</v>
      </c>
      <c r="L288" s="317">
        <v>0</v>
      </c>
      <c r="M288" s="317">
        <v>0</v>
      </c>
      <c r="N288" s="317">
        <f t="shared" si="5"/>
        <v>45000</v>
      </c>
      <c r="O288" s="320" t="s">
        <v>530</v>
      </c>
      <c r="Q288" s="305"/>
    </row>
    <row r="289" spans="1:17" s="304" customFormat="1" ht="14.25" x14ac:dyDescent="0.2">
      <c r="A289" s="314">
        <v>268</v>
      </c>
      <c r="B289" s="315">
        <v>280</v>
      </c>
      <c r="C289" s="315" t="s">
        <v>693</v>
      </c>
      <c r="D289" s="316" t="s">
        <v>415</v>
      </c>
      <c r="E289" s="316" t="s">
        <v>148</v>
      </c>
      <c r="F289" s="316" t="s">
        <v>106</v>
      </c>
      <c r="G289" s="317">
        <v>87000</v>
      </c>
      <c r="H289" s="317">
        <v>87000</v>
      </c>
      <c r="I289" s="318" t="s">
        <v>91</v>
      </c>
      <c r="J289" s="319">
        <v>0</v>
      </c>
      <c r="K289" s="319">
        <v>0</v>
      </c>
      <c r="L289" s="317">
        <v>0</v>
      </c>
      <c r="M289" s="317">
        <v>0</v>
      </c>
      <c r="N289" s="317">
        <f t="shared" si="5"/>
        <v>87000</v>
      </c>
      <c r="O289" s="320" t="s">
        <v>530</v>
      </c>
      <c r="Q289" s="305"/>
    </row>
    <row r="290" spans="1:17" s="304" customFormat="1" ht="28.5" x14ac:dyDescent="0.2">
      <c r="A290" s="314">
        <v>269</v>
      </c>
      <c r="B290" s="315">
        <v>281</v>
      </c>
      <c r="C290" s="315" t="s">
        <v>695</v>
      </c>
      <c r="D290" s="316" t="s">
        <v>696</v>
      </c>
      <c r="E290" s="316" t="s">
        <v>148</v>
      </c>
      <c r="F290" s="316" t="s">
        <v>106</v>
      </c>
      <c r="G290" s="317">
        <v>10000</v>
      </c>
      <c r="H290" s="317">
        <v>10000</v>
      </c>
      <c r="I290" s="318" t="s">
        <v>91</v>
      </c>
      <c r="J290" s="319">
        <v>0</v>
      </c>
      <c r="K290" s="319">
        <v>0</v>
      </c>
      <c r="L290" s="317">
        <v>0</v>
      </c>
      <c r="M290" s="317">
        <v>0</v>
      </c>
      <c r="N290" s="317">
        <f t="shared" si="5"/>
        <v>10000</v>
      </c>
      <c r="O290" s="320" t="s">
        <v>530</v>
      </c>
      <c r="Q290" s="305"/>
    </row>
    <row r="291" spans="1:17" s="304" customFormat="1" ht="14.25" x14ac:dyDescent="0.2">
      <c r="A291" s="314">
        <v>270</v>
      </c>
      <c r="B291" s="315">
        <v>282</v>
      </c>
      <c r="C291" s="315" t="s">
        <v>698</v>
      </c>
      <c r="D291" s="316" t="s">
        <v>481</v>
      </c>
      <c r="E291" s="316" t="s">
        <v>384</v>
      </c>
      <c r="F291" s="316" t="s">
        <v>106</v>
      </c>
      <c r="G291" s="317">
        <v>20000</v>
      </c>
      <c r="H291" s="317">
        <v>20000</v>
      </c>
      <c r="I291" s="318" t="s">
        <v>91</v>
      </c>
      <c r="J291" s="319">
        <v>0</v>
      </c>
      <c r="K291" s="319">
        <v>0</v>
      </c>
      <c r="L291" s="317">
        <v>0</v>
      </c>
      <c r="M291" s="317">
        <v>0</v>
      </c>
      <c r="N291" s="317">
        <f t="shared" si="5"/>
        <v>20000</v>
      </c>
      <c r="O291" s="320" t="s">
        <v>530</v>
      </c>
      <c r="Q291" s="305"/>
    </row>
    <row r="292" spans="1:17" s="304" customFormat="1" ht="14.25" x14ac:dyDescent="0.2">
      <c r="A292" s="314">
        <v>271</v>
      </c>
      <c r="B292" s="315">
        <v>283</v>
      </c>
      <c r="C292" s="315" t="s">
        <v>700</v>
      </c>
      <c r="D292" s="316" t="s">
        <v>481</v>
      </c>
      <c r="E292" s="316" t="s">
        <v>148</v>
      </c>
      <c r="F292" s="316" t="s">
        <v>106</v>
      </c>
      <c r="G292" s="317">
        <v>225000</v>
      </c>
      <c r="H292" s="317">
        <v>225000</v>
      </c>
      <c r="I292" s="318" t="s">
        <v>91</v>
      </c>
      <c r="J292" s="319">
        <v>0</v>
      </c>
      <c r="K292" s="319">
        <v>0</v>
      </c>
      <c r="L292" s="317">
        <v>0</v>
      </c>
      <c r="M292" s="317">
        <v>0</v>
      </c>
      <c r="N292" s="317">
        <f t="shared" si="5"/>
        <v>225000</v>
      </c>
      <c r="O292" s="320" t="s">
        <v>530</v>
      </c>
      <c r="Q292" s="305"/>
    </row>
    <row r="293" spans="1:17" s="304" customFormat="1" ht="14.25" x14ac:dyDescent="0.2">
      <c r="A293" s="314">
        <v>272</v>
      </c>
      <c r="B293" s="315">
        <v>284</v>
      </c>
      <c r="C293" s="315" t="s">
        <v>702</v>
      </c>
      <c r="D293" s="316" t="s">
        <v>481</v>
      </c>
      <c r="E293" s="316" t="s">
        <v>135</v>
      </c>
      <c r="F293" s="316" t="s">
        <v>106</v>
      </c>
      <c r="G293" s="317">
        <v>350000</v>
      </c>
      <c r="H293" s="317">
        <v>350000</v>
      </c>
      <c r="I293" s="318" t="s">
        <v>91</v>
      </c>
      <c r="J293" s="319">
        <v>0</v>
      </c>
      <c r="K293" s="319">
        <v>0</v>
      </c>
      <c r="L293" s="317">
        <v>0</v>
      </c>
      <c r="M293" s="317">
        <v>0</v>
      </c>
      <c r="N293" s="317">
        <f t="shared" si="5"/>
        <v>350000</v>
      </c>
      <c r="O293" s="320" t="s">
        <v>530</v>
      </c>
      <c r="Q293" s="305"/>
    </row>
    <row r="294" spans="1:17" s="304" customFormat="1" ht="14.25" x14ac:dyDescent="0.2">
      <c r="A294" s="314">
        <v>273</v>
      </c>
      <c r="B294" s="315">
        <v>285</v>
      </c>
      <c r="C294" s="315" t="s">
        <v>704</v>
      </c>
      <c r="D294" s="316" t="s">
        <v>705</v>
      </c>
      <c r="E294" s="316" t="s">
        <v>371</v>
      </c>
      <c r="F294" s="316" t="s">
        <v>106</v>
      </c>
      <c r="G294" s="317">
        <v>40000</v>
      </c>
      <c r="H294" s="317">
        <v>40000</v>
      </c>
      <c r="I294" s="318" t="s">
        <v>91</v>
      </c>
      <c r="J294" s="319">
        <v>0</v>
      </c>
      <c r="K294" s="319">
        <v>0</v>
      </c>
      <c r="L294" s="317">
        <v>0</v>
      </c>
      <c r="M294" s="317">
        <v>0</v>
      </c>
      <c r="N294" s="317">
        <f t="shared" si="5"/>
        <v>40000</v>
      </c>
      <c r="O294" s="320" t="s">
        <v>530</v>
      </c>
      <c r="Q294" s="305"/>
    </row>
    <row r="295" spans="1:17" s="304" customFormat="1" ht="14.25" x14ac:dyDescent="0.2">
      <c r="A295" s="314">
        <v>274</v>
      </c>
      <c r="B295" s="315">
        <v>286</v>
      </c>
      <c r="C295" s="315" t="s">
        <v>707</v>
      </c>
      <c r="D295" s="316" t="s">
        <v>708</v>
      </c>
      <c r="E295" s="316" t="s">
        <v>709</v>
      </c>
      <c r="F295" s="316" t="s">
        <v>106</v>
      </c>
      <c r="G295" s="317">
        <v>100000</v>
      </c>
      <c r="H295" s="317">
        <v>100000</v>
      </c>
      <c r="I295" s="318" t="s">
        <v>91</v>
      </c>
      <c r="J295" s="319">
        <v>0</v>
      </c>
      <c r="K295" s="319">
        <v>0</v>
      </c>
      <c r="L295" s="317">
        <v>0</v>
      </c>
      <c r="M295" s="317">
        <v>0</v>
      </c>
      <c r="N295" s="317">
        <f t="shared" si="5"/>
        <v>100000</v>
      </c>
      <c r="O295" s="320" t="s">
        <v>530</v>
      </c>
      <c r="Q295" s="305"/>
    </row>
    <row r="296" spans="1:17" s="304" customFormat="1" ht="14.25" x14ac:dyDescent="0.2">
      <c r="A296" s="314">
        <v>275</v>
      </c>
      <c r="B296" s="315">
        <v>287</v>
      </c>
      <c r="C296" s="315" t="s">
        <v>711</v>
      </c>
      <c r="D296" s="316" t="s">
        <v>708</v>
      </c>
      <c r="E296" s="316" t="s">
        <v>712</v>
      </c>
      <c r="F296" s="316" t="s">
        <v>106</v>
      </c>
      <c r="G296" s="317">
        <v>20000</v>
      </c>
      <c r="H296" s="317">
        <v>20000</v>
      </c>
      <c r="I296" s="318" t="s">
        <v>91</v>
      </c>
      <c r="J296" s="319">
        <v>0</v>
      </c>
      <c r="K296" s="319">
        <v>0</v>
      </c>
      <c r="L296" s="317">
        <v>0</v>
      </c>
      <c r="M296" s="317">
        <v>0</v>
      </c>
      <c r="N296" s="317">
        <f t="shared" si="5"/>
        <v>20000</v>
      </c>
      <c r="O296" s="320" t="s">
        <v>530</v>
      </c>
      <c r="Q296" s="305"/>
    </row>
    <row r="297" spans="1:17" s="304" customFormat="1" ht="14.25" x14ac:dyDescent="0.2">
      <c r="A297" s="314">
        <v>276</v>
      </c>
      <c r="B297" s="315">
        <v>288</v>
      </c>
      <c r="C297" s="315" t="s">
        <v>714</v>
      </c>
      <c r="D297" s="316" t="s">
        <v>715</v>
      </c>
      <c r="E297" s="316" t="s">
        <v>716</v>
      </c>
      <c r="F297" s="316" t="s">
        <v>106</v>
      </c>
      <c r="G297" s="317">
        <v>250000</v>
      </c>
      <c r="H297" s="317">
        <v>250000</v>
      </c>
      <c r="I297" s="318" t="s">
        <v>91</v>
      </c>
      <c r="J297" s="319">
        <v>0</v>
      </c>
      <c r="K297" s="319">
        <v>0</v>
      </c>
      <c r="L297" s="317">
        <v>0</v>
      </c>
      <c r="M297" s="317">
        <v>0</v>
      </c>
      <c r="N297" s="317">
        <f t="shared" si="5"/>
        <v>250000</v>
      </c>
      <c r="O297" s="320" t="s">
        <v>530</v>
      </c>
      <c r="Q297" s="305"/>
    </row>
    <row r="298" spans="1:17" s="304" customFormat="1" ht="14.25" x14ac:dyDescent="0.2">
      <c r="A298" s="314">
        <v>277</v>
      </c>
      <c r="B298" s="315">
        <v>289</v>
      </c>
      <c r="C298" s="315" t="s">
        <v>718</v>
      </c>
      <c r="D298" s="316" t="s">
        <v>719</v>
      </c>
      <c r="E298" s="316" t="s">
        <v>720</v>
      </c>
      <c r="F298" s="316" t="s">
        <v>106</v>
      </c>
      <c r="G298" s="317">
        <v>80000</v>
      </c>
      <c r="H298" s="317">
        <v>80000</v>
      </c>
      <c r="I298" s="318" t="s">
        <v>91</v>
      </c>
      <c r="J298" s="319">
        <v>0</v>
      </c>
      <c r="K298" s="319">
        <v>0</v>
      </c>
      <c r="L298" s="317">
        <v>0</v>
      </c>
      <c r="M298" s="317">
        <v>0</v>
      </c>
      <c r="N298" s="317">
        <f t="shared" si="5"/>
        <v>80000</v>
      </c>
      <c r="O298" s="320" t="s">
        <v>530</v>
      </c>
      <c r="Q298" s="305"/>
    </row>
    <row r="299" spans="1:17" s="304" customFormat="1" ht="14.25" x14ac:dyDescent="0.2">
      <c r="A299" s="314">
        <v>278</v>
      </c>
      <c r="B299" s="315">
        <v>290</v>
      </c>
      <c r="C299" s="315" t="s">
        <v>722</v>
      </c>
      <c r="D299" s="316" t="s">
        <v>723</v>
      </c>
      <c r="E299" s="316" t="s">
        <v>724</v>
      </c>
      <c r="F299" s="316" t="s">
        <v>106</v>
      </c>
      <c r="G299" s="317">
        <v>15000</v>
      </c>
      <c r="H299" s="317">
        <v>15000</v>
      </c>
      <c r="I299" s="318" t="s">
        <v>91</v>
      </c>
      <c r="J299" s="319">
        <v>0</v>
      </c>
      <c r="K299" s="319">
        <v>0</v>
      </c>
      <c r="L299" s="317">
        <v>0</v>
      </c>
      <c r="M299" s="317">
        <v>0</v>
      </c>
      <c r="N299" s="317">
        <f t="shared" si="5"/>
        <v>15000</v>
      </c>
      <c r="O299" s="320" t="s">
        <v>530</v>
      </c>
      <c r="Q299" s="305"/>
    </row>
    <row r="300" spans="1:17" s="304" customFormat="1" ht="28.5" x14ac:dyDescent="0.2">
      <c r="A300" s="314">
        <v>279</v>
      </c>
      <c r="B300" s="315">
        <v>291</v>
      </c>
      <c r="C300" s="315" t="s">
        <v>726</v>
      </c>
      <c r="D300" s="316" t="s">
        <v>727</v>
      </c>
      <c r="E300" s="316" t="s">
        <v>728</v>
      </c>
      <c r="F300" s="316" t="s">
        <v>106</v>
      </c>
      <c r="G300" s="317">
        <v>150000</v>
      </c>
      <c r="H300" s="317">
        <v>150000</v>
      </c>
      <c r="I300" s="318" t="s">
        <v>91</v>
      </c>
      <c r="J300" s="319">
        <v>0</v>
      </c>
      <c r="K300" s="319">
        <v>0</v>
      </c>
      <c r="L300" s="317">
        <v>0</v>
      </c>
      <c r="M300" s="317">
        <v>0</v>
      </c>
      <c r="N300" s="317">
        <f t="shared" si="5"/>
        <v>150000</v>
      </c>
      <c r="O300" s="320" t="s">
        <v>530</v>
      </c>
      <c r="Q300" s="305"/>
    </row>
    <row r="301" spans="1:17" s="304" customFormat="1" ht="14.25" x14ac:dyDescent="0.2">
      <c r="A301" s="314">
        <v>280</v>
      </c>
      <c r="B301" s="315">
        <v>292</v>
      </c>
      <c r="C301" s="315" t="s">
        <v>730</v>
      </c>
      <c r="D301" s="316" t="s">
        <v>481</v>
      </c>
      <c r="E301" s="316" t="s">
        <v>135</v>
      </c>
      <c r="F301" s="316" t="s">
        <v>106</v>
      </c>
      <c r="G301" s="317">
        <v>350000</v>
      </c>
      <c r="H301" s="317">
        <v>350000</v>
      </c>
      <c r="I301" s="318" t="s">
        <v>91</v>
      </c>
      <c r="J301" s="319">
        <v>0</v>
      </c>
      <c r="K301" s="319">
        <v>0</v>
      </c>
      <c r="L301" s="317">
        <v>0</v>
      </c>
      <c r="M301" s="317">
        <v>0</v>
      </c>
      <c r="N301" s="317">
        <f t="shared" si="5"/>
        <v>350000</v>
      </c>
      <c r="O301" s="320" t="s">
        <v>530</v>
      </c>
      <c r="Q301" s="305"/>
    </row>
    <row r="302" spans="1:17" s="304" customFormat="1" ht="14.25" x14ac:dyDescent="0.2">
      <c r="A302" s="314">
        <v>281</v>
      </c>
      <c r="B302" s="315">
        <v>293</v>
      </c>
      <c r="C302" s="315" t="s">
        <v>732</v>
      </c>
      <c r="D302" s="316" t="s">
        <v>481</v>
      </c>
      <c r="E302" s="316" t="s">
        <v>148</v>
      </c>
      <c r="F302" s="316" t="s">
        <v>106</v>
      </c>
      <c r="G302" s="317">
        <v>40000</v>
      </c>
      <c r="H302" s="317">
        <v>40000</v>
      </c>
      <c r="I302" s="318" t="s">
        <v>91</v>
      </c>
      <c r="J302" s="319">
        <v>0</v>
      </c>
      <c r="K302" s="319">
        <v>0</v>
      </c>
      <c r="L302" s="317">
        <v>0</v>
      </c>
      <c r="M302" s="317">
        <v>0</v>
      </c>
      <c r="N302" s="317">
        <f t="shared" si="5"/>
        <v>40000</v>
      </c>
      <c r="O302" s="320" t="s">
        <v>530</v>
      </c>
      <c r="Q302" s="305"/>
    </row>
    <row r="303" spans="1:17" s="304" customFormat="1" ht="28.5" x14ac:dyDescent="0.2">
      <c r="A303" s="314">
        <v>282</v>
      </c>
      <c r="B303" s="315">
        <v>294</v>
      </c>
      <c r="C303" s="315" t="s">
        <v>734</v>
      </c>
      <c r="D303" s="316" t="s">
        <v>735</v>
      </c>
      <c r="E303" s="316" t="s">
        <v>736</v>
      </c>
      <c r="F303" s="316" t="s">
        <v>106</v>
      </c>
      <c r="G303" s="317">
        <v>15000</v>
      </c>
      <c r="H303" s="317">
        <v>15000</v>
      </c>
      <c r="I303" s="318" t="s">
        <v>91</v>
      </c>
      <c r="J303" s="319">
        <v>0</v>
      </c>
      <c r="K303" s="319">
        <v>0</v>
      </c>
      <c r="L303" s="317">
        <v>0</v>
      </c>
      <c r="M303" s="317">
        <v>0</v>
      </c>
      <c r="N303" s="317">
        <f t="shared" si="5"/>
        <v>15000</v>
      </c>
      <c r="O303" s="320" t="s">
        <v>530</v>
      </c>
      <c r="Q303" s="305"/>
    </row>
    <row r="304" spans="1:17" s="304" customFormat="1" ht="28.5" x14ac:dyDescent="0.2">
      <c r="A304" s="314">
        <v>283</v>
      </c>
      <c r="B304" s="315">
        <v>295</v>
      </c>
      <c r="C304" s="315" t="s">
        <v>738</v>
      </c>
      <c r="D304" s="316" t="s">
        <v>735</v>
      </c>
      <c r="E304" s="316" t="s">
        <v>177</v>
      </c>
      <c r="F304" s="316" t="s">
        <v>106</v>
      </c>
      <c r="G304" s="317">
        <v>45000</v>
      </c>
      <c r="H304" s="317">
        <v>45000</v>
      </c>
      <c r="I304" s="318" t="s">
        <v>91</v>
      </c>
      <c r="J304" s="319">
        <v>0</v>
      </c>
      <c r="K304" s="319">
        <v>0</v>
      </c>
      <c r="L304" s="317">
        <v>0</v>
      </c>
      <c r="M304" s="317">
        <v>0</v>
      </c>
      <c r="N304" s="317">
        <f t="shared" si="5"/>
        <v>45000</v>
      </c>
      <c r="O304" s="320" t="s">
        <v>530</v>
      </c>
      <c r="Q304" s="305"/>
    </row>
    <row r="305" spans="1:17" s="304" customFormat="1" ht="28.5" x14ac:dyDescent="0.2">
      <c r="A305" s="314">
        <v>284</v>
      </c>
      <c r="B305" s="315">
        <v>296</v>
      </c>
      <c r="C305" s="315" t="s">
        <v>740</v>
      </c>
      <c r="D305" s="316" t="s">
        <v>741</v>
      </c>
      <c r="E305" s="316" t="s">
        <v>148</v>
      </c>
      <c r="F305" s="316" t="s">
        <v>106</v>
      </c>
      <c r="G305" s="317">
        <v>350000</v>
      </c>
      <c r="H305" s="317">
        <v>350000</v>
      </c>
      <c r="I305" s="318" t="s">
        <v>91</v>
      </c>
      <c r="J305" s="319">
        <v>0</v>
      </c>
      <c r="K305" s="319">
        <v>0</v>
      </c>
      <c r="L305" s="317">
        <v>0</v>
      </c>
      <c r="M305" s="317">
        <v>0</v>
      </c>
      <c r="N305" s="317">
        <f t="shared" si="5"/>
        <v>350000</v>
      </c>
      <c r="O305" s="320" t="s">
        <v>530</v>
      </c>
      <c r="Q305" s="305"/>
    </row>
    <row r="306" spans="1:17" s="304" customFormat="1" ht="28.5" x14ac:dyDescent="0.2">
      <c r="A306" s="314">
        <v>285</v>
      </c>
      <c r="B306" s="315">
        <v>297</v>
      </c>
      <c r="C306" s="315" t="s">
        <v>743</v>
      </c>
      <c r="D306" s="316" t="s">
        <v>744</v>
      </c>
      <c r="E306" s="316" t="s">
        <v>745</v>
      </c>
      <c r="F306" s="316" t="s">
        <v>106</v>
      </c>
      <c r="G306" s="317">
        <v>20000</v>
      </c>
      <c r="H306" s="317">
        <v>20000</v>
      </c>
      <c r="I306" s="318" t="s">
        <v>91</v>
      </c>
      <c r="J306" s="319">
        <v>0</v>
      </c>
      <c r="K306" s="319">
        <v>0</v>
      </c>
      <c r="L306" s="317">
        <v>0</v>
      </c>
      <c r="M306" s="317">
        <v>0</v>
      </c>
      <c r="N306" s="317">
        <f t="shared" si="5"/>
        <v>20000</v>
      </c>
      <c r="O306" s="320" t="s">
        <v>530</v>
      </c>
      <c r="Q306" s="305"/>
    </row>
    <row r="307" spans="1:17" s="304" customFormat="1" ht="14.25" x14ac:dyDescent="0.2">
      <c r="A307" s="314">
        <v>286</v>
      </c>
      <c r="B307" s="315">
        <v>298</v>
      </c>
      <c r="C307" s="315" t="s">
        <v>747</v>
      </c>
      <c r="D307" s="316" t="s">
        <v>748</v>
      </c>
      <c r="E307" s="316" t="s">
        <v>236</v>
      </c>
      <c r="F307" s="316" t="s">
        <v>106</v>
      </c>
      <c r="G307" s="317">
        <v>45000</v>
      </c>
      <c r="H307" s="317">
        <v>45000</v>
      </c>
      <c r="I307" s="318" t="s">
        <v>91</v>
      </c>
      <c r="J307" s="319">
        <v>0</v>
      </c>
      <c r="K307" s="319">
        <v>0</v>
      </c>
      <c r="L307" s="317">
        <v>0</v>
      </c>
      <c r="M307" s="317">
        <v>0</v>
      </c>
      <c r="N307" s="317">
        <f t="shared" si="5"/>
        <v>45000</v>
      </c>
      <c r="O307" s="320" t="s">
        <v>530</v>
      </c>
      <c r="Q307" s="305"/>
    </row>
    <row r="308" spans="1:17" s="304" customFormat="1" ht="14.25" x14ac:dyDescent="0.2">
      <c r="A308" s="314">
        <v>287</v>
      </c>
      <c r="B308" s="315">
        <v>299</v>
      </c>
      <c r="C308" s="315" t="s">
        <v>750</v>
      </c>
      <c r="D308" s="316" t="s">
        <v>481</v>
      </c>
      <c r="E308" s="316" t="s">
        <v>751</v>
      </c>
      <c r="F308" s="316" t="s">
        <v>106</v>
      </c>
      <c r="G308" s="317">
        <v>300000</v>
      </c>
      <c r="H308" s="317">
        <v>300000</v>
      </c>
      <c r="I308" s="318" t="s">
        <v>91</v>
      </c>
      <c r="J308" s="319">
        <v>0</v>
      </c>
      <c r="K308" s="319">
        <v>0</v>
      </c>
      <c r="L308" s="317">
        <v>0</v>
      </c>
      <c r="M308" s="317">
        <v>0</v>
      </c>
      <c r="N308" s="317">
        <f t="shared" si="5"/>
        <v>300000</v>
      </c>
      <c r="O308" s="320" t="s">
        <v>530</v>
      </c>
      <c r="Q308" s="305"/>
    </row>
    <row r="309" spans="1:17" s="304" customFormat="1" ht="28.5" x14ac:dyDescent="0.2">
      <c r="A309" s="314">
        <v>288</v>
      </c>
      <c r="B309" s="315">
        <v>300</v>
      </c>
      <c r="C309" s="315" t="s">
        <v>753</v>
      </c>
      <c r="D309" s="316" t="s">
        <v>754</v>
      </c>
      <c r="E309" s="316" t="s">
        <v>144</v>
      </c>
      <c r="F309" s="316" t="s">
        <v>106</v>
      </c>
      <c r="G309" s="317">
        <v>12000</v>
      </c>
      <c r="H309" s="317">
        <v>12000</v>
      </c>
      <c r="I309" s="318" t="s">
        <v>91</v>
      </c>
      <c r="J309" s="319">
        <v>0</v>
      </c>
      <c r="K309" s="319">
        <v>0</v>
      </c>
      <c r="L309" s="317">
        <v>0</v>
      </c>
      <c r="M309" s="317">
        <v>0</v>
      </c>
      <c r="N309" s="317">
        <f t="shared" si="5"/>
        <v>12000</v>
      </c>
      <c r="O309" s="320" t="s">
        <v>530</v>
      </c>
      <c r="Q309" s="305"/>
    </row>
    <row r="310" spans="1:17" s="304" customFormat="1" ht="28.5" x14ac:dyDescent="0.2">
      <c r="A310" s="314">
        <v>289</v>
      </c>
      <c r="B310" s="315">
        <v>301</v>
      </c>
      <c r="C310" s="315" t="s">
        <v>756</v>
      </c>
      <c r="D310" s="316" t="s">
        <v>754</v>
      </c>
      <c r="E310" s="316" t="s">
        <v>148</v>
      </c>
      <c r="F310" s="316" t="s">
        <v>106</v>
      </c>
      <c r="G310" s="317">
        <v>300000</v>
      </c>
      <c r="H310" s="317">
        <v>300000</v>
      </c>
      <c r="I310" s="318" t="s">
        <v>91</v>
      </c>
      <c r="J310" s="319">
        <v>0</v>
      </c>
      <c r="K310" s="319">
        <v>0</v>
      </c>
      <c r="L310" s="317">
        <v>0</v>
      </c>
      <c r="M310" s="317">
        <v>0</v>
      </c>
      <c r="N310" s="317">
        <f t="shared" si="5"/>
        <v>300000</v>
      </c>
      <c r="O310" s="320" t="s">
        <v>530</v>
      </c>
      <c r="Q310" s="305"/>
    </row>
    <row r="311" spans="1:17" s="304" customFormat="1" ht="28.5" x14ac:dyDescent="0.2">
      <c r="A311" s="314">
        <v>290</v>
      </c>
      <c r="B311" s="315">
        <v>302</v>
      </c>
      <c r="C311" s="315" t="s">
        <v>758</v>
      </c>
      <c r="D311" s="316" t="s">
        <v>432</v>
      </c>
      <c r="E311" s="316" t="s">
        <v>218</v>
      </c>
      <c r="F311" s="316" t="s">
        <v>106</v>
      </c>
      <c r="G311" s="317">
        <v>16000</v>
      </c>
      <c r="H311" s="317">
        <v>16000</v>
      </c>
      <c r="I311" s="318" t="s">
        <v>91</v>
      </c>
      <c r="J311" s="319">
        <v>0</v>
      </c>
      <c r="K311" s="319">
        <v>0</v>
      </c>
      <c r="L311" s="317">
        <v>0</v>
      </c>
      <c r="M311" s="317">
        <v>0</v>
      </c>
      <c r="N311" s="317">
        <f t="shared" si="5"/>
        <v>16000</v>
      </c>
      <c r="O311" s="320" t="s">
        <v>530</v>
      </c>
      <c r="Q311" s="305"/>
    </row>
    <row r="312" spans="1:17" s="304" customFormat="1" ht="14.25" x14ac:dyDescent="0.2">
      <c r="A312" s="314">
        <v>291</v>
      </c>
      <c r="B312" s="315">
        <v>303</v>
      </c>
      <c r="C312" s="315" t="s">
        <v>760</v>
      </c>
      <c r="D312" s="316" t="s">
        <v>481</v>
      </c>
      <c r="E312" s="316" t="s">
        <v>135</v>
      </c>
      <c r="F312" s="316" t="s">
        <v>106</v>
      </c>
      <c r="G312" s="317">
        <v>350000</v>
      </c>
      <c r="H312" s="317">
        <v>350000</v>
      </c>
      <c r="I312" s="318" t="s">
        <v>91</v>
      </c>
      <c r="J312" s="319">
        <v>0</v>
      </c>
      <c r="K312" s="319">
        <v>0</v>
      </c>
      <c r="L312" s="317">
        <v>0</v>
      </c>
      <c r="M312" s="317">
        <v>0</v>
      </c>
      <c r="N312" s="317">
        <f t="shared" si="5"/>
        <v>350000</v>
      </c>
      <c r="O312" s="320" t="s">
        <v>530</v>
      </c>
      <c r="Q312" s="305"/>
    </row>
    <row r="313" spans="1:17" s="304" customFormat="1" ht="28.5" x14ac:dyDescent="0.2">
      <c r="A313" s="314">
        <v>292</v>
      </c>
      <c r="B313" s="315">
        <v>304</v>
      </c>
      <c r="C313" s="315" t="s">
        <v>762</v>
      </c>
      <c r="D313" s="316" t="s">
        <v>481</v>
      </c>
      <c r="E313" s="316" t="s">
        <v>763</v>
      </c>
      <c r="F313" s="316" t="s">
        <v>106</v>
      </c>
      <c r="G313" s="317">
        <v>18000</v>
      </c>
      <c r="H313" s="317">
        <v>18000</v>
      </c>
      <c r="I313" s="318" t="s">
        <v>91</v>
      </c>
      <c r="J313" s="319">
        <v>0</v>
      </c>
      <c r="K313" s="319">
        <v>0</v>
      </c>
      <c r="L313" s="317">
        <v>0</v>
      </c>
      <c r="M313" s="317">
        <v>0</v>
      </c>
      <c r="N313" s="317">
        <f t="shared" si="5"/>
        <v>18000</v>
      </c>
      <c r="O313" s="320" t="s">
        <v>530</v>
      </c>
      <c r="Q313" s="305"/>
    </row>
    <row r="314" spans="1:17" s="304" customFormat="1" ht="14.25" x14ac:dyDescent="0.2">
      <c r="A314" s="314">
        <v>293</v>
      </c>
      <c r="B314" s="315">
        <v>305</v>
      </c>
      <c r="C314" s="315" t="s">
        <v>765</v>
      </c>
      <c r="D314" s="316" t="s">
        <v>667</v>
      </c>
      <c r="E314" s="316" t="s">
        <v>766</v>
      </c>
      <c r="F314" s="316" t="s">
        <v>106</v>
      </c>
      <c r="G314" s="317">
        <v>25000</v>
      </c>
      <c r="H314" s="317">
        <v>25000</v>
      </c>
      <c r="I314" s="318" t="s">
        <v>91</v>
      </c>
      <c r="J314" s="319">
        <v>0</v>
      </c>
      <c r="K314" s="319">
        <v>0</v>
      </c>
      <c r="L314" s="317">
        <v>0</v>
      </c>
      <c r="M314" s="317">
        <v>0</v>
      </c>
      <c r="N314" s="317">
        <f t="shared" si="5"/>
        <v>25000</v>
      </c>
      <c r="O314" s="320" t="s">
        <v>530</v>
      </c>
      <c r="Q314" s="305"/>
    </row>
    <row r="315" spans="1:17" s="304" customFormat="1" ht="28.5" x14ac:dyDescent="0.2">
      <c r="A315" s="314">
        <v>294</v>
      </c>
      <c r="B315" s="315">
        <v>306</v>
      </c>
      <c r="C315" s="315" t="s">
        <v>768</v>
      </c>
      <c r="D315" s="316" t="s">
        <v>769</v>
      </c>
      <c r="E315" s="316" t="s">
        <v>770</v>
      </c>
      <c r="F315" s="316" t="s">
        <v>106</v>
      </c>
      <c r="G315" s="317">
        <v>125000</v>
      </c>
      <c r="H315" s="317">
        <v>125000</v>
      </c>
      <c r="I315" s="318" t="s">
        <v>91</v>
      </c>
      <c r="J315" s="319">
        <v>0</v>
      </c>
      <c r="K315" s="319">
        <v>0</v>
      </c>
      <c r="L315" s="317">
        <v>0</v>
      </c>
      <c r="M315" s="317">
        <v>0</v>
      </c>
      <c r="N315" s="317">
        <f t="shared" si="5"/>
        <v>125000</v>
      </c>
      <c r="O315" s="320" t="s">
        <v>530</v>
      </c>
      <c r="Q315" s="305"/>
    </row>
    <row r="316" spans="1:17" s="304" customFormat="1" ht="14.25" x14ac:dyDescent="0.2">
      <c r="A316" s="314">
        <v>295</v>
      </c>
      <c r="B316" s="315">
        <v>307</v>
      </c>
      <c r="C316" s="315" t="s">
        <v>772</v>
      </c>
      <c r="D316" s="316" t="s">
        <v>270</v>
      </c>
      <c r="E316" s="316" t="s">
        <v>216</v>
      </c>
      <c r="F316" s="316" t="s">
        <v>106</v>
      </c>
      <c r="G316" s="317">
        <v>7500</v>
      </c>
      <c r="H316" s="317">
        <v>7500</v>
      </c>
      <c r="I316" s="318" t="s">
        <v>91</v>
      </c>
      <c r="J316" s="319">
        <v>0</v>
      </c>
      <c r="K316" s="319">
        <v>0</v>
      </c>
      <c r="L316" s="317">
        <v>0</v>
      </c>
      <c r="M316" s="317">
        <v>0</v>
      </c>
      <c r="N316" s="317">
        <f t="shared" si="5"/>
        <v>7500</v>
      </c>
      <c r="O316" s="320" t="s">
        <v>530</v>
      </c>
      <c r="Q316" s="305"/>
    </row>
    <row r="317" spans="1:17" s="304" customFormat="1" ht="14.25" x14ac:dyDescent="0.2">
      <c r="A317" s="314">
        <v>296</v>
      </c>
      <c r="B317" s="315">
        <v>308</v>
      </c>
      <c r="C317" s="315" t="s">
        <v>774</v>
      </c>
      <c r="D317" s="316" t="s">
        <v>270</v>
      </c>
      <c r="E317" s="316" t="s">
        <v>216</v>
      </c>
      <c r="F317" s="316" t="s">
        <v>106</v>
      </c>
      <c r="G317" s="317">
        <v>18000</v>
      </c>
      <c r="H317" s="317">
        <v>18000</v>
      </c>
      <c r="I317" s="318" t="s">
        <v>91</v>
      </c>
      <c r="J317" s="319">
        <v>0</v>
      </c>
      <c r="K317" s="319">
        <v>0</v>
      </c>
      <c r="L317" s="317">
        <v>0</v>
      </c>
      <c r="M317" s="317">
        <v>0</v>
      </c>
      <c r="N317" s="317">
        <f t="shared" si="5"/>
        <v>18000</v>
      </c>
      <c r="O317" s="320" t="s">
        <v>530</v>
      </c>
      <c r="Q317" s="305"/>
    </row>
    <row r="318" spans="1:17" s="304" customFormat="1" ht="14.25" x14ac:dyDescent="0.2">
      <c r="A318" s="314">
        <v>297</v>
      </c>
      <c r="B318" s="315">
        <v>309</v>
      </c>
      <c r="C318" s="315" t="s">
        <v>776</v>
      </c>
      <c r="D318" s="316" t="s">
        <v>270</v>
      </c>
      <c r="E318" s="316" t="s">
        <v>777</v>
      </c>
      <c r="F318" s="316" t="s">
        <v>106</v>
      </c>
      <c r="G318" s="317">
        <v>7000</v>
      </c>
      <c r="H318" s="317">
        <v>7000</v>
      </c>
      <c r="I318" s="318" t="s">
        <v>91</v>
      </c>
      <c r="J318" s="319">
        <v>0</v>
      </c>
      <c r="K318" s="319">
        <v>0</v>
      </c>
      <c r="L318" s="317">
        <v>0</v>
      </c>
      <c r="M318" s="317">
        <v>0</v>
      </c>
      <c r="N318" s="317">
        <f t="shared" si="5"/>
        <v>7000</v>
      </c>
      <c r="O318" s="320" t="s">
        <v>530</v>
      </c>
      <c r="Q318" s="305"/>
    </row>
    <row r="319" spans="1:17" s="304" customFormat="1" ht="14.25" x14ac:dyDescent="0.2">
      <c r="A319" s="314">
        <v>298</v>
      </c>
      <c r="B319" s="315">
        <v>310</v>
      </c>
      <c r="C319" s="315" t="s">
        <v>779</v>
      </c>
      <c r="D319" s="316" t="s">
        <v>270</v>
      </c>
      <c r="E319" s="316" t="s">
        <v>780</v>
      </c>
      <c r="F319" s="316" t="s">
        <v>106</v>
      </c>
      <c r="G319" s="317">
        <v>95000</v>
      </c>
      <c r="H319" s="317">
        <v>95000</v>
      </c>
      <c r="I319" s="318" t="s">
        <v>91</v>
      </c>
      <c r="J319" s="319">
        <v>0</v>
      </c>
      <c r="K319" s="319">
        <v>0</v>
      </c>
      <c r="L319" s="317">
        <v>0</v>
      </c>
      <c r="M319" s="317">
        <v>0</v>
      </c>
      <c r="N319" s="317">
        <f t="shared" si="5"/>
        <v>95000</v>
      </c>
      <c r="O319" s="320" t="s">
        <v>530</v>
      </c>
      <c r="Q319" s="305"/>
    </row>
    <row r="320" spans="1:17" s="304" customFormat="1" ht="28.5" x14ac:dyDescent="0.2">
      <c r="A320" s="314">
        <v>299</v>
      </c>
      <c r="B320" s="315">
        <v>311</v>
      </c>
      <c r="C320" s="315" t="s">
        <v>782</v>
      </c>
      <c r="D320" s="316" t="s">
        <v>783</v>
      </c>
      <c r="E320" s="316" t="s">
        <v>784</v>
      </c>
      <c r="F320" s="316" t="s">
        <v>106</v>
      </c>
      <c r="G320" s="317">
        <v>100000</v>
      </c>
      <c r="H320" s="317">
        <v>100000</v>
      </c>
      <c r="I320" s="318" t="s">
        <v>91</v>
      </c>
      <c r="J320" s="319">
        <v>0</v>
      </c>
      <c r="K320" s="319">
        <v>0</v>
      </c>
      <c r="L320" s="317">
        <v>0</v>
      </c>
      <c r="M320" s="317">
        <v>0</v>
      </c>
      <c r="N320" s="317">
        <f t="shared" si="5"/>
        <v>100000</v>
      </c>
      <c r="O320" s="320" t="s">
        <v>530</v>
      </c>
      <c r="Q320" s="305"/>
    </row>
    <row r="321" spans="1:17" s="304" customFormat="1" ht="28.5" x14ac:dyDescent="0.2">
      <c r="A321" s="314">
        <v>300</v>
      </c>
      <c r="B321" s="315">
        <v>312</v>
      </c>
      <c r="C321" s="315" t="s">
        <v>786</v>
      </c>
      <c r="D321" s="316" t="s">
        <v>783</v>
      </c>
      <c r="E321" s="316" t="s">
        <v>787</v>
      </c>
      <c r="F321" s="316" t="s">
        <v>106</v>
      </c>
      <c r="G321" s="317">
        <v>35000</v>
      </c>
      <c r="H321" s="317">
        <v>35000</v>
      </c>
      <c r="I321" s="318" t="s">
        <v>91</v>
      </c>
      <c r="J321" s="319">
        <v>0</v>
      </c>
      <c r="K321" s="319">
        <v>0</v>
      </c>
      <c r="L321" s="317">
        <v>0</v>
      </c>
      <c r="M321" s="317">
        <v>0</v>
      </c>
      <c r="N321" s="317">
        <f t="shared" si="5"/>
        <v>35000</v>
      </c>
      <c r="O321" s="320" t="s">
        <v>530</v>
      </c>
      <c r="Q321" s="305"/>
    </row>
    <row r="322" spans="1:17" s="304" customFormat="1" ht="28.5" x14ac:dyDescent="0.2">
      <c r="A322" s="314">
        <v>301</v>
      </c>
      <c r="B322" s="315">
        <v>313</v>
      </c>
      <c r="C322" s="315" t="s">
        <v>789</v>
      </c>
      <c r="D322" s="316" t="s">
        <v>783</v>
      </c>
      <c r="E322" s="316" t="s">
        <v>790</v>
      </c>
      <c r="F322" s="316" t="s">
        <v>106</v>
      </c>
      <c r="G322" s="317">
        <v>75000</v>
      </c>
      <c r="H322" s="317">
        <v>75000</v>
      </c>
      <c r="I322" s="318" t="s">
        <v>91</v>
      </c>
      <c r="J322" s="319">
        <v>0</v>
      </c>
      <c r="K322" s="319">
        <v>0</v>
      </c>
      <c r="L322" s="317">
        <v>0</v>
      </c>
      <c r="M322" s="317">
        <v>0</v>
      </c>
      <c r="N322" s="317">
        <f t="shared" si="5"/>
        <v>75000</v>
      </c>
      <c r="O322" s="320" t="s">
        <v>530</v>
      </c>
      <c r="Q322" s="305"/>
    </row>
    <row r="323" spans="1:17" s="304" customFormat="1" ht="28.5" x14ac:dyDescent="0.2">
      <c r="A323" s="314">
        <v>302</v>
      </c>
      <c r="B323" s="315">
        <v>314</v>
      </c>
      <c r="C323" s="315" t="s">
        <v>792</v>
      </c>
      <c r="D323" s="316" t="s">
        <v>793</v>
      </c>
      <c r="E323" s="316" t="s">
        <v>794</v>
      </c>
      <c r="F323" s="316" t="s">
        <v>106</v>
      </c>
      <c r="G323" s="317">
        <v>125000</v>
      </c>
      <c r="H323" s="317">
        <v>125000</v>
      </c>
      <c r="I323" s="318" t="s">
        <v>91</v>
      </c>
      <c r="J323" s="319">
        <v>0</v>
      </c>
      <c r="K323" s="319">
        <v>0</v>
      </c>
      <c r="L323" s="317">
        <v>0</v>
      </c>
      <c r="M323" s="317">
        <v>0</v>
      </c>
      <c r="N323" s="317">
        <f t="shared" si="5"/>
        <v>125000</v>
      </c>
      <c r="O323" s="320" t="s">
        <v>530</v>
      </c>
      <c r="Q323" s="305"/>
    </row>
    <row r="324" spans="1:17" s="304" customFormat="1" ht="14.25" x14ac:dyDescent="0.2">
      <c r="A324" s="314">
        <v>303</v>
      </c>
      <c r="B324" s="315">
        <v>315</v>
      </c>
      <c r="C324" s="315" t="s">
        <v>796</v>
      </c>
      <c r="D324" s="316" t="s">
        <v>481</v>
      </c>
      <c r="E324" s="316" t="s">
        <v>797</v>
      </c>
      <c r="F324" s="316" t="s">
        <v>106</v>
      </c>
      <c r="G324" s="317">
        <v>270000</v>
      </c>
      <c r="H324" s="317">
        <v>270000</v>
      </c>
      <c r="I324" s="318" t="s">
        <v>91</v>
      </c>
      <c r="J324" s="319">
        <v>0</v>
      </c>
      <c r="K324" s="319">
        <v>0</v>
      </c>
      <c r="L324" s="317">
        <v>0</v>
      </c>
      <c r="M324" s="317">
        <v>0</v>
      </c>
      <c r="N324" s="317">
        <f t="shared" si="5"/>
        <v>270000</v>
      </c>
      <c r="O324" s="320" t="s">
        <v>530</v>
      </c>
      <c r="Q324" s="305"/>
    </row>
    <row r="325" spans="1:17" s="304" customFormat="1" ht="14.25" x14ac:dyDescent="0.2">
      <c r="A325" s="314">
        <v>304</v>
      </c>
      <c r="B325" s="315">
        <v>316</v>
      </c>
      <c r="C325" s="315" t="s">
        <v>799</v>
      </c>
      <c r="D325" s="316" t="s">
        <v>800</v>
      </c>
      <c r="E325" s="316" t="s">
        <v>310</v>
      </c>
      <c r="F325" s="316" t="s">
        <v>106</v>
      </c>
      <c r="G325" s="317">
        <v>17000</v>
      </c>
      <c r="H325" s="317">
        <v>17000</v>
      </c>
      <c r="I325" s="318" t="s">
        <v>91</v>
      </c>
      <c r="J325" s="319">
        <v>0</v>
      </c>
      <c r="K325" s="319">
        <v>0</v>
      </c>
      <c r="L325" s="317">
        <v>0</v>
      </c>
      <c r="M325" s="317">
        <v>0</v>
      </c>
      <c r="N325" s="317">
        <f t="shared" si="5"/>
        <v>17000</v>
      </c>
      <c r="O325" s="320" t="s">
        <v>530</v>
      </c>
      <c r="Q325" s="305"/>
    </row>
    <row r="326" spans="1:17" s="304" customFormat="1" ht="14.25" x14ac:dyDescent="0.2">
      <c r="A326" s="314">
        <v>305</v>
      </c>
      <c r="B326" s="315">
        <v>317</v>
      </c>
      <c r="C326" s="315" t="s">
        <v>802</v>
      </c>
      <c r="D326" s="316" t="s">
        <v>481</v>
      </c>
      <c r="E326" s="316" t="s">
        <v>236</v>
      </c>
      <c r="F326" s="316" t="s">
        <v>106</v>
      </c>
      <c r="G326" s="317">
        <v>40000</v>
      </c>
      <c r="H326" s="317">
        <v>40000</v>
      </c>
      <c r="I326" s="318" t="s">
        <v>91</v>
      </c>
      <c r="J326" s="319">
        <v>0</v>
      </c>
      <c r="K326" s="319">
        <v>0</v>
      </c>
      <c r="L326" s="317">
        <v>0</v>
      </c>
      <c r="M326" s="317">
        <v>0</v>
      </c>
      <c r="N326" s="317">
        <f t="shared" si="5"/>
        <v>40000</v>
      </c>
      <c r="O326" s="320" t="s">
        <v>530</v>
      </c>
      <c r="Q326" s="305"/>
    </row>
    <row r="327" spans="1:17" s="304" customFormat="1" ht="28.5" x14ac:dyDescent="0.2">
      <c r="A327" s="314">
        <v>306</v>
      </c>
      <c r="B327" s="315">
        <v>318</v>
      </c>
      <c r="C327" s="315" t="s">
        <v>804</v>
      </c>
      <c r="D327" s="316" t="s">
        <v>805</v>
      </c>
      <c r="E327" s="316" t="s">
        <v>806</v>
      </c>
      <c r="F327" s="316" t="s">
        <v>106</v>
      </c>
      <c r="G327" s="317">
        <v>15000</v>
      </c>
      <c r="H327" s="317">
        <v>15000</v>
      </c>
      <c r="I327" s="318" t="s">
        <v>91</v>
      </c>
      <c r="J327" s="319">
        <v>0</v>
      </c>
      <c r="K327" s="319">
        <v>0</v>
      </c>
      <c r="L327" s="317">
        <v>0</v>
      </c>
      <c r="M327" s="317">
        <v>0</v>
      </c>
      <c r="N327" s="317">
        <f t="shared" si="5"/>
        <v>15000</v>
      </c>
      <c r="O327" s="320" t="s">
        <v>530</v>
      </c>
      <c r="Q327" s="305"/>
    </row>
    <row r="328" spans="1:17" s="304" customFormat="1" ht="28.5" x14ac:dyDescent="0.2">
      <c r="A328" s="314">
        <v>307</v>
      </c>
      <c r="B328" s="315">
        <v>319</v>
      </c>
      <c r="C328" s="315" t="s">
        <v>808</v>
      </c>
      <c r="D328" s="316" t="s">
        <v>805</v>
      </c>
      <c r="E328" s="316" t="s">
        <v>809</v>
      </c>
      <c r="F328" s="316" t="s">
        <v>106</v>
      </c>
      <c r="G328" s="317">
        <v>150000</v>
      </c>
      <c r="H328" s="317">
        <v>150000</v>
      </c>
      <c r="I328" s="318" t="s">
        <v>91</v>
      </c>
      <c r="J328" s="319">
        <v>0</v>
      </c>
      <c r="K328" s="319">
        <v>0</v>
      </c>
      <c r="L328" s="317">
        <v>0</v>
      </c>
      <c r="M328" s="317">
        <v>0</v>
      </c>
      <c r="N328" s="317">
        <f t="shared" si="5"/>
        <v>150000</v>
      </c>
      <c r="O328" s="320" t="s">
        <v>530</v>
      </c>
      <c r="Q328" s="305"/>
    </row>
    <row r="329" spans="1:17" s="304" customFormat="1" ht="28.5" x14ac:dyDescent="0.2">
      <c r="A329" s="314">
        <v>308</v>
      </c>
      <c r="B329" s="315">
        <v>320</v>
      </c>
      <c r="C329" s="315" t="s">
        <v>811</v>
      </c>
      <c r="D329" s="316" t="s">
        <v>812</v>
      </c>
      <c r="E329" s="316" t="s">
        <v>813</v>
      </c>
      <c r="F329" s="316" t="s">
        <v>106</v>
      </c>
      <c r="G329" s="317">
        <v>17000</v>
      </c>
      <c r="H329" s="317">
        <v>17000</v>
      </c>
      <c r="I329" s="318" t="s">
        <v>91</v>
      </c>
      <c r="J329" s="319">
        <v>0</v>
      </c>
      <c r="K329" s="319">
        <v>0</v>
      </c>
      <c r="L329" s="317">
        <v>0</v>
      </c>
      <c r="M329" s="317">
        <v>0</v>
      </c>
      <c r="N329" s="317">
        <f t="shared" si="5"/>
        <v>17000</v>
      </c>
      <c r="O329" s="320" t="s">
        <v>530</v>
      </c>
      <c r="Q329" s="305"/>
    </row>
    <row r="330" spans="1:17" s="304" customFormat="1" ht="14.25" x14ac:dyDescent="0.2">
      <c r="A330" s="314">
        <v>309</v>
      </c>
      <c r="B330" s="315">
        <v>321</v>
      </c>
      <c r="C330" s="315" t="s">
        <v>815</v>
      </c>
      <c r="D330" s="316" t="s">
        <v>816</v>
      </c>
      <c r="E330" s="316" t="s">
        <v>817</v>
      </c>
      <c r="F330" s="316" t="s">
        <v>106</v>
      </c>
      <c r="G330" s="317">
        <v>15000</v>
      </c>
      <c r="H330" s="317">
        <v>15000</v>
      </c>
      <c r="I330" s="318" t="s">
        <v>91</v>
      </c>
      <c r="J330" s="319">
        <v>0</v>
      </c>
      <c r="K330" s="319">
        <v>0</v>
      </c>
      <c r="L330" s="317">
        <v>0</v>
      </c>
      <c r="M330" s="317">
        <v>0</v>
      </c>
      <c r="N330" s="317">
        <f t="shared" si="5"/>
        <v>15000</v>
      </c>
      <c r="O330" s="320" t="s">
        <v>530</v>
      </c>
      <c r="Q330" s="305"/>
    </row>
    <row r="331" spans="1:17" s="304" customFormat="1" ht="14.25" x14ac:dyDescent="0.2">
      <c r="A331" s="314">
        <v>310</v>
      </c>
      <c r="B331" s="315">
        <v>322</v>
      </c>
      <c r="C331" s="315" t="s">
        <v>819</v>
      </c>
      <c r="D331" s="316" t="s">
        <v>820</v>
      </c>
      <c r="E331" s="316" t="s">
        <v>821</v>
      </c>
      <c r="F331" s="316" t="s">
        <v>106</v>
      </c>
      <c r="G331" s="317">
        <v>20000</v>
      </c>
      <c r="H331" s="317">
        <v>20000</v>
      </c>
      <c r="I331" s="318" t="s">
        <v>91</v>
      </c>
      <c r="J331" s="319">
        <v>0</v>
      </c>
      <c r="K331" s="319">
        <v>0</v>
      </c>
      <c r="L331" s="317">
        <v>0</v>
      </c>
      <c r="M331" s="317">
        <v>0</v>
      </c>
      <c r="N331" s="317">
        <f t="shared" si="5"/>
        <v>20000</v>
      </c>
      <c r="O331" s="320" t="s">
        <v>530</v>
      </c>
      <c r="Q331" s="305"/>
    </row>
    <row r="332" spans="1:17" s="304" customFormat="1" ht="14.25" x14ac:dyDescent="0.2">
      <c r="A332" s="314">
        <v>311</v>
      </c>
      <c r="B332" s="315">
        <v>323</v>
      </c>
      <c r="C332" s="315" t="s">
        <v>823</v>
      </c>
      <c r="D332" s="316" t="s">
        <v>820</v>
      </c>
      <c r="E332" s="316" t="s">
        <v>505</v>
      </c>
      <c r="F332" s="316" t="s">
        <v>106</v>
      </c>
      <c r="G332" s="317">
        <v>15000</v>
      </c>
      <c r="H332" s="317">
        <v>15000</v>
      </c>
      <c r="I332" s="318" t="s">
        <v>91</v>
      </c>
      <c r="J332" s="319">
        <v>0</v>
      </c>
      <c r="K332" s="319">
        <v>0</v>
      </c>
      <c r="L332" s="317">
        <v>0</v>
      </c>
      <c r="M332" s="317">
        <v>0</v>
      </c>
      <c r="N332" s="317">
        <f t="shared" si="5"/>
        <v>15000</v>
      </c>
      <c r="O332" s="320" t="s">
        <v>530</v>
      </c>
      <c r="Q332" s="305"/>
    </row>
    <row r="333" spans="1:17" s="304" customFormat="1" ht="14.25" x14ac:dyDescent="0.2">
      <c r="A333" s="314">
        <v>312</v>
      </c>
      <c r="B333" s="315">
        <v>324</v>
      </c>
      <c r="C333" s="315" t="s">
        <v>825</v>
      </c>
      <c r="D333" s="316" t="s">
        <v>481</v>
      </c>
      <c r="E333" s="316" t="s">
        <v>351</v>
      </c>
      <c r="F333" s="316" t="s">
        <v>106</v>
      </c>
      <c r="G333" s="317">
        <v>35000</v>
      </c>
      <c r="H333" s="317">
        <v>35000</v>
      </c>
      <c r="I333" s="318" t="s">
        <v>91</v>
      </c>
      <c r="J333" s="319">
        <v>0</v>
      </c>
      <c r="K333" s="319">
        <v>0</v>
      </c>
      <c r="L333" s="317">
        <v>0</v>
      </c>
      <c r="M333" s="317">
        <v>0</v>
      </c>
      <c r="N333" s="317">
        <f t="shared" si="5"/>
        <v>35000</v>
      </c>
      <c r="O333" s="320" t="s">
        <v>530</v>
      </c>
      <c r="Q333" s="305"/>
    </row>
    <row r="334" spans="1:17" s="304" customFormat="1" ht="14.25" x14ac:dyDescent="0.2">
      <c r="A334" s="314">
        <v>313</v>
      </c>
      <c r="B334" s="315">
        <v>325</v>
      </c>
      <c r="C334" s="315" t="s">
        <v>827</v>
      </c>
      <c r="D334" s="316" t="s">
        <v>828</v>
      </c>
      <c r="E334" s="316" t="s">
        <v>829</v>
      </c>
      <c r="F334" s="316" t="s">
        <v>106</v>
      </c>
      <c r="G334" s="317">
        <v>15000</v>
      </c>
      <c r="H334" s="317">
        <v>15000</v>
      </c>
      <c r="I334" s="318" t="s">
        <v>91</v>
      </c>
      <c r="J334" s="319">
        <v>0</v>
      </c>
      <c r="K334" s="319">
        <v>0</v>
      </c>
      <c r="L334" s="317">
        <v>0</v>
      </c>
      <c r="M334" s="317">
        <v>0</v>
      </c>
      <c r="N334" s="317">
        <f t="shared" si="5"/>
        <v>15000</v>
      </c>
      <c r="O334" s="320" t="s">
        <v>530</v>
      </c>
      <c r="Q334" s="305"/>
    </row>
    <row r="335" spans="1:17" s="304" customFormat="1" ht="14.25" x14ac:dyDescent="0.2">
      <c r="A335" s="314">
        <v>314</v>
      </c>
      <c r="B335" s="315">
        <v>326</v>
      </c>
      <c r="C335" s="315" t="s">
        <v>831</v>
      </c>
      <c r="D335" s="316" t="s">
        <v>832</v>
      </c>
      <c r="E335" s="316" t="s">
        <v>833</v>
      </c>
      <c r="F335" s="316" t="s">
        <v>106</v>
      </c>
      <c r="G335" s="317">
        <v>5000</v>
      </c>
      <c r="H335" s="317">
        <v>5000</v>
      </c>
      <c r="I335" s="318" t="s">
        <v>91</v>
      </c>
      <c r="J335" s="319">
        <v>0</v>
      </c>
      <c r="K335" s="319">
        <v>0</v>
      </c>
      <c r="L335" s="317">
        <v>0</v>
      </c>
      <c r="M335" s="317">
        <v>0</v>
      </c>
      <c r="N335" s="317">
        <f t="shared" si="5"/>
        <v>5000</v>
      </c>
      <c r="O335" s="320" t="s">
        <v>530</v>
      </c>
      <c r="Q335" s="305"/>
    </row>
    <row r="336" spans="1:17" s="304" customFormat="1" ht="28.5" x14ac:dyDescent="0.2">
      <c r="A336" s="314">
        <v>315</v>
      </c>
      <c r="B336" s="315">
        <v>327</v>
      </c>
      <c r="C336" s="315" t="s">
        <v>835</v>
      </c>
      <c r="D336" s="316" t="s">
        <v>836</v>
      </c>
      <c r="E336" s="316" t="s">
        <v>766</v>
      </c>
      <c r="F336" s="316" t="s">
        <v>106</v>
      </c>
      <c r="G336" s="317">
        <v>25000</v>
      </c>
      <c r="H336" s="317">
        <v>25000</v>
      </c>
      <c r="I336" s="318" t="s">
        <v>91</v>
      </c>
      <c r="J336" s="319">
        <v>0</v>
      </c>
      <c r="K336" s="319">
        <v>0</v>
      </c>
      <c r="L336" s="317">
        <v>0</v>
      </c>
      <c r="M336" s="317">
        <v>0</v>
      </c>
      <c r="N336" s="317">
        <f t="shared" si="5"/>
        <v>25000</v>
      </c>
      <c r="O336" s="320" t="s">
        <v>530</v>
      </c>
      <c r="Q336" s="305"/>
    </row>
    <row r="337" spans="1:17" s="304" customFormat="1" ht="14.25" x14ac:dyDescent="0.2">
      <c r="A337" s="314">
        <v>316</v>
      </c>
      <c r="B337" s="315">
        <v>328</v>
      </c>
      <c r="C337" s="315" t="s">
        <v>838</v>
      </c>
      <c r="D337" s="316" t="s">
        <v>667</v>
      </c>
      <c r="E337" s="316" t="s">
        <v>839</v>
      </c>
      <c r="F337" s="316" t="s">
        <v>106</v>
      </c>
      <c r="G337" s="317">
        <v>90000</v>
      </c>
      <c r="H337" s="317">
        <v>90000</v>
      </c>
      <c r="I337" s="318" t="s">
        <v>91</v>
      </c>
      <c r="J337" s="319">
        <v>0</v>
      </c>
      <c r="K337" s="319">
        <v>0</v>
      </c>
      <c r="L337" s="317">
        <v>0</v>
      </c>
      <c r="M337" s="317">
        <v>0</v>
      </c>
      <c r="N337" s="317">
        <f t="shared" si="5"/>
        <v>90000</v>
      </c>
      <c r="O337" s="320" t="s">
        <v>530</v>
      </c>
      <c r="Q337" s="305"/>
    </row>
    <row r="338" spans="1:17" s="304" customFormat="1" ht="28.5" x14ac:dyDescent="0.2">
      <c r="A338" s="314">
        <v>317</v>
      </c>
      <c r="B338" s="315">
        <v>329</v>
      </c>
      <c r="C338" s="315" t="s">
        <v>841</v>
      </c>
      <c r="D338" s="316" t="s">
        <v>667</v>
      </c>
      <c r="E338" s="316" t="s">
        <v>842</v>
      </c>
      <c r="F338" s="316" t="s">
        <v>106</v>
      </c>
      <c r="G338" s="317">
        <v>45000</v>
      </c>
      <c r="H338" s="317">
        <v>45000</v>
      </c>
      <c r="I338" s="318" t="s">
        <v>91</v>
      </c>
      <c r="J338" s="319">
        <v>0</v>
      </c>
      <c r="K338" s="319">
        <v>0</v>
      </c>
      <c r="L338" s="317">
        <v>0</v>
      </c>
      <c r="M338" s="317">
        <v>0</v>
      </c>
      <c r="N338" s="317">
        <f t="shared" si="5"/>
        <v>45000</v>
      </c>
      <c r="O338" s="320" t="s">
        <v>530</v>
      </c>
      <c r="Q338" s="305"/>
    </row>
    <row r="339" spans="1:17" s="304" customFormat="1" ht="14.25" x14ac:dyDescent="0.2">
      <c r="A339" s="314">
        <v>318</v>
      </c>
      <c r="B339" s="315">
        <v>330</v>
      </c>
      <c r="C339" s="315" t="s">
        <v>844</v>
      </c>
      <c r="D339" s="316" t="s">
        <v>481</v>
      </c>
      <c r="E339" s="316" t="s">
        <v>845</v>
      </c>
      <c r="F339" s="316" t="s">
        <v>106</v>
      </c>
      <c r="G339" s="317">
        <v>20000</v>
      </c>
      <c r="H339" s="317">
        <v>20000</v>
      </c>
      <c r="I339" s="318" t="s">
        <v>91</v>
      </c>
      <c r="J339" s="319">
        <v>0</v>
      </c>
      <c r="K339" s="319">
        <v>0</v>
      </c>
      <c r="L339" s="317">
        <v>0</v>
      </c>
      <c r="M339" s="317">
        <v>0</v>
      </c>
      <c r="N339" s="317">
        <f t="shared" si="5"/>
        <v>20000</v>
      </c>
      <c r="O339" s="320" t="s">
        <v>530</v>
      </c>
      <c r="Q339" s="305"/>
    </row>
    <row r="340" spans="1:17" s="304" customFormat="1" ht="14.25" x14ac:dyDescent="0.2">
      <c r="A340" s="314">
        <v>319</v>
      </c>
      <c r="B340" s="315">
        <v>331</v>
      </c>
      <c r="C340" s="315" t="s">
        <v>847</v>
      </c>
      <c r="D340" s="316" t="s">
        <v>481</v>
      </c>
      <c r="E340" s="316" t="s">
        <v>848</v>
      </c>
      <c r="F340" s="316" t="s">
        <v>106</v>
      </c>
      <c r="G340" s="317">
        <v>100000</v>
      </c>
      <c r="H340" s="317">
        <v>100000</v>
      </c>
      <c r="I340" s="318" t="s">
        <v>91</v>
      </c>
      <c r="J340" s="319">
        <v>0</v>
      </c>
      <c r="K340" s="319">
        <v>0</v>
      </c>
      <c r="L340" s="317">
        <v>0</v>
      </c>
      <c r="M340" s="317">
        <v>0</v>
      </c>
      <c r="N340" s="317">
        <f t="shared" si="5"/>
        <v>100000</v>
      </c>
      <c r="O340" s="320" t="s">
        <v>530</v>
      </c>
      <c r="Q340" s="305"/>
    </row>
    <row r="341" spans="1:17" s="304" customFormat="1" ht="14.25" x14ac:dyDescent="0.2">
      <c r="A341" s="314">
        <v>320</v>
      </c>
      <c r="B341" s="315">
        <v>332</v>
      </c>
      <c r="C341" s="315" t="s">
        <v>850</v>
      </c>
      <c r="D341" s="316" t="s">
        <v>481</v>
      </c>
      <c r="E341" s="316" t="s">
        <v>135</v>
      </c>
      <c r="F341" s="316" t="s">
        <v>106</v>
      </c>
      <c r="G341" s="317">
        <v>350000</v>
      </c>
      <c r="H341" s="317">
        <v>350000</v>
      </c>
      <c r="I341" s="318" t="s">
        <v>91</v>
      </c>
      <c r="J341" s="319">
        <v>0</v>
      </c>
      <c r="K341" s="319">
        <v>0</v>
      </c>
      <c r="L341" s="317">
        <v>0</v>
      </c>
      <c r="M341" s="317">
        <v>0</v>
      </c>
      <c r="N341" s="317">
        <f t="shared" si="5"/>
        <v>350000</v>
      </c>
      <c r="O341" s="320" t="s">
        <v>530</v>
      </c>
      <c r="Q341" s="305"/>
    </row>
    <row r="342" spans="1:17" s="304" customFormat="1" ht="14.25" x14ac:dyDescent="0.2">
      <c r="A342" s="314">
        <v>321</v>
      </c>
      <c r="B342" s="315">
        <v>333</v>
      </c>
      <c r="C342" s="315" t="s">
        <v>852</v>
      </c>
      <c r="D342" s="316" t="s">
        <v>853</v>
      </c>
      <c r="E342" s="316" t="s">
        <v>324</v>
      </c>
      <c r="F342" s="316" t="s">
        <v>106</v>
      </c>
      <c r="G342" s="317">
        <v>250000</v>
      </c>
      <c r="H342" s="317">
        <v>250000</v>
      </c>
      <c r="I342" s="318" t="s">
        <v>91</v>
      </c>
      <c r="J342" s="319">
        <v>0</v>
      </c>
      <c r="K342" s="319">
        <v>0</v>
      </c>
      <c r="L342" s="317">
        <v>0</v>
      </c>
      <c r="M342" s="317">
        <v>0</v>
      </c>
      <c r="N342" s="317">
        <f t="shared" si="5"/>
        <v>250000</v>
      </c>
      <c r="O342" s="320" t="s">
        <v>530</v>
      </c>
      <c r="Q342" s="305"/>
    </row>
    <row r="343" spans="1:17" s="304" customFormat="1" ht="28.5" x14ac:dyDescent="0.2">
      <c r="A343" s="314">
        <v>322</v>
      </c>
      <c r="B343" s="315">
        <v>334</v>
      </c>
      <c r="C343" s="315" t="s">
        <v>855</v>
      </c>
      <c r="D343" s="316" t="s">
        <v>856</v>
      </c>
      <c r="E343" s="316" t="s">
        <v>857</v>
      </c>
      <c r="F343" s="316" t="s">
        <v>106</v>
      </c>
      <c r="G343" s="317">
        <v>40000</v>
      </c>
      <c r="H343" s="317">
        <v>40000</v>
      </c>
      <c r="I343" s="318" t="s">
        <v>91</v>
      </c>
      <c r="J343" s="319">
        <v>0</v>
      </c>
      <c r="K343" s="319">
        <v>0</v>
      </c>
      <c r="L343" s="317">
        <v>0</v>
      </c>
      <c r="M343" s="317">
        <v>0</v>
      </c>
      <c r="N343" s="317">
        <f t="shared" si="5"/>
        <v>40000</v>
      </c>
      <c r="O343" s="320" t="s">
        <v>530</v>
      </c>
      <c r="Q343" s="305"/>
    </row>
    <row r="344" spans="1:17" s="304" customFormat="1" ht="28.5" x14ac:dyDescent="0.2">
      <c r="A344" s="314">
        <v>323</v>
      </c>
      <c r="B344" s="315">
        <v>335</v>
      </c>
      <c r="C344" s="315" t="s">
        <v>859</v>
      </c>
      <c r="D344" s="316" t="s">
        <v>860</v>
      </c>
      <c r="E344" s="316" t="s">
        <v>597</v>
      </c>
      <c r="F344" s="316" t="s">
        <v>106</v>
      </c>
      <c r="G344" s="317">
        <v>1500</v>
      </c>
      <c r="H344" s="317">
        <v>1500</v>
      </c>
      <c r="I344" s="318" t="s">
        <v>91</v>
      </c>
      <c r="J344" s="319">
        <v>0</v>
      </c>
      <c r="K344" s="319">
        <v>0</v>
      </c>
      <c r="L344" s="317">
        <v>0</v>
      </c>
      <c r="M344" s="317">
        <v>0</v>
      </c>
      <c r="N344" s="317">
        <f t="shared" si="5"/>
        <v>1500</v>
      </c>
      <c r="O344" s="320" t="s">
        <v>530</v>
      </c>
      <c r="Q344" s="305"/>
    </row>
    <row r="345" spans="1:17" s="304" customFormat="1" ht="14.25" x14ac:dyDescent="0.2">
      <c r="A345" s="314">
        <v>324</v>
      </c>
      <c r="B345" s="315">
        <v>336</v>
      </c>
      <c r="C345" s="315" t="s">
        <v>862</v>
      </c>
      <c r="D345" s="316" t="s">
        <v>481</v>
      </c>
      <c r="E345" s="316" t="s">
        <v>863</v>
      </c>
      <c r="F345" s="316" t="s">
        <v>106</v>
      </c>
      <c r="G345" s="317">
        <v>125000</v>
      </c>
      <c r="H345" s="317">
        <v>125000</v>
      </c>
      <c r="I345" s="318" t="s">
        <v>91</v>
      </c>
      <c r="J345" s="319">
        <v>0</v>
      </c>
      <c r="K345" s="319">
        <v>0</v>
      </c>
      <c r="L345" s="317">
        <v>0</v>
      </c>
      <c r="M345" s="317">
        <v>0</v>
      </c>
      <c r="N345" s="317">
        <f t="shared" si="5"/>
        <v>125000</v>
      </c>
      <c r="O345" s="320" t="s">
        <v>530</v>
      </c>
      <c r="Q345" s="305"/>
    </row>
    <row r="346" spans="1:17" s="304" customFormat="1" ht="14.25" x14ac:dyDescent="0.2">
      <c r="A346" s="314">
        <v>325</v>
      </c>
      <c r="B346" s="315">
        <v>337</v>
      </c>
      <c r="C346" s="315" t="s">
        <v>865</v>
      </c>
      <c r="D346" s="316" t="s">
        <v>866</v>
      </c>
      <c r="E346" s="316" t="s">
        <v>148</v>
      </c>
      <c r="F346" s="316" t="s">
        <v>106</v>
      </c>
      <c r="G346" s="317">
        <v>100000</v>
      </c>
      <c r="H346" s="317">
        <v>100000</v>
      </c>
      <c r="I346" s="318" t="s">
        <v>91</v>
      </c>
      <c r="J346" s="319">
        <v>0</v>
      </c>
      <c r="K346" s="319">
        <v>0</v>
      </c>
      <c r="L346" s="317">
        <v>0</v>
      </c>
      <c r="M346" s="317">
        <v>0</v>
      </c>
      <c r="N346" s="317">
        <f t="shared" si="5"/>
        <v>100000</v>
      </c>
      <c r="O346" s="320" t="s">
        <v>530</v>
      </c>
      <c r="Q346" s="305"/>
    </row>
    <row r="347" spans="1:17" s="304" customFormat="1" ht="14.25" x14ac:dyDescent="0.2">
      <c r="A347" s="314">
        <v>326</v>
      </c>
      <c r="B347" s="315">
        <v>338</v>
      </c>
      <c r="C347" s="315" t="s">
        <v>868</v>
      </c>
      <c r="D347" s="316" t="s">
        <v>869</v>
      </c>
      <c r="E347" s="316" t="s">
        <v>305</v>
      </c>
      <c r="F347" s="316" t="s">
        <v>106</v>
      </c>
      <c r="G347" s="317">
        <v>200000</v>
      </c>
      <c r="H347" s="317">
        <v>200000</v>
      </c>
      <c r="I347" s="318" t="s">
        <v>91</v>
      </c>
      <c r="J347" s="319">
        <v>0</v>
      </c>
      <c r="K347" s="319">
        <v>0</v>
      </c>
      <c r="L347" s="317">
        <v>0</v>
      </c>
      <c r="M347" s="317">
        <v>0</v>
      </c>
      <c r="N347" s="317">
        <f t="shared" si="5"/>
        <v>200000</v>
      </c>
      <c r="O347" s="320" t="s">
        <v>530</v>
      </c>
      <c r="Q347" s="305"/>
    </row>
    <row r="348" spans="1:17" s="304" customFormat="1" ht="14.25" x14ac:dyDescent="0.2">
      <c r="A348" s="314">
        <v>327</v>
      </c>
      <c r="B348" s="315">
        <v>339</v>
      </c>
      <c r="C348" s="315" t="s">
        <v>871</v>
      </c>
      <c r="D348" s="316" t="s">
        <v>304</v>
      </c>
      <c r="E348" s="316" t="s">
        <v>872</v>
      </c>
      <c r="F348" s="316" t="s">
        <v>106</v>
      </c>
      <c r="G348" s="317">
        <v>250000</v>
      </c>
      <c r="H348" s="317">
        <v>250000</v>
      </c>
      <c r="I348" s="318" t="s">
        <v>91</v>
      </c>
      <c r="J348" s="319">
        <v>0</v>
      </c>
      <c r="K348" s="319">
        <v>0</v>
      </c>
      <c r="L348" s="317">
        <v>0</v>
      </c>
      <c r="M348" s="317">
        <v>0</v>
      </c>
      <c r="N348" s="317">
        <f t="shared" si="5"/>
        <v>250000</v>
      </c>
      <c r="O348" s="320" t="s">
        <v>530</v>
      </c>
      <c r="Q348" s="305"/>
    </row>
    <row r="349" spans="1:17" s="304" customFormat="1" ht="14.25" x14ac:dyDescent="0.2">
      <c r="A349" s="314">
        <v>328</v>
      </c>
      <c r="B349" s="315">
        <v>340</v>
      </c>
      <c r="C349" s="315" t="s">
        <v>874</v>
      </c>
      <c r="D349" s="316" t="s">
        <v>304</v>
      </c>
      <c r="E349" s="316" t="s">
        <v>875</v>
      </c>
      <c r="F349" s="316" t="s">
        <v>106</v>
      </c>
      <c r="G349" s="317">
        <v>450000</v>
      </c>
      <c r="H349" s="317">
        <v>450000</v>
      </c>
      <c r="I349" s="318" t="s">
        <v>91</v>
      </c>
      <c r="J349" s="319">
        <v>0</v>
      </c>
      <c r="K349" s="319">
        <v>0</v>
      </c>
      <c r="L349" s="317">
        <v>0</v>
      </c>
      <c r="M349" s="317">
        <v>0</v>
      </c>
      <c r="N349" s="317">
        <f t="shared" si="5"/>
        <v>450000</v>
      </c>
      <c r="O349" s="320" t="s">
        <v>530</v>
      </c>
      <c r="Q349" s="305"/>
    </row>
    <row r="350" spans="1:17" s="304" customFormat="1" ht="14.25" x14ac:dyDescent="0.2">
      <c r="A350" s="314">
        <v>329</v>
      </c>
      <c r="B350" s="315">
        <v>341</v>
      </c>
      <c r="C350" s="315" t="s">
        <v>877</v>
      </c>
      <c r="D350" s="316" t="s">
        <v>304</v>
      </c>
      <c r="E350" s="316" t="s">
        <v>305</v>
      </c>
      <c r="F350" s="316" t="s">
        <v>106</v>
      </c>
      <c r="G350" s="317">
        <v>360000</v>
      </c>
      <c r="H350" s="317">
        <v>360000</v>
      </c>
      <c r="I350" s="318" t="s">
        <v>91</v>
      </c>
      <c r="J350" s="319">
        <v>0</v>
      </c>
      <c r="K350" s="319">
        <v>0</v>
      </c>
      <c r="L350" s="317">
        <v>0</v>
      </c>
      <c r="M350" s="317">
        <v>0</v>
      </c>
      <c r="N350" s="317">
        <f t="shared" ref="N350:N413" si="6">IF(L350&gt;0,L350-M350,H350-M350)</f>
        <v>360000</v>
      </c>
      <c r="O350" s="320" t="s">
        <v>530</v>
      </c>
      <c r="Q350" s="305"/>
    </row>
    <row r="351" spans="1:17" s="304" customFormat="1" ht="14.25" x14ac:dyDescent="0.2">
      <c r="A351" s="314">
        <v>330</v>
      </c>
      <c r="B351" s="315">
        <v>342</v>
      </c>
      <c r="C351" s="315" t="s">
        <v>879</v>
      </c>
      <c r="D351" s="316" t="s">
        <v>304</v>
      </c>
      <c r="E351" s="316" t="s">
        <v>880</v>
      </c>
      <c r="F351" s="316" t="s">
        <v>106</v>
      </c>
      <c r="G351" s="317">
        <v>350000</v>
      </c>
      <c r="H351" s="317">
        <v>350000</v>
      </c>
      <c r="I351" s="318" t="s">
        <v>91</v>
      </c>
      <c r="J351" s="319">
        <v>0</v>
      </c>
      <c r="K351" s="319">
        <v>0</v>
      </c>
      <c r="L351" s="317">
        <v>0</v>
      </c>
      <c r="M351" s="317">
        <v>0</v>
      </c>
      <c r="N351" s="317">
        <f t="shared" si="6"/>
        <v>350000</v>
      </c>
      <c r="O351" s="320" t="s">
        <v>530</v>
      </c>
      <c r="Q351" s="305"/>
    </row>
    <row r="352" spans="1:17" s="304" customFormat="1" ht="14.25" x14ac:dyDescent="0.2">
      <c r="A352" s="314">
        <v>331</v>
      </c>
      <c r="B352" s="315">
        <v>343</v>
      </c>
      <c r="C352" s="315" t="s">
        <v>882</v>
      </c>
      <c r="D352" s="316" t="s">
        <v>304</v>
      </c>
      <c r="E352" s="316" t="s">
        <v>173</v>
      </c>
      <c r="F352" s="316" t="s">
        <v>106</v>
      </c>
      <c r="G352" s="317">
        <v>30000</v>
      </c>
      <c r="H352" s="317">
        <v>30000</v>
      </c>
      <c r="I352" s="318" t="s">
        <v>91</v>
      </c>
      <c r="J352" s="319">
        <v>0</v>
      </c>
      <c r="K352" s="319">
        <v>0</v>
      </c>
      <c r="L352" s="317">
        <v>0</v>
      </c>
      <c r="M352" s="317">
        <v>0</v>
      </c>
      <c r="N352" s="317">
        <f t="shared" si="6"/>
        <v>30000</v>
      </c>
      <c r="O352" s="320" t="s">
        <v>530</v>
      </c>
      <c r="Q352" s="305"/>
    </row>
    <row r="353" spans="1:17" s="304" customFormat="1" ht="14.25" x14ac:dyDescent="0.2">
      <c r="A353" s="314">
        <v>332</v>
      </c>
      <c r="B353" s="315">
        <v>344</v>
      </c>
      <c r="C353" s="315" t="s">
        <v>884</v>
      </c>
      <c r="D353" s="316" t="s">
        <v>885</v>
      </c>
      <c r="E353" s="316" t="s">
        <v>886</v>
      </c>
      <c r="F353" s="316" t="s">
        <v>106</v>
      </c>
      <c r="G353" s="317">
        <v>16000</v>
      </c>
      <c r="H353" s="317">
        <v>16000</v>
      </c>
      <c r="I353" s="318" t="s">
        <v>91</v>
      </c>
      <c r="J353" s="319">
        <v>0</v>
      </c>
      <c r="K353" s="319">
        <v>0</v>
      </c>
      <c r="L353" s="317">
        <v>0</v>
      </c>
      <c r="M353" s="317">
        <v>0</v>
      </c>
      <c r="N353" s="317">
        <f t="shared" si="6"/>
        <v>16000</v>
      </c>
      <c r="O353" s="320" t="s">
        <v>530</v>
      </c>
      <c r="Q353" s="305"/>
    </row>
    <row r="354" spans="1:17" s="304" customFormat="1" ht="14.25" x14ac:dyDescent="0.2">
      <c r="A354" s="314">
        <v>333</v>
      </c>
      <c r="B354" s="315">
        <v>345</v>
      </c>
      <c r="C354" s="315" t="s">
        <v>888</v>
      </c>
      <c r="D354" s="316" t="s">
        <v>481</v>
      </c>
      <c r="E354" s="316" t="s">
        <v>135</v>
      </c>
      <c r="F354" s="316" t="s">
        <v>106</v>
      </c>
      <c r="G354" s="317">
        <v>350000</v>
      </c>
      <c r="H354" s="317">
        <v>350000</v>
      </c>
      <c r="I354" s="318" t="s">
        <v>91</v>
      </c>
      <c r="J354" s="319">
        <v>0</v>
      </c>
      <c r="K354" s="319">
        <v>0</v>
      </c>
      <c r="L354" s="317">
        <v>0</v>
      </c>
      <c r="M354" s="317">
        <v>0</v>
      </c>
      <c r="N354" s="317">
        <f t="shared" si="6"/>
        <v>350000</v>
      </c>
      <c r="O354" s="320" t="s">
        <v>530</v>
      </c>
      <c r="Q354" s="305"/>
    </row>
    <row r="355" spans="1:17" s="304" customFormat="1" ht="14.25" x14ac:dyDescent="0.2">
      <c r="A355" s="314">
        <v>334</v>
      </c>
      <c r="B355" s="315">
        <v>346</v>
      </c>
      <c r="C355" s="315" t="s">
        <v>890</v>
      </c>
      <c r="D355" s="316" t="s">
        <v>481</v>
      </c>
      <c r="E355" s="316" t="s">
        <v>891</v>
      </c>
      <c r="F355" s="316" t="s">
        <v>106</v>
      </c>
      <c r="G355" s="317">
        <v>164000</v>
      </c>
      <c r="H355" s="317">
        <v>164000</v>
      </c>
      <c r="I355" s="318" t="s">
        <v>91</v>
      </c>
      <c r="J355" s="319">
        <v>0</v>
      </c>
      <c r="K355" s="319">
        <v>0</v>
      </c>
      <c r="L355" s="317">
        <v>0</v>
      </c>
      <c r="M355" s="317">
        <v>0</v>
      </c>
      <c r="N355" s="317">
        <f t="shared" si="6"/>
        <v>164000</v>
      </c>
      <c r="O355" s="320" t="s">
        <v>530</v>
      </c>
      <c r="Q355" s="305"/>
    </row>
    <row r="356" spans="1:17" s="304" customFormat="1" ht="14.25" x14ac:dyDescent="0.2">
      <c r="A356" s="314">
        <v>335</v>
      </c>
      <c r="B356" s="315">
        <v>347</v>
      </c>
      <c r="C356" s="315" t="s">
        <v>893</v>
      </c>
      <c r="D356" s="316" t="s">
        <v>894</v>
      </c>
      <c r="E356" s="316" t="s">
        <v>895</v>
      </c>
      <c r="F356" s="316" t="s">
        <v>106</v>
      </c>
      <c r="G356" s="317">
        <v>41000</v>
      </c>
      <c r="H356" s="317">
        <v>41000</v>
      </c>
      <c r="I356" s="318" t="s">
        <v>91</v>
      </c>
      <c r="J356" s="319">
        <v>0</v>
      </c>
      <c r="K356" s="319">
        <v>0</v>
      </c>
      <c r="L356" s="317">
        <v>0</v>
      </c>
      <c r="M356" s="317">
        <v>0</v>
      </c>
      <c r="N356" s="317">
        <f t="shared" si="6"/>
        <v>41000</v>
      </c>
      <c r="O356" s="320" t="s">
        <v>530</v>
      </c>
      <c r="Q356" s="305"/>
    </row>
    <row r="357" spans="1:17" s="304" customFormat="1" ht="14.25" x14ac:dyDescent="0.2">
      <c r="A357" s="314">
        <v>336</v>
      </c>
      <c r="B357" s="315">
        <v>348</v>
      </c>
      <c r="C357" s="315" t="s">
        <v>897</v>
      </c>
      <c r="D357" s="316" t="s">
        <v>894</v>
      </c>
      <c r="E357" s="316" t="s">
        <v>898</v>
      </c>
      <c r="F357" s="316" t="s">
        <v>106</v>
      </c>
      <c r="G357" s="317">
        <v>11000</v>
      </c>
      <c r="H357" s="317">
        <v>11000</v>
      </c>
      <c r="I357" s="318" t="s">
        <v>91</v>
      </c>
      <c r="J357" s="319">
        <v>0</v>
      </c>
      <c r="K357" s="319">
        <v>0</v>
      </c>
      <c r="L357" s="317">
        <v>0</v>
      </c>
      <c r="M357" s="317">
        <v>0</v>
      </c>
      <c r="N357" s="317">
        <f t="shared" si="6"/>
        <v>11000</v>
      </c>
      <c r="O357" s="320" t="s">
        <v>530</v>
      </c>
      <c r="Q357" s="305"/>
    </row>
    <row r="358" spans="1:17" s="304" customFormat="1" ht="14.25" x14ac:dyDescent="0.2">
      <c r="A358" s="314">
        <v>337</v>
      </c>
      <c r="B358" s="315">
        <v>349</v>
      </c>
      <c r="C358" s="315" t="s">
        <v>900</v>
      </c>
      <c r="D358" s="316" t="s">
        <v>901</v>
      </c>
      <c r="E358" s="316" t="s">
        <v>902</v>
      </c>
      <c r="F358" s="316" t="s">
        <v>106</v>
      </c>
      <c r="G358" s="317">
        <v>20000</v>
      </c>
      <c r="H358" s="317">
        <v>20000</v>
      </c>
      <c r="I358" s="318" t="s">
        <v>91</v>
      </c>
      <c r="J358" s="319">
        <v>0</v>
      </c>
      <c r="K358" s="319">
        <v>0</v>
      </c>
      <c r="L358" s="317">
        <v>0</v>
      </c>
      <c r="M358" s="317">
        <v>0</v>
      </c>
      <c r="N358" s="317">
        <f t="shared" si="6"/>
        <v>20000</v>
      </c>
      <c r="O358" s="320" t="s">
        <v>530</v>
      </c>
      <c r="Q358" s="305"/>
    </row>
    <row r="359" spans="1:17" s="304" customFormat="1" ht="14.25" x14ac:dyDescent="0.2">
      <c r="A359" s="314">
        <v>338</v>
      </c>
      <c r="B359" s="315">
        <v>350</v>
      </c>
      <c r="C359" s="315" t="s">
        <v>904</v>
      </c>
      <c r="D359" s="316" t="s">
        <v>137</v>
      </c>
      <c r="E359" s="316" t="s">
        <v>905</v>
      </c>
      <c r="F359" s="316" t="s">
        <v>106</v>
      </c>
      <c r="G359" s="317">
        <v>5000</v>
      </c>
      <c r="H359" s="317">
        <v>5000</v>
      </c>
      <c r="I359" s="318" t="s">
        <v>91</v>
      </c>
      <c r="J359" s="319">
        <v>0</v>
      </c>
      <c r="K359" s="319">
        <v>0</v>
      </c>
      <c r="L359" s="317">
        <v>0</v>
      </c>
      <c r="M359" s="317">
        <v>0</v>
      </c>
      <c r="N359" s="317">
        <f t="shared" si="6"/>
        <v>5000</v>
      </c>
      <c r="O359" s="320" t="s">
        <v>530</v>
      </c>
      <c r="Q359" s="305"/>
    </row>
    <row r="360" spans="1:17" s="304" customFormat="1" ht="14.25" x14ac:dyDescent="0.2">
      <c r="A360" s="314">
        <v>339</v>
      </c>
      <c r="B360" s="315">
        <v>351</v>
      </c>
      <c r="C360" s="315" t="s">
        <v>907</v>
      </c>
      <c r="D360" s="316" t="s">
        <v>673</v>
      </c>
      <c r="E360" s="316" t="s">
        <v>908</v>
      </c>
      <c r="F360" s="316" t="s">
        <v>106</v>
      </c>
      <c r="G360" s="317">
        <v>35000</v>
      </c>
      <c r="H360" s="317">
        <v>35000</v>
      </c>
      <c r="I360" s="318" t="s">
        <v>91</v>
      </c>
      <c r="J360" s="319">
        <v>0</v>
      </c>
      <c r="K360" s="319">
        <v>0</v>
      </c>
      <c r="L360" s="317">
        <v>0</v>
      </c>
      <c r="M360" s="317">
        <v>0</v>
      </c>
      <c r="N360" s="317">
        <f t="shared" si="6"/>
        <v>35000</v>
      </c>
      <c r="O360" s="320" t="s">
        <v>530</v>
      </c>
      <c r="Q360" s="305"/>
    </row>
    <row r="361" spans="1:17" s="304" customFormat="1" ht="14.25" x14ac:dyDescent="0.2">
      <c r="A361" s="314">
        <v>340</v>
      </c>
      <c r="B361" s="315">
        <v>352</v>
      </c>
      <c r="C361" s="315" t="s">
        <v>910</v>
      </c>
      <c r="D361" s="316" t="s">
        <v>153</v>
      </c>
      <c r="E361" s="316" t="s">
        <v>911</v>
      </c>
      <c r="F361" s="316" t="s">
        <v>106</v>
      </c>
      <c r="G361" s="317">
        <v>8000</v>
      </c>
      <c r="H361" s="317">
        <v>8000</v>
      </c>
      <c r="I361" s="318" t="s">
        <v>91</v>
      </c>
      <c r="J361" s="319">
        <v>0</v>
      </c>
      <c r="K361" s="319">
        <v>0</v>
      </c>
      <c r="L361" s="317">
        <v>0</v>
      </c>
      <c r="M361" s="317">
        <v>0</v>
      </c>
      <c r="N361" s="317">
        <f t="shared" si="6"/>
        <v>8000</v>
      </c>
      <c r="O361" s="320" t="s">
        <v>530</v>
      </c>
      <c r="Q361" s="305"/>
    </row>
    <row r="362" spans="1:17" s="304" customFormat="1" ht="14.25" x14ac:dyDescent="0.2">
      <c r="A362" s="314">
        <v>341</v>
      </c>
      <c r="B362" s="315">
        <v>353</v>
      </c>
      <c r="C362" s="315" t="s">
        <v>913</v>
      </c>
      <c r="D362" s="316" t="s">
        <v>914</v>
      </c>
      <c r="E362" s="316" t="s">
        <v>915</v>
      </c>
      <c r="F362" s="316" t="s">
        <v>106</v>
      </c>
      <c r="G362" s="317">
        <v>15000</v>
      </c>
      <c r="H362" s="317">
        <v>15000</v>
      </c>
      <c r="I362" s="318" t="s">
        <v>91</v>
      </c>
      <c r="J362" s="319">
        <v>0</v>
      </c>
      <c r="K362" s="319">
        <v>0</v>
      </c>
      <c r="L362" s="317">
        <v>0</v>
      </c>
      <c r="M362" s="317">
        <v>0</v>
      </c>
      <c r="N362" s="317">
        <f t="shared" si="6"/>
        <v>15000</v>
      </c>
      <c r="O362" s="320" t="s">
        <v>530</v>
      </c>
      <c r="Q362" s="305"/>
    </row>
    <row r="363" spans="1:17" s="304" customFormat="1" ht="14.25" x14ac:dyDescent="0.2">
      <c r="A363" s="314">
        <v>342</v>
      </c>
      <c r="B363" s="315">
        <v>354</v>
      </c>
      <c r="C363" s="315" t="s">
        <v>917</v>
      </c>
      <c r="D363" s="316" t="s">
        <v>914</v>
      </c>
      <c r="E363" s="316" t="s">
        <v>918</v>
      </c>
      <c r="F363" s="316" t="s">
        <v>106</v>
      </c>
      <c r="G363" s="317">
        <v>6000</v>
      </c>
      <c r="H363" s="317">
        <v>6000</v>
      </c>
      <c r="I363" s="318" t="s">
        <v>91</v>
      </c>
      <c r="J363" s="319">
        <v>0</v>
      </c>
      <c r="K363" s="319">
        <v>0</v>
      </c>
      <c r="L363" s="317">
        <v>0</v>
      </c>
      <c r="M363" s="317">
        <v>0</v>
      </c>
      <c r="N363" s="317">
        <f t="shared" si="6"/>
        <v>6000</v>
      </c>
      <c r="O363" s="320" t="s">
        <v>530</v>
      </c>
      <c r="Q363" s="305"/>
    </row>
    <row r="364" spans="1:17" s="304" customFormat="1" ht="14.25" x14ac:dyDescent="0.2">
      <c r="A364" s="314">
        <v>343</v>
      </c>
      <c r="B364" s="315">
        <v>355</v>
      </c>
      <c r="C364" s="315" t="s">
        <v>920</v>
      </c>
      <c r="D364" s="316" t="s">
        <v>914</v>
      </c>
      <c r="E364" s="316" t="s">
        <v>921</v>
      </c>
      <c r="F364" s="316" t="s">
        <v>106</v>
      </c>
      <c r="G364" s="317">
        <v>25000</v>
      </c>
      <c r="H364" s="317">
        <v>25000</v>
      </c>
      <c r="I364" s="318" t="s">
        <v>91</v>
      </c>
      <c r="J364" s="319">
        <v>0</v>
      </c>
      <c r="K364" s="319">
        <v>0</v>
      </c>
      <c r="L364" s="317">
        <v>0</v>
      </c>
      <c r="M364" s="317">
        <v>0</v>
      </c>
      <c r="N364" s="317">
        <f t="shared" si="6"/>
        <v>25000</v>
      </c>
      <c r="O364" s="320" t="s">
        <v>530</v>
      </c>
      <c r="Q364" s="305"/>
    </row>
    <row r="365" spans="1:17" s="304" customFormat="1" ht="14.25" x14ac:dyDescent="0.2">
      <c r="A365" s="314">
        <v>344</v>
      </c>
      <c r="B365" s="315">
        <v>356</v>
      </c>
      <c r="C365" s="315" t="s">
        <v>923</v>
      </c>
      <c r="D365" s="316" t="s">
        <v>914</v>
      </c>
      <c r="E365" s="316" t="s">
        <v>924</v>
      </c>
      <c r="F365" s="316" t="s">
        <v>106</v>
      </c>
      <c r="G365" s="317">
        <v>61000</v>
      </c>
      <c r="H365" s="317">
        <v>61000</v>
      </c>
      <c r="I365" s="318" t="s">
        <v>91</v>
      </c>
      <c r="J365" s="319">
        <v>0</v>
      </c>
      <c r="K365" s="319">
        <v>0</v>
      </c>
      <c r="L365" s="317">
        <v>0</v>
      </c>
      <c r="M365" s="317">
        <v>0</v>
      </c>
      <c r="N365" s="317">
        <f t="shared" si="6"/>
        <v>61000</v>
      </c>
      <c r="O365" s="320" t="s">
        <v>530</v>
      </c>
      <c r="Q365" s="305"/>
    </row>
    <row r="366" spans="1:17" s="304" customFormat="1" ht="14.25" x14ac:dyDescent="0.2">
      <c r="A366" s="314">
        <v>345</v>
      </c>
      <c r="B366" s="315">
        <v>357</v>
      </c>
      <c r="C366" s="315" t="s">
        <v>926</v>
      </c>
      <c r="D366" s="316" t="s">
        <v>927</v>
      </c>
      <c r="E366" s="316" t="s">
        <v>928</v>
      </c>
      <c r="F366" s="316" t="s">
        <v>106</v>
      </c>
      <c r="G366" s="317">
        <v>8400</v>
      </c>
      <c r="H366" s="317">
        <v>8400</v>
      </c>
      <c r="I366" s="318" t="s">
        <v>91</v>
      </c>
      <c r="J366" s="319">
        <v>0</v>
      </c>
      <c r="K366" s="319">
        <v>0</v>
      </c>
      <c r="L366" s="317">
        <v>0</v>
      </c>
      <c r="M366" s="317">
        <v>0</v>
      </c>
      <c r="N366" s="317">
        <f t="shared" si="6"/>
        <v>8400</v>
      </c>
      <c r="O366" s="320" t="s">
        <v>530</v>
      </c>
      <c r="Q366" s="305"/>
    </row>
    <row r="367" spans="1:17" s="304" customFormat="1" ht="14.25" x14ac:dyDescent="0.2">
      <c r="A367" s="314">
        <v>346</v>
      </c>
      <c r="B367" s="315">
        <v>358</v>
      </c>
      <c r="C367" s="315" t="s">
        <v>930</v>
      </c>
      <c r="D367" s="316" t="s">
        <v>927</v>
      </c>
      <c r="E367" s="316" t="s">
        <v>931</v>
      </c>
      <c r="F367" s="316" t="s">
        <v>106</v>
      </c>
      <c r="G367" s="317">
        <v>18000</v>
      </c>
      <c r="H367" s="317">
        <v>18000</v>
      </c>
      <c r="I367" s="318" t="s">
        <v>91</v>
      </c>
      <c r="J367" s="319">
        <v>0</v>
      </c>
      <c r="K367" s="319">
        <v>0</v>
      </c>
      <c r="L367" s="317">
        <v>0</v>
      </c>
      <c r="M367" s="317">
        <v>0</v>
      </c>
      <c r="N367" s="317">
        <f t="shared" si="6"/>
        <v>18000</v>
      </c>
      <c r="O367" s="320" t="s">
        <v>530</v>
      </c>
      <c r="Q367" s="305"/>
    </row>
    <row r="368" spans="1:17" s="304" customFormat="1" ht="14.25" x14ac:dyDescent="0.2">
      <c r="A368" s="314">
        <v>347</v>
      </c>
      <c r="B368" s="315">
        <v>359</v>
      </c>
      <c r="C368" s="315" t="s">
        <v>933</v>
      </c>
      <c r="D368" s="316" t="s">
        <v>934</v>
      </c>
      <c r="E368" s="316" t="s">
        <v>915</v>
      </c>
      <c r="F368" s="316" t="s">
        <v>106</v>
      </c>
      <c r="G368" s="317">
        <v>15000</v>
      </c>
      <c r="H368" s="317">
        <v>15000</v>
      </c>
      <c r="I368" s="318" t="s">
        <v>91</v>
      </c>
      <c r="J368" s="319">
        <v>0</v>
      </c>
      <c r="K368" s="319">
        <v>0</v>
      </c>
      <c r="L368" s="317">
        <v>0</v>
      </c>
      <c r="M368" s="317">
        <v>0</v>
      </c>
      <c r="N368" s="317">
        <f t="shared" si="6"/>
        <v>15000</v>
      </c>
      <c r="O368" s="320" t="s">
        <v>530</v>
      </c>
      <c r="Q368" s="305"/>
    </row>
    <row r="369" spans="1:17" s="304" customFormat="1" ht="14.25" x14ac:dyDescent="0.2">
      <c r="A369" s="314">
        <v>348</v>
      </c>
      <c r="B369" s="315">
        <v>360</v>
      </c>
      <c r="C369" s="315" t="s">
        <v>936</v>
      </c>
      <c r="D369" s="316" t="s">
        <v>934</v>
      </c>
      <c r="E369" s="316" t="s">
        <v>921</v>
      </c>
      <c r="F369" s="316" t="s">
        <v>106</v>
      </c>
      <c r="G369" s="317">
        <v>25000</v>
      </c>
      <c r="H369" s="317">
        <v>25000</v>
      </c>
      <c r="I369" s="318" t="s">
        <v>91</v>
      </c>
      <c r="J369" s="319">
        <v>0</v>
      </c>
      <c r="K369" s="319">
        <v>0</v>
      </c>
      <c r="L369" s="317">
        <v>0</v>
      </c>
      <c r="M369" s="317">
        <v>0</v>
      </c>
      <c r="N369" s="317">
        <f t="shared" si="6"/>
        <v>25000</v>
      </c>
      <c r="O369" s="320" t="s">
        <v>530</v>
      </c>
      <c r="Q369" s="305"/>
    </row>
    <row r="370" spans="1:17" s="304" customFormat="1" ht="14.25" x14ac:dyDescent="0.2">
      <c r="A370" s="314">
        <v>349</v>
      </c>
      <c r="B370" s="315">
        <v>361</v>
      </c>
      <c r="C370" s="315" t="s">
        <v>938</v>
      </c>
      <c r="D370" s="316" t="s">
        <v>934</v>
      </c>
      <c r="E370" s="316" t="s">
        <v>924</v>
      </c>
      <c r="F370" s="316" t="s">
        <v>106</v>
      </c>
      <c r="G370" s="317">
        <v>61000</v>
      </c>
      <c r="H370" s="317">
        <v>61000</v>
      </c>
      <c r="I370" s="318" t="s">
        <v>91</v>
      </c>
      <c r="J370" s="319">
        <v>0</v>
      </c>
      <c r="K370" s="319">
        <v>0</v>
      </c>
      <c r="L370" s="317">
        <v>0</v>
      </c>
      <c r="M370" s="317">
        <v>0</v>
      </c>
      <c r="N370" s="317">
        <f t="shared" si="6"/>
        <v>61000</v>
      </c>
      <c r="O370" s="320" t="s">
        <v>530</v>
      </c>
      <c r="Q370" s="305"/>
    </row>
    <row r="371" spans="1:17" s="304" customFormat="1" ht="28.5" x14ac:dyDescent="0.2">
      <c r="A371" s="314">
        <v>350</v>
      </c>
      <c r="B371" s="315">
        <v>362</v>
      </c>
      <c r="C371" s="315" t="s">
        <v>940</v>
      </c>
      <c r="D371" s="316" t="s">
        <v>941</v>
      </c>
      <c r="E371" s="316" t="s">
        <v>942</v>
      </c>
      <c r="F371" s="316" t="s">
        <v>106</v>
      </c>
      <c r="G371" s="317">
        <v>10000</v>
      </c>
      <c r="H371" s="317">
        <v>10000</v>
      </c>
      <c r="I371" s="318" t="s">
        <v>91</v>
      </c>
      <c r="J371" s="319">
        <v>0</v>
      </c>
      <c r="K371" s="319">
        <v>0</v>
      </c>
      <c r="L371" s="317">
        <v>0</v>
      </c>
      <c r="M371" s="317">
        <v>0</v>
      </c>
      <c r="N371" s="317">
        <f t="shared" si="6"/>
        <v>10000</v>
      </c>
      <c r="O371" s="320" t="s">
        <v>530</v>
      </c>
      <c r="Q371" s="305"/>
    </row>
    <row r="372" spans="1:17" s="304" customFormat="1" ht="14.25" x14ac:dyDescent="0.2">
      <c r="A372" s="314">
        <v>351</v>
      </c>
      <c r="B372" s="315">
        <v>363</v>
      </c>
      <c r="C372" s="315" t="s">
        <v>944</v>
      </c>
      <c r="D372" s="316" t="s">
        <v>945</v>
      </c>
      <c r="E372" s="316" t="s">
        <v>915</v>
      </c>
      <c r="F372" s="316" t="s">
        <v>106</v>
      </c>
      <c r="G372" s="317">
        <v>30000</v>
      </c>
      <c r="H372" s="317">
        <v>30000</v>
      </c>
      <c r="I372" s="318" t="s">
        <v>91</v>
      </c>
      <c r="J372" s="319">
        <v>0</v>
      </c>
      <c r="K372" s="319">
        <v>0</v>
      </c>
      <c r="L372" s="317">
        <v>0</v>
      </c>
      <c r="M372" s="317">
        <v>0</v>
      </c>
      <c r="N372" s="317">
        <f t="shared" si="6"/>
        <v>30000</v>
      </c>
      <c r="O372" s="320" t="s">
        <v>530</v>
      </c>
      <c r="Q372" s="305"/>
    </row>
    <row r="373" spans="1:17" s="304" customFormat="1" ht="14.25" x14ac:dyDescent="0.2">
      <c r="A373" s="314">
        <v>352</v>
      </c>
      <c r="B373" s="315">
        <v>364</v>
      </c>
      <c r="C373" s="315" t="s">
        <v>947</v>
      </c>
      <c r="D373" s="316" t="s">
        <v>945</v>
      </c>
      <c r="E373" s="316" t="s">
        <v>921</v>
      </c>
      <c r="F373" s="316" t="s">
        <v>106</v>
      </c>
      <c r="G373" s="317">
        <v>25000</v>
      </c>
      <c r="H373" s="317">
        <v>25000</v>
      </c>
      <c r="I373" s="318" t="s">
        <v>91</v>
      </c>
      <c r="J373" s="319">
        <v>0</v>
      </c>
      <c r="K373" s="319">
        <v>0</v>
      </c>
      <c r="L373" s="317">
        <v>0</v>
      </c>
      <c r="M373" s="317">
        <v>0</v>
      </c>
      <c r="N373" s="317">
        <f t="shared" si="6"/>
        <v>25000</v>
      </c>
      <c r="O373" s="320" t="s">
        <v>530</v>
      </c>
      <c r="Q373" s="305"/>
    </row>
    <row r="374" spans="1:17" s="304" customFormat="1" ht="14.25" x14ac:dyDescent="0.2">
      <c r="A374" s="314">
        <v>353</v>
      </c>
      <c r="B374" s="315">
        <v>365</v>
      </c>
      <c r="C374" s="315" t="s">
        <v>949</v>
      </c>
      <c r="D374" s="316" t="s">
        <v>945</v>
      </c>
      <c r="E374" s="316" t="s">
        <v>924</v>
      </c>
      <c r="F374" s="316" t="s">
        <v>106</v>
      </c>
      <c r="G374" s="317">
        <v>122000</v>
      </c>
      <c r="H374" s="317">
        <v>122000</v>
      </c>
      <c r="I374" s="318" t="s">
        <v>91</v>
      </c>
      <c r="J374" s="319">
        <v>0</v>
      </c>
      <c r="K374" s="319">
        <v>0</v>
      </c>
      <c r="L374" s="317">
        <v>0</v>
      </c>
      <c r="M374" s="317">
        <v>0</v>
      </c>
      <c r="N374" s="317">
        <f t="shared" si="6"/>
        <v>122000</v>
      </c>
      <c r="O374" s="320" t="s">
        <v>530</v>
      </c>
      <c r="Q374" s="305"/>
    </row>
    <row r="375" spans="1:17" s="304" customFormat="1" ht="14.25" x14ac:dyDescent="0.2">
      <c r="A375" s="314">
        <v>354</v>
      </c>
      <c r="B375" s="315">
        <v>366</v>
      </c>
      <c r="C375" s="315" t="s">
        <v>951</v>
      </c>
      <c r="D375" s="316" t="s">
        <v>952</v>
      </c>
      <c r="E375" s="316" t="s">
        <v>953</v>
      </c>
      <c r="F375" s="316" t="s">
        <v>106</v>
      </c>
      <c r="G375" s="317">
        <v>5000</v>
      </c>
      <c r="H375" s="317">
        <v>5000</v>
      </c>
      <c r="I375" s="318" t="s">
        <v>91</v>
      </c>
      <c r="J375" s="319">
        <v>0</v>
      </c>
      <c r="K375" s="319">
        <v>0</v>
      </c>
      <c r="L375" s="317">
        <v>0</v>
      </c>
      <c r="M375" s="317">
        <v>0</v>
      </c>
      <c r="N375" s="317">
        <f t="shared" si="6"/>
        <v>5000</v>
      </c>
      <c r="O375" s="320" t="s">
        <v>530</v>
      </c>
      <c r="Q375" s="305"/>
    </row>
    <row r="376" spans="1:17" s="304" customFormat="1" ht="14.25" x14ac:dyDescent="0.2">
      <c r="A376" s="314">
        <v>355</v>
      </c>
      <c r="B376" s="315">
        <v>367</v>
      </c>
      <c r="C376" s="315" t="s">
        <v>955</v>
      </c>
      <c r="D376" s="316" t="s">
        <v>956</v>
      </c>
      <c r="E376" s="316" t="s">
        <v>957</v>
      </c>
      <c r="F376" s="316" t="s">
        <v>106</v>
      </c>
      <c r="G376" s="317">
        <v>39500</v>
      </c>
      <c r="H376" s="317">
        <v>39500</v>
      </c>
      <c r="I376" s="318" t="s">
        <v>91</v>
      </c>
      <c r="J376" s="319">
        <v>0</v>
      </c>
      <c r="K376" s="319">
        <v>0</v>
      </c>
      <c r="L376" s="317">
        <v>0</v>
      </c>
      <c r="M376" s="317">
        <v>0</v>
      </c>
      <c r="N376" s="317">
        <f t="shared" si="6"/>
        <v>39500</v>
      </c>
      <c r="O376" s="320" t="s">
        <v>530</v>
      </c>
      <c r="Q376" s="305"/>
    </row>
    <row r="377" spans="1:17" s="304" customFormat="1" ht="28.5" x14ac:dyDescent="0.2">
      <c r="A377" s="314">
        <v>356</v>
      </c>
      <c r="B377" s="315">
        <v>368</v>
      </c>
      <c r="C377" s="315" t="s">
        <v>959</v>
      </c>
      <c r="D377" s="316" t="s">
        <v>197</v>
      </c>
      <c r="E377" s="316" t="s">
        <v>960</v>
      </c>
      <c r="F377" s="316" t="s">
        <v>106</v>
      </c>
      <c r="G377" s="317">
        <v>15000</v>
      </c>
      <c r="H377" s="317">
        <v>15000</v>
      </c>
      <c r="I377" s="318" t="s">
        <v>91</v>
      </c>
      <c r="J377" s="319">
        <v>0</v>
      </c>
      <c r="K377" s="319">
        <v>0</v>
      </c>
      <c r="L377" s="317">
        <v>0</v>
      </c>
      <c r="M377" s="317">
        <v>0</v>
      </c>
      <c r="N377" s="317">
        <f t="shared" si="6"/>
        <v>15000</v>
      </c>
      <c r="O377" s="320" t="s">
        <v>530</v>
      </c>
      <c r="Q377" s="305"/>
    </row>
    <row r="378" spans="1:17" s="304" customFormat="1" ht="14.25" x14ac:dyDescent="0.2">
      <c r="A378" s="314">
        <v>357</v>
      </c>
      <c r="B378" s="315">
        <v>369</v>
      </c>
      <c r="C378" s="315" t="s">
        <v>962</v>
      </c>
      <c r="D378" s="316" t="s">
        <v>856</v>
      </c>
      <c r="E378" s="316" t="s">
        <v>963</v>
      </c>
      <c r="F378" s="316" t="s">
        <v>106</v>
      </c>
      <c r="G378" s="317">
        <v>20000</v>
      </c>
      <c r="H378" s="317">
        <v>20000</v>
      </c>
      <c r="I378" s="318" t="s">
        <v>91</v>
      </c>
      <c r="J378" s="319">
        <v>0</v>
      </c>
      <c r="K378" s="319">
        <v>0</v>
      </c>
      <c r="L378" s="317">
        <v>0</v>
      </c>
      <c r="M378" s="317">
        <v>0</v>
      </c>
      <c r="N378" s="317">
        <f t="shared" si="6"/>
        <v>20000</v>
      </c>
      <c r="O378" s="320" t="s">
        <v>530</v>
      </c>
      <c r="Q378" s="305"/>
    </row>
    <row r="379" spans="1:17" s="304" customFormat="1" ht="14.25" x14ac:dyDescent="0.2">
      <c r="A379" s="314">
        <v>358</v>
      </c>
      <c r="B379" s="315">
        <v>370</v>
      </c>
      <c r="C379" s="315" t="s">
        <v>965</v>
      </c>
      <c r="D379" s="316" t="s">
        <v>856</v>
      </c>
      <c r="E379" s="316" t="s">
        <v>966</v>
      </c>
      <c r="F379" s="316" t="s">
        <v>106</v>
      </c>
      <c r="G379" s="317">
        <v>5000</v>
      </c>
      <c r="H379" s="317">
        <v>5000</v>
      </c>
      <c r="I379" s="318" t="s">
        <v>91</v>
      </c>
      <c r="J379" s="319">
        <v>0</v>
      </c>
      <c r="K379" s="319">
        <v>0</v>
      </c>
      <c r="L379" s="317">
        <v>0</v>
      </c>
      <c r="M379" s="317">
        <v>0</v>
      </c>
      <c r="N379" s="317">
        <f t="shared" si="6"/>
        <v>5000</v>
      </c>
      <c r="O379" s="320" t="s">
        <v>530</v>
      </c>
      <c r="Q379" s="305"/>
    </row>
    <row r="380" spans="1:17" s="304" customFormat="1" ht="14.25" x14ac:dyDescent="0.2">
      <c r="A380" s="314">
        <v>359</v>
      </c>
      <c r="B380" s="315">
        <v>371</v>
      </c>
      <c r="C380" s="315" t="s">
        <v>968</v>
      </c>
      <c r="D380" s="316" t="s">
        <v>208</v>
      </c>
      <c r="E380" s="316" t="s">
        <v>969</v>
      </c>
      <c r="F380" s="316" t="s">
        <v>106</v>
      </c>
      <c r="G380" s="317">
        <v>19780</v>
      </c>
      <c r="H380" s="317">
        <v>19780</v>
      </c>
      <c r="I380" s="318" t="s">
        <v>91</v>
      </c>
      <c r="J380" s="319">
        <v>0</v>
      </c>
      <c r="K380" s="319">
        <v>0</v>
      </c>
      <c r="L380" s="317">
        <v>0</v>
      </c>
      <c r="M380" s="317">
        <v>0</v>
      </c>
      <c r="N380" s="317">
        <f t="shared" si="6"/>
        <v>19780</v>
      </c>
      <c r="O380" s="320" t="s">
        <v>530</v>
      </c>
      <c r="Q380" s="305"/>
    </row>
    <row r="381" spans="1:17" s="304" customFormat="1" ht="14.25" x14ac:dyDescent="0.2">
      <c r="A381" s="314">
        <v>360</v>
      </c>
      <c r="B381" s="315">
        <v>372</v>
      </c>
      <c r="C381" s="315" t="s">
        <v>971</v>
      </c>
      <c r="D381" s="316" t="s">
        <v>215</v>
      </c>
      <c r="E381" s="316" t="s">
        <v>972</v>
      </c>
      <c r="F381" s="316" t="s">
        <v>106</v>
      </c>
      <c r="G381" s="317">
        <v>30000</v>
      </c>
      <c r="H381" s="317">
        <v>30000</v>
      </c>
      <c r="I381" s="318" t="s">
        <v>91</v>
      </c>
      <c r="J381" s="319">
        <v>0</v>
      </c>
      <c r="K381" s="319">
        <v>0</v>
      </c>
      <c r="L381" s="317">
        <v>0</v>
      </c>
      <c r="M381" s="317">
        <v>0</v>
      </c>
      <c r="N381" s="317">
        <f t="shared" si="6"/>
        <v>30000</v>
      </c>
      <c r="O381" s="320" t="s">
        <v>530</v>
      </c>
      <c r="Q381" s="305"/>
    </row>
    <row r="382" spans="1:17" s="304" customFormat="1" ht="14.25" x14ac:dyDescent="0.2">
      <c r="A382" s="314">
        <v>361</v>
      </c>
      <c r="B382" s="315">
        <v>373</v>
      </c>
      <c r="C382" s="315" t="s">
        <v>974</v>
      </c>
      <c r="D382" s="316" t="s">
        <v>215</v>
      </c>
      <c r="E382" s="316" t="s">
        <v>975</v>
      </c>
      <c r="F382" s="316" t="s">
        <v>106</v>
      </c>
      <c r="G382" s="317">
        <v>20000</v>
      </c>
      <c r="H382" s="317">
        <v>20000</v>
      </c>
      <c r="I382" s="318" t="s">
        <v>91</v>
      </c>
      <c r="J382" s="319">
        <v>0</v>
      </c>
      <c r="K382" s="319">
        <v>0</v>
      </c>
      <c r="L382" s="317">
        <v>0</v>
      </c>
      <c r="M382" s="317">
        <v>0</v>
      </c>
      <c r="N382" s="317">
        <f t="shared" si="6"/>
        <v>20000</v>
      </c>
      <c r="O382" s="320" t="s">
        <v>530</v>
      </c>
      <c r="Q382" s="305"/>
    </row>
    <row r="383" spans="1:17" s="304" customFormat="1" ht="14.25" x14ac:dyDescent="0.2">
      <c r="A383" s="314">
        <v>362</v>
      </c>
      <c r="B383" s="315">
        <v>374</v>
      </c>
      <c r="C383" s="315" t="s">
        <v>977</v>
      </c>
      <c r="D383" s="316" t="s">
        <v>978</v>
      </c>
      <c r="E383" s="316" t="s">
        <v>895</v>
      </c>
      <c r="F383" s="316" t="s">
        <v>106</v>
      </c>
      <c r="G383" s="317">
        <v>10000</v>
      </c>
      <c r="H383" s="317">
        <v>10000</v>
      </c>
      <c r="I383" s="318" t="s">
        <v>91</v>
      </c>
      <c r="J383" s="319">
        <v>0</v>
      </c>
      <c r="K383" s="319">
        <v>0</v>
      </c>
      <c r="L383" s="317">
        <v>0</v>
      </c>
      <c r="M383" s="317">
        <v>0</v>
      </c>
      <c r="N383" s="317">
        <f t="shared" si="6"/>
        <v>10000</v>
      </c>
      <c r="O383" s="320" t="s">
        <v>530</v>
      </c>
      <c r="Q383" s="305"/>
    </row>
    <row r="384" spans="1:17" s="304" customFormat="1" ht="28.5" x14ac:dyDescent="0.2">
      <c r="A384" s="314">
        <v>363</v>
      </c>
      <c r="B384" s="315">
        <v>375</v>
      </c>
      <c r="C384" s="315" t="s">
        <v>980</v>
      </c>
      <c r="D384" s="316" t="s">
        <v>978</v>
      </c>
      <c r="E384" s="316" t="s">
        <v>981</v>
      </c>
      <c r="F384" s="316" t="s">
        <v>106</v>
      </c>
      <c r="G384" s="317">
        <v>55000</v>
      </c>
      <c r="H384" s="317">
        <v>55000</v>
      </c>
      <c r="I384" s="318" t="s">
        <v>91</v>
      </c>
      <c r="J384" s="319">
        <v>0</v>
      </c>
      <c r="K384" s="319">
        <v>0</v>
      </c>
      <c r="L384" s="317">
        <v>0</v>
      </c>
      <c r="M384" s="317">
        <v>0</v>
      </c>
      <c r="N384" s="317">
        <f t="shared" si="6"/>
        <v>55000</v>
      </c>
      <c r="O384" s="320" t="s">
        <v>530</v>
      </c>
      <c r="Q384" s="305"/>
    </row>
    <row r="385" spans="1:17" s="304" customFormat="1" ht="14.25" x14ac:dyDescent="0.2">
      <c r="A385" s="314">
        <v>364</v>
      </c>
      <c r="B385" s="315">
        <v>376</v>
      </c>
      <c r="C385" s="315" t="s">
        <v>983</v>
      </c>
      <c r="D385" s="316" t="s">
        <v>984</v>
      </c>
      <c r="E385" s="316" t="s">
        <v>985</v>
      </c>
      <c r="F385" s="316" t="s">
        <v>106</v>
      </c>
      <c r="G385" s="317">
        <v>4000</v>
      </c>
      <c r="H385" s="317">
        <v>4000</v>
      </c>
      <c r="I385" s="318" t="s">
        <v>91</v>
      </c>
      <c r="J385" s="319">
        <v>0</v>
      </c>
      <c r="K385" s="319">
        <v>0</v>
      </c>
      <c r="L385" s="317">
        <v>0</v>
      </c>
      <c r="M385" s="317">
        <v>0</v>
      </c>
      <c r="N385" s="317">
        <f t="shared" si="6"/>
        <v>4000</v>
      </c>
      <c r="O385" s="320" t="s">
        <v>530</v>
      </c>
      <c r="Q385" s="305"/>
    </row>
    <row r="386" spans="1:17" s="304" customFormat="1" ht="28.5" x14ac:dyDescent="0.2">
      <c r="A386" s="314">
        <v>365</v>
      </c>
      <c r="B386" s="315">
        <v>377</v>
      </c>
      <c r="C386" s="315" t="s">
        <v>987</v>
      </c>
      <c r="D386" s="316" t="s">
        <v>220</v>
      </c>
      <c r="E386" s="316" t="s">
        <v>981</v>
      </c>
      <c r="F386" s="316" t="s">
        <v>106</v>
      </c>
      <c r="G386" s="317">
        <v>20000</v>
      </c>
      <c r="H386" s="317">
        <v>20000</v>
      </c>
      <c r="I386" s="318" t="s">
        <v>91</v>
      </c>
      <c r="J386" s="319">
        <v>0</v>
      </c>
      <c r="K386" s="319">
        <v>0</v>
      </c>
      <c r="L386" s="317">
        <v>0</v>
      </c>
      <c r="M386" s="317">
        <v>0</v>
      </c>
      <c r="N386" s="317">
        <f t="shared" si="6"/>
        <v>20000</v>
      </c>
      <c r="O386" s="320" t="s">
        <v>530</v>
      </c>
      <c r="Q386" s="305"/>
    </row>
    <row r="387" spans="1:17" s="304" customFormat="1" ht="14.25" x14ac:dyDescent="0.2">
      <c r="A387" s="314">
        <v>366</v>
      </c>
      <c r="B387" s="315">
        <v>378</v>
      </c>
      <c r="C387" s="315" t="s">
        <v>989</v>
      </c>
      <c r="D387" s="316" t="s">
        <v>481</v>
      </c>
      <c r="E387" s="316" t="s">
        <v>647</v>
      </c>
      <c r="F387" s="316" t="s">
        <v>106</v>
      </c>
      <c r="G387" s="317">
        <v>207000</v>
      </c>
      <c r="H387" s="317">
        <v>207000</v>
      </c>
      <c r="I387" s="318" t="s">
        <v>91</v>
      </c>
      <c r="J387" s="319">
        <v>0</v>
      </c>
      <c r="K387" s="319">
        <v>0</v>
      </c>
      <c r="L387" s="317">
        <v>0</v>
      </c>
      <c r="M387" s="317">
        <v>0</v>
      </c>
      <c r="N387" s="317">
        <f t="shared" si="6"/>
        <v>207000</v>
      </c>
      <c r="O387" s="320" t="s">
        <v>530</v>
      </c>
      <c r="Q387" s="305"/>
    </row>
    <row r="388" spans="1:17" s="304" customFormat="1" ht="14.25" x14ac:dyDescent="0.2">
      <c r="A388" s="314">
        <v>367</v>
      </c>
      <c r="B388" s="315">
        <v>379</v>
      </c>
      <c r="C388" s="315" t="s">
        <v>991</v>
      </c>
      <c r="D388" s="316" t="s">
        <v>667</v>
      </c>
      <c r="E388" s="316" t="s">
        <v>963</v>
      </c>
      <c r="F388" s="316" t="s">
        <v>106</v>
      </c>
      <c r="G388" s="317">
        <v>75000</v>
      </c>
      <c r="H388" s="317">
        <v>75000</v>
      </c>
      <c r="I388" s="318" t="s">
        <v>91</v>
      </c>
      <c r="J388" s="319">
        <v>0</v>
      </c>
      <c r="K388" s="319">
        <v>0</v>
      </c>
      <c r="L388" s="317">
        <v>0</v>
      </c>
      <c r="M388" s="317">
        <v>0</v>
      </c>
      <c r="N388" s="317">
        <f t="shared" si="6"/>
        <v>75000</v>
      </c>
      <c r="O388" s="320" t="s">
        <v>530</v>
      </c>
      <c r="Q388" s="305"/>
    </row>
    <row r="389" spans="1:17" s="304" customFormat="1" ht="14.25" x14ac:dyDescent="0.2">
      <c r="A389" s="314">
        <v>368</v>
      </c>
      <c r="B389" s="315">
        <v>380</v>
      </c>
      <c r="C389" s="315" t="s">
        <v>993</v>
      </c>
      <c r="D389" s="316" t="s">
        <v>667</v>
      </c>
      <c r="E389" s="316" t="s">
        <v>966</v>
      </c>
      <c r="F389" s="316" t="s">
        <v>106</v>
      </c>
      <c r="G389" s="317">
        <v>20000</v>
      </c>
      <c r="H389" s="317">
        <v>20000</v>
      </c>
      <c r="I389" s="318" t="s">
        <v>91</v>
      </c>
      <c r="J389" s="319">
        <v>0</v>
      </c>
      <c r="K389" s="319">
        <v>0</v>
      </c>
      <c r="L389" s="317">
        <v>0</v>
      </c>
      <c r="M389" s="317">
        <v>0</v>
      </c>
      <c r="N389" s="317">
        <f t="shared" si="6"/>
        <v>20000</v>
      </c>
      <c r="O389" s="320" t="s">
        <v>530</v>
      </c>
      <c r="Q389" s="305"/>
    </row>
    <row r="390" spans="1:17" s="304" customFormat="1" ht="14.25" x14ac:dyDescent="0.2">
      <c r="A390" s="314">
        <v>369</v>
      </c>
      <c r="B390" s="315">
        <v>381</v>
      </c>
      <c r="C390" s="315" t="s">
        <v>995</v>
      </c>
      <c r="D390" s="316" t="s">
        <v>232</v>
      </c>
      <c r="E390" s="316" t="s">
        <v>996</v>
      </c>
      <c r="F390" s="316" t="s">
        <v>106</v>
      </c>
      <c r="G390" s="317">
        <v>15000</v>
      </c>
      <c r="H390" s="317">
        <v>15000</v>
      </c>
      <c r="I390" s="318" t="s">
        <v>91</v>
      </c>
      <c r="J390" s="319">
        <v>0</v>
      </c>
      <c r="K390" s="319">
        <v>0</v>
      </c>
      <c r="L390" s="317">
        <v>0</v>
      </c>
      <c r="M390" s="317">
        <v>0</v>
      </c>
      <c r="N390" s="317">
        <f t="shared" si="6"/>
        <v>15000</v>
      </c>
      <c r="O390" s="320" t="s">
        <v>530</v>
      </c>
      <c r="Q390" s="305"/>
    </row>
    <row r="391" spans="1:17" s="304" customFormat="1" ht="14.25" x14ac:dyDescent="0.2">
      <c r="A391" s="314">
        <v>370</v>
      </c>
      <c r="B391" s="315">
        <v>382</v>
      </c>
      <c r="C391" s="315" t="s">
        <v>998</v>
      </c>
      <c r="D391" s="316" t="s">
        <v>232</v>
      </c>
      <c r="E391" s="316" t="s">
        <v>999</v>
      </c>
      <c r="F391" s="316" t="s">
        <v>106</v>
      </c>
      <c r="G391" s="317">
        <v>45000</v>
      </c>
      <c r="H391" s="317">
        <v>45000</v>
      </c>
      <c r="I391" s="318" t="s">
        <v>91</v>
      </c>
      <c r="J391" s="319">
        <v>0</v>
      </c>
      <c r="K391" s="319">
        <v>0</v>
      </c>
      <c r="L391" s="317">
        <v>0</v>
      </c>
      <c r="M391" s="317">
        <v>0</v>
      </c>
      <c r="N391" s="317">
        <f t="shared" si="6"/>
        <v>45000</v>
      </c>
      <c r="O391" s="320" t="s">
        <v>530</v>
      </c>
      <c r="Q391" s="305"/>
    </row>
    <row r="392" spans="1:17" s="304" customFormat="1" ht="28.5" x14ac:dyDescent="0.2">
      <c r="A392" s="314">
        <v>371</v>
      </c>
      <c r="B392" s="315">
        <v>383</v>
      </c>
      <c r="C392" s="315" t="s">
        <v>1001</v>
      </c>
      <c r="D392" s="316" t="s">
        <v>1002</v>
      </c>
      <c r="E392" s="316" t="s">
        <v>1003</v>
      </c>
      <c r="F392" s="316" t="s">
        <v>106</v>
      </c>
      <c r="G392" s="317">
        <v>25000</v>
      </c>
      <c r="H392" s="317">
        <v>25000</v>
      </c>
      <c r="I392" s="318" t="s">
        <v>91</v>
      </c>
      <c r="J392" s="319">
        <v>0</v>
      </c>
      <c r="K392" s="319">
        <v>0</v>
      </c>
      <c r="L392" s="317">
        <v>0</v>
      </c>
      <c r="M392" s="317">
        <v>0</v>
      </c>
      <c r="N392" s="317">
        <f t="shared" si="6"/>
        <v>25000</v>
      </c>
      <c r="O392" s="320" t="s">
        <v>530</v>
      </c>
      <c r="Q392" s="305"/>
    </row>
    <row r="393" spans="1:17" s="304" customFormat="1" ht="14.25" x14ac:dyDescent="0.2">
      <c r="A393" s="314">
        <v>372</v>
      </c>
      <c r="B393" s="315">
        <v>384</v>
      </c>
      <c r="C393" s="315" t="s">
        <v>1005</v>
      </c>
      <c r="D393" s="316" t="s">
        <v>1006</v>
      </c>
      <c r="E393" s="316" t="s">
        <v>1007</v>
      </c>
      <c r="F393" s="316" t="s">
        <v>106</v>
      </c>
      <c r="G393" s="317">
        <v>25000</v>
      </c>
      <c r="H393" s="317">
        <v>25000</v>
      </c>
      <c r="I393" s="318" t="s">
        <v>91</v>
      </c>
      <c r="J393" s="319">
        <v>0</v>
      </c>
      <c r="K393" s="319">
        <v>0</v>
      </c>
      <c r="L393" s="317">
        <v>0</v>
      </c>
      <c r="M393" s="317">
        <v>0</v>
      </c>
      <c r="N393" s="317">
        <f t="shared" si="6"/>
        <v>25000</v>
      </c>
      <c r="O393" s="320" t="s">
        <v>530</v>
      </c>
      <c r="Q393" s="305"/>
    </row>
    <row r="394" spans="1:17" s="304" customFormat="1" ht="14.25" x14ac:dyDescent="0.2">
      <c r="A394" s="314">
        <v>373</v>
      </c>
      <c r="B394" s="315">
        <v>385</v>
      </c>
      <c r="C394" s="315" t="s">
        <v>1009</v>
      </c>
      <c r="D394" s="316" t="s">
        <v>1006</v>
      </c>
      <c r="E394" s="316" t="s">
        <v>1010</v>
      </c>
      <c r="F394" s="316" t="s">
        <v>106</v>
      </c>
      <c r="G394" s="317">
        <v>25000</v>
      </c>
      <c r="H394" s="317">
        <v>25000</v>
      </c>
      <c r="I394" s="318" t="s">
        <v>91</v>
      </c>
      <c r="J394" s="319">
        <v>0</v>
      </c>
      <c r="K394" s="319">
        <v>0</v>
      </c>
      <c r="L394" s="317">
        <v>0</v>
      </c>
      <c r="M394" s="317">
        <v>0</v>
      </c>
      <c r="N394" s="317">
        <f t="shared" si="6"/>
        <v>25000</v>
      </c>
      <c r="O394" s="320" t="s">
        <v>530</v>
      </c>
      <c r="Q394" s="305"/>
    </row>
    <row r="395" spans="1:17" s="304" customFormat="1" ht="28.5" x14ac:dyDescent="0.2">
      <c r="A395" s="314">
        <v>374</v>
      </c>
      <c r="B395" s="315">
        <v>386</v>
      </c>
      <c r="C395" s="315" t="s">
        <v>1012</v>
      </c>
      <c r="D395" s="316" t="s">
        <v>1006</v>
      </c>
      <c r="E395" s="316" t="s">
        <v>1013</v>
      </c>
      <c r="F395" s="316" t="s">
        <v>106</v>
      </c>
      <c r="G395" s="317">
        <v>75000</v>
      </c>
      <c r="H395" s="317">
        <v>75000</v>
      </c>
      <c r="I395" s="318" t="s">
        <v>91</v>
      </c>
      <c r="J395" s="319">
        <v>0</v>
      </c>
      <c r="K395" s="319">
        <v>0</v>
      </c>
      <c r="L395" s="317">
        <v>0</v>
      </c>
      <c r="M395" s="317">
        <v>0</v>
      </c>
      <c r="N395" s="317">
        <f t="shared" si="6"/>
        <v>75000</v>
      </c>
      <c r="O395" s="320" t="s">
        <v>530</v>
      </c>
      <c r="Q395" s="305"/>
    </row>
    <row r="396" spans="1:17" s="304" customFormat="1" ht="14.25" x14ac:dyDescent="0.2">
      <c r="A396" s="314">
        <v>375</v>
      </c>
      <c r="B396" s="315">
        <v>387</v>
      </c>
      <c r="C396" s="315" t="s">
        <v>1015</v>
      </c>
      <c r="D396" s="316" t="s">
        <v>1016</v>
      </c>
      <c r="E396" s="316" t="s">
        <v>915</v>
      </c>
      <c r="F396" s="316" t="s">
        <v>106</v>
      </c>
      <c r="G396" s="317">
        <v>15000</v>
      </c>
      <c r="H396" s="317">
        <v>15000</v>
      </c>
      <c r="I396" s="318" t="s">
        <v>91</v>
      </c>
      <c r="J396" s="319">
        <v>0</v>
      </c>
      <c r="K396" s="319">
        <v>0</v>
      </c>
      <c r="L396" s="317">
        <v>0</v>
      </c>
      <c r="M396" s="317">
        <v>0</v>
      </c>
      <c r="N396" s="317">
        <f t="shared" si="6"/>
        <v>15000</v>
      </c>
      <c r="O396" s="320" t="s">
        <v>530</v>
      </c>
      <c r="Q396" s="305"/>
    </row>
    <row r="397" spans="1:17" s="304" customFormat="1" ht="14.25" x14ac:dyDescent="0.2">
      <c r="A397" s="314">
        <v>376</v>
      </c>
      <c r="B397" s="315">
        <v>388</v>
      </c>
      <c r="C397" s="315" t="s">
        <v>1018</v>
      </c>
      <c r="D397" s="316" t="s">
        <v>1016</v>
      </c>
      <c r="E397" s="316" t="s">
        <v>921</v>
      </c>
      <c r="F397" s="316" t="s">
        <v>106</v>
      </c>
      <c r="G397" s="317">
        <v>25000</v>
      </c>
      <c r="H397" s="317">
        <v>25000</v>
      </c>
      <c r="I397" s="318" t="s">
        <v>91</v>
      </c>
      <c r="J397" s="319">
        <v>0</v>
      </c>
      <c r="K397" s="319">
        <v>0</v>
      </c>
      <c r="L397" s="317">
        <v>0</v>
      </c>
      <c r="M397" s="317">
        <v>0</v>
      </c>
      <c r="N397" s="317">
        <f t="shared" si="6"/>
        <v>25000</v>
      </c>
      <c r="O397" s="320" t="s">
        <v>530</v>
      </c>
      <c r="Q397" s="305"/>
    </row>
    <row r="398" spans="1:17" s="304" customFormat="1" ht="28.5" x14ac:dyDescent="0.2">
      <c r="A398" s="314">
        <v>377</v>
      </c>
      <c r="B398" s="315">
        <v>389</v>
      </c>
      <c r="C398" s="315" t="s">
        <v>1020</v>
      </c>
      <c r="D398" s="316" t="s">
        <v>1016</v>
      </c>
      <c r="E398" s="316" t="s">
        <v>1021</v>
      </c>
      <c r="F398" s="316" t="s">
        <v>106</v>
      </c>
      <c r="G398" s="317">
        <v>25000</v>
      </c>
      <c r="H398" s="317">
        <v>25000</v>
      </c>
      <c r="I398" s="318" t="s">
        <v>91</v>
      </c>
      <c r="J398" s="319">
        <v>0</v>
      </c>
      <c r="K398" s="319">
        <v>0</v>
      </c>
      <c r="L398" s="317">
        <v>0</v>
      </c>
      <c r="M398" s="317">
        <v>0</v>
      </c>
      <c r="N398" s="317">
        <f t="shared" si="6"/>
        <v>25000</v>
      </c>
      <c r="O398" s="320" t="s">
        <v>530</v>
      </c>
      <c r="Q398" s="305"/>
    </row>
    <row r="399" spans="1:17" s="304" customFormat="1" ht="14.25" x14ac:dyDescent="0.2">
      <c r="A399" s="314">
        <v>378</v>
      </c>
      <c r="B399" s="315">
        <v>390</v>
      </c>
      <c r="C399" s="315" t="s">
        <v>1023</v>
      </c>
      <c r="D399" s="316" t="s">
        <v>1016</v>
      </c>
      <c r="E399" s="316" t="s">
        <v>924</v>
      </c>
      <c r="F399" s="316" t="s">
        <v>106</v>
      </c>
      <c r="G399" s="317">
        <v>61000</v>
      </c>
      <c r="H399" s="317">
        <v>61000</v>
      </c>
      <c r="I399" s="318" t="s">
        <v>91</v>
      </c>
      <c r="J399" s="319">
        <v>0</v>
      </c>
      <c r="K399" s="319">
        <v>0</v>
      </c>
      <c r="L399" s="317">
        <v>0</v>
      </c>
      <c r="M399" s="317">
        <v>0</v>
      </c>
      <c r="N399" s="317">
        <f t="shared" si="6"/>
        <v>61000</v>
      </c>
      <c r="O399" s="320" t="s">
        <v>530</v>
      </c>
      <c r="Q399" s="305"/>
    </row>
    <row r="400" spans="1:17" s="304" customFormat="1" ht="14.25" x14ac:dyDescent="0.2">
      <c r="A400" s="314">
        <v>379</v>
      </c>
      <c r="B400" s="315">
        <v>391</v>
      </c>
      <c r="C400" s="315" t="s">
        <v>1025</v>
      </c>
      <c r="D400" s="316" t="s">
        <v>1026</v>
      </c>
      <c r="E400" s="316" t="s">
        <v>891</v>
      </c>
      <c r="F400" s="316" t="s">
        <v>106</v>
      </c>
      <c r="G400" s="317">
        <v>25000</v>
      </c>
      <c r="H400" s="317">
        <v>25000</v>
      </c>
      <c r="I400" s="318" t="s">
        <v>91</v>
      </c>
      <c r="J400" s="319">
        <v>0</v>
      </c>
      <c r="K400" s="319">
        <v>0</v>
      </c>
      <c r="L400" s="317">
        <v>0</v>
      </c>
      <c r="M400" s="317">
        <v>0</v>
      </c>
      <c r="N400" s="317">
        <f t="shared" si="6"/>
        <v>25000</v>
      </c>
      <c r="O400" s="320" t="s">
        <v>530</v>
      </c>
      <c r="Q400" s="305"/>
    </row>
    <row r="401" spans="1:17" s="304" customFormat="1" ht="28.5" x14ac:dyDescent="0.2">
      <c r="A401" s="314">
        <v>380</v>
      </c>
      <c r="B401" s="315">
        <v>392</v>
      </c>
      <c r="C401" s="315" t="s">
        <v>1028</v>
      </c>
      <c r="D401" s="316" t="s">
        <v>353</v>
      </c>
      <c r="E401" s="316" t="s">
        <v>1029</v>
      </c>
      <c r="F401" s="316" t="s">
        <v>106</v>
      </c>
      <c r="G401" s="317">
        <v>10000</v>
      </c>
      <c r="H401" s="317">
        <v>10000</v>
      </c>
      <c r="I401" s="318" t="s">
        <v>91</v>
      </c>
      <c r="J401" s="319">
        <v>0</v>
      </c>
      <c r="K401" s="319">
        <v>0</v>
      </c>
      <c r="L401" s="317">
        <v>0</v>
      </c>
      <c r="M401" s="317">
        <v>0</v>
      </c>
      <c r="N401" s="317">
        <f t="shared" si="6"/>
        <v>10000</v>
      </c>
      <c r="O401" s="320" t="s">
        <v>530</v>
      </c>
      <c r="Q401" s="305"/>
    </row>
    <row r="402" spans="1:17" s="304" customFormat="1" ht="14.25" x14ac:dyDescent="0.2">
      <c r="A402" s="314">
        <v>381</v>
      </c>
      <c r="B402" s="315">
        <v>393</v>
      </c>
      <c r="C402" s="315" t="s">
        <v>1031</v>
      </c>
      <c r="D402" s="316" t="s">
        <v>353</v>
      </c>
      <c r="E402" s="316" t="s">
        <v>1032</v>
      </c>
      <c r="F402" s="316" t="s">
        <v>106</v>
      </c>
      <c r="G402" s="317">
        <v>50000</v>
      </c>
      <c r="H402" s="317">
        <v>50000</v>
      </c>
      <c r="I402" s="318" t="s">
        <v>91</v>
      </c>
      <c r="J402" s="319">
        <v>0</v>
      </c>
      <c r="K402" s="319">
        <v>0</v>
      </c>
      <c r="L402" s="317">
        <v>0</v>
      </c>
      <c r="M402" s="317">
        <v>0</v>
      </c>
      <c r="N402" s="317">
        <f t="shared" si="6"/>
        <v>50000</v>
      </c>
      <c r="O402" s="320" t="s">
        <v>530</v>
      </c>
      <c r="Q402" s="305"/>
    </row>
    <row r="403" spans="1:17" s="304" customFormat="1" ht="14.25" x14ac:dyDescent="0.2">
      <c r="A403" s="314">
        <v>382</v>
      </c>
      <c r="B403" s="315">
        <v>394</v>
      </c>
      <c r="C403" s="315" t="s">
        <v>1034</v>
      </c>
      <c r="D403" s="316" t="s">
        <v>1035</v>
      </c>
      <c r="E403" s="316" t="s">
        <v>1036</v>
      </c>
      <c r="F403" s="316" t="s">
        <v>106</v>
      </c>
      <c r="G403" s="317">
        <v>20000</v>
      </c>
      <c r="H403" s="317">
        <v>20000</v>
      </c>
      <c r="I403" s="318" t="s">
        <v>91</v>
      </c>
      <c r="J403" s="319">
        <v>0</v>
      </c>
      <c r="K403" s="319">
        <v>0</v>
      </c>
      <c r="L403" s="317">
        <v>0</v>
      </c>
      <c r="M403" s="317">
        <v>0</v>
      </c>
      <c r="N403" s="317">
        <f t="shared" si="6"/>
        <v>20000</v>
      </c>
      <c r="O403" s="320" t="s">
        <v>530</v>
      </c>
      <c r="Q403" s="305"/>
    </row>
    <row r="404" spans="1:17" s="304" customFormat="1" ht="14.25" x14ac:dyDescent="0.2">
      <c r="A404" s="314">
        <v>383</v>
      </c>
      <c r="B404" s="315">
        <v>395</v>
      </c>
      <c r="C404" s="315" t="s">
        <v>1038</v>
      </c>
      <c r="D404" s="316" t="s">
        <v>1035</v>
      </c>
      <c r="E404" s="316" t="s">
        <v>1039</v>
      </c>
      <c r="F404" s="316" t="s">
        <v>106</v>
      </c>
      <c r="G404" s="317">
        <v>134800</v>
      </c>
      <c r="H404" s="317">
        <v>134800</v>
      </c>
      <c r="I404" s="318" t="s">
        <v>91</v>
      </c>
      <c r="J404" s="319">
        <v>0</v>
      </c>
      <c r="K404" s="319">
        <v>0</v>
      </c>
      <c r="L404" s="317">
        <v>0</v>
      </c>
      <c r="M404" s="317">
        <v>0</v>
      </c>
      <c r="N404" s="317">
        <f t="shared" si="6"/>
        <v>134800</v>
      </c>
      <c r="O404" s="320" t="s">
        <v>530</v>
      </c>
      <c r="Q404" s="305"/>
    </row>
    <row r="405" spans="1:17" s="304" customFormat="1" ht="14.25" x14ac:dyDescent="0.2">
      <c r="A405" s="314">
        <v>384</v>
      </c>
      <c r="B405" s="315">
        <v>396</v>
      </c>
      <c r="C405" s="315" t="s">
        <v>1041</v>
      </c>
      <c r="D405" s="316" t="s">
        <v>481</v>
      </c>
      <c r="E405" s="316" t="s">
        <v>1042</v>
      </c>
      <c r="F405" s="316" t="s">
        <v>106</v>
      </c>
      <c r="G405" s="317">
        <v>110000</v>
      </c>
      <c r="H405" s="317">
        <v>110000</v>
      </c>
      <c r="I405" s="318" t="s">
        <v>91</v>
      </c>
      <c r="J405" s="319">
        <v>0</v>
      </c>
      <c r="K405" s="319">
        <v>0</v>
      </c>
      <c r="L405" s="317">
        <v>0</v>
      </c>
      <c r="M405" s="317">
        <v>0</v>
      </c>
      <c r="N405" s="317">
        <f t="shared" si="6"/>
        <v>110000</v>
      </c>
      <c r="O405" s="320" t="s">
        <v>530</v>
      </c>
      <c r="Q405" s="305"/>
    </row>
    <row r="406" spans="1:17" s="304" customFormat="1" ht="14.25" x14ac:dyDescent="0.2">
      <c r="A406" s="314">
        <v>385</v>
      </c>
      <c r="B406" s="315">
        <v>397</v>
      </c>
      <c r="C406" s="315" t="s">
        <v>1044</v>
      </c>
      <c r="D406" s="316" t="s">
        <v>481</v>
      </c>
      <c r="E406" s="316" t="s">
        <v>1045</v>
      </c>
      <c r="F406" s="316" t="s">
        <v>106</v>
      </c>
      <c r="G406" s="317">
        <v>150000</v>
      </c>
      <c r="H406" s="317">
        <v>150000</v>
      </c>
      <c r="I406" s="318" t="s">
        <v>91</v>
      </c>
      <c r="J406" s="319">
        <v>0</v>
      </c>
      <c r="K406" s="319">
        <v>0</v>
      </c>
      <c r="L406" s="317">
        <v>0</v>
      </c>
      <c r="M406" s="317">
        <v>0</v>
      </c>
      <c r="N406" s="317">
        <f t="shared" si="6"/>
        <v>150000</v>
      </c>
      <c r="O406" s="320" t="s">
        <v>530</v>
      </c>
      <c r="Q406" s="305"/>
    </row>
    <row r="407" spans="1:17" s="304" customFormat="1" ht="28.5" x14ac:dyDescent="0.2">
      <c r="A407" s="314">
        <v>386</v>
      </c>
      <c r="B407" s="315">
        <v>398</v>
      </c>
      <c r="C407" s="315" t="s">
        <v>1047</v>
      </c>
      <c r="D407" s="316" t="s">
        <v>481</v>
      </c>
      <c r="E407" s="316" t="s">
        <v>1048</v>
      </c>
      <c r="F407" s="316" t="s">
        <v>106</v>
      </c>
      <c r="G407" s="317">
        <v>7500</v>
      </c>
      <c r="H407" s="317">
        <v>7500</v>
      </c>
      <c r="I407" s="318" t="s">
        <v>91</v>
      </c>
      <c r="J407" s="319">
        <v>0</v>
      </c>
      <c r="K407" s="319">
        <v>0</v>
      </c>
      <c r="L407" s="317">
        <v>0</v>
      </c>
      <c r="M407" s="317">
        <v>0</v>
      </c>
      <c r="N407" s="317">
        <f t="shared" si="6"/>
        <v>7500</v>
      </c>
      <c r="O407" s="320" t="s">
        <v>530</v>
      </c>
      <c r="Q407" s="305"/>
    </row>
    <row r="408" spans="1:17" s="304" customFormat="1" ht="28.5" x14ac:dyDescent="0.2">
      <c r="A408" s="314">
        <v>387</v>
      </c>
      <c r="B408" s="315">
        <v>399</v>
      </c>
      <c r="C408" s="315" t="s">
        <v>1050</v>
      </c>
      <c r="D408" s="316" t="s">
        <v>481</v>
      </c>
      <c r="E408" s="316" t="s">
        <v>1051</v>
      </c>
      <c r="F408" s="316" t="s">
        <v>106</v>
      </c>
      <c r="G408" s="317">
        <v>8500</v>
      </c>
      <c r="H408" s="317">
        <v>8500</v>
      </c>
      <c r="I408" s="318" t="s">
        <v>91</v>
      </c>
      <c r="J408" s="319">
        <v>0</v>
      </c>
      <c r="K408" s="319">
        <v>0</v>
      </c>
      <c r="L408" s="317">
        <v>0</v>
      </c>
      <c r="M408" s="317">
        <v>0</v>
      </c>
      <c r="N408" s="317">
        <f t="shared" si="6"/>
        <v>8500</v>
      </c>
      <c r="O408" s="320" t="s">
        <v>530</v>
      </c>
      <c r="Q408" s="305"/>
    </row>
    <row r="409" spans="1:17" s="304" customFormat="1" ht="14.25" x14ac:dyDescent="0.2">
      <c r="A409" s="314">
        <v>388</v>
      </c>
      <c r="B409" s="315">
        <v>400</v>
      </c>
      <c r="C409" s="315" t="s">
        <v>1053</v>
      </c>
      <c r="D409" s="316" t="s">
        <v>1054</v>
      </c>
      <c r="E409" s="316" t="s">
        <v>1055</v>
      </c>
      <c r="F409" s="316" t="s">
        <v>106</v>
      </c>
      <c r="G409" s="317">
        <v>8500</v>
      </c>
      <c r="H409" s="317">
        <v>8500</v>
      </c>
      <c r="I409" s="318" t="s">
        <v>91</v>
      </c>
      <c r="J409" s="319">
        <v>0</v>
      </c>
      <c r="K409" s="319">
        <v>0</v>
      </c>
      <c r="L409" s="317">
        <v>0</v>
      </c>
      <c r="M409" s="317">
        <v>0</v>
      </c>
      <c r="N409" s="317">
        <f t="shared" si="6"/>
        <v>8500</v>
      </c>
      <c r="O409" s="320" t="s">
        <v>530</v>
      </c>
      <c r="Q409" s="305"/>
    </row>
    <row r="410" spans="1:17" s="304" customFormat="1" ht="14.25" x14ac:dyDescent="0.2">
      <c r="A410" s="314">
        <v>389</v>
      </c>
      <c r="B410" s="315">
        <v>401</v>
      </c>
      <c r="C410" s="315" t="s">
        <v>1057</v>
      </c>
      <c r="D410" s="316" t="s">
        <v>1054</v>
      </c>
      <c r="E410" s="316" t="s">
        <v>1058</v>
      </c>
      <c r="F410" s="316" t="s">
        <v>106</v>
      </c>
      <c r="G410" s="317">
        <v>20000</v>
      </c>
      <c r="H410" s="317">
        <v>20000</v>
      </c>
      <c r="I410" s="318" t="s">
        <v>91</v>
      </c>
      <c r="J410" s="319">
        <v>0</v>
      </c>
      <c r="K410" s="319">
        <v>0</v>
      </c>
      <c r="L410" s="317">
        <v>0</v>
      </c>
      <c r="M410" s="317">
        <v>0</v>
      </c>
      <c r="N410" s="317">
        <f t="shared" si="6"/>
        <v>20000</v>
      </c>
      <c r="O410" s="320" t="s">
        <v>530</v>
      </c>
      <c r="Q410" s="305"/>
    </row>
    <row r="411" spans="1:17" s="304" customFormat="1" ht="14.25" x14ac:dyDescent="0.2">
      <c r="A411" s="314">
        <v>390</v>
      </c>
      <c r="B411" s="315">
        <v>402</v>
      </c>
      <c r="C411" s="315" t="s">
        <v>1060</v>
      </c>
      <c r="D411" s="316" t="s">
        <v>481</v>
      </c>
      <c r="E411" s="316" t="s">
        <v>647</v>
      </c>
      <c r="F411" s="316" t="s">
        <v>106</v>
      </c>
      <c r="G411" s="317">
        <v>303000</v>
      </c>
      <c r="H411" s="317">
        <v>303000</v>
      </c>
      <c r="I411" s="318" t="s">
        <v>91</v>
      </c>
      <c r="J411" s="319">
        <v>0</v>
      </c>
      <c r="K411" s="319">
        <v>0</v>
      </c>
      <c r="L411" s="317">
        <v>0</v>
      </c>
      <c r="M411" s="317">
        <v>0</v>
      </c>
      <c r="N411" s="317">
        <f t="shared" si="6"/>
        <v>303000</v>
      </c>
      <c r="O411" s="320" t="s">
        <v>530</v>
      </c>
      <c r="Q411" s="305"/>
    </row>
    <row r="412" spans="1:17" s="304" customFormat="1" ht="14.25" x14ac:dyDescent="0.2">
      <c r="A412" s="314">
        <v>391</v>
      </c>
      <c r="B412" s="315">
        <v>403</v>
      </c>
      <c r="C412" s="315" t="s">
        <v>1062</v>
      </c>
      <c r="D412" s="316" t="s">
        <v>481</v>
      </c>
      <c r="E412" s="316" t="s">
        <v>1042</v>
      </c>
      <c r="F412" s="316" t="s">
        <v>106</v>
      </c>
      <c r="G412" s="317">
        <v>150000</v>
      </c>
      <c r="H412" s="317">
        <v>150000</v>
      </c>
      <c r="I412" s="318" t="s">
        <v>91</v>
      </c>
      <c r="J412" s="319">
        <v>0</v>
      </c>
      <c r="K412" s="319">
        <v>0</v>
      </c>
      <c r="L412" s="317">
        <v>0</v>
      </c>
      <c r="M412" s="317">
        <v>0</v>
      </c>
      <c r="N412" s="317">
        <f t="shared" si="6"/>
        <v>150000</v>
      </c>
      <c r="O412" s="320" t="s">
        <v>530</v>
      </c>
      <c r="Q412" s="305"/>
    </row>
    <row r="413" spans="1:17" s="304" customFormat="1" ht="14.25" x14ac:dyDescent="0.2">
      <c r="A413" s="314">
        <v>392</v>
      </c>
      <c r="B413" s="315">
        <v>404</v>
      </c>
      <c r="C413" s="315" t="s">
        <v>1064</v>
      </c>
      <c r="D413" s="316" t="s">
        <v>481</v>
      </c>
      <c r="E413" s="316" t="s">
        <v>1065</v>
      </c>
      <c r="F413" s="316" t="s">
        <v>106</v>
      </c>
      <c r="G413" s="317">
        <v>264000</v>
      </c>
      <c r="H413" s="317">
        <v>264000</v>
      </c>
      <c r="I413" s="318" t="s">
        <v>91</v>
      </c>
      <c r="J413" s="319">
        <v>0</v>
      </c>
      <c r="K413" s="319">
        <v>0</v>
      </c>
      <c r="L413" s="317">
        <v>0</v>
      </c>
      <c r="M413" s="317">
        <v>0</v>
      </c>
      <c r="N413" s="317">
        <f t="shared" si="6"/>
        <v>264000</v>
      </c>
      <c r="O413" s="320" t="s">
        <v>530</v>
      </c>
      <c r="Q413" s="305"/>
    </row>
    <row r="414" spans="1:17" s="304" customFormat="1" ht="14.25" x14ac:dyDescent="0.2">
      <c r="A414" s="314">
        <v>393</v>
      </c>
      <c r="B414" s="315">
        <v>405</v>
      </c>
      <c r="C414" s="315" t="s">
        <v>1067</v>
      </c>
      <c r="D414" s="316" t="s">
        <v>1068</v>
      </c>
      <c r="E414" s="316" t="s">
        <v>1069</v>
      </c>
      <c r="F414" s="316" t="s">
        <v>106</v>
      </c>
      <c r="G414" s="317">
        <v>30000</v>
      </c>
      <c r="H414" s="317">
        <v>30000</v>
      </c>
      <c r="I414" s="318" t="s">
        <v>91</v>
      </c>
      <c r="J414" s="319">
        <v>0</v>
      </c>
      <c r="K414" s="319">
        <v>0</v>
      </c>
      <c r="L414" s="317">
        <v>0</v>
      </c>
      <c r="M414" s="317">
        <v>0</v>
      </c>
      <c r="N414" s="317">
        <f t="shared" ref="N414:N477" si="7">IF(L414&gt;0,L414-M414,H414-M414)</f>
        <v>30000</v>
      </c>
      <c r="O414" s="320" t="s">
        <v>530</v>
      </c>
      <c r="Q414" s="305"/>
    </row>
    <row r="415" spans="1:17" s="304" customFormat="1" ht="28.5" x14ac:dyDescent="0.2">
      <c r="A415" s="314">
        <v>394</v>
      </c>
      <c r="B415" s="315">
        <v>406</v>
      </c>
      <c r="C415" s="315" t="s">
        <v>1071</v>
      </c>
      <c r="D415" s="316" t="s">
        <v>1068</v>
      </c>
      <c r="E415" s="316" t="s">
        <v>1072</v>
      </c>
      <c r="F415" s="316" t="s">
        <v>106</v>
      </c>
      <c r="G415" s="317">
        <v>12000</v>
      </c>
      <c r="H415" s="317">
        <v>12000</v>
      </c>
      <c r="I415" s="318" t="s">
        <v>91</v>
      </c>
      <c r="J415" s="319">
        <v>0</v>
      </c>
      <c r="K415" s="319">
        <v>0</v>
      </c>
      <c r="L415" s="317">
        <v>0</v>
      </c>
      <c r="M415" s="317">
        <v>0</v>
      </c>
      <c r="N415" s="317">
        <f t="shared" si="7"/>
        <v>12000</v>
      </c>
      <c r="O415" s="320" t="s">
        <v>530</v>
      </c>
      <c r="Q415" s="305"/>
    </row>
    <row r="416" spans="1:17" s="304" customFormat="1" ht="14.25" x14ac:dyDescent="0.2">
      <c r="A416" s="314">
        <v>395</v>
      </c>
      <c r="B416" s="315">
        <v>407</v>
      </c>
      <c r="C416" s="315" t="s">
        <v>1074</v>
      </c>
      <c r="D416" s="316" t="s">
        <v>1068</v>
      </c>
      <c r="E416" s="316" t="s">
        <v>1075</v>
      </c>
      <c r="F416" s="316" t="s">
        <v>106</v>
      </c>
      <c r="G416" s="317">
        <v>10000</v>
      </c>
      <c r="H416" s="317">
        <v>10000</v>
      </c>
      <c r="I416" s="318" t="s">
        <v>91</v>
      </c>
      <c r="J416" s="319">
        <v>0</v>
      </c>
      <c r="K416" s="319">
        <v>0</v>
      </c>
      <c r="L416" s="317">
        <v>0</v>
      </c>
      <c r="M416" s="317">
        <v>0</v>
      </c>
      <c r="N416" s="317">
        <f t="shared" si="7"/>
        <v>10000</v>
      </c>
      <c r="O416" s="320" t="s">
        <v>530</v>
      </c>
      <c r="Q416" s="305"/>
    </row>
    <row r="417" spans="1:17" s="304" customFormat="1" ht="28.5" x14ac:dyDescent="0.2">
      <c r="A417" s="314">
        <v>396</v>
      </c>
      <c r="B417" s="315">
        <v>408</v>
      </c>
      <c r="C417" s="315" t="s">
        <v>1077</v>
      </c>
      <c r="D417" s="316" t="s">
        <v>377</v>
      </c>
      <c r="E417" s="316" t="s">
        <v>1013</v>
      </c>
      <c r="F417" s="316" t="s">
        <v>106</v>
      </c>
      <c r="G417" s="317">
        <v>75000</v>
      </c>
      <c r="H417" s="317">
        <v>75000</v>
      </c>
      <c r="I417" s="318" t="s">
        <v>91</v>
      </c>
      <c r="J417" s="319">
        <v>0</v>
      </c>
      <c r="K417" s="319">
        <v>0</v>
      </c>
      <c r="L417" s="317">
        <v>0</v>
      </c>
      <c r="M417" s="317">
        <v>0</v>
      </c>
      <c r="N417" s="317">
        <f t="shared" si="7"/>
        <v>75000</v>
      </c>
      <c r="O417" s="320" t="s">
        <v>530</v>
      </c>
      <c r="Q417" s="305"/>
    </row>
    <row r="418" spans="1:17" s="304" customFormat="1" ht="14.25" x14ac:dyDescent="0.2">
      <c r="A418" s="314">
        <v>397</v>
      </c>
      <c r="B418" s="315">
        <v>409</v>
      </c>
      <c r="C418" s="315" t="s">
        <v>1079</v>
      </c>
      <c r="D418" s="316" t="s">
        <v>1080</v>
      </c>
      <c r="E418" s="316" t="s">
        <v>915</v>
      </c>
      <c r="F418" s="316" t="s">
        <v>106</v>
      </c>
      <c r="G418" s="317">
        <v>15000</v>
      </c>
      <c r="H418" s="317">
        <v>15000</v>
      </c>
      <c r="I418" s="318" t="s">
        <v>91</v>
      </c>
      <c r="J418" s="319">
        <v>0</v>
      </c>
      <c r="K418" s="319">
        <v>0</v>
      </c>
      <c r="L418" s="317">
        <v>0</v>
      </c>
      <c r="M418" s="317">
        <v>0</v>
      </c>
      <c r="N418" s="317">
        <f t="shared" si="7"/>
        <v>15000</v>
      </c>
      <c r="O418" s="320" t="s">
        <v>530</v>
      </c>
      <c r="Q418" s="305"/>
    </row>
    <row r="419" spans="1:17" s="304" customFormat="1" ht="14.25" x14ac:dyDescent="0.2">
      <c r="A419" s="314">
        <v>398</v>
      </c>
      <c r="B419" s="315">
        <v>410</v>
      </c>
      <c r="C419" s="315" t="s">
        <v>1082</v>
      </c>
      <c r="D419" s="316" t="s">
        <v>1080</v>
      </c>
      <c r="E419" s="316" t="s">
        <v>921</v>
      </c>
      <c r="F419" s="316" t="s">
        <v>106</v>
      </c>
      <c r="G419" s="317">
        <v>25000</v>
      </c>
      <c r="H419" s="317">
        <v>25000</v>
      </c>
      <c r="I419" s="318" t="s">
        <v>91</v>
      </c>
      <c r="J419" s="319">
        <v>0</v>
      </c>
      <c r="K419" s="319">
        <v>0</v>
      </c>
      <c r="L419" s="317">
        <v>0</v>
      </c>
      <c r="M419" s="317">
        <v>0</v>
      </c>
      <c r="N419" s="317">
        <f t="shared" si="7"/>
        <v>25000</v>
      </c>
      <c r="O419" s="320" t="s">
        <v>530</v>
      </c>
      <c r="Q419" s="305"/>
    </row>
    <row r="420" spans="1:17" s="304" customFormat="1" ht="14.25" x14ac:dyDescent="0.2">
      <c r="A420" s="314">
        <v>399</v>
      </c>
      <c r="B420" s="315">
        <v>411</v>
      </c>
      <c r="C420" s="315" t="s">
        <v>1084</v>
      </c>
      <c r="D420" s="316" t="s">
        <v>1080</v>
      </c>
      <c r="E420" s="316" t="s">
        <v>924</v>
      </c>
      <c r="F420" s="316" t="s">
        <v>106</v>
      </c>
      <c r="G420" s="317">
        <v>61000</v>
      </c>
      <c r="H420" s="317">
        <v>61000</v>
      </c>
      <c r="I420" s="318" t="s">
        <v>91</v>
      </c>
      <c r="J420" s="319">
        <v>0</v>
      </c>
      <c r="K420" s="319">
        <v>0</v>
      </c>
      <c r="L420" s="317">
        <v>0</v>
      </c>
      <c r="M420" s="317">
        <v>0</v>
      </c>
      <c r="N420" s="317">
        <f t="shared" si="7"/>
        <v>61000</v>
      </c>
      <c r="O420" s="320" t="s">
        <v>530</v>
      </c>
      <c r="Q420" s="305"/>
    </row>
    <row r="421" spans="1:17" s="304" customFormat="1" ht="14.25" x14ac:dyDescent="0.2">
      <c r="A421" s="314">
        <v>400</v>
      </c>
      <c r="B421" s="315">
        <v>412</v>
      </c>
      <c r="C421" s="315" t="s">
        <v>1086</v>
      </c>
      <c r="D421" s="316" t="s">
        <v>481</v>
      </c>
      <c r="E421" s="316" t="s">
        <v>1087</v>
      </c>
      <c r="F421" s="316" t="s">
        <v>106</v>
      </c>
      <c r="G421" s="317">
        <v>25000</v>
      </c>
      <c r="H421" s="317">
        <v>25000</v>
      </c>
      <c r="I421" s="318" t="s">
        <v>91</v>
      </c>
      <c r="J421" s="319">
        <v>0</v>
      </c>
      <c r="K421" s="319">
        <v>0</v>
      </c>
      <c r="L421" s="317">
        <v>0</v>
      </c>
      <c r="M421" s="317">
        <v>0</v>
      </c>
      <c r="N421" s="317">
        <f t="shared" si="7"/>
        <v>25000</v>
      </c>
      <c r="O421" s="320" t="s">
        <v>530</v>
      </c>
      <c r="Q421" s="305"/>
    </row>
    <row r="422" spans="1:17" s="304" customFormat="1" ht="14.25" x14ac:dyDescent="0.2">
      <c r="A422" s="314">
        <v>401</v>
      </c>
      <c r="B422" s="315">
        <v>413</v>
      </c>
      <c r="C422" s="315" t="s">
        <v>1089</v>
      </c>
      <c r="D422" s="316" t="s">
        <v>481</v>
      </c>
      <c r="E422" s="316" t="s">
        <v>1087</v>
      </c>
      <c r="F422" s="316" t="s">
        <v>106</v>
      </c>
      <c r="G422" s="317">
        <v>25000</v>
      </c>
      <c r="H422" s="317">
        <v>25000</v>
      </c>
      <c r="I422" s="318" t="s">
        <v>91</v>
      </c>
      <c r="J422" s="319">
        <v>0</v>
      </c>
      <c r="K422" s="319">
        <v>0</v>
      </c>
      <c r="L422" s="317">
        <v>0</v>
      </c>
      <c r="M422" s="317">
        <v>0</v>
      </c>
      <c r="N422" s="317">
        <f t="shared" si="7"/>
        <v>25000</v>
      </c>
      <c r="O422" s="320" t="s">
        <v>530</v>
      </c>
      <c r="Q422" s="305"/>
    </row>
    <row r="423" spans="1:17" s="304" customFormat="1" ht="14.25" x14ac:dyDescent="0.2">
      <c r="A423" s="314">
        <v>402</v>
      </c>
      <c r="B423" s="315">
        <v>414</v>
      </c>
      <c r="C423" s="315" t="s">
        <v>1091</v>
      </c>
      <c r="D423" s="316" t="s">
        <v>481</v>
      </c>
      <c r="E423" s="316" t="s">
        <v>1092</v>
      </c>
      <c r="F423" s="316" t="s">
        <v>106</v>
      </c>
      <c r="G423" s="317">
        <v>200000</v>
      </c>
      <c r="H423" s="317">
        <v>200000</v>
      </c>
      <c r="I423" s="318" t="s">
        <v>91</v>
      </c>
      <c r="J423" s="319">
        <v>0</v>
      </c>
      <c r="K423" s="319">
        <v>0</v>
      </c>
      <c r="L423" s="317">
        <v>0</v>
      </c>
      <c r="M423" s="317">
        <v>0</v>
      </c>
      <c r="N423" s="317">
        <f t="shared" si="7"/>
        <v>200000</v>
      </c>
      <c r="O423" s="320" t="s">
        <v>530</v>
      </c>
      <c r="Q423" s="305"/>
    </row>
    <row r="424" spans="1:17" s="304" customFormat="1" ht="14.25" x14ac:dyDescent="0.2">
      <c r="A424" s="314">
        <v>403</v>
      </c>
      <c r="B424" s="315">
        <v>415</v>
      </c>
      <c r="C424" s="315" t="s">
        <v>1094</v>
      </c>
      <c r="D424" s="316" t="s">
        <v>596</v>
      </c>
      <c r="E424" s="316" t="s">
        <v>1095</v>
      </c>
      <c r="F424" s="316" t="s">
        <v>106</v>
      </c>
      <c r="G424" s="317">
        <v>20000</v>
      </c>
      <c r="H424" s="317">
        <v>20000</v>
      </c>
      <c r="I424" s="318" t="s">
        <v>91</v>
      </c>
      <c r="J424" s="319">
        <v>0</v>
      </c>
      <c r="K424" s="319">
        <v>0</v>
      </c>
      <c r="L424" s="317">
        <v>0</v>
      </c>
      <c r="M424" s="317">
        <v>0</v>
      </c>
      <c r="N424" s="317">
        <f t="shared" si="7"/>
        <v>20000</v>
      </c>
      <c r="O424" s="320" t="s">
        <v>530</v>
      </c>
      <c r="Q424" s="305"/>
    </row>
    <row r="425" spans="1:17" s="304" customFormat="1" ht="14.25" x14ac:dyDescent="0.2">
      <c r="A425" s="314">
        <v>404</v>
      </c>
      <c r="B425" s="315">
        <v>416</v>
      </c>
      <c r="C425" s="315" t="s">
        <v>1097</v>
      </c>
      <c r="D425" s="316" t="s">
        <v>596</v>
      </c>
      <c r="E425" s="316" t="s">
        <v>953</v>
      </c>
      <c r="F425" s="316" t="s">
        <v>106</v>
      </c>
      <c r="G425" s="317">
        <v>5000</v>
      </c>
      <c r="H425" s="317">
        <v>5000</v>
      </c>
      <c r="I425" s="318" t="s">
        <v>91</v>
      </c>
      <c r="J425" s="319">
        <v>0</v>
      </c>
      <c r="K425" s="319">
        <v>0</v>
      </c>
      <c r="L425" s="317">
        <v>0</v>
      </c>
      <c r="M425" s="317">
        <v>0</v>
      </c>
      <c r="N425" s="317">
        <f t="shared" si="7"/>
        <v>5000</v>
      </c>
      <c r="O425" s="320" t="s">
        <v>530</v>
      </c>
      <c r="Q425" s="305"/>
    </row>
    <row r="426" spans="1:17" s="304" customFormat="1" ht="14.25" x14ac:dyDescent="0.2">
      <c r="A426" s="314">
        <v>405</v>
      </c>
      <c r="B426" s="315">
        <v>417</v>
      </c>
      <c r="C426" s="315" t="s">
        <v>1099</v>
      </c>
      <c r="D426" s="316" t="s">
        <v>417</v>
      </c>
      <c r="E426" s="316" t="s">
        <v>1100</v>
      </c>
      <c r="F426" s="316" t="s">
        <v>106</v>
      </c>
      <c r="G426" s="317">
        <v>150000</v>
      </c>
      <c r="H426" s="317">
        <v>150000</v>
      </c>
      <c r="I426" s="318" t="s">
        <v>91</v>
      </c>
      <c r="J426" s="319">
        <v>0</v>
      </c>
      <c r="K426" s="319">
        <v>0</v>
      </c>
      <c r="L426" s="317">
        <v>0</v>
      </c>
      <c r="M426" s="317">
        <v>0</v>
      </c>
      <c r="N426" s="317">
        <f t="shared" si="7"/>
        <v>150000</v>
      </c>
      <c r="O426" s="320" t="s">
        <v>530</v>
      </c>
      <c r="Q426" s="305"/>
    </row>
    <row r="427" spans="1:17" s="304" customFormat="1" ht="14.25" x14ac:dyDescent="0.2">
      <c r="A427" s="314">
        <v>406</v>
      </c>
      <c r="B427" s="315">
        <v>418</v>
      </c>
      <c r="C427" s="315" t="s">
        <v>1102</v>
      </c>
      <c r="D427" s="316" t="s">
        <v>1103</v>
      </c>
      <c r="E427" s="316" t="s">
        <v>921</v>
      </c>
      <c r="F427" s="316" t="s">
        <v>106</v>
      </c>
      <c r="G427" s="317">
        <v>25000</v>
      </c>
      <c r="H427" s="317">
        <v>25000</v>
      </c>
      <c r="I427" s="318" t="s">
        <v>91</v>
      </c>
      <c r="J427" s="319">
        <v>0</v>
      </c>
      <c r="K427" s="319">
        <v>0</v>
      </c>
      <c r="L427" s="317">
        <v>0</v>
      </c>
      <c r="M427" s="317">
        <v>0</v>
      </c>
      <c r="N427" s="317">
        <f t="shared" si="7"/>
        <v>25000</v>
      </c>
      <c r="O427" s="320" t="s">
        <v>530</v>
      </c>
      <c r="Q427" s="305"/>
    </row>
    <row r="428" spans="1:17" s="304" customFormat="1" ht="28.5" x14ac:dyDescent="0.2">
      <c r="A428" s="314">
        <v>407</v>
      </c>
      <c r="B428" s="315">
        <v>419</v>
      </c>
      <c r="C428" s="315" t="s">
        <v>1105</v>
      </c>
      <c r="D428" s="316" t="s">
        <v>602</v>
      </c>
      <c r="E428" s="316" t="s">
        <v>1106</v>
      </c>
      <c r="F428" s="316" t="s">
        <v>106</v>
      </c>
      <c r="G428" s="317">
        <v>250000</v>
      </c>
      <c r="H428" s="317">
        <v>250000</v>
      </c>
      <c r="I428" s="318" t="s">
        <v>91</v>
      </c>
      <c r="J428" s="319">
        <v>0</v>
      </c>
      <c r="K428" s="319">
        <v>0</v>
      </c>
      <c r="L428" s="317">
        <v>0</v>
      </c>
      <c r="M428" s="317">
        <v>0</v>
      </c>
      <c r="N428" s="317">
        <f t="shared" si="7"/>
        <v>250000</v>
      </c>
      <c r="O428" s="320" t="s">
        <v>530</v>
      </c>
      <c r="Q428" s="305"/>
    </row>
    <row r="429" spans="1:17" s="304" customFormat="1" ht="28.5" x14ac:dyDescent="0.2">
      <c r="A429" s="314">
        <v>408</v>
      </c>
      <c r="B429" s="315">
        <v>420</v>
      </c>
      <c r="C429" s="315" t="s">
        <v>1108</v>
      </c>
      <c r="D429" s="316" t="s">
        <v>1109</v>
      </c>
      <c r="E429" s="316" t="s">
        <v>1106</v>
      </c>
      <c r="F429" s="316" t="s">
        <v>106</v>
      </c>
      <c r="G429" s="317">
        <v>250000</v>
      </c>
      <c r="H429" s="317">
        <v>250000</v>
      </c>
      <c r="I429" s="318" t="s">
        <v>91</v>
      </c>
      <c r="J429" s="319">
        <v>0</v>
      </c>
      <c r="K429" s="319">
        <v>0</v>
      </c>
      <c r="L429" s="317">
        <v>0</v>
      </c>
      <c r="M429" s="317">
        <v>0</v>
      </c>
      <c r="N429" s="317">
        <f t="shared" si="7"/>
        <v>250000</v>
      </c>
      <c r="O429" s="320" t="s">
        <v>530</v>
      </c>
      <c r="Q429" s="305"/>
    </row>
    <row r="430" spans="1:17" s="304" customFormat="1" ht="28.5" x14ac:dyDescent="0.2">
      <c r="A430" s="314">
        <v>409</v>
      </c>
      <c r="B430" s="315">
        <v>421</v>
      </c>
      <c r="C430" s="315" t="s">
        <v>1111</v>
      </c>
      <c r="D430" s="316" t="s">
        <v>432</v>
      </c>
      <c r="E430" s="316" t="s">
        <v>1112</v>
      </c>
      <c r="F430" s="316" t="s">
        <v>106</v>
      </c>
      <c r="G430" s="317">
        <v>15000</v>
      </c>
      <c r="H430" s="317">
        <v>15000</v>
      </c>
      <c r="I430" s="318" t="s">
        <v>91</v>
      </c>
      <c r="J430" s="319">
        <v>0</v>
      </c>
      <c r="K430" s="319">
        <v>0</v>
      </c>
      <c r="L430" s="317">
        <v>0</v>
      </c>
      <c r="M430" s="317">
        <v>0</v>
      </c>
      <c r="N430" s="317">
        <f t="shared" si="7"/>
        <v>15000</v>
      </c>
      <c r="O430" s="320" t="s">
        <v>530</v>
      </c>
      <c r="Q430" s="305"/>
    </row>
    <row r="431" spans="1:17" s="304" customFormat="1" ht="14.25" x14ac:dyDescent="0.2">
      <c r="A431" s="314">
        <v>410</v>
      </c>
      <c r="B431" s="315">
        <v>422</v>
      </c>
      <c r="C431" s="315" t="s">
        <v>1114</v>
      </c>
      <c r="D431" s="316" t="s">
        <v>481</v>
      </c>
      <c r="E431" s="316" t="s">
        <v>1115</v>
      </c>
      <c r="F431" s="316" t="s">
        <v>106</v>
      </c>
      <c r="G431" s="317">
        <v>101000</v>
      </c>
      <c r="H431" s="317">
        <v>101000</v>
      </c>
      <c r="I431" s="318" t="s">
        <v>91</v>
      </c>
      <c r="J431" s="319">
        <v>0</v>
      </c>
      <c r="K431" s="319">
        <v>0</v>
      </c>
      <c r="L431" s="317">
        <v>0</v>
      </c>
      <c r="M431" s="317">
        <v>0</v>
      </c>
      <c r="N431" s="317">
        <f t="shared" si="7"/>
        <v>101000</v>
      </c>
      <c r="O431" s="320" t="s">
        <v>530</v>
      </c>
      <c r="Q431" s="305"/>
    </row>
    <row r="432" spans="1:17" s="304" customFormat="1" ht="14.25" x14ac:dyDescent="0.2">
      <c r="A432" s="314">
        <v>411</v>
      </c>
      <c r="B432" s="315">
        <v>423</v>
      </c>
      <c r="C432" s="315" t="s">
        <v>1117</v>
      </c>
      <c r="D432" s="316" t="s">
        <v>481</v>
      </c>
      <c r="E432" s="316" t="s">
        <v>1118</v>
      </c>
      <c r="F432" s="316" t="s">
        <v>106</v>
      </c>
      <c r="G432" s="317">
        <v>450000</v>
      </c>
      <c r="H432" s="317">
        <v>450000</v>
      </c>
      <c r="I432" s="318" t="s">
        <v>91</v>
      </c>
      <c r="J432" s="319">
        <v>0</v>
      </c>
      <c r="K432" s="319">
        <v>0</v>
      </c>
      <c r="L432" s="317">
        <v>0</v>
      </c>
      <c r="M432" s="317">
        <v>0</v>
      </c>
      <c r="N432" s="317">
        <f t="shared" si="7"/>
        <v>450000</v>
      </c>
      <c r="O432" s="320" t="s">
        <v>530</v>
      </c>
      <c r="Q432" s="305"/>
    </row>
    <row r="433" spans="1:17" s="304" customFormat="1" ht="28.5" x14ac:dyDescent="0.2">
      <c r="A433" s="314">
        <v>412</v>
      </c>
      <c r="B433" s="315">
        <v>424</v>
      </c>
      <c r="C433" s="315" t="s">
        <v>1120</v>
      </c>
      <c r="D433" s="316" t="s">
        <v>481</v>
      </c>
      <c r="E433" s="316" t="s">
        <v>981</v>
      </c>
      <c r="F433" s="316" t="s">
        <v>106</v>
      </c>
      <c r="G433" s="317">
        <v>20000</v>
      </c>
      <c r="H433" s="317">
        <v>20000</v>
      </c>
      <c r="I433" s="318" t="s">
        <v>91</v>
      </c>
      <c r="J433" s="319">
        <v>0</v>
      </c>
      <c r="K433" s="319">
        <v>0</v>
      </c>
      <c r="L433" s="317">
        <v>0</v>
      </c>
      <c r="M433" s="317">
        <v>0</v>
      </c>
      <c r="N433" s="317">
        <f t="shared" si="7"/>
        <v>20000</v>
      </c>
      <c r="O433" s="320" t="s">
        <v>530</v>
      </c>
      <c r="Q433" s="305"/>
    </row>
    <row r="434" spans="1:17" s="304" customFormat="1" ht="14.25" x14ac:dyDescent="0.2">
      <c r="A434" s="314">
        <v>413</v>
      </c>
      <c r="B434" s="315">
        <v>425</v>
      </c>
      <c r="C434" s="315" t="s">
        <v>1122</v>
      </c>
      <c r="D434" s="316" t="s">
        <v>481</v>
      </c>
      <c r="E434" s="316" t="s">
        <v>975</v>
      </c>
      <c r="F434" s="316" t="s">
        <v>106</v>
      </c>
      <c r="G434" s="317">
        <v>15000</v>
      </c>
      <c r="H434" s="317">
        <v>15000</v>
      </c>
      <c r="I434" s="318" t="s">
        <v>91</v>
      </c>
      <c r="J434" s="319">
        <v>0</v>
      </c>
      <c r="K434" s="319">
        <v>0</v>
      </c>
      <c r="L434" s="317">
        <v>0</v>
      </c>
      <c r="M434" s="317">
        <v>0</v>
      </c>
      <c r="N434" s="317">
        <f t="shared" si="7"/>
        <v>15000</v>
      </c>
      <c r="O434" s="320" t="s">
        <v>530</v>
      </c>
      <c r="Q434" s="305"/>
    </row>
    <row r="435" spans="1:17" s="304" customFormat="1" ht="14.25" x14ac:dyDescent="0.2">
      <c r="A435" s="314">
        <v>414</v>
      </c>
      <c r="B435" s="315">
        <v>426</v>
      </c>
      <c r="C435" s="315" t="s">
        <v>1124</v>
      </c>
      <c r="D435" s="316" t="s">
        <v>1125</v>
      </c>
      <c r="E435" s="316" t="s">
        <v>1126</v>
      </c>
      <c r="F435" s="316" t="s">
        <v>106</v>
      </c>
      <c r="G435" s="317">
        <v>25000</v>
      </c>
      <c r="H435" s="317">
        <v>25000</v>
      </c>
      <c r="I435" s="318" t="s">
        <v>91</v>
      </c>
      <c r="J435" s="319">
        <v>0</v>
      </c>
      <c r="K435" s="319">
        <v>0</v>
      </c>
      <c r="L435" s="317">
        <v>0</v>
      </c>
      <c r="M435" s="317">
        <v>0</v>
      </c>
      <c r="N435" s="317">
        <f t="shared" si="7"/>
        <v>25000</v>
      </c>
      <c r="O435" s="320" t="s">
        <v>530</v>
      </c>
      <c r="Q435" s="305"/>
    </row>
    <row r="436" spans="1:17" s="304" customFormat="1" ht="14.25" x14ac:dyDescent="0.2">
      <c r="A436" s="314">
        <v>415</v>
      </c>
      <c r="B436" s="315">
        <v>427</v>
      </c>
      <c r="C436" s="315" t="s">
        <v>1128</v>
      </c>
      <c r="D436" s="316" t="s">
        <v>1129</v>
      </c>
      <c r="E436" s="316" t="s">
        <v>921</v>
      </c>
      <c r="F436" s="316" t="s">
        <v>106</v>
      </c>
      <c r="G436" s="317">
        <v>25000</v>
      </c>
      <c r="H436" s="317">
        <v>25000</v>
      </c>
      <c r="I436" s="318" t="s">
        <v>91</v>
      </c>
      <c r="J436" s="319">
        <v>0</v>
      </c>
      <c r="K436" s="319">
        <v>0</v>
      </c>
      <c r="L436" s="317">
        <v>0</v>
      </c>
      <c r="M436" s="317">
        <v>0</v>
      </c>
      <c r="N436" s="317">
        <f t="shared" si="7"/>
        <v>25000</v>
      </c>
      <c r="O436" s="320" t="s">
        <v>530</v>
      </c>
      <c r="Q436" s="305"/>
    </row>
    <row r="437" spans="1:17" s="304" customFormat="1" ht="14.25" x14ac:dyDescent="0.2">
      <c r="A437" s="314">
        <v>416</v>
      </c>
      <c r="B437" s="315">
        <v>428</v>
      </c>
      <c r="C437" s="315" t="s">
        <v>1131</v>
      </c>
      <c r="D437" s="316" t="s">
        <v>1129</v>
      </c>
      <c r="E437" s="316" t="s">
        <v>924</v>
      </c>
      <c r="F437" s="316" t="s">
        <v>106</v>
      </c>
      <c r="G437" s="317">
        <v>122000</v>
      </c>
      <c r="H437" s="317">
        <v>122000</v>
      </c>
      <c r="I437" s="318" t="s">
        <v>91</v>
      </c>
      <c r="J437" s="319">
        <v>0</v>
      </c>
      <c r="K437" s="319">
        <v>0</v>
      </c>
      <c r="L437" s="317">
        <v>0</v>
      </c>
      <c r="M437" s="317">
        <v>0</v>
      </c>
      <c r="N437" s="317">
        <f t="shared" si="7"/>
        <v>122000</v>
      </c>
      <c r="O437" s="320" t="s">
        <v>530</v>
      </c>
      <c r="Q437" s="305"/>
    </row>
    <row r="438" spans="1:17" s="304" customFormat="1" ht="14.25" x14ac:dyDescent="0.2">
      <c r="A438" s="314">
        <v>417</v>
      </c>
      <c r="B438" s="315">
        <v>429</v>
      </c>
      <c r="C438" s="315" t="s">
        <v>1133</v>
      </c>
      <c r="D438" s="316" t="s">
        <v>481</v>
      </c>
      <c r="E438" s="316" t="s">
        <v>1134</v>
      </c>
      <c r="F438" s="316" t="s">
        <v>106</v>
      </c>
      <c r="G438" s="317">
        <v>45000</v>
      </c>
      <c r="H438" s="317">
        <v>45000</v>
      </c>
      <c r="I438" s="318" t="s">
        <v>91</v>
      </c>
      <c r="J438" s="319">
        <v>0</v>
      </c>
      <c r="K438" s="319">
        <v>0</v>
      </c>
      <c r="L438" s="317">
        <v>0</v>
      </c>
      <c r="M438" s="317">
        <v>0</v>
      </c>
      <c r="N438" s="317">
        <f t="shared" si="7"/>
        <v>45000</v>
      </c>
      <c r="O438" s="320" t="s">
        <v>530</v>
      </c>
      <c r="Q438" s="305"/>
    </row>
    <row r="439" spans="1:17" s="304" customFormat="1" ht="14.25" x14ac:dyDescent="0.2">
      <c r="A439" s="314">
        <v>418</v>
      </c>
      <c r="B439" s="315">
        <v>430</v>
      </c>
      <c r="C439" s="315" t="s">
        <v>1136</v>
      </c>
      <c r="D439" s="316" t="s">
        <v>481</v>
      </c>
      <c r="E439" s="316" t="s">
        <v>1115</v>
      </c>
      <c r="F439" s="316" t="s">
        <v>106</v>
      </c>
      <c r="G439" s="317">
        <v>200000</v>
      </c>
      <c r="H439" s="317">
        <v>200000</v>
      </c>
      <c r="I439" s="318" t="s">
        <v>91</v>
      </c>
      <c r="J439" s="319">
        <v>0</v>
      </c>
      <c r="K439" s="319">
        <v>0</v>
      </c>
      <c r="L439" s="317">
        <v>0</v>
      </c>
      <c r="M439" s="317">
        <v>0</v>
      </c>
      <c r="N439" s="317">
        <f t="shared" si="7"/>
        <v>200000</v>
      </c>
      <c r="O439" s="320" t="s">
        <v>530</v>
      </c>
      <c r="Q439" s="305"/>
    </row>
    <row r="440" spans="1:17" s="304" customFormat="1" ht="14.25" x14ac:dyDescent="0.2">
      <c r="A440" s="314">
        <v>419</v>
      </c>
      <c r="B440" s="315">
        <v>431</v>
      </c>
      <c r="C440" s="315" t="s">
        <v>1138</v>
      </c>
      <c r="D440" s="316" t="s">
        <v>481</v>
      </c>
      <c r="E440" s="316" t="s">
        <v>1139</v>
      </c>
      <c r="F440" s="316" t="s">
        <v>106</v>
      </c>
      <c r="G440" s="317">
        <v>150000</v>
      </c>
      <c r="H440" s="317">
        <v>150000</v>
      </c>
      <c r="I440" s="318" t="s">
        <v>91</v>
      </c>
      <c r="J440" s="319">
        <v>0</v>
      </c>
      <c r="K440" s="319">
        <v>0</v>
      </c>
      <c r="L440" s="317">
        <v>0</v>
      </c>
      <c r="M440" s="317">
        <v>0</v>
      </c>
      <c r="N440" s="317">
        <f t="shared" si="7"/>
        <v>150000</v>
      </c>
      <c r="O440" s="320" t="s">
        <v>530</v>
      </c>
      <c r="Q440" s="305"/>
    </row>
    <row r="441" spans="1:17" s="304" customFormat="1" ht="14.25" x14ac:dyDescent="0.2">
      <c r="A441" s="314">
        <v>420</v>
      </c>
      <c r="B441" s="315">
        <v>432</v>
      </c>
      <c r="C441" s="315" t="s">
        <v>1141</v>
      </c>
      <c r="D441" s="316" t="s">
        <v>481</v>
      </c>
      <c r="E441" s="316" t="s">
        <v>1042</v>
      </c>
      <c r="F441" s="316" t="s">
        <v>106</v>
      </c>
      <c r="G441" s="317">
        <v>100000</v>
      </c>
      <c r="H441" s="317">
        <v>100000</v>
      </c>
      <c r="I441" s="318" t="s">
        <v>91</v>
      </c>
      <c r="J441" s="319">
        <v>0</v>
      </c>
      <c r="K441" s="319">
        <v>0</v>
      </c>
      <c r="L441" s="317">
        <v>0</v>
      </c>
      <c r="M441" s="317">
        <v>0</v>
      </c>
      <c r="N441" s="317">
        <f t="shared" si="7"/>
        <v>100000</v>
      </c>
      <c r="O441" s="320" t="s">
        <v>530</v>
      </c>
      <c r="Q441" s="305"/>
    </row>
    <row r="442" spans="1:17" s="304" customFormat="1" ht="14.25" x14ac:dyDescent="0.2">
      <c r="A442" s="314">
        <v>421</v>
      </c>
      <c r="B442" s="315">
        <v>433</v>
      </c>
      <c r="C442" s="315" t="s">
        <v>1143</v>
      </c>
      <c r="D442" s="316" t="s">
        <v>481</v>
      </c>
      <c r="E442" s="316" t="s">
        <v>1115</v>
      </c>
      <c r="F442" s="316" t="s">
        <v>106</v>
      </c>
      <c r="G442" s="317">
        <v>125000</v>
      </c>
      <c r="H442" s="317">
        <v>125000</v>
      </c>
      <c r="I442" s="318" t="s">
        <v>91</v>
      </c>
      <c r="J442" s="319">
        <v>0</v>
      </c>
      <c r="K442" s="319">
        <v>0</v>
      </c>
      <c r="L442" s="317">
        <v>0</v>
      </c>
      <c r="M442" s="317">
        <v>0</v>
      </c>
      <c r="N442" s="317">
        <f t="shared" si="7"/>
        <v>125000</v>
      </c>
      <c r="O442" s="320" t="s">
        <v>530</v>
      </c>
      <c r="Q442" s="305"/>
    </row>
    <row r="443" spans="1:17" s="304" customFormat="1" ht="14.25" x14ac:dyDescent="0.2">
      <c r="A443" s="314">
        <v>422</v>
      </c>
      <c r="B443" s="315">
        <v>434</v>
      </c>
      <c r="C443" s="315" t="s">
        <v>1145</v>
      </c>
      <c r="D443" s="316" t="s">
        <v>481</v>
      </c>
      <c r="E443" s="316" t="s">
        <v>1146</v>
      </c>
      <c r="F443" s="316" t="s">
        <v>106</v>
      </c>
      <c r="G443" s="317">
        <v>200000</v>
      </c>
      <c r="H443" s="317">
        <v>200000</v>
      </c>
      <c r="I443" s="318" t="s">
        <v>91</v>
      </c>
      <c r="J443" s="319">
        <v>0</v>
      </c>
      <c r="K443" s="319">
        <v>0</v>
      </c>
      <c r="L443" s="317">
        <v>0</v>
      </c>
      <c r="M443" s="317">
        <v>0</v>
      </c>
      <c r="N443" s="317">
        <f t="shared" si="7"/>
        <v>200000</v>
      </c>
      <c r="O443" s="320" t="s">
        <v>530</v>
      </c>
      <c r="Q443" s="305"/>
    </row>
    <row r="444" spans="1:17" s="304" customFormat="1" ht="28.5" x14ac:dyDescent="0.2">
      <c r="A444" s="314">
        <v>423</v>
      </c>
      <c r="B444" s="315">
        <v>435</v>
      </c>
      <c r="C444" s="315" t="s">
        <v>1148</v>
      </c>
      <c r="D444" s="316" t="s">
        <v>481</v>
      </c>
      <c r="E444" s="316" t="s">
        <v>1149</v>
      </c>
      <c r="F444" s="316" t="s">
        <v>106</v>
      </c>
      <c r="G444" s="317">
        <v>25000</v>
      </c>
      <c r="H444" s="317">
        <v>25000</v>
      </c>
      <c r="I444" s="318" t="s">
        <v>91</v>
      </c>
      <c r="J444" s="319">
        <v>0</v>
      </c>
      <c r="K444" s="319">
        <v>0</v>
      </c>
      <c r="L444" s="317">
        <v>0</v>
      </c>
      <c r="M444" s="317">
        <v>0</v>
      </c>
      <c r="N444" s="317">
        <f t="shared" si="7"/>
        <v>25000</v>
      </c>
      <c r="O444" s="320" t="s">
        <v>530</v>
      </c>
      <c r="Q444" s="305"/>
    </row>
    <row r="445" spans="1:17" s="304" customFormat="1" ht="28.5" x14ac:dyDescent="0.2">
      <c r="A445" s="314">
        <v>424</v>
      </c>
      <c r="B445" s="315">
        <v>436</v>
      </c>
      <c r="C445" s="315" t="s">
        <v>1151</v>
      </c>
      <c r="D445" s="316" t="s">
        <v>481</v>
      </c>
      <c r="E445" s="316" t="s">
        <v>1152</v>
      </c>
      <c r="F445" s="316" t="s">
        <v>106</v>
      </c>
      <c r="G445" s="317">
        <v>20000</v>
      </c>
      <c r="H445" s="317">
        <v>20000</v>
      </c>
      <c r="I445" s="318" t="s">
        <v>91</v>
      </c>
      <c r="J445" s="319">
        <v>0</v>
      </c>
      <c r="K445" s="319">
        <v>0</v>
      </c>
      <c r="L445" s="317">
        <v>0</v>
      </c>
      <c r="M445" s="317">
        <v>0</v>
      </c>
      <c r="N445" s="317">
        <f t="shared" si="7"/>
        <v>20000</v>
      </c>
      <c r="O445" s="320" t="s">
        <v>530</v>
      </c>
      <c r="Q445" s="305"/>
    </row>
    <row r="446" spans="1:17" s="304" customFormat="1" ht="28.5" x14ac:dyDescent="0.2">
      <c r="A446" s="314">
        <v>425</v>
      </c>
      <c r="B446" s="315">
        <v>437</v>
      </c>
      <c r="C446" s="315" t="s">
        <v>1154</v>
      </c>
      <c r="D446" s="316" t="s">
        <v>481</v>
      </c>
      <c r="E446" s="316" t="s">
        <v>1155</v>
      </c>
      <c r="F446" s="316" t="s">
        <v>106</v>
      </c>
      <c r="G446" s="317">
        <v>20000</v>
      </c>
      <c r="H446" s="317">
        <v>20000</v>
      </c>
      <c r="I446" s="318" t="s">
        <v>91</v>
      </c>
      <c r="J446" s="319">
        <v>0</v>
      </c>
      <c r="K446" s="319">
        <v>0</v>
      </c>
      <c r="L446" s="317">
        <v>0</v>
      </c>
      <c r="M446" s="317">
        <v>0</v>
      </c>
      <c r="N446" s="317">
        <f t="shared" si="7"/>
        <v>20000</v>
      </c>
      <c r="O446" s="320" t="s">
        <v>530</v>
      </c>
      <c r="Q446" s="305"/>
    </row>
    <row r="447" spans="1:17" s="304" customFormat="1" ht="14.25" x14ac:dyDescent="0.2">
      <c r="A447" s="314">
        <v>426</v>
      </c>
      <c r="B447" s="315">
        <v>438</v>
      </c>
      <c r="C447" s="315" t="s">
        <v>1157</v>
      </c>
      <c r="D447" s="316" t="s">
        <v>475</v>
      </c>
      <c r="E447" s="316" t="s">
        <v>1158</v>
      </c>
      <c r="F447" s="316" t="s">
        <v>106</v>
      </c>
      <c r="G447" s="317">
        <v>15000</v>
      </c>
      <c r="H447" s="317">
        <v>15000</v>
      </c>
      <c r="I447" s="318" t="s">
        <v>91</v>
      </c>
      <c r="J447" s="319">
        <v>0</v>
      </c>
      <c r="K447" s="319">
        <v>0</v>
      </c>
      <c r="L447" s="317">
        <v>0</v>
      </c>
      <c r="M447" s="317">
        <v>0</v>
      </c>
      <c r="N447" s="317">
        <f t="shared" si="7"/>
        <v>15000</v>
      </c>
      <c r="O447" s="320" t="s">
        <v>530</v>
      </c>
      <c r="Q447" s="305"/>
    </row>
    <row r="448" spans="1:17" s="304" customFormat="1" ht="14.25" x14ac:dyDescent="0.2">
      <c r="A448" s="314">
        <v>427</v>
      </c>
      <c r="B448" s="315">
        <v>439</v>
      </c>
      <c r="C448" s="315" t="s">
        <v>1160</v>
      </c>
      <c r="D448" s="316" t="s">
        <v>1161</v>
      </c>
      <c r="E448" s="316" t="s">
        <v>1162</v>
      </c>
      <c r="F448" s="316" t="s">
        <v>106</v>
      </c>
      <c r="G448" s="317">
        <v>15000</v>
      </c>
      <c r="H448" s="317">
        <v>15000</v>
      </c>
      <c r="I448" s="318" t="s">
        <v>91</v>
      </c>
      <c r="J448" s="319">
        <v>0</v>
      </c>
      <c r="K448" s="319">
        <v>0</v>
      </c>
      <c r="L448" s="317">
        <v>0</v>
      </c>
      <c r="M448" s="317">
        <v>0</v>
      </c>
      <c r="N448" s="317">
        <f t="shared" si="7"/>
        <v>15000</v>
      </c>
      <c r="O448" s="320" t="s">
        <v>530</v>
      </c>
      <c r="Q448" s="305"/>
    </row>
    <row r="449" spans="1:17" s="304" customFormat="1" ht="28.5" x14ac:dyDescent="0.2">
      <c r="A449" s="314">
        <v>428</v>
      </c>
      <c r="B449" s="315">
        <v>440</v>
      </c>
      <c r="C449" s="315" t="s">
        <v>1164</v>
      </c>
      <c r="D449" s="316" t="s">
        <v>481</v>
      </c>
      <c r="E449" s="316" t="s">
        <v>1165</v>
      </c>
      <c r="F449" s="316" t="s">
        <v>106</v>
      </c>
      <c r="G449" s="317">
        <v>100000</v>
      </c>
      <c r="H449" s="317">
        <v>100000</v>
      </c>
      <c r="I449" s="318" t="s">
        <v>91</v>
      </c>
      <c r="J449" s="319">
        <v>0</v>
      </c>
      <c r="K449" s="319">
        <v>0</v>
      </c>
      <c r="L449" s="317">
        <v>0</v>
      </c>
      <c r="M449" s="317">
        <v>0</v>
      </c>
      <c r="N449" s="317">
        <f t="shared" si="7"/>
        <v>100000</v>
      </c>
      <c r="O449" s="320" t="s">
        <v>530</v>
      </c>
      <c r="Q449" s="305"/>
    </row>
    <row r="450" spans="1:17" s="304" customFormat="1" ht="14.25" x14ac:dyDescent="0.2">
      <c r="A450" s="314">
        <v>429</v>
      </c>
      <c r="B450" s="315">
        <v>441</v>
      </c>
      <c r="C450" s="315" t="s">
        <v>1167</v>
      </c>
      <c r="D450" s="316" t="s">
        <v>481</v>
      </c>
      <c r="E450" s="316" t="s">
        <v>1168</v>
      </c>
      <c r="F450" s="316" t="s">
        <v>106</v>
      </c>
      <c r="G450" s="317">
        <v>350000</v>
      </c>
      <c r="H450" s="317">
        <v>350000</v>
      </c>
      <c r="I450" s="318" t="s">
        <v>91</v>
      </c>
      <c r="J450" s="319">
        <v>0</v>
      </c>
      <c r="K450" s="319">
        <v>0</v>
      </c>
      <c r="L450" s="317">
        <v>0</v>
      </c>
      <c r="M450" s="317">
        <v>0</v>
      </c>
      <c r="N450" s="317">
        <f t="shared" si="7"/>
        <v>350000</v>
      </c>
      <c r="O450" s="320" t="s">
        <v>530</v>
      </c>
      <c r="Q450" s="305"/>
    </row>
    <row r="451" spans="1:17" s="304" customFormat="1" ht="14.25" x14ac:dyDescent="0.2">
      <c r="A451" s="314">
        <v>430</v>
      </c>
      <c r="B451" s="315">
        <v>442</v>
      </c>
      <c r="C451" s="315" t="s">
        <v>1170</v>
      </c>
      <c r="D451" s="316" t="s">
        <v>481</v>
      </c>
      <c r="E451" s="316" t="s">
        <v>1171</v>
      </c>
      <c r="F451" s="316" t="s">
        <v>106</v>
      </c>
      <c r="G451" s="317">
        <v>400000</v>
      </c>
      <c r="H451" s="317">
        <v>400000</v>
      </c>
      <c r="I451" s="318" t="s">
        <v>91</v>
      </c>
      <c r="J451" s="319">
        <v>0</v>
      </c>
      <c r="K451" s="319">
        <v>0</v>
      </c>
      <c r="L451" s="317">
        <v>0</v>
      </c>
      <c r="M451" s="317">
        <v>0</v>
      </c>
      <c r="N451" s="317">
        <f t="shared" si="7"/>
        <v>400000</v>
      </c>
      <c r="O451" s="320" t="s">
        <v>530</v>
      </c>
      <c r="Q451" s="305"/>
    </row>
    <row r="452" spans="1:17" s="304" customFormat="1" ht="14.25" x14ac:dyDescent="0.2">
      <c r="A452" s="314">
        <v>431</v>
      </c>
      <c r="B452" s="315">
        <v>443</v>
      </c>
      <c r="C452" s="315" t="s">
        <v>1173</v>
      </c>
      <c r="D452" s="316" t="s">
        <v>1174</v>
      </c>
      <c r="E452" s="316" t="s">
        <v>915</v>
      </c>
      <c r="F452" s="316" t="s">
        <v>106</v>
      </c>
      <c r="G452" s="317">
        <v>15000</v>
      </c>
      <c r="H452" s="317">
        <v>15000</v>
      </c>
      <c r="I452" s="318" t="s">
        <v>91</v>
      </c>
      <c r="J452" s="319">
        <v>0</v>
      </c>
      <c r="K452" s="319">
        <v>0</v>
      </c>
      <c r="L452" s="317">
        <v>0</v>
      </c>
      <c r="M452" s="317">
        <v>0</v>
      </c>
      <c r="N452" s="317">
        <f t="shared" si="7"/>
        <v>15000</v>
      </c>
      <c r="O452" s="320" t="s">
        <v>530</v>
      </c>
      <c r="Q452" s="305"/>
    </row>
    <row r="453" spans="1:17" s="304" customFormat="1" ht="14.25" x14ac:dyDescent="0.2">
      <c r="A453" s="314">
        <v>432</v>
      </c>
      <c r="B453" s="315">
        <v>444</v>
      </c>
      <c r="C453" s="315" t="s">
        <v>1176</v>
      </c>
      <c r="D453" s="316" t="s">
        <v>1174</v>
      </c>
      <c r="E453" s="316" t="s">
        <v>921</v>
      </c>
      <c r="F453" s="316" t="s">
        <v>106</v>
      </c>
      <c r="G453" s="317">
        <v>25000</v>
      </c>
      <c r="H453" s="317">
        <v>25000</v>
      </c>
      <c r="I453" s="318" t="s">
        <v>91</v>
      </c>
      <c r="J453" s="319">
        <v>0</v>
      </c>
      <c r="K453" s="319">
        <v>0</v>
      </c>
      <c r="L453" s="317">
        <v>0</v>
      </c>
      <c r="M453" s="317">
        <v>0</v>
      </c>
      <c r="N453" s="317">
        <f t="shared" si="7"/>
        <v>25000</v>
      </c>
      <c r="O453" s="320" t="s">
        <v>530</v>
      </c>
      <c r="Q453" s="305"/>
    </row>
    <row r="454" spans="1:17" s="304" customFormat="1" ht="14.25" x14ac:dyDescent="0.2">
      <c r="A454" s="314">
        <v>433</v>
      </c>
      <c r="B454" s="315">
        <v>445</v>
      </c>
      <c r="C454" s="315" t="s">
        <v>1178</v>
      </c>
      <c r="D454" s="316" t="s">
        <v>1174</v>
      </c>
      <c r="E454" s="316" t="s">
        <v>924</v>
      </c>
      <c r="F454" s="316" t="s">
        <v>106</v>
      </c>
      <c r="G454" s="317">
        <v>61000</v>
      </c>
      <c r="H454" s="317">
        <v>61000</v>
      </c>
      <c r="I454" s="318" t="s">
        <v>91</v>
      </c>
      <c r="J454" s="319">
        <v>0</v>
      </c>
      <c r="K454" s="319">
        <v>0</v>
      </c>
      <c r="L454" s="317">
        <v>0</v>
      </c>
      <c r="M454" s="317">
        <v>0</v>
      </c>
      <c r="N454" s="317">
        <f t="shared" si="7"/>
        <v>61000</v>
      </c>
      <c r="O454" s="320" t="s">
        <v>530</v>
      </c>
      <c r="Q454" s="305"/>
    </row>
    <row r="455" spans="1:17" s="304" customFormat="1" ht="28.5" x14ac:dyDescent="0.2">
      <c r="A455" s="314">
        <v>434</v>
      </c>
      <c r="B455" s="315">
        <v>446</v>
      </c>
      <c r="C455" s="315" t="s">
        <v>1180</v>
      </c>
      <c r="D455" s="316" t="s">
        <v>481</v>
      </c>
      <c r="E455" s="316" t="s">
        <v>1106</v>
      </c>
      <c r="F455" s="316" t="s">
        <v>106</v>
      </c>
      <c r="G455" s="317">
        <v>250000</v>
      </c>
      <c r="H455" s="317">
        <v>250000</v>
      </c>
      <c r="I455" s="318" t="s">
        <v>91</v>
      </c>
      <c r="J455" s="319">
        <v>0</v>
      </c>
      <c r="K455" s="319">
        <v>0</v>
      </c>
      <c r="L455" s="317">
        <v>0</v>
      </c>
      <c r="M455" s="317">
        <v>0</v>
      </c>
      <c r="N455" s="317">
        <f t="shared" si="7"/>
        <v>250000</v>
      </c>
      <c r="O455" s="320" t="s">
        <v>530</v>
      </c>
      <c r="Q455" s="305"/>
    </row>
    <row r="456" spans="1:17" s="304" customFormat="1" ht="28.5" x14ac:dyDescent="0.2">
      <c r="A456" s="314">
        <v>435</v>
      </c>
      <c r="B456" s="315">
        <v>447</v>
      </c>
      <c r="C456" s="315" t="s">
        <v>1182</v>
      </c>
      <c r="D456" s="316" t="s">
        <v>481</v>
      </c>
      <c r="E456" s="316" t="s">
        <v>1183</v>
      </c>
      <c r="F456" s="316" t="s">
        <v>106</v>
      </c>
      <c r="G456" s="317">
        <v>40000</v>
      </c>
      <c r="H456" s="317">
        <v>40000</v>
      </c>
      <c r="I456" s="318" t="s">
        <v>91</v>
      </c>
      <c r="J456" s="319">
        <v>0</v>
      </c>
      <c r="K456" s="319">
        <v>0</v>
      </c>
      <c r="L456" s="317">
        <v>0</v>
      </c>
      <c r="M456" s="317">
        <v>0</v>
      </c>
      <c r="N456" s="317">
        <f t="shared" si="7"/>
        <v>40000</v>
      </c>
      <c r="O456" s="320" t="s">
        <v>530</v>
      </c>
      <c r="Q456" s="305"/>
    </row>
    <row r="457" spans="1:17" s="304" customFormat="1" ht="28.5" x14ac:dyDescent="0.2">
      <c r="A457" s="314">
        <v>436</v>
      </c>
      <c r="B457" s="315">
        <v>448</v>
      </c>
      <c r="C457" s="315" t="s">
        <v>1185</v>
      </c>
      <c r="D457" s="316" t="s">
        <v>483</v>
      </c>
      <c r="E457" s="316" t="s">
        <v>1118</v>
      </c>
      <c r="F457" s="316" t="s">
        <v>106</v>
      </c>
      <c r="G457" s="317">
        <v>100000</v>
      </c>
      <c r="H457" s="317">
        <v>100000</v>
      </c>
      <c r="I457" s="318" t="s">
        <v>91</v>
      </c>
      <c r="J457" s="319">
        <v>0</v>
      </c>
      <c r="K457" s="319">
        <v>0</v>
      </c>
      <c r="L457" s="317">
        <v>0</v>
      </c>
      <c r="M457" s="317">
        <v>0</v>
      </c>
      <c r="N457" s="317">
        <f t="shared" si="7"/>
        <v>100000</v>
      </c>
      <c r="O457" s="320" t="s">
        <v>530</v>
      </c>
      <c r="Q457" s="305"/>
    </row>
    <row r="458" spans="1:17" s="304" customFormat="1" ht="14.25" x14ac:dyDescent="0.2">
      <c r="A458" s="314">
        <v>437</v>
      </c>
      <c r="B458" s="315">
        <v>449</v>
      </c>
      <c r="C458" s="315" t="s">
        <v>1187</v>
      </c>
      <c r="D458" s="316" t="s">
        <v>481</v>
      </c>
      <c r="E458" s="316" t="s">
        <v>647</v>
      </c>
      <c r="F458" s="316" t="s">
        <v>106</v>
      </c>
      <c r="G458" s="317">
        <v>155000</v>
      </c>
      <c r="H458" s="317">
        <v>155000</v>
      </c>
      <c r="I458" s="318" t="s">
        <v>91</v>
      </c>
      <c r="J458" s="319">
        <v>0</v>
      </c>
      <c r="K458" s="319">
        <v>0</v>
      </c>
      <c r="L458" s="317">
        <v>0</v>
      </c>
      <c r="M458" s="317">
        <v>0</v>
      </c>
      <c r="N458" s="317">
        <f t="shared" si="7"/>
        <v>155000</v>
      </c>
      <c r="O458" s="320" t="s">
        <v>530</v>
      </c>
      <c r="Q458" s="305"/>
    </row>
    <row r="459" spans="1:17" s="304" customFormat="1" ht="28.5" x14ac:dyDescent="0.2">
      <c r="A459" s="314">
        <v>438</v>
      </c>
      <c r="B459" s="315">
        <v>450</v>
      </c>
      <c r="C459" s="315" t="s">
        <v>1189</v>
      </c>
      <c r="D459" s="316" t="s">
        <v>489</v>
      </c>
      <c r="E459" s="316" t="s">
        <v>963</v>
      </c>
      <c r="F459" s="316" t="s">
        <v>106</v>
      </c>
      <c r="G459" s="317">
        <v>40000</v>
      </c>
      <c r="H459" s="317">
        <v>40000</v>
      </c>
      <c r="I459" s="318" t="s">
        <v>91</v>
      </c>
      <c r="J459" s="319">
        <v>0</v>
      </c>
      <c r="K459" s="319">
        <v>0</v>
      </c>
      <c r="L459" s="317">
        <v>0</v>
      </c>
      <c r="M459" s="317">
        <v>0</v>
      </c>
      <c r="N459" s="317">
        <f t="shared" si="7"/>
        <v>40000</v>
      </c>
      <c r="O459" s="320" t="s">
        <v>530</v>
      </c>
      <c r="Q459" s="305"/>
    </row>
    <row r="460" spans="1:17" s="304" customFormat="1" ht="28.5" x14ac:dyDescent="0.2">
      <c r="A460" s="314">
        <v>439</v>
      </c>
      <c r="B460" s="315">
        <v>451</v>
      </c>
      <c r="C460" s="315" t="s">
        <v>1191</v>
      </c>
      <c r="D460" s="316" t="s">
        <v>489</v>
      </c>
      <c r="E460" s="316" t="s">
        <v>966</v>
      </c>
      <c r="F460" s="316" t="s">
        <v>106</v>
      </c>
      <c r="G460" s="317">
        <v>10000</v>
      </c>
      <c r="H460" s="317">
        <v>10000</v>
      </c>
      <c r="I460" s="318" t="s">
        <v>91</v>
      </c>
      <c r="J460" s="319">
        <v>0</v>
      </c>
      <c r="K460" s="319">
        <v>0</v>
      </c>
      <c r="L460" s="317">
        <v>0</v>
      </c>
      <c r="M460" s="317">
        <v>0</v>
      </c>
      <c r="N460" s="317">
        <f t="shared" si="7"/>
        <v>10000</v>
      </c>
      <c r="O460" s="320" t="s">
        <v>530</v>
      </c>
      <c r="Q460" s="305"/>
    </row>
    <row r="461" spans="1:17" s="304" customFormat="1" ht="14.25" x14ac:dyDescent="0.2">
      <c r="A461" s="314">
        <v>440</v>
      </c>
      <c r="B461" s="315">
        <v>452</v>
      </c>
      <c r="C461" s="315" t="s">
        <v>1193</v>
      </c>
      <c r="D461" s="316" t="s">
        <v>500</v>
      </c>
      <c r="E461" s="316" t="s">
        <v>1194</v>
      </c>
      <c r="F461" s="316" t="s">
        <v>106</v>
      </c>
      <c r="G461" s="317">
        <v>25000</v>
      </c>
      <c r="H461" s="317">
        <v>25000</v>
      </c>
      <c r="I461" s="318" t="s">
        <v>91</v>
      </c>
      <c r="J461" s="319">
        <v>0</v>
      </c>
      <c r="K461" s="319">
        <v>0</v>
      </c>
      <c r="L461" s="317">
        <v>0</v>
      </c>
      <c r="M461" s="317">
        <v>0</v>
      </c>
      <c r="N461" s="317">
        <f t="shared" si="7"/>
        <v>25000</v>
      </c>
      <c r="O461" s="320" t="s">
        <v>530</v>
      </c>
      <c r="Q461" s="305"/>
    </row>
    <row r="462" spans="1:17" s="304" customFormat="1" ht="14.25" x14ac:dyDescent="0.2">
      <c r="A462" s="314">
        <v>441</v>
      </c>
      <c r="B462" s="315">
        <v>453</v>
      </c>
      <c r="C462" s="315" t="s">
        <v>1196</v>
      </c>
      <c r="D462" s="316" t="s">
        <v>500</v>
      </c>
      <c r="E462" s="316" t="s">
        <v>963</v>
      </c>
      <c r="F462" s="316" t="s">
        <v>106</v>
      </c>
      <c r="G462" s="317">
        <v>20000</v>
      </c>
      <c r="H462" s="317">
        <v>20000</v>
      </c>
      <c r="I462" s="318" t="s">
        <v>91</v>
      </c>
      <c r="J462" s="319">
        <v>0</v>
      </c>
      <c r="K462" s="319">
        <v>0</v>
      </c>
      <c r="L462" s="317">
        <v>0</v>
      </c>
      <c r="M462" s="317">
        <v>0</v>
      </c>
      <c r="N462" s="317">
        <f t="shared" si="7"/>
        <v>20000</v>
      </c>
      <c r="O462" s="320" t="s">
        <v>530</v>
      </c>
      <c r="Q462" s="305"/>
    </row>
    <row r="463" spans="1:17" s="304" customFormat="1" ht="14.25" x14ac:dyDescent="0.2">
      <c r="A463" s="314">
        <v>442</v>
      </c>
      <c r="B463" s="315">
        <v>454</v>
      </c>
      <c r="C463" s="315" t="s">
        <v>1198</v>
      </c>
      <c r="D463" s="316" t="s">
        <v>500</v>
      </c>
      <c r="E463" s="316" t="s">
        <v>966</v>
      </c>
      <c r="F463" s="316" t="s">
        <v>106</v>
      </c>
      <c r="G463" s="317">
        <v>5000</v>
      </c>
      <c r="H463" s="317">
        <v>5000</v>
      </c>
      <c r="I463" s="318" t="s">
        <v>91</v>
      </c>
      <c r="J463" s="319">
        <v>0</v>
      </c>
      <c r="K463" s="319">
        <v>0</v>
      </c>
      <c r="L463" s="317">
        <v>0</v>
      </c>
      <c r="M463" s="317">
        <v>0</v>
      </c>
      <c r="N463" s="317">
        <f t="shared" si="7"/>
        <v>5000</v>
      </c>
      <c r="O463" s="320" t="s">
        <v>530</v>
      </c>
      <c r="Q463" s="305"/>
    </row>
    <row r="464" spans="1:17" s="304" customFormat="1" ht="28.5" x14ac:dyDescent="0.2">
      <c r="A464" s="314">
        <v>443</v>
      </c>
      <c r="B464" s="315">
        <v>455</v>
      </c>
      <c r="C464" s="315" t="s">
        <v>1200</v>
      </c>
      <c r="D464" s="316" t="s">
        <v>1201</v>
      </c>
      <c r="E464" s="316" t="s">
        <v>1202</v>
      </c>
      <c r="F464" s="316" t="s">
        <v>106</v>
      </c>
      <c r="G464" s="317">
        <v>5000</v>
      </c>
      <c r="H464" s="317">
        <v>5000</v>
      </c>
      <c r="I464" s="318" t="s">
        <v>91</v>
      </c>
      <c r="J464" s="319">
        <v>0</v>
      </c>
      <c r="K464" s="319">
        <v>0</v>
      </c>
      <c r="L464" s="317">
        <v>0</v>
      </c>
      <c r="M464" s="317">
        <v>0</v>
      </c>
      <c r="N464" s="317">
        <f t="shared" si="7"/>
        <v>5000</v>
      </c>
      <c r="O464" s="320" t="s">
        <v>530</v>
      </c>
      <c r="Q464" s="305"/>
    </row>
    <row r="465" spans="1:17" s="304" customFormat="1" ht="14.25" x14ac:dyDescent="0.2">
      <c r="A465" s="314">
        <v>444</v>
      </c>
      <c r="B465" s="315">
        <v>456</v>
      </c>
      <c r="C465" s="315" t="s">
        <v>1204</v>
      </c>
      <c r="D465" s="316" t="s">
        <v>481</v>
      </c>
      <c r="E465" s="316" t="s">
        <v>921</v>
      </c>
      <c r="F465" s="316" t="s">
        <v>106</v>
      </c>
      <c r="G465" s="317">
        <v>30000</v>
      </c>
      <c r="H465" s="317">
        <v>30000</v>
      </c>
      <c r="I465" s="318" t="s">
        <v>91</v>
      </c>
      <c r="J465" s="319">
        <v>0</v>
      </c>
      <c r="K465" s="319">
        <v>0</v>
      </c>
      <c r="L465" s="317">
        <v>0</v>
      </c>
      <c r="M465" s="317">
        <v>0</v>
      </c>
      <c r="N465" s="317">
        <f t="shared" si="7"/>
        <v>30000</v>
      </c>
      <c r="O465" s="320" t="s">
        <v>530</v>
      </c>
      <c r="Q465" s="305"/>
    </row>
    <row r="466" spans="1:17" s="304" customFormat="1" ht="28.5" x14ac:dyDescent="0.2">
      <c r="A466" s="314">
        <v>445</v>
      </c>
      <c r="B466" s="315">
        <v>457</v>
      </c>
      <c r="C466" s="315" t="s">
        <v>1206</v>
      </c>
      <c r="D466" s="316" t="s">
        <v>481</v>
      </c>
      <c r="E466" s="316" t="s">
        <v>1013</v>
      </c>
      <c r="F466" s="316" t="s">
        <v>106</v>
      </c>
      <c r="G466" s="317">
        <v>75000</v>
      </c>
      <c r="H466" s="317">
        <v>75000</v>
      </c>
      <c r="I466" s="318" t="s">
        <v>91</v>
      </c>
      <c r="J466" s="319">
        <v>0</v>
      </c>
      <c r="K466" s="319">
        <v>0</v>
      </c>
      <c r="L466" s="317">
        <v>0</v>
      </c>
      <c r="M466" s="317">
        <v>0</v>
      </c>
      <c r="N466" s="317">
        <f t="shared" si="7"/>
        <v>75000</v>
      </c>
      <c r="O466" s="320" t="s">
        <v>530</v>
      </c>
      <c r="Q466" s="305"/>
    </row>
    <row r="467" spans="1:17" s="304" customFormat="1" ht="14.25" x14ac:dyDescent="0.2">
      <c r="A467" s="314">
        <v>447</v>
      </c>
      <c r="B467" s="315">
        <v>458</v>
      </c>
      <c r="C467" s="315" t="s">
        <v>1211</v>
      </c>
      <c r="D467" s="316" t="s">
        <v>268</v>
      </c>
      <c r="E467" s="316" t="s">
        <v>1118</v>
      </c>
      <c r="F467" s="316" t="s">
        <v>106</v>
      </c>
      <c r="G467" s="317">
        <v>100000</v>
      </c>
      <c r="H467" s="317">
        <v>100000</v>
      </c>
      <c r="I467" s="318" t="s">
        <v>91</v>
      </c>
      <c r="J467" s="319">
        <v>0</v>
      </c>
      <c r="K467" s="319">
        <v>0</v>
      </c>
      <c r="L467" s="317">
        <v>0</v>
      </c>
      <c r="M467" s="317">
        <v>0</v>
      </c>
      <c r="N467" s="317">
        <f t="shared" si="7"/>
        <v>100000</v>
      </c>
      <c r="O467" s="320" t="s">
        <v>530</v>
      </c>
      <c r="Q467" s="305"/>
    </row>
    <row r="468" spans="1:17" s="304" customFormat="1" ht="14.25" x14ac:dyDescent="0.2">
      <c r="A468" s="314">
        <v>448</v>
      </c>
      <c r="B468" s="315">
        <v>459</v>
      </c>
      <c r="C468" s="315" t="s">
        <v>1213</v>
      </c>
      <c r="D468" s="316" t="s">
        <v>273</v>
      </c>
      <c r="E468" s="316" t="s">
        <v>1214</v>
      </c>
      <c r="F468" s="316" t="s">
        <v>106</v>
      </c>
      <c r="G468" s="317">
        <v>25000</v>
      </c>
      <c r="H468" s="317">
        <v>25000</v>
      </c>
      <c r="I468" s="318" t="s">
        <v>91</v>
      </c>
      <c r="J468" s="319">
        <v>0</v>
      </c>
      <c r="K468" s="319">
        <v>0</v>
      </c>
      <c r="L468" s="317">
        <v>0</v>
      </c>
      <c r="M468" s="317">
        <v>0</v>
      </c>
      <c r="N468" s="317">
        <f t="shared" si="7"/>
        <v>25000</v>
      </c>
      <c r="O468" s="320" t="s">
        <v>530</v>
      </c>
      <c r="Q468" s="305"/>
    </row>
    <row r="469" spans="1:17" s="304" customFormat="1" ht="14.25" x14ac:dyDescent="0.2">
      <c r="A469" s="314">
        <v>449</v>
      </c>
      <c r="B469" s="315">
        <v>460</v>
      </c>
      <c r="C469" s="315" t="s">
        <v>1216</v>
      </c>
      <c r="D469" s="316" t="s">
        <v>282</v>
      </c>
      <c r="E469" s="316" t="s">
        <v>1217</v>
      </c>
      <c r="F469" s="316" t="s">
        <v>106</v>
      </c>
      <c r="G469" s="317">
        <v>40000</v>
      </c>
      <c r="H469" s="317">
        <v>40000</v>
      </c>
      <c r="I469" s="318" t="s">
        <v>91</v>
      </c>
      <c r="J469" s="319">
        <v>0</v>
      </c>
      <c r="K469" s="319">
        <v>0</v>
      </c>
      <c r="L469" s="317">
        <v>0</v>
      </c>
      <c r="M469" s="317">
        <v>0</v>
      </c>
      <c r="N469" s="317">
        <f t="shared" si="7"/>
        <v>40000</v>
      </c>
      <c r="O469" s="320" t="s">
        <v>530</v>
      </c>
      <c r="Q469" s="305"/>
    </row>
    <row r="470" spans="1:17" s="304" customFormat="1" ht="14.25" x14ac:dyDescent="0.2">
      <c r="A470" s="314">
        <v>451</v>
      </c>
      <c r="B470" s="315">
        <v>461</v>
      </c>
      <c r="C470" s="315" t="s">
        <v>1221</v>
      </c>
      <c r="D470" s="316" t="s">
        <v>626</v>
      </c>
      <c r="E470" s="316" t="s">
        <v>953</v>
      </c>
      <c r="F470" s="316" t="s">
        <v>106</v>
      </c>
      <c r="G470" s="317">
        <v>5000</v>
      </c>
      <c r="H470" s="317">
        <v>5000</v>
      </c>
      <c r="I470" s="318" t="s">
        <v>91</v>
      </c>
      <c r="J470" s="319">
        <v>0</v>
      </c>
      <c r="K470" s="319">
        <v>0</v>
      </c>
      <c r="L470" s="317">
        <v>0</v>
      </c>
      <c r="M470" s="317">
        <v>0</v>
      </c>
      <c r="N470" s="317">
        <f t="shared" si="7"/>
        <v>5000</v>
      </c>
      <c r="O470" s="320" t="s">
        <v>530</v>
      </c>
      <c r="Q470" s="305"/>
    </row>
    <row r="471" spans="1:17" s="304" customFormat="1" ht="14.25" x14ac:dyDescent="0.2">
      <c r="A471" s="314">
        <v>452</v>
      </c>
      <c r="B471" s="315">
        <v>462</v>
      </c>
      <c r="C471" s="315" t="s">
        <v>1223</v>
      </c>
      <c r="D471" s="316" t="s">
        <v>1224</v>
      </c>
      <c r="E471" s="316" t="s">
        <v>963</v>
      </c>
      <c r="F471" s="316" t="s">
        <v>106</v>
      </c>
      <c r="G471" s="317">
        <v>40000</v>
      </c>
      <c r="H471" s="317">
        <v>40000</v>
      </c>
      <c r="I471" s="318" t="s">
        <v>91</v>
      </c>
      <c r="J471" s="319">
        <v>0</v>
      </c>
      <c r="K471" s="319">
        <v>0</v>
      </c>
      <c r="L471" s="317">
        <v>0</v>
      </c>
      <c r="M471" s="317">
        <v>0</v>
      </c>
      <c r="N471" s="317">
        <f t="shared" si="7"/>
        <v>40000</v>
      </c>
      <c r="O471" s="320" t="s">
        <v>530</v>
      </c>
      <c r="Q471" s="305"/>
    </row>
    <row r="472" spans="1:17" s="304" customFormat="1" ht="14.25" x14ac:dyDescent="0.2">
      <c r="A472" s="314">
        <v>453</v>
      </c>
      <c r="B472" s="315">
        <v>463</v>
      </c>
      <c r="C472" s="315" t="s">
        <v>1226</v>
      </c>
      <c r="D472" s="316" t="s">
        <v>1224</v>
      </c>
      <c r="E472" s="316" t="s">
        <v>966</v>
      </c>
      <c r="F472" s="316" t="s">
        <v>106</v>
      </c>
      <c r="G472" s="317">
        <v>10000</v>
      </c>
      <c r="H472" s="317">
        <v>10000</v>
      </c>
      <c r="I472" s="318" t="s">
        <v>91</v>
      </c>
      <c r="J472" s="319">
        <v>0</v>
      </c>
      <c r="K472" s="319">
        <v>0</v>
      </c>
      <c r="L472" s="317">
        <v>0</v>
      </c>
      <c r="M472" s="317">
        <v>0</v>
      </c>
      <c r="N472" s="317">
        <f t="shared" si="7"/>
        <v>10000</v>
      </c>
      <c r="O472" s="320" t="s">
        <v>530</v>
      </c>
      <c r="Q472" s="305"/>
    </row>
    <row r="473" spans="1:17" s="304" customFormat="1" ht="14.25" x14ac:dyDescent="0.2">
      <c r="A473" s="314">
        <v>454</v>
      </c>
      <c r="B473" s="315">
        <v>464</v>
      </c>
      <c r="C473" s="315" t="s">
        <v>1228</v>
      </c>
      <c r="D473" s="316" t="s">
        <v>1229</v>
      </c>
      <c r="E473" s="316" t="s">
        <v>1230</v>
      </c>
      <c r="F473" s="316" t="s">
        <v>106</v>
      </c>
      <c r="G473" s="317">
        <v>110000</v>
      </c>
      <c r="H473" s="317">
        <v>110000</v>
      </c>
      <c r="I473" s="318" t="s">
        <v>91</v>
      </c>
      <c r="J473" s="319">
        <v>0</v>
      </c>
      <c r="K473" s="319">
        <v>0</v>
      </c>
      <c r="L473" s="317">
        <v>0</v>
      </c>
      <c r="M473" s="317">
        <v>0</v>
      </c>
      <c r="N473" s="317">
        <f t="shared" si="7"/>
        <v>110000</v>
      </c>
      <c r="O473" s="320" t="s">
        <v>530</v>
      </c>
      <c r="Q473" s="305"/>
    </row>
    <row r="474" spans="1:17" s="304" customFormat="1" ht="14.25" x14ac:dyDescent="0.2">
      <c r="A474" s="314">
        <v>455</v>
      </c>
      <c r="B474" s="315">
        <v>465</v>
      </c>
      <c r="C474" s="315" t="s">
        <v>1232</v>
      </c>
      <c r="D474" s="316" t="s">
        <v>1233</v>
      </c>
      <c r="E474" s="316" t="s">
        <v>1234</v>
      </c>
      <c r="F474" s="316" t="s">
        <v>106</v>
      </c>
      <c r="G474" s="317">
        <v>8400</v>
      </c>
      <c r="H474" s="317">
        <v>8400</v>
      </c>
      <c r="I474" s="318" t="s">
        <v>91</v>
      </c>
      <c r="J474" s="319">
        <v>0</v>
      </c>
      <c r="K474" s="319">
        <v>0</v>
      </c>
      <c r="L474" s="317">
        <v>0</v>
      </c>
      <c r="M474" s="317">
        <v>0</v>
      </c>
      <c r="N474" s="317">
        <f t="shared" si="7"/>
        <v>8400</v>
      </c>
      <c r="O474" s="320" t="s">
        <v>530</v>
      </c>
      <c r="Q474" s="305"/>
    </row>
    <row r="475" spans="1:17" s="304" customFormat="1" ht="14.25" x14ac:dyDescent="0.2">
      <c r="A475" s="314">
        <v>456</v>
      </c>
      <c r="B475" s="315">
        <v>466</v>
      </c>
      <c r="C475" s="315" t="s">
        <v>1236</v>
      </c>
      <c r="D475" s="316" t="s">
        <v>635</v>
      </c>
      <c r="E475" s="316" t="s">
        <v>953</v>
      </c>
      <c r="F475" s="316" t="s">
        <v>106</v>
      </c>
      <c r="G475" s="317">
        <v>5000</v>
      </c>
      <c r="H475" s="317">
        <v>5000</v>
      </c>
      <c r="I475" s="318" t="s">
        <v>91</v>
      </c>
      <c r="J475" s="319">
        <v>0</v>
      </c>
      <c r="K475" s="319">
        <v>0</v>
      </c>
      <c r="L475" s="317">
        <v>0</v>
      </c>
      <c r="M475" s="317">
        <v>0</v>
      </c>
      <c r="N475" s="317">
        <f t="shared" si="7"/>
        <v>5000</v>
      </c>
      <c r="O475" s="320" t="s">
        <v>530</v>
      </c>
      <c r="Q475" s="305"/>
    </row>
    <row r="476" spans="1:17" s="304" customFormat="1" ht="28.5" x14ac:dyDescent="0.2">
      <c r="A476" s="314">
        <v>457</v>
      </c>
      <c r="B476" s="315">
        <v>467</v>
      </c>
      <c r="C476" s="315" t="s">
        <v>1238</v>
      </c>
      <c r="D476" s="316" t="s">
        <v>754</v>
      </c>
      <c r="E476" s="316" t="s">
        <v>1239</v>
      </c>
      <c r="F476" s="316" t="s">
        <v>106</v>
      </c>
      <c r="G476" s="317">
        <v>125000</v>
      </c>
      <c r="H476" s="317">
        <v>125000</v>
      </c>
      <c r="I476" s="318" t="s">
        <v>91</v>
      </c>
      <c r="J476" s="319">
        <v>0</v>
      </c>
      <c r="K476" s="319">
        <v>0</v>
      </c>
      <c r="L476" s="317">
        <v>0</v>
      </c>
      <c r="M476" s="317">
        <v>0</v>
      </c>
      <c r="N476" s="317">
        <f t="shared" si="7"/>
        <v>125000</v>
      </c>
      <c r="O476" s="320" t="s">
        <v>530</v>
      </c>
      <c r="Q476" s="305"/>
    </row>
    <row r="477" spans="1:17" s="304" customFormat="1" ht="28.5" x14ac:dyDescent="0.2">
      <c r="A477" s="314">
        <v>458</v>
      </c>
      <c r="B477" s="315">
        <v>468</v>
      </c>
      <c r="C477" s="315" t="s">
        <v>1241</v>
      </c>
      <c r="D477" s="316" t="s">
        <v>754</v>
      </c>
      <c r="E477" s="316" t="s">
        <v>1242</v>
      </c>
      <c r="F477" s="316" t="s">
        <v>106</v>
      </c>
      <c r="G477" s="317">
        <v>150000</v>
      </c>
      <c r="H477" s="317">
        <v>150000</v>
      </c>
      <c r="I477" s="318" t="s">
        <v>91</v>
      </c>
      <c r="J477" s="319">
        <v>0</v>
      </c>
      <c r="K477" s="319">
        <v>0</v>
      </c>
      <c r="L477" s="317">
        <v>0</v>
      </c>
      <c r="M477" s="317">
        <v>0</v>
      </c>
      <c r="N477" s="317">
        <f t="shared" si="7"/>
        <v>150000</v>
      </c>
      <c r="O477" s="320" t="s">
        <v>530</v>
      </c>
      <c r="Q477" s="305"/>
    </row>
    <row r="478" spans="1:17" s="304" customFormat="1" ht="28.5" x14ac:dyDescent="0.2">
      <c r="A478" s="314">
        <v>459</v>
      </c>
      <c r="B478" s="315">
        <v>469</v>
      </c>
      <c r="C478" s="315" t="s">
        <v>1244</v>
      </c>
      <c r="D478" s="316" t="s">
        <v>754</v>
      </c>
      <c r="E478" s="316" t="s">
        <v>1245</v>
      </c>
      <c r="F478" s="316" t="s">
        <v>106</v>
      </c>
      <c r="G478" s="317">
        <v>50000</v>
      </c>
      <c r="H478" s="317">
        <v>50000</v>
      </c>
      <c r="I478" s="318" t="s">
        <v>91</v>
      </c>
      <c r="J478" s="319">
        <v>0</v>
      </c>
      <c r="K478" s="319">
        <v>0</v>
      </c>
      <c r="L478" s="317">
        <v>0</v>
      </c>
      <c r="M478" s="317">
        <v>0</v>
      </c>
      <c r="N478" s="317">
        <f t="shared" ref="N478:N541" si="8">IF(L478&gt;0,L478-M478,H478-M478)</f>
        <v>50000</v>
      </c>
      <c r="O478" s="320" t="s">
        <v>530</v>
      </c>
      <c r="Q478" s="305"/>
    </row>
    <row r="479" spans="1:17" s="304" customFormat="1" ht="28.5" x14ac:dyDescent="0.2">
      <c r="A479" s="314">
        <v>460</v>
      </c>
      <c r="B479" s="315">
        <v>470</v>
      </c>
      <c r="C479" s="315" t="s">
        <v>1247</v>
      </c>
      <c r="D479" s="316" t="s">
        <v>754</v>
      </c>
      <c r="E479" s="316" t="s">
        <v>891</v>
      </c>
      <c r="F479" s="316" t="s">
        <v>106</v>
      </c>
      <c r="G479" s="317">
        <v>26200</v>
      </c>
      <c r="H479" s="317">
        <v>26200</v>
      </c>
      <c r="I479" s="318" t="s">
        <v>91</v>
      </c>
      <c r="J479" s="319">
        <v>0</v>
      </c>
      <c r="K479" s="319">
        <v>0</v>
      </c>
      <c r="L479" s="317">
        <v>0</v>
      </c>
      <c r="M479" s="317">
        <v>0</v>
      </c>
      <c r="N479" s="317">
        <f t="shared" si="8"/>
        <v>26200</v>
      </c>
      <c r="O479" s="320" t="s">
        <v>530</v>
      </c>
      <c r="Q479" s="305"/>
    </row>
    <row r="480" spans="1:17" s="304" customFormat="1" ht="14.25" x14ac:dyDescent="0.2">
      <c r="A480" s="314">
        <v>461</v>
      </c>
      <c r="B480" s="315">
        <v>471</v>
      </c>
      <c r="C480" s="315" t="s">
        <v>1249</v>
      </c>
      <c r="D480" s="316" t="s">
        <v>1250</v>
      </c>
      <c r="E480" s="316" t="s">
        <v>921</v>
      </c>
      <c r="F480" s="316" t="s">
        <v>106</v>
      </c>
      <c r="G480" s="317">
        <v>25000</v>
      </c>
      <c r="H480" s="317">
        <v>25000</v>
      </c>
      <c r="I480" s="318" t="s">
        <v>91</v>
      </c>
      <c r="J480" s="319">
        <v>0</v>
      </c>
      <c r="K480" s="319">
        <v>0</v>
      </c>
      <c r="L480" s="317">
        <v>0</v>
      </c>
      <c r="M480" s="317">
        <v>0</v>
      </c>
      <c r="N480" s="317">
        <f t="shared" si="8"/>
        <v>25000</v>
      </c>
      <c r="O480" s="320" t="s">
        <v>530</v>
      </c>
      <c r="Q480" s="305"/>
    </row>
    <row r="481" spans="1:17" s="304" customFormat="1" ht="14.25" x14ac:dyDescent="0.2">
      <c r="A481" s="314">
        <v>462</v>
      </c>
      <c r="B481" s="315">
        <v>472</v>
      </c>
      <c r="C481" s="315" t="s">
        <v>1252</v>
      </c>
      <c r="D481" s="316" t="s">
        <v>1129</v>
      </c>
      <c r="E481" s="316" t="s">
        <v>915</v>
      </c>
      <c r="F481" s="316" t="s">
        <v>106</v>
      </c>
      <c r="G481" s="317">
        <v>30000</v>
      </c>
      <c r="H481" s="317">
        <v>30000</v>
      </c>
      <c r="I481" s="318" t="s">
        <v>91</v>
      </c>
      <c r="J481" s="319">
        <v>0</v>
      </c>
      <c r="K481" s="319">
        <v>0</v>
      </c>
      <c r="L481" s="317">
        <v>0</v>
      </c>
      <c r="M481" s="317">
        <v>0</v>
      </c>
      <c r="N481" s="317">
        <f t="shared" si="8"/>
        <v>30000</v>
      </c>
      <c r="O481" s="320" t="s">
        <v>530</v>
      </c>
      <c r="Q481" s="305"/>
    </row>
    <row r="482" spans="1:17" s="304" customFormat="1" ht="14.25" x14ac:dyDescent="0.2">
      <c r="A482" s="314">
        <v>463</v>
      </c>
      <c r="B482" s="315">
        <v>473</v>
      </c>
      <c r="C482" s="315" t="s">
        <v>1254</v>
      </c>
      <c r="D482" s="316" t="s">
        <v>299</v>
      </c>
      <c r="E482" s="316" t="s">
        <v>1234</v>
      </c>
      <c r="F482" s="316" t="s">
        <v>106</v>
      </c>
      <c r="G482" s="317">
        <v>8500</v>
      </c>
      <c r="H482" s="317">
        <v>8500</v>
      </c>
      <c r="I482" s="318" t="s">
        <v>91</v>
      </c>
      <c r="J482" s="319">
        <v>0</v>
      </c>
      <c r="K482" s="319">
        <v>0</v>
      </c>
      <c r="L482" s="317">
        <v>0</v>
      </c>
      <c r="M482" s="317">
        <v>0</v>
      </c>
      <c r="N482" s="317">
        <f t="shared" si="8"/>
        <v>8500</v>
      </c>
      <c r="O482" s="320" t="s">
        <v>530</v>
      </c>
      <c r="Q482" s="305"/>
    </row>
    <row r="483" spans="1:17" s="304" customFormat="1" ht="28.5" x14ac:dyDescent="0.2">
      <c r="A483" s="314">
        <v>464</v>
      </c>
      <c r="B483" s="315">
        <v>474</v>
      </c>
      <c r="C483" s="315" t="s">
        <v>1256</v>
      </c>
      <c r="D483" s="316" t="s">
        <v>307</v>
      </c>
      <c r="E483" s="316" t="s">
        <v>1257</v>
      </c>
      <c r="F483" s="316" t="s">
        <v>106</v>
      </c>
      <c r="G483" s="317">
        <v>12000</v>
      </c>
      <c r="H483" s="317">
        <v>12000</v>
      </c>
      <c r="I483" s="318" t="s">
        <v>91</v>
      </c>
      <c r="J483" s="319">
        <v>0</v>
      </c>
      <c r="K483" s="319">
        <v>0</v>
      </c>
      <c r="L483" s="317">
        <v>0</v>
      </c>
      <c r="M483" s="317">
        <v>0</v>
      </c>
      <c r="N483" s="317">
        <f t="shared" si="8"/>
        <v>12000</v>
      </c>
      <c r="O483" s="320" t="s">
        <v>530</v>
      </c>
      <c r="Q483" s="305"/>
    </row>
    <row r="484" spans="1:17" s="304" customFormat="1" ht="14.25" x14ac:dyDescent="0.2">
      <c r="A484" s="314">
        <v>465</v>
      </c>
      <c r="B484" s="315">
        <v>475</v>
      </c>
      <c r="C484" s="315" t="s">
        <v>1259</v>
      </c>
      <c r="D484" s="316" t="s">
        <v>1260</v>
      </c>
      <c r="E484" s="316" t="s">
        <v>1261</v>
      </c>
      <c r="F484" s="316" t="s">
        <v>106</v>
      </c>
      <c r="G484" s="317">
        <v>350000</v>
      </c>
      <c r="H484" s="317">
        <v>350000</v>
      </c>
      <c r="I484" s="318" t="s">
        <v>91</v>
      </c>
      <c r="J484" s="319">
        <v>0</v>
      </c>
      <c r="K484" s="319">
        <v>0</v>
      </c>
      <c r="L484" s="317">
        <v>0</v>
      </c>
      <c r="M484" s="317">
        <v>0</v>
      </c>
      <c r="N484" s="317">
        <f t="shared" si="8"/>
        <v>350000</v>
      </c>
      <c r="O484" s="320" t="s">
        <v>530</v>
      </c>
      <c r="Q484" s="305"/>
    </row>
    <row r="485" spans="1:17" s="304" customFormat="1" ht="14.25" x14ac:dyDescent="0.2">
      <c r="A485" s="314">
        <v>466</v>
      </c>
      <c r="B485" s="315">
        <v>476</v>
      </c>
      <c r="C485" s="315" t="s">
        <v>1263</v>
      </c>
      <c r="D485" s="316" t="s">
        <v>1264</v>
      </c>
      <c r="E485" s="316" t="s">
        <v>1055</v>
      </c>
      <c r="F485" s="316" t="s">
        <v>106</v>
      </c>
      <c r="G485" s="317">
        <v>8500</v>
      </c>
      <c r="H485" s="317">
        <v>8500</v>
      </c>
      <c r="I485" s="318" t="s">
        <v>91</v>
      </c>
      <c r="J485" s="319">
        <v>0</v>
      </c>
      <c r="K485" s="319">
        <v>0</v>
      </c>
      <c r="L485" s="317">
        <v>0</v>
      </c>
      <c r="M485" s="317">
        <v>0</v>
      </c>
      <c r="N485" s="317">
        <f t="shared" si="8"/>
        <v>8500</v>
      </c>
      <c r="O485" s="320" t="s">
        <v>530</v>
      </c>
      <c r="Q485" s="305"/>
    </row>
    <row r="486" spans="1:17" s="304" customFormat="1" ht="14.25" x14ac:dyDescent="0.2">
      <c r="A486" s="314">
        <v>467</v>
      </c>
      <c r="B486" s="315">
        <v>477</v>
      </c>
      <c r="C486" s="315" t="s">
        <v>1266</v>
      </c>
      <c r="D486" s="316" t="s">
        <v>315</v>
      </c>
      <c r="E486" s="316" t="s">
        <v>953</v>
      </c>
      <c r="F486" s="316" t="s">
        <v>106</v>
      </c>
      <c r="G486" s="317">
        <v>5000</v>
      </c>
      <c r="H486" s="317">
        <v>5000</v>
      </c>
      <c r="I486" s="318" t="s">
        <v>91</v>
      </c>
      <c r="J486" s="319">
        <v>0</v>
      </c>
      <c r="K486" s="319">
        <v>0</v>
      </c>
      <c r="L486" s="317">
        <v>0</v>
      </c>
      <c r="M486" s="317">
        <v>0</v>
      </c>
      <c r="N486" s="317">
        <f t="shared" si="8"/>
        <v>5000</v>
      </c>
      <c r="O486" s="320" t="s">
        <v>530</v>
      </c>
      <c r="Q486" s="305"/>
    </row>
    <row r="487" spans="1:17" s="304" customFormat="1" ht="14.25" x14ac:dyDescent="0.2">
      <c r="A487" s="314">
        <v>468</v>
      </c>
      <c r="B487" s="315">
        <v>478</v>
      </c>
      <c r="C487" s="315" t="s">
        <v>1268</v>
      </c>
      <c r="D487" s="316" t="s">
        <v>1269</v>
      </c>
      <c r="E487" s="316" t="s">
        <v>915</v>
      </c>
      <c r="F487" s="316" t="s">
        <v>106</v>
      </c>
      <c r="G487" s="317">
        <v>15000</v>
      </c>
      <c r="H487" s="317">
        <v>15000</v>
      </c>
      <c r="I487" s="318" t="s">
        <v>91</v>
      </c>
      <c r="J487" s="319">
        <v>0</v>
      </c>
      <c r="K487" s="319">
        <v>0</v>
      </c>
      <c r="L487" s="317">
        <v>0</v>
      </c>
      <c r="M487" s="317">
        <v>0</v>
      </c>
      <c r="N487" s="317">
        <f t="shared" si="8"/>
        <v>15000</v>
      </c>
      <c r="O487" s="320" t="s">
        <v>530</v>
      </c>
      <c r="Q487" s="305"/>
    </row>
    <row r="488" spans="1:17" s="304" customFormat="1" ht="14.25" x14ac:dyDescent="0.2">
      <c r="A488" s="314">
        <v>469</v>
      </c>
      <c r="B488" s="315">
        <v>479</v>
      </c>
      <c r="C488" s="315" t="s">
        <v>1271</v>
      </c>
      <c r="D488" s="316" t="s">
        <v>1269</v>
      </c>
      <c r="E488" s="316" t="s">
        <v>1272</v>
      </c>
      <c r="F488" s="316" t="s">
        <v>106</v>
      </c>
      <c r="G488" s="317">
        <v>50000</v>
      </c>
      <c r="H488" s="317">
        <v>50000</v>
      </c>
      <c r="I488" s="318" t="s">
        <v>91</v>
      </c>
      <c r="J488" s="319">
        <v>0</v>
      </c>
      <c r="K488" s="319">
        <v>0</v>
      </c>
      <c r="L488" s="317">
        <v>0</v>
      </c>
      <c r="M488" s="317">
        <v>0</v>
      </c>
      <c r="N488" s="317">
        <f t="shared" si="8"/>
        <v>50000</v>
      </c>
      <c r="O488" s="320" t="s">
        <v>530</v>
      </c>
      <c r="Q488" s="305"/>
    </row>
    <row r="489" spans="1:17" s="304" customFormat="1" ht="14.25" x14ac:dyDescent="0.2">
      <c r="A489" s="314">
        <v>470</v>
      </c>
      <c r="B489" s="315">
        <v>480</v>
      </c>
      <c r="C489" s="315" t="s">
        <v>1274</v>
      </c>
      <c r="D489" s="316" t="s">
        <v>1269</v>
      </c>
      <c r="E489" s="316" t="s">
        <v>921</v>
      </c>
      <c r="F489" s="316" t="s">
        <v>106</v>
      </c>
      <c r="G489" s="317">
        <v>25000</v>
      </c>
      <c r="H489" s="317">
        <v>25000</v>
      </c>
      <c r="I489" s="318" t="s">
        <v>91</v>
      </c>
      <c r="J489" s="319">
        <v>0</v>
      </c>
      <c r="K489" s="319">
        <v>0</v>
      </c>
      <c r="L489" s="317">
        <v>0</v>
      </c>
      <c r="M489" s="317">
        <v>0</v>
      </c>
      <c r="N489" s="317">
        <f t="shared" si="8"/>
        <v>25000</v>
      </c>
      <c r="O489" s="320" t="s">
        <v>530</v>
      </c>
      <c r="Q489" s="305"/>
    </row>
    <row r="490" spans="1:17" s="304" customFormat="1" ht="14.25" x14ac:dyDescent="0.2">
      <c r="A490" s="314">
        <v>471</v>
      </c>
      <c r="B490" s="315">
        <v>481</v>
      </c>
      <c r="C490" s="315" t="s">
        <v>1276</v>
      </c>
      <c r="D490" s="316" t="s">
        <v>1269</v>
      </c>
      <c r="E490" s="316" t="s">
        <v>924</v>
      </c>
      <c r="F490" s="316" t="s">
        <v>106</v>
      </c>
      <c r="G490" s="317">
        <v>61000</v>
      </c>
      <c r="H490" s="317">
        <v>61000</v>
      </c>
      <c r="I490" s="318" t="s">
        <v>91</v>
      </c>
      <c r="J490" s="319">
        <v>0</v>
      </c>
      <c r="K490" s="319">
        <v>0</v>
      </c>
      <c r="L490" s="317">
        <v>0</v>
      </c>
      <c r="M490" s="317">
        <v>0</v>
      </c>
      <c r="N490" s="317">
        <f t="shared" si="8"/>
        <v>61000</v>
      </c>
      <c r="O490" s="320" t="s">
        <v>530</v>
      </c>
      <c r="Q490" s="305"/>
    </row>
    <row r="491" spans="1:17" s="304" customFormat="1" ht="14.25" x14ac:dyDescent="0.2">
      <c r="A491" s="314">
        <v>472</v>
      </c>
      <c r="B491" s="315">
        <v>482</v>
      </c>
      <c r="C491" s="315" t="s">
        <v>1278</v>
      </c>
      <c r="D491" s="316" t="s">
        <v>1279</v>
      </c>
      <c r="E491" s="316" t="s">
        <v>1280</v>
      </c>
      <c r="F491" s="316" t="s">
        <v>106</v>
      </c>
      <c r="G491" s="317">
        <v>95000</v>
      </c>
      <c r="H491" s="317">
        <v>95000</v>
      </c>
      <c r="I491" s="318" t="s">
        <v>91</v>
      </c>
      <c r="J491" s="319">
        <v>0</v>
      </c>
      <c r="K491" s="319">
        <v>0</v>
      </c>
      <c r="L491" s="317">
        <v>0</v>
      </c>
      <c r="M491" s="317">
        <v>0</v>
      </c>
      <c r="N491" s="317">
        <f t="shared" si="8"/>
        <v>95000</v>
      </c>
      <c r="O491" s="320" t="s">
        <v>530</v>
      </c>
      <c r="Q491" s="305"/>
    </row>
    <row r="492" spans="1:17" s="304" customFormat="1" ht="28.5" x14ac:dyDescent="0.2">
      <c r="A492" s="314">
        <v>473</v>
      </c>
      <c r="B492" s="315">
        <v>483</v>
      </c>
      <c r="C492" s="315" t="s">
        <v>1282</v>
      </c>
      <c r="D492" s="316" t="s">
        <v>1283</v>
      </c>
      <c r="E492" s="316" t="s">
        <v>1284</v>
      </c>
      <c r="F492" s="316" t="s">
        <v>106</v>
      </c>
      <c r="G492" s="317">
        <v>75000</v>
      </c>
      <c r="H492" s="317">
        <v>75000</v>
      </c>
      <c r="I492" s="318" t="s">
        <v>91</v>
      </c>
      <c r="J492" s="319">
        <v>0</v>
      </c>
      <c r="K492" s="319">
        <v>0</v>
      </c>
      <c r="L492" s="317">
        <v>0</v>
      </c>
      <c r="M492" s="317">
        <v>0</v>
      </c>
      <c r="N492" s="317">
        <f t="shared" si="8"/>
        <v>75000</v>
      </c>
      <c r="O492" s="320" t="s">
        <v>530</v>
      </c>
      <c r="Q492" s="305"/>
    </row>
    <row r="493" spans="1:17" s="304" customFormat="1" ht="28.5" x14ac:dyDescent="0.2">
      <c r="A493" s="314">
        <v>474</v>
      </c>
      <c r="B493" s="315">
        <v>484</v>
      </c>
      <c r="C493" s="315" t="s">
        <v>1286</v>
      </c>
      <c r="D493" s="316" t="s">
        <v>1287</v>
      </c>
      <c r="E493" s="316" t="s">
        <v>1013</v>
      </c>
      <c r="F493" s="316" t="s">
        <v>106</v>
      </c>
      <c r="G493" s="317">
        <v>75000</v>
      </c>
      <c r="H493" s="317">
        <v>75000</v>
      </c>
      <c r="I493" s="318" t="s">
        <v>91</v>
      </c>
      <c r="J493" s="319">
        <v>0</v>
      </c>
      <c r="K493" s="319">
        <v>0</v>
      </c>
      <c r="L493" s="317">
        <v>0</v>
      </c>
      <c r="M493" s="317">
        <v>0</v>
      </c>
      <c r="N493" s="317">
        <f t="shared" si="8"/>
        <v>75000</v>
      </c>
      <c r="O493" s="320" t="s">
        <v>530</v>
      </c>
      <c r="Q493" s="305"/>
    </row>
    <row r="494" spans="1:17" s="304" customFormat="1" ht="28.5" x14ac:dyDescent="0.2">
      <c r="A494" s="314">
        <v>475</v>
      </c>
      <c r="B494" s="315">
        <v>485</v>
      </c>
      <c r="C494" s="315" t="s">
        <v>1289</v>
      </c>
      <c r="D494" s="316" t="s">
        <v>319</v>
      </c>
      <c r="E494" s="316" t="s">
        <v>1290</v>
      </c>
      <c r="F494" s="316" t="s">
        <v>106</v>
      </c>
      <c r="G494" s="317">
        <v>5000</v>
      </c>
      <c r="H494" s="317">
        <v>5000</v>
      </c>
      <c r="I494" s="318" t="s">
        <v>91</v>
      </c>
      <c r="J494" s="319">
        <v>0</v>
      </c>
      <c r="K494" s="319">
        <v>0</v>
      </c>
      <c r="L494" s="317">
        <v>0</v>
      </c>
      <c r="M494" s="317">
        <v>0</v>
      </c>
      <c r="N494" s="317">
        <f t="shared" si="8"/>
        <v>5000</v>
      </c>
      <c r="O494" s="320" t="s">
        <v>530</v>
      </c>
      <c r="Q494" s="305"/>
    </row>
    <row r="495" spans="1:17" s="304" customFormat="1" ht="28.5" x14ac:dyDescent="0.2">
      <c r="A495" s="314">
        <v>476</v>
      </c>
      <c r="B495" s="315">
        <v>486</v>
      </c>
      <c r="C495" s="315" t="s">
        <v>1292</v>
      </c>
      <c r="D495" s="316" t="s">
        <v>206</v>
      </c>
      <c r="E495" s="316" t="s">
        <v>1293</v>
      </c>
      <c r="F495" s="316" t="s">
        <v>106</v>
      </c>
      <c r="G495" s="317">
        <v>30000</v>
      </c>
      <c r="H495" s="317">
        <v>30000</v>
      </c>
      <c r="I495" s="318" t="s">
        <v>91</v>
      </c>
      <c r="J495" s="319">
        <v>0</v>
      </c>
      <c r="K495" s="319">
        <v>0</v>
      </c>
      <c r="L495" s="317">
        <v>0</v>
      </c>
      <c r="M495" s="317">
        <v>0</v>
      </c>
      <c r="N495" s="317">
        <f t="shared" si="8"/>
        <v>30000</v>
      </c>
      <c r="O495" s="320" t="s">
        <v>530</v>
      </c>
      <c r="Q495" s="305"/>
    </row>
    <row r="496" spans="1:17" s="304" customFormat="1" ht="14.25" x14ac:dyDescent="0.2">
      <c r="A496" s="314">
        <v>477</v>
      </c>
      <c r="B496" s="315">
        <v>487</v>
      </c>
      <c r="C496" s="315" t="s">
        <v>1295</v>
      </c>
      <c r="D496" s="316" t="s">
        <v>1296</v>
      </c>
      <c r="E496" s="316" t="s">
        <v>1297</v>
      </c>
      <c r="F496" s="316" t="s">
        <v>106</v>
      </c>
      <c r="G496" s="317">
        <v>25000</v>
      </c>
      <c r="H496" s="317">
        <v>25000</v>
      </c>
      <c r="I496" s="318" t="s">
        <v>91</v>
      </c>
      <c r="J496" s="319">
        <v>0</v>
      </c>
      <c r="K496" s="319">
        <v>0</v>
      </c>
      <c r="L496" s="317">
        <v>0</v>
      </c>
      <c r="M496" s="317">
        <v>0</v>
      </c>
      <c r="N496" s="317">
        <f t="shared" si="8"/>
        <v>25000</v>
      </c>
      <c r="O496" s="320" t="s">
        <v>530</v>
      </c>
      <c r="Q496" s="305"/>
    </row>
    <row r="497" spans="1:17" s="304" customFormat="1" ht="14.25" x14ac:dyDescent="0.2">
      <c r="A497" s="314">
        <v>478</v>
      </c>
      <c r="B497" s="315">
        <v>488</v>
      </c>
      <c r="C497" s="315" t="s">
        <v>1299</v>
      </c>
      <c r="D497" s="316" t="s">
        <v>646</v>
      </c>
      <c r="E497" s="316" t="s">
        <v>1300</v>
      </c>
      <c r="F497" s="316" t="s">
        <v>106</v>
      </c>
      <c r="G497" s="317">
        <v>120000</v>
      </c>
      <c r="H497" s="317">
        <v>120000</v>
      </c>
      <c r="I497" s="318" t="s">
        <v>91</v>
      </c>
      <c r="J497" s="319">
        <v>0</v>
      </c>
      <c r="K497" s="319">
        <v>0</v>
      </c>
      <c r="L497" s="317">
        <v>0</v>
      </c>
      <c r="M497" s="317">
        <v>0</v>
      </c>
      <c r="N497" s="317">
        <f t="shared" si="8"/>
        <v>120000</v>
      </c>
      <c r="O497" s="320" t="s">
        <v>530</v>
      </c>
      <c r="Q497" s="305"/>
    </row>
    <row r="498" spans="1:17" s="304" customFormat="1" ht="14.25" x14ac:dyDescent="0.2">
      <c r="A498" s="314">
        <v>479</v>
      </c>
      <c r="B498" s="315">
        <v>489</v>
      </c>
      <c r="C498" s="315" t="s">
        <v>1302</v>
      </c>
      <c r="D498" s="316" t="s">
        <v>137</v>
      </c>
      <c r="E498" s="316" t="s">
        <v>1303</v>
      </c>
      <c r="F498" s="316" t="s">
        <v>106</v>
      </c>
      <c r="G498" s="317">
        <v>15000</v>
      </c>
      <c r="H498" s="317">
        <v>15000</v>
      </c>
      <c r="I498" s="318" t="s">
        <v>91</v>
      </c>
      <c r="J498" s="319">
        <v>0</v>
      </c>
      <c r="K498" s="319">
        <v>0</v>
      </c>
      <c r="L498" s="317">
        <v>0</v>
      </c>
      <c r="M498" s="317">
        <v>0</v>
      </c>
      <c r="N498" s="317">
        <f t="shared" si="8"/>
        <v>15000</v>
      </c>
      <c r="O498" s="320" t="s">
        <v>530</v>
      </c>
      <c r="Q498" s="305"/>
    </row>
    <row r="499" spans="1:17" s="304" customFormat="1" ht="14.25" x14ac:dyDescent="0.2">
      <c r="A499" s="314">
        <v>480</v>
      </c>
      <c r="B499" s="315">
        <v>490</v>
      </c>
      <c r="C499" s="315" t="s">
        <v>1305</v>
      </c>
      <c r="D499" s="316" t="s">
        <v>1306</v>
      </c>
      <c r="E499" s="316" t="s">
        <v>1307</v>
      </c>
      <c r="F499" s="316" t="s">
        <v>106</v>
      </c>
      <c r="G499" s="317">
        <v>20000</v>
      </c>
      <c r="H499" s="317">
        <v>20000</v>
      </c>
      <c r="I499" s="318" t="s">
        <v>91</v>
      </c>
      <c r="J499" s="319">
        <v>0</v>
      </c>
      <c r="K499" s="319">
        <v>0</v>
      </c>
      <c r="L499" s="317">
        <v>0</v>
      </c>
      <c r="M499" s="317">
        <v>0</v>
      </c>
      <c r="N499" s="317">
        <f t="shared" si="8"/>
        <v>20000</v>
      </c>
      <c r="O499" s="320" t="s">
        <v>530</v>
      </c>
      <c r="Q499" s="305"/>
    </row>
    <row r="500" spans="1:17" s="304" customFormat="1" ht="14.25" x14ac:dyDescent="0.2">
      <c r="A500" s="314">
        <v>481</v>
      </c>
      <c r="B500" s="315">
        <v>491</v>
      </c>
      <c r="C500" s="315" t="s">
        <v>1309</v>
      </c>
      <c r="D500" s="316" t="s">
        <v>677</v>
      </c>
      <c r="E500" s="316" t="s">
        <v>1310</v>
      </c>
      <c r="F500" s="316" t="s">
        <v>106</v>
      </c>
      <c r="G500" s="317">
        <v>20000</v>
      </c>
      <c r="H500" s="317">
        <v>20000</v>
      </c>
      <c r="I500" s="318" t="s">
        <v>91</v>
      </c>
      <c r="J500" s="319">
        <v>0</v>
      </c>
      <c r="K500" s="319">
        <v>0</v>
      </c>
      <c r="L500" s="317">
        <v>0</v>
      </c>
      <c r="M500" s="317">
        <v>0</v>
      </c>
      <c r="N500" s="317">
        <f t="shared" si="8"/>
        <v>20000</v>
      </c>
      <c r="O500" s="320" t="s">
        <v>530</v>
      </c>
      <c r="Q500" s="305"/>
    </row>
    <row r="501" spans="1:17" s="304" customFormat="1" ht="14.25" x14ac:dyDescent="0.2">
      <c r="A501" s="314">
        <v>482</v>
      </c>
      <c r="B501" s="315">
        <v>492</v>
      </c>
      <c r="C501" s="315" t="s">
        <v>1312</v>
      </c>
      <c r="D501" s="316" t="s">
        <v>677</v>
      </c>
      <c r="E501" s="316" t="s">
        <v>1313</v>
      </c>
      <c r="F501" s="316" t="s">
        <v>106</v>
      </c>
      <c r="G501" s="317">
        <v>4250</v>
      </c>
      <c r="H501" s="317">
        <v>4250</v>
      </c>
      <c r="I501" s="318" t="s">
        <v>91</v>
      </c>
      <c r="J501" s="319">
        <v>0</v>
      </c>
      <c r="K501" s="319">
        <v>0</v>
      </c>
      <c r="L501" s="317">
        <v>0</v>
      </c>
      <c r="M501" s="317">
        <v>0</v>
      </c>
      <c r="N501" s="317">
        <f t="shared" si="8"/>
        <v>4250</v>
      </c>
      <c r="O501" s="320" t="s">
        <v>530</v>
      </c>
      <c r="Q501" s="305"/>
    </row>
    <row r="502" spans="1:17" s="304" customFormat="1" ht="14.25" x14ac:dyDescent="0.2">
      <c r="A502" s="314">
        <v>483</v>
      </c>
      <c r="B502" s="315">
        <v>493</v>
      </c>
      <c r="C502" s="315" t="s">
        <v>1315</v>
      </c>
      <c r="D502" s="316" t="s">
        <v>677</v>
      </c>
      <c r="E502" s="316" t="s">
        <v>1316</v>
      </c>
      <c r="F502" s="316" t="s">
        <v>106</v>
      </c>
      <c r="G502" s="317">
        <v>105000</v>
      </c>
      <c r="H502" s="317">
        <v>105000</v>
      </c>
      <c r="I502" s="318" t="s">
        <v>91</v>
      </c>
      <c r="J502" s="319">
        <v>0</v>
      </c>
      <c r="K502" s="319">
        <v>0</v>
      </c>
      <c r="L502" s="317">
        <v>0</v>
      </c>
      <c r="M502" s="317">
        <v>0</v>
      </c>
      <c r="N502" s="317">
        <f t="shared" si="8"/>
        <v>105000</v>
      </c>
      <c r="O502" s="320" t="s">
        <v>530</v>
      </c>
      <c r="Q502" s="305"/>
    </row>
    <row r="503" spans="1:17" s="304" customFormat="1" ht="28.5" x14ac:dyDescent="0.2">
      <c r="A503" s="314">
        <v>484</v>
      </c>
      <c r="B503" s="315">
        <v>494</v>
      </c>
      <c r="C503" s="315" t="s">
        <v>1318</v>
      </c>
      <c r="D503" s="316" t="s">
        <v>1319</v>
      </c>
      <c r="E503" s="316" t="s">
        <v>1320</v>
      </c>
      <c r="F503" s="316" t="s">
        <v>106</v>
      </c>
      <c r="G503" s="317">
        <v>150000</v>
      </c>
      <c r="H503" s="317">
        <v>150000</v>
      </c>
      <c r="I503" s="318" t="s">
        <v>91</v>
      </c>
      <c r="J503" s="319">
        <v>0</v>
      </c>
      <c r="K503" s="319">
        <v>0</v>
      </c>
      <c r="L503" s="317">
        <v>0</v>
      </c>
      <c r="M503" s="317">
        <v>0</v>
      </c>
      <c r="N503" s="317">
        <f t="shared" si="8"/>
        <v>150000</v>
      </c>
      <c r="O503" s="320" t="s">
        <v>530</v>
      </c>
      <c r="Q503" s="305"/>
    </row>
    <row r="504" spans="1:17" s="304" customFormat="1" ht="28.5" x14ac:dyDescent="0.2">
      <c r="A504" s="314">
        <v>485</v>
      </c>
      <c r="B504" s="315">
        <v>495</v>
      </c>
      <c r="C504" s="315" t="s">
        <v>1322</v>
      </c>
      <c r="D504" s="316" t="s">
        <v>1319</v>
      </c>
      <c r="E504" s="316" t="s">
        <v>981</v>
      </c>
      <c r="F504" s="316" t="s">
        <v>106</v>
      </c>
      <c r="G504" s="317">
        <v>20000</v>
      </c>
      <c r="H504" s="317">
        <v>20000</v>
      </c>
      <c r="I504" s="318" t="s">
        <v>91</v>
      </c>
      <c r="J504" s="319">
        <v>0</v>
      </c>
      <c r="K504" s="319">
        <v>0</v>
      </c>
      <c r="L504" s="317">
        <v>0</v>
      </c>
      <c r="M504" s="317">
        <v>0</v>
      </c>
      <c r="N504" s="317">
        <f t="shared" si="8"/>
        <v>20000</v>
      </c>
      <c r="O504" s="320" t="s">
        <v>530</v>
      </c>
      <c r="Q504" s="305"/>
    </row>
    <row r="505" spans="1:17" s="304" customFormat="1" ht="28.5" x14ac:dyDescent="0.2">
      <c r="A505" s="314">
        <v>486</v>
      </c>
      <c r="B505" s="315">
        <v>496</v>
      </c>
      <c r="C505" s="315" t="s">
        <v>1324</v>
      </c>
      <c r="D505" s="316" t="s">
        <v>1325</v>
      </c>
      <c r="E505" s="316" t="s">
        <v>1326</v>
      </c>
      <c r="F505" s="316" t="s">
        <v>106</v>
      </c>
      <c r="G505" s="317">
        <v>70000</v>
      </c>
      <c r="H505" s="317">
        <v>70000</v>
      </c>
      <c r="I505" s="318" t="s">
        <v>91</v>
      </c>
      <c r="J505" s="319">
        <v>0</v>
      </c>
      <c r="K505" s="319">
        <v>0</v>
      </c>
      <c r="L505" s="317">
        <v>0</v>
      </c>
      <c r="M505" s="317">
        <v>0</v>
      </c>
      <c r="N505" s="317">
        <f t="shared" si="8"/>
        <v>70000</v>
      </c>
      <c r="O505" s="320" t="s">
        <v>530</v>
      </c>
      <c r="Q505" s="305"/>
    </row>
    <row r="506" spans="1:17" s="304" customFormat="1" ht="14.25" x14ac:dyDescent="0.2">
      <c r="A506" s="314">
        <v>487</v>
      </c>
      <c r="B506" s="315">
        <v>497</v>
      </c>
      <c r="C506" s="315" t="s">
        <v>1328</v>
      </c>
      <c r="D506" s="316" t="s">
        <v>481</v>
      </c>
      <c r="E506" s="316" t="s">
        <v>1045</v>
      </c>
      <c r="F506" s="316" t="s">
        <v>106</v>
      </c>
      <c r="G506" s="317">
        <v>125000</v>
      </c>
      <c r="H506" s="317">
        <v>125000</v>
      </c>
      <c r="I506" s="318" t="s">
        <v>91</v>
      </c>
      <c r="J506" s="319">
        <v>0</v>
      </c>
      <c r="K506" s="319">
        <v>0</v>
      </c>
      <c r="L506" s="317">
        <v>0</v>
      </c>
      <c r="M506" s="317">
        <v>0</v>
      </c>
      <c r="N506" s="317">
        <f t="shared" si="8"/>
        <v>125000</v>
      </c>
      <c r="O506" s="320" t="s">
        <v>530</v>
      </c>
      <c r="Q506" s="305"/>
    </row>
    <row r="507" spans="1:17" s="304" customFormat="1" ht="28.5" x14ac:dyDescent="0.2">
      <c r="A507" s="314">
        <v>488</v>
      </c>
      <c r="B507" s="315">
        <v>498</v>
      </c>
      <c r="C507" s="315" t="s">
        <v>1330</v>
      </c>
      <c r="D507" s="316" t="s">
        <v>1331</v>
      </c>
      <c r="E507" s="316" t="s">
        <v>1332</v>
      </c>
      <c r="F507" s="316" t="s">
        <v>106</v>
      </c>
      <c r="G507" s="317">
        <v>225000</v>
      </c>
      <c r="H507" s="317">
        <v>225000</v>
      </c>
      <c r="I507" s="318" t="s">
        <v>91</v>
      </c>
      <c r="J507" s="319">
        <v>0</v>
      </c>
      <c r="K507" s="319">
        <v>0</v>
      </c>
      <c r="L507" s="317">
        <v>0</v>
      </c>
      <c r="M507" s="317">
        <v>0</v>
      </c>
      <c r="N507" s="317">
        <f t="shared" si="8"/>
        <v>225000</v>
      </c>
      <c r="O507" s="320" t="s">
        <v>530</v>
      </c>
      <c r="Q507" s="305"/>
    </row>
    <row r="508" spans="1:17" s="304" customFormat="1" ht="14.25" x14ac:dyDescent="0.2">
      <c r="A508" s="314">
        <v>489</v>
      </c>
      <c r="B508" s="315">
        <v>499</v>
      </c>
      <c r="C508" s="315" t="s">
        <v>1334</v>
      </c>
      <c r="D508" s="316" t="s">
        <v>715</v>
      </c>
      <c r="E508" s="316" t="s">
        <v>1335</v>
      </c>
      <c r="F508" s="316" t="s">
        <v>106</v>
      </c>
      <c r="G508" s="317">
        <v>80000</v>
      </c>
      <c r="H508" s="317">
        <v>80000</v>
      </c>
      <c r="I508" s="318" t="s">
        <v>91</v>
      </c>
      <c r="J508" s="319">
        <v>0</v>
      </c>
      <c r="K508" s="319">
        <v>0</v>
      </c>
      <c r="L508" s="317">
        <v>0</v>
      </c>
      <c r="M508" s="317">
        <v>0</v>
      </c>
      <c r="N508" s="317">
        <f t="shared" si="8"/>
        <v>80000</v>
      </c>
      <c r="O508" s="320" t="s">
        <v>530</v>
      </c>
      <c r="Q508" s="305"/>
    </row>
    <row r="509" spans="1:17" s="304" customFormat="1" ht="14.25" x14ac:dyDescent="0.2">
      <c r="A509" s="314">
        <v>490</v>
      </c>
      <c r="B509" s="315">
        <v>500</v>
      </c>
      <c r="C509" s="315" t="s">
        <v>1337</v>
      </c>
      <c r="D509" s="316" t="s">
        <v>481</v>
      </c>
      <c r="E509" s="316" t="s">
        <v>647</v>
      </c>
      <c r="F509" s="316" t="s">
        <v>106</v>
      </c>
      <c r="G509" s="317">
        <v>318000</v>
      </c>
      <c r="H509" s="317">
        <v>318000</v>
      </c>
      <c r="I509" s="318" t="s">
        <v>91</v>
      </c>
      <c r="J509" s="319">
        <v>0</v>
      </c>
      <c r="K509" s="319">
        <v>0</v>
      </c>
      <c r="L509" s="317">
        <v>0</v>
      </c>
      <c r="M509" s="317">
        <v>0</v>
      </c>
      <c r="N509" s="317">
        <f t="shared" si="8"/>
        <v>318000</v>
      </c>
      <c r="O509" s="320" t="s">
        <v>530</v>
      </c>
      <c r="Q509" s="305"/>
    </row>
    <row r="510" spans="1:17" s="304" customFormat="1" ht="14.25" x14ac:dyDescent="0.2">
      <c r="A510" s="314">
        <v>491</v>
      </c>
      <c r="B510" s="315">
        <v>501</v>
      </c>
      <c r="C510" s="315" t="s">
        <v>1339</v>
      </c>
      <c r="D510" s="316" t="s">
        <v>481</v>
      </c>
      <c r="E510" s="316" t="s">
        <v>1340</v>
      </c>
      <c r="F510" s="316" t="s">
        <v>106</v>
      </c>
      <c r="G510" s="317">
        <v>40000</v>
      </c>
      <c r="H510" s="317">
        <v>40000</v>
      </c>
      <c r="I510" s="318" t="s">
        <v>91</v>
      </c>
      <c r="J510" s="319">
        <v>0</v>
      </c>
      <c r="K510" s="319">
        <v>0</v>
      </c>
      <c r="L510" s="317">
        <v>0</v>
      </c>
      <c r="M510" s="317">
        <v>0</v>
      </c>
      <c r="N510" s="317">
        <f t="shared" si="8"/>
        <v>40000</v>
      </c>
      <c r="O510" s="320" t="s">
        <v>530</v>
      </c>
      <c r="Q510" s="305"/>
    </row>
    <row r="511" spans="1:17" s="304" customFormat="1" ht="14.25" x14ac:dyDescent="0.2">
      <c r="A511" s="314">
        <v>492</v>
      </c>
      <c r="B511" s="315">
        <v>502</v>
      </c>
      <c r="C511" s="315" t="s">
        <v>1342</v>
      </c>
      <c r="D511" s="316" t="s">
        <v>1343</v>
      </c>
      <c r="E511" s="316" t="s">
        <v>1344</v>
      </c>
      <c r="F511" s="316" t="s">
        <v>106</v>
      </c>
      <c r="G511" s="317">
        <v>50000</v>
      </c>
      <c r="H511" s="317">
        <v>50000</v>
      </c>
      <c r="I511" s="318" t="s">
        <v>91</v>
      </c>
      <c r="J511" s="319">
        <v>0</v>
      </c>
      <c r="K511" s="319">
        <v>0</v>
      </c>
      <c r="L511" s="317">
        <v>0</v>
      </c>
      <c r="M511" s="317">
        <v>0</v>
      </c>
      <c r="N511" s="317">
        <f t="shared" si="8"/>
        <v>50000</v>
      </c>
      <c r="O511" s="320" t="s">
        <v>530</v>
      </c>
      <c r="Q511" s="305"/>
    </row>
    <row r="512" spans="1:17" s="304" customFormat="1" ht="14.25" x14ac:dyDescent="0.2">
      <c r="A512" s="314">
        <v>493</v>
      </c>
      <c r="B512" s="315">
        <v>503</v>
      </c>
      <c r="C512" s="315" t="s">
        <v>1346</v>
      </c>
      <c r="D512" s="316" t="s">
        <v>744</v>
      </c>
      <c r="E512" s="316" t="s">
        <v>963</v>
      </c>
      <c r="F512" s="316" t="s">
        <v>106</v>
      </c>
      <c r="G512" s="317">
        <v>40000</v>
      </c>
      <c r="H512" s="317">
        <v>40000</v>
      </c>
      <c r="I512" s="318" t="s">
        <v>91</v>
      </c>
      <c r="J512" s="319">
        <v>0</v>
      </c>
      <c r="K512" s="319">
        <v>0</v>
      </c>
      <c r="L512" s="317">
        <v>0</v>
      </c>
      <c r="M512" s="317">
        <v>0</v>
      </c>
      <c r="N512" s="317">
        <f t="shared" si="8"/>
        <v>40000</v>
      </c>
      <c r="O512" s="320" t="s">
        <v>530</v>
      </c>
      <c r="Q512" s="305"/>
    </row>
    <row r="513" spans="1:17" s="304" customFormat="1" ht="14.25" x14ac:dyDescent="0.2">
      <c r="A513" s="314">
        <v>494</v>
      </c>
      <c r="B513" s="315">
        <v>504</v>
      </c>
      <c r="C513" s="315" t="s">
        <v>1348</v>
      </c>
      <c r="D513" s="316" t="s">
        <v>744</v>
      </c>
      <c r="E513" s="316" t="s">
        <v>966</v>
      </c>
      <c r="F513" s="316" t="s">
        <v>106</v>
      </c>
      <c r="G513" s="317">
        <v>10000</v>
      </c>
      <c r="H513" s="317">
        <v>10000</v>
      </c>
      <c r="I513" s="318" t="s">
        <v>91</v>
      </c>
      <c r="J513" s="319">
        <v>0</v>
      </c>
      <c r="K513" s="319">
        <v>0</v>
      </c>
      <c r="L513" s="317">
        <v>0</v>
      </c>
      <c r="M513" s="317">
        <v>0</v>
      </c>
      <c r="N513" s="317">
        <f t="shared" si="8"/>
        <v>10000</v>
      </c>
      <c r="O513" s="320" t="s">
        <v>530</v>
      </c>
      <c r="Q513" s="305"/>
    </row>
    <row r="514" spans="1:17" s="304" customFormat="1" ht="28.5" x14ac:dyDescent="0.2">
      <c r="A514" s="314">
        <v>495</v>
      </c>
      <c r="B514" s="315">
        <v>505</v>
      </c>
      <c r="C514" s="315" t="s">
        <v>1350</v>
      </c>
      <c r="D514" s="316" t="s">
        <v>1351</v>
      </c>
      <c r="E514" s="316" t="s">
        <v>1352</v>
      </c>
      <c r="F514" s="316" t="s">
        <v>106</v>
      </c>
      <c r="G514" s="317">
        <v>10000</v>
      </c>
      <c r="H514" s="317">
        <v>10000</v>
      </c>
      <c r="I514" s="318" t="s">
        <v>91</v>
      </c>
      <c r="J514" s="319">
        <v>0</v>
      </c>
      <c r="K514" s="319">
        <v>0</v>
      </c>
      <c r="L514" s="317">
        <v>0</v>
      </c>
      <c r="M514" s="317">
        <v>0</v>
      </c>
      <c r="N514" s="317">
        <f t="shared" si="8"/>
        <v>10000</v>
      </c>
      <c r="O514" s="320" t="s">
        <v>530</v>
      </c>
      <c r="Q514" s="305"/>
    </row>
    <row r="515" spans="1:17" s="304" customFormat="1" ht="14.25" x14ac:dyDescent="0.2">
      <c r="A515" s="314">
        <v>496</v>
      </c>
      <c r="B515" s="315">
        <v>506</v>
      </c>
      <c r="C515" s="315" t="s">
        <v>1354</v>
      </c>
      <c r="D515" s="316" t="s">
        <v>270</v>
      </c>
      <c r="E515" s="316" t="s">
        <v>1355</v>
      </c>
      <c r="F515" s="316" t="s">
        <v>106</v>
      </c>
      <c r="G515" s="317">
        <v>75000</v>
      </c>
      <c r="H515" s="317">
        <v>75000</v>
      </c>
      <c r="I515" s="318" t="s">
        <v>91</v>
      </c>
      <c r="J515" s="319">
        <v>0</v>
      </c>
      <c r="K515" s="319">
        <v>0</v>
      </c>
      <c r="L515" s="317">
        <v>0</v>
      </c>
      <c r="M515" s="317">
        <v>0</v>
      </c>
      <c r="N515" s="317">
        <f t="shared" si="8"/>
        <v>75000</v>
      </c>
      <c r="O515" s="320" t="s">
        <v>530</v>
      </c>
      <c r="Q515" s="305"/>
    </row>
    <row r="516" spans="1:17" s="304" customFormat="1" ht="28.5" x14ac:dyDescent="0.2">
      <c r="A516" s="314">
        <v>497</v>
      </c>
      <c r="B516" s="315">
        <v>507</v>
      </c>
      <c r="C516" s="315" t="s">
        <v>1357</v>
      </c>
      <c r="D516" s="316" t="s">
        <v>783</v>
      </c>
      <c r="E516" s="316" t="s">
        <v>1358</v>
      </c>
      <c r="F516" s="316" t="s">
        <v>106</v>
      </c>
      <c r="G516" s="317">
        <v>100000</v>
      </c>
      <c r="H516" s="317">
        <v>100000</v>
      </c>
      <c r="I516" s="318" t="s">
        <v>91</v>
      </c>
      <c r="J516" s="319">
        <v>0</v>
      </c>
      <c r="K516" s="319">
        <v>0</v>
      </c>
      <c r="L516" s="317">
        <v>0</v>
      </c>
      <c r="M516" s="317">
        <v>0</v>
      </c>
      <c r="N516" s="317">
        <f t="shared" si="8"/>
        <v>100000</v>
      </c>
      <c r="O516" s="320" t="s">
        <v>530</v>
      </c>
      <c r="Q516" s="305"/>
    </row>
    <row r="517" spans="1:17" s="304" customFormat="1" ht="14.25" x14ac:dyDescent="0.2">
      <c r="A517" s="314">
        <v>498</v>
      </c>
      <c r="B517" s="315">
        <v>508</v>
      </c>
      <c r="C517" s="315" t="s">
        <v>1360</v>
      </c>
      <c r="D517" s="316" t="s">
        <v>800</v>
      </c>
      <c r="E517" s="316" t="s">
        <v>1361</v>
      </c>
      <c r="F517" s="316" t="s">
        <v>106</v>
      </c>
      <c r="G517" s="317">
        <v>3000</v>
      </c>
      <c r="H517" s="317">
        <v>3000</v>
      </c>
      <c r="I517" s="318" t="s">
        <v>91</v>
      </c>
      <c r="J517" s="319">
        <v>0</v>
      </c>
      <c r="K517" s="319">
        <v>0</v>
      </c>
      <c r="L517" s="317">
        <v>0</v>
      </c>
      <c r="M517" s="317">
        <v>0</v>
      </c>
      <c r="N517" s="317">
        <f t="shared" si="8"/>
        <v>3000</v>
      </c>
      <c r="O517" s="320" t="s">
        <v>530</v>
      </c>
      <c r="Q517" s="305"/>
    </row>
    <row r="518" spans="1:17" s="304" customFormat="1" ht="14.25" x14ac:dyDescent="0.2">
      <c r="A518" s="314">
        <v>499</v>
      </c>
      <c r="B518" s="315">
        <v>509</v>
      </c>
      <c r="C518" s="315" t="s">
        <v>1363</v>
      </c>
      <c r="D518" s="316" t="s">
        <v>800</v>
      </c>
      <c r="E518" s="316" t="s">
        <v>1364</v>
      </c>
      <c r="F518" s="316" t="s">
        <v>106</v>
      </c>
      <c r="G518" s="317">
        <v>10000</v>
      </c>
      <c r="H518" s="317">
        <v>10000</v>
      </c>
      <c r="I518" s="318" t="s">
        <v>91</v>
      </c>
      <c r="J518" s="319">
        <v>0</v>
      </c>
      <c r="K518" s="319">
        <v>0</v>
      </c>
      <c r="L518" s="317">
        <v>0</v>
      </c>
      <c r="M518" s="317">
        <v>0</v>
      </c>
      <c r="N518" s="317">
        <f t="shared" si="8"/>
        <v>10000</v>
      </c>
      <c r="O518" s="320" t="s">
        <v>530</v>
      </c>
      <c r="Q518" s="305"/>
    </row>
    <row r="519" spans="1:17" s="304" customFormat="1" ht="28.5" x14ac:dyDescent="0.2">
      <c r="A519" s="314">
        <v>500</v>
      </c>
      <c r="B519" s="315">
        <v>510</v>
      </c>
      <c r="C519" s="315" t="s">
        <v>1366</v>
      </c>
      <c r="D519" s="316" t="s">
        <v>1367</v>
      </c>
      <c r="E519" s="316" t="s">
        <v>1368</v>
      </c>
      <c r="F519" s="316" t="s">
        <v>106</v>
      </c>
      <c r="G519" s="317">
        <v>60000</v>
      </c>
      <c r="H519" s="317">
        <v>60000</v>
      </c>
      <c r="I519" s="318" t="s">
        <v>91</v>
      </c>
      <c r="J519" s="319">
        <v>0</v>
      </c>
      <c r="K519" s="319">
        <v>0</v>
      </c>
      <c r="L519" s="317">
        <v>0</v>
      </c>
      <c r="M519" s="317">
        <v>0</v>
      </c>
      <c r="N519" s="317">
        <f t="shared" si="8"/>
        <v>60000</v>
      </c>
      <c r="O519" s="320" t="s">
        <v>530</v>
      </c>
      <c r="Q519" s="305"/>
    </row>
    <row r="520" spans="1:17" s="304" customFormat="1" ht="28.5" x14ac:dyDescent="0.2">
      <c r="A520" s="314">
        <v>501</v>
      </c>
      <c r="B520" s="315">
        <v>511</v>
      </c>
      <c r="C520" s="315" t="s">
        <v>1370</v>
      </c>
      <c r="D520" s="316" t="s">
        <v>805</v>
      </c>
      <c r="E520" s="316" t="s">
        <v>1371</v>
      </c>
      <c r="F520" s="316" t="s">
        <v>106</v>
      </c>
      <c r="G520" s="317">
        <v>300000</v>
      </c>
      <c r="H520" s="317">
        <v>300000</v>
      </c>
      <c r="I520" s="318" t="s">
        <v>91</v>
      </c>
      <c r="J520" s="319">
        <v>0</v>
      </c>
      <c r="K520" s="319">
        <v>0</v>
      </c>
      <c r="L520" s="317">
        <v>0</v>
      </c>
      <c r="M520" s="317">
        <v>0</v>
      </c>
      <c r="N520" s="317">
        <f t="shared" si="8"/>
        <v>300000</v>
      </c>
      <c r="O520" s="320" t="s">
        <v>530</v>
      </c>
      <c r="Q520" s="305"/>
    </row>
    <row r="521" spans="1:17" s="304" customFormat="1" ht="14.25" x14ac:dyDescent="0.2">
      <c r="A521" s="314">
        <v>502</v>
      </c>
      <c r="B521" s="315">
        <v>512</v>
      </c>
      <c r="C521" s="315" t="s">
        <v>1373</v>
      </c>
      <c r="D521" s="316" t="s">
        <v>1374</v>
      </c>
      <c r="E521" s="316" t="s">
        <v>1375</v>
      </c>
      <c r="F521" s="316" t="s">
        <v>106</v>
      </c>
      <c r="G521" s="317">
        <v>5000</v>
      </c>
      <c r="H521" s="317">
        <v>5000</v>
      </c>
      <c r="I521" s="318" t="s">
        <v>91</v>
      </c>
      <c r="J521" s="319">
        <v>0</v>
      </c>
      <c r="K521" s="319">
        <v>0</v>
      </c>
      <c r="L521" s="317">
        <v>0</v>
      </c>
      <c r="M521" s="317">
        <v>0</v>
      </c>
      <c r="N521" s="317">
        <f t="shared" si="8"/>
        <v>5000</v>
      </c>
      <c r="O521" s="320" t="s">
        <v>530</v>
      </c>
      <c r="Q521" s="305"/>
    </row>
    <row r="522" spans="1:17" s="304" customFormat="1" ht="28.5" x14ac:dyDescent="0.2">
      <c r="A522" s="314">
        <v>503</v>
      </c>
      <c r="B522" s="315">
        <v>513</v>
      </c>
      <c r="C522" s="315" t="s">
        <v>1377</v>
      </c>
      <c r="D522" s="316" t="s">
        <v>1374</v>
      </c>
      <c r="E522" s="316" t="s">
        <v>1378</v>
      </c>
      <c r="F522" s="316" t="s">
        <v>106</v>
      </c>
      <c r="G522" s="317">
        <v>20000</v>
      </c>
      <c r="H522" s="317">
        <v>20000</v>
      </c>
      <c r="I522" s="318" t="s">
        <v>91</v>
      </c>
      <c r="J522" s="319">
        <v>0</v>
      </c>
      <c r="K522" s="319">
        <v>0</v>
      </c>
      <c r="L522" s="317">
        <v>0</v>
      </c>
      <c r="M522" s="317">
        <v>0</v>
      </c>
      <c r="N522" s="317">
        <f t="shared" si="8"/>
        <v>20000</v>
      </c>
      <c r="O522" s="320" t="s">
        <v>530</v>
      </c>
      <c r="Q522" s="305"/>
    </row>
    <row r="523" spans="1:17" s="304" customFormat="1" ht="14.25" x14ac:dyDescent="0.2">
      <c r="A523" s="314">
        <v>504</v>
      </c>
      <c r="B523" s="315">
        <v>514</v>
      </c>
      <c r="C523" s="315" t="s">
        <v>1380</v>
      </c>
      <c r="D523" s="316" t="s">
        <v>1381</v>
      </c>
      <c r="E523" s="316" t="s">
        <v>1382</v>
      </c>
      <c r="F523" s="316" t="s">
        <v>106</v>
      </c>
      <c r="G523" s="317">
        <v>10000</v>
      </c>
      <c r="H523" s="317">
        <v>10000</v>
      </c>
      <c r="I523" s="318" t="s">
        <v>91</v>
      </c>
      <c r="J523" s="319">
        <v>0</v>
      </c>
      <c r="K523" s="319">
        <v>0</v>
      </c>
      <c r="L523" s="317">
        <v>0</v>
      </c>
      <c r="M523" s="317">
        <v>0</v>
      </c>
      <c r="N523" s="317">
        <f t="shared" si="8"/>
        <v>10000</v>
      </c>
      <c r="O523" s="320" t="s">
        <v>530</v>
      </c>
      <c r="Q523" s="305"/>
    </row>
    <row r="524" spans="1:17" s="304" customFormat="1" ht="28.5" x14ac:dyDescent="0.2">
      <c r="A524" s="314">
        <v>505</v>
      </c>
      <c r="B524" s="315">
        <v>515</v>
      </c>
      <c r="C524" s="315" t="s">
        <v>1384</v>
      </c>
      <c r="D524" s="316" t="s">
        <v>828</v>
      </c>
      <c r="E524" s="316" t="s">
        <v>1385</v>
      </c>
      <c r="F524" s="316" t="s">
        <v>106</v>
      </c>
      <c r="G524" s="317">
        <v>152000</v>
      </c>
      <c r="H524" s="317">
        <v>152000</v>
      </c>
      <c r="I524" s="318" t="s">
        <v>91</v>
      </c>
      <c r="J524" s="319">
        <v>0</v>
      </c>
      <c r="K524" s="319">
        <v>0</v>
      </c>
      <c r="L524" s="317">
        <v>0</v>
      </c>
      <c r="M524" s="317">
        <v>0</v>
      </c>
      <c r="N524" s="317">
        <f t="shared" si="8"/>
        <v>152000</v>
      </c>
      <c r="O524" s="320" t="s">
        <v>530</v>
      </c>
      <c r="Q524" s="305"/>
    </row>
    <row r="525" spans="1:17" s="304" customFormat="1" ht="14.25" x14ac:dyDescent="0.2">
      <c r="A525" s="314">
        <v>506</v>
      </c>
      <c r="B525" s="315">
        <v>516</v>
      </c>
      <c r="C525" s="315" t="s">
        <v>1387</v>
      </c>
      <c r="D525" s="316" t="s">
        <v>1388</v>
      </c>
      <c r="E525" s="316" t="s">
        <v>1055</v>
      </c>
      <c r="F525" s="316" t="s">
        <v>106</v>
      </c>
      <c r="G525" s="317">
        <v>8500</v>
      </c>
      <c r="H525" s="317">
        <v>8500</v>
      </c>
      <c r="I525" s="318" t="s">
        <v>91</v>
      </c>
      <c r="J525" s="319">
        <v>0</v>
      </c>
      <c r="K525" s="319">
        <v>0</v>
      </c>
      <c r="L525" s="317">
        <v>0</v>
      </c>
      <c r="M525" s="317">
        <v>0</v>
      </c>
      <c r="N525" s="317">
        <f t="shared" si="8"/>
        <v>8500</v>
      </c>
      <c r="O525" s="320" t="s">
        <v>530</v>
      </c>
      <c r="Q525" s="305"/>
    </row>
    <row r="526" spans="1:17" s="304" customFormat="1" ht="14.25" x14ac:dyDescent="0.2">
      <c r="A526" s="314">
        <v>507</v>
      </c>
      <c r="B526" s="315">
        <v>517</v>
      </c>
      <c r="C526" s="315" t="s">
        <v>1390</v>
      </c>
      <c r="D526" s="316" t="s">
        <v>1391</v>
      </c>
      <c r="E526" s="316" t="s">
        <v>1234</v>
      </c>
      <c r="F526" s="316" t="s">
        <v>106</v>
      </c>
      <c r="G526" s="317">
        <v>8500</v>
      </c>
      <c r="H526" s="317">
        <v>8500</v>
      </c>
      <c r="I526" s="318" t="s">
        <v>91</v>
      </c>
      <c r="J526" s="319">
        <v>0</v>
      </c>
      <c r="K526" s="319">
        <v>0</v>
      </c>
      <c r="L526" s="317">
        <v>0</v>
      </c>
      <c r="M526" s="317">
        <v>0</v>
      </c>
      <c r="N526" s="317">
        <f t="shared" si="8"/>
        <v>8500</v>
      </c>
      <c r="O526" s="320" t="s">
        <v>530</v>
      </c>
      <c r="Q526" s="305"/>
    </row>
    <row r="527" spans="1:17" s="304" customFormat="1" ht="28.5" x14ac:dyDescent="0.2">
      <c r="A527" s="314">
        <v>508</v>
      </c>
      <c r="B527" s="315">
        <v>518</v>
      </c>
      <c r="C527" s="315" t="s">
        <v>1393</v>
      </c>
      <c r="D527" s="316" t="s">
        <v>769</v>
      </c>
      <c r="E527" s="316" t="s">
        <v>1394</v>
      </c>
      <c r="F527" s="316" t="s">
        <v>106</v>
      </c>
      <c r="G527" s="317">
        <v>75000</v>
      </c>
      <c r="H527" s="317">
        <v>75000</v>
      </c>
      <c r="I527" s="318" t="s">
        <v>91</v>
      </c>
      <c r="J527" s="319">
        <v>0</v>
      </c>
      <c r="K527" s="319">
        <v>0</v>
      </c>
      <c r="L527" s="317">
        <v>0</v>
      </c>
      <c r="M527" s="317">
        <v>0</v>
      </c>
      <c r="N527" s="317">
        <f t="shared" si="8"/>
        <v>75000</v>
      </c>
      <c r="O527" s="320" t="s">
        <v>530</v>
      </c>
      <c r="Q527" s="305"/>
    </row>
    <row r="528" spans="1:17" s="304" customFormat="1" ht="28.5" x14ac:dyDescent="0.2">
      <c r="A528" s="314">
        <v>509</v>
      </c>
      <c r="B528" s="315">
        <v>519</v>
      </c>
      <c r="C528" s="315" t="s">
        <v>1396</v>
      </c>
      <c r="D528" s="316" t="s">
        <v>836</v>
      </c>
      <c r="E528" s="316" t="s">
        <v>963</v>
      </c>
      <c r="F528" s="316" t="s">
        <v>106</v>
      </c>
      <c r="G528" s="317">
        <v>40000</v>
      </c>
      <c r="H528" s="317">
        <v>40000</v>
      </c>
      <c r="I528" s="318" t="s">
        <v>91</v>
      </c>
      <c r="J528" s="319">
        <v>0</v>
      </c>
      <c r="K528" s="319">
        <v>0</v>
      </c>
      <c r="L528" s="317">
        <v>0</v>
      </c>
      <c r="M528" s="317">
        <v>0</v>
      </c>
      <c r="N528" s="317">
        <f t="shared" si="8"/>
        <v>40000</v>
      </c>
      <c r="O528" s="320" t="s">
        <v>530</v>
      </c>
      <c r="Q528" s="305"/>
    </row>
    <row r="529" spans="1:17" s="304" customFormat="1" ht="28.5" x14ac:dyDescent="0.2">
      <c r="A529" s="314">
        <v>510</v>
      </c>
      <c r="B529" s="315">
        <v>520</v>
      </c>
      <c r="C529" s="315" t="s">
        <v>1398</v>
      </c>
      <c r="D529" s="316" t="s">
        <v>836</v>
      </c>
      <c r="E529" s="316" t="s">
        <v>966</v>
      </c>
      <c r="F529" s="316" t="s">
        <v>106</v>
      </c>
      <c r="G529" s="317">
        <v>10000</v>
      </c>
      <c r="H529" s="317">
        <v>10000</v>
      </c>
      <c r="I529" s="318" t="s">
        <v>91</v>
      </c>
      <c r="J529" s="319">
        <v>0</v>
      </c>
      <c r="K529" s="319">
        <v>0</v>
      </c>
      <c r="L529" s="317">
        <v>0</v>
      </c>
      <c r="M529" s="317">
        <v>0</v>
      </c>
      <c r="N529" s="317">
        <f t="shared" si="8"/>
        <v>10000</v>
      </c>
      <c r="O529" s="320" t="s">
        <v>530</v>
      </c>
      <c r="Q529" s="305"/>
    </row>
    <row r="530" spans="1:17" s="304" customFormat="1" ht="28.5" x14ac:dyDescent="0.2">
      <c r="A530" s="314">
        <v>511</v>
      </c>
      <c r="B530" s="315">
        <v>521</v>
      </c>
      <c r="C530" s="315" t="s">
        <v>1400</v>
      </c>
      <c r="D530" s="316" t="s">
        <v>307</v>
      </c>
      <c r="E530" s="316" t="s">
        <v>1401</v>
      </c>
      <c r="F530" s="316" t="s">
        <v>106</v>
      </c>
      <c r="G530" s="317">
        <v>13000</v>
      </c>
      <c r="H530" s="317">
        <v>13000</v>
      </c>
      <c r="I530" s="318" t="s">
        <v>91</v>
      </c>
      <c r="J530" s="319">
        <v>0</v>
      </c>
      <c r="K530" s="319">
        <v>0</v>
      </c>
      <c r="L530" s="317">
        <v>0</v>
      </c>
      <c r="M530" s="317">
        <v>0</v>
      </c>
      <c r="N530" s="317">
        <f t="shared" si="8"/>
        <v>13000</v>
      </c>
      <c r="O530" s="320" t="s">
        <v>530</v>
      </c>
      <c r="Q530" s="305"/>
    </row>
    <row r="531" spans="1:17" s="304" customFormat="1" ht="28.5" x14ac:dyDescent="0.2">
      <c r="A531" s="314">
        <v>512</v>
      </c>
      <c r="B531" s="315">
        <v>522</v>
      </c>
      <c r="C531" s="315" t="s">
        <v>1403</v>
      </c>
      <c r="D531" s="316" t="s">
        <v>1404</v>
      </c>
      <c r="E531" s="316" t="s">
        <v>1045</v>
      </c>
      <c r="F531" s="316" t="s">
        <v>106</v>
      </c>
      <c r="G531" s="317">
        <v>50000</v>
      </c>
      <c r="H531" s="317">
        <v>50000</v>
      </c>
      <c r="I531" s="318" t="s">
        <v>91</v>
      </c>
      <c r="J531" s="319">
        <v>0</v>
      </c>
      <c r="K531" s="319">
        <v>0</v>
      </c>
      <c r="L531" s="317">
        <v>0</v>
      </c>
      <c r="M531" s="317">
        <v>0</v>
      </c>
      <c r="N531" s="317">
        <f t="shared" si="8"/>
        <v>50000</v>
      </c>
      <c r="O531" s="320" t="s">
        <v>530</v>
      </c>
      <c r="Q531" s="305"/>
    </row>
    <row r="532" spans="1:17" s="304" customFormat="1" ht="14.25" x14ac:dyDescent="0.2">
      <c r="A532" s="314">
        <v>513</v>
      </c>
      <c r="B532" s="315">
        <v>523</v>
      </c>
      <c r="C532" s="315" t="s">
        <v>1406</v>
      </c>
      <c r="D532" s="316" t="s">
        <v>1407</v>
      </c>
      <c r="E532" s="316" t="s">
        <v>1300</v>
      </c>
      <c r="F532" s="316" t="s">
        <v>106</v>
      </c>
      <c r="G532" s="317">
        <v>70000</v>
      </c>
      <c r="H532" s="317">
        <v>70000</v>
      </c>
      <c r="I532" s="318" t="s">
        <v>91</v>
      </c>
      <c r="J532" s="319">
        <v>0</v>
      </c>
      <c r="K532" s="319">
        <v>0</v>
      </c>
      <c r="L532" s="317">
        <v>0</v>
      </c>
      <c r="M532" s="317">
        <v>0</v>
      </c>
      <c r="N532" s="317">
        <f t="shared" si="8"/>
        <v>70000</v>
      </c>
      <c r="O532" s="320" t="s">
        <v>530</v>
      </c>
      <c r="Q532" s="305"/>
    </row>
    <row r="533" spans="1:17" s="304" customFormat="1" ht="28.5" x14ac:dyDescent="0.2">
      <c r="A533" s="314">
        <v>514</v>
      </c>
      <c r="B533" s="315">
        <v>524</v>
      </c>
      <c r="C533" s="315" t="s">
        <v>1409</v>
      </c>
      <c r="D533" s="316" t="s">
        <v>1410</v>
      </c>
      <c r="E533" s="316" t="s">
        <v>1411</v>
      </c>
      <c r="F533" s="316" t="s">
        <v>106</v>
      </c>
      <c r="G533" s="317">
        <v>25200</v>
      </c>
      <c r="H533" s="317">
        <v>25200</v>
      </c>
      <c r="I533" s="318" t="s">
        <v>91</v>
      </c>
      <c r="J533" s="319">
        <v>0</v>
      </c>
      <c r="K533" s="319">
        <v>0</v>
      </c>
      <c r="L533" s="317">
        <v>0</v>
      </c>
      <c r="M533" s="317">
        <v>0</v>
      </c>
      <c r="N533" s="317">
        <f t="shared" si="8"/>
        <v>25200</v>
      </c>
      <c r="O533" s="320" t="s">
        <v>530</v>
      </c>
      <c r="Q533" s="305"/>
    </row>
    <row r="534" spans="1:17" s="304" customFormat="1" ht="14.25" x14ac:dyDescent="0.2">
      <c r="A534" s="314">
        <v>515</v>
      </c>
      <c r="B534" s="315">
        <v>525</v>
      </c>
      <c r="C534" s="315" t="s">
        <v>1413</v>
      </c>
      <c r="D534" s="316" t="s">
        <v>481</v>
      </c>
      <c r="E534" s="316" t="s">
        <v>1414</v>
      </c>
      <c r="F534" s="316" t="s">
        <v>106</v>
      </c>
      <c r="G534" s="317">
        <v>450000</v>
      </c>
      <c r="H534" s="317">
        <v>450000</v>
      </c>
      <c r="I534" s="318" t="s">
        <v>91</v>
      </c>
      <c r="J534" s="319">
        <v>0</v>
      </c>
      <c r="K534" s="319">
        <v>0</v>
      </c>
      <c r="L534" s="317">
        <v>0</v>
      </c>
      <c r="M534" s="317">
        <v>0</v>
      </c>
      <c r="N534" s="317">
        <f t="shared" si="8"/>
        <v>450000</v>
      </c>
      <c r="O534" s="320" t="s">
        <v>530</v>
      </c>
      <c r="Q534" s="305"/>
    </row>
    <row r="535" spans="1:17" s="304" customFormat="1" ht="14.25" x14ac:dyDescent="0.2">
      <c r="A535" s="314">
        <v>516</v>
      </c>
      <c r="B535" s="315">
        <v>526</v>
      </c>
      <c r="C535" s="315" t="s">
        <v>1416</v>
      </c>
      <c r="D535" s="316" t="s">
        <v>715</v>
      </c>
      <c r="E535" s="316" t="s">
        <v>966</v>
      </c>
      <c r="F535" s="316" t="s">
        <v>106</v>
      </c>
      <c r="G535" s="317">
        <v>30000</v>
      </c>
      <c r="H535" s="317">
        <v>30000</v>
      </c>
      <c r="I535" s="318" t="s">
        <v>91</v>
      </c>
      <c r="J535" s="319">
        <v>0</v>
      </c>
      <c r="K535" s="319">
        <v>0</v>
      </c>
      <c r="L535" s="317">
        <v>0</v>
      </c>
      <c r="M535" s="317">
        <v>0</v>
      </c>
      <c r="N535" s="317">
        <f t="shared" si="8"/>
        <v>30000</v>
      </c>
      <c r="O535" s="320" t="s">
        <v>530</v>
      </c>
      <c r="Q535" s="305"/>
    </row>
    <row r="536" spans="1:17" s="304" customFormat="1" ht="28.5" x14ac:dyDescent="0.2">
      <c r="A536" s="314">
        <v>517</v>
      </c>
      <c r="B536" s="315">
        <v>527</v>
      </c>
      <c r="C536" s="315" t="s">
        <v>1418</v>
      </c>
      <c r="D536" s="316" t="s">
        <v>489</v>
      </c>
      <c r="E536" s="316" t="s">
        <v>1419</v>
      </c>
      <c r="F536" s="316" t="s">
        <v>106</v>
      </c>
      <c r="G536" s="317">
        <v>10000</v>
      </c>
      <c r="H536" s="317">
        <v>10000</v>
      </c>
      <c r="I536" s="318" t="s">
        <v>91</v>
      </c>
      <c r="J536" s="319">
        <v>0</v>
      </c>
      <c r="K536" s="319">
        <v>0</v>
      </c>
      <c r="L536" s="317">
        <v>0</v>
      </c>
      <c r="M536" s="317">
        <v>0</v>
      </c>
      <c r="N536" s="317">
        <f t="shared" si="8"/>
        <v>10000</v>
      </c>
      <c r="O536" s="320" t="s">
        <v>530</v>
      </c>
      <c r="Q536" s="305"/>
    </row>
    <row r="537" spans="1:17" s="304" customFormat="1" ht="14.25" x14ac:dyDescent="0.2">
      <c r="A537" s="314">
        <v>518</v>
      </c>
      <c r="B537" s="315">
        <v>528</v>
      </c>
      <c r="C537" s="315" t="s">
        <v>1421</v>
      </c>
      <c r="D537" s="316" t="s">
        <v>1422</v>
      </c>
      <c r="E537" s="316" t="s">
        <v>1423</v>
      </c>
      <c r="F537" s="316" t="s">
        <v>106</v>
      </c>
      <c r="G537" s="317">
        <v>50000</v>
      </c>
      <c r="H537" s="317">
        <v>50000</v>
      </c>
      <c r="I537" s="318" t="s">
        <v>91</v>
      </c>
      <c r="J537" s="319">
        <v>0</v>
      </c>
      <c r="K537" s="319">
        <v>0</v>
      </c>
      <c r="L537" s="317">
        <v>0</v>
      </c>
      <c r="M537" s="317">
        <v>0</v>
      </c>
      <c r="N537" s="317">
        <f t="shared" si="8"/>
        <v>50000</v>
      </c>
      <c r="O537" s="320" t="s">
        <v>530</v>
      </c>
      <c r="Q537" s="305"/>
    </row>
    <row r="538" spans="1:17" s="304" customFormat="1" ht="14.25" x14ac:dyDescent="0.2">
      <c r="A538" s="314">
        <v>519</v>
      </c>
      <c r="B538" s="315">
        <v>529</v>
      </c>
      <c r="C538" s="315" t="s">
        <v>1425</v>
      </c>
      <c r="D538" s="316" t="s">
        <v>481</v>
      </c>
      <c r="E538" s="316" t="s">
        <v>1426</v>
      </c>
      <c r="F538" s="316" t="s">
        <v>106</v>
      </c>
      <c r="G538" s="317">
        <v>75000</v>
      </c>
      <c r="H538" s="317">
        <v>75000</v>
      </c>
      <c r="I538" s="318" t="s">
        <v>91</v>
      </c>
      <c r="J538" s="319">
        <v>0</v>
      </c>
      <c r="K538" s="319">
        <v>0</v>
      </c>
      <c r="L538" s="317">
        <v>0</v>
      </c>
      <c r="M538" s="317">
        <v>0</v>
      </c>
      <c r="N538" s="317">
        <f t="shared" si="8"/>
        <v>75000</v>
      </c>
      <c r="O538" s="320" t="s">
        <v>530</v>
      </c>
      <c r="Q538" s="305"/>
    </row>
    <row r="539" spans="1:17" s="304" customFormat="1" ht="14.25" x14ac:dyDescent="0.2">
      <c r="A539" s="314">
        <v>520</v>
      </c>
      <c r="B539" s="315">
        <v>530</v>
      </c>
      <c r="C539" s="315" t="s">
        <v>1428</v>
      </c>
      <c r="D539" s="316" t="s">
        <v>1429</v>
      </c>
      <c r="E539" s="316" t="s">
        <v>1430</v>
      </c>
      <c r="F539" s="316" t="s">
        <v>106</v>
      </c>
      <c r="G539" s="317">
        <v>40000</v>
      </c>
      <c r="H539" s="317">
        <v>40000</v>
      </c>
      <c r="I539" s="318" t="s">
        <v>91</v>
      </c>
      <c r="J539" s="319">
        <v>0</v>
      </c>
      <c r="K539" s="319">
        <v>0</v>
      </c>
      <c r="L539" s="317">
        <v>0</v>
      </c>
      <c r="M539" s="317">
        <v>0</v>
      </c>
      <c r="N539" s="317">
        <f t="shared" si="8"/>
        <v>40000</v>
      </c>
      <c r="O539" s="320" t="s">
        <v>530</v>
      </c>
      <c r="Q539" s="305"/>
    </row>
    <row r="540" spans="1:17" s="304" customFormat="1" ht="28.5" x14ac:dyDescent="0.2">
      <c r="A540" s="314">
        <v>521</v>
      </c>
      <c r="B540" s="315">
        <v>531</v>
      </c>
      <c r="C540" s="315" t="s">
        <v>1432</v>
      </c>
      <c r="D540" s="316" t="s">
        <v>1433</v>
      </c>
      <c r="E540" s="316" t="s">
        <v>1434</v>
      </c>
      <c r="F540" s="316" t="s">
        <v>106</v>
      </c>
      <c r="G540" s="317">
        <v>50000</v>
      </c>
      <c r="H540" s="317">
        <v>50000</v>
      </c>
      <c r="I540" s="318" t="s">
        <v>91</v>
      </c>
      <c r="J540" s="319">
        <v>0</v>
      </c>
      <c r="K540" s="319">
        <v>0</v>
      </c>
      <c r="L540" s="317">
        <v>0</v>
      </c>
      <c r="M540" s="317">
        <v>0</v>
      </c>
      <c r="N540" s="317">
        <f t="shared" si="8"/>
        <v>50000</v>
      </c>
      <c r="O540" s="320" t="s">
        <v>530</v>
      </c>
      <c r="Q540" s="305"/>
    </row>
    <row r="541" spans="1:17" s="304" customFormat="1" ht="28.5" x14ac:dyDescent="0.2">
      <c r="A541" s="314">
        <v>522</v>
      </c>
      <c r="B541" s="315">
        <v>532</v>
      </c>
      <c r="C541" s="315" t="s">
        <v>1436</v>
      </c>
      <c r="D541" s="316" t="s">
        <v>1437</v>
      </c>
      <c r="E541" s="316" t="s">
        <v>1438</v>
      </c>
      <c r="F541" s="316" t="s">
        <v>106</v>
      </c>
      <c r="G541" s="317">
        <v>15000</v>
      </c>
      <c r="H541" s="317">
        <v>15000</v>
      </c>
      <c r="I541" s="318" t="s">
        <v>91</v>
      </c>
      <c r="J541" s="319">
        <v>0</v>
      </c>
      <c r="K541" s="319">
        <v>0</v>
      </c>
      <c r="L541" s="317">
        <v>0</v>
      </c>
      <c r="M541" s="317">
        <v>0</v>
      </c>
      <c r="N541" s="317">
        <f t="shared" si="8"/>
        <v>15000</v>
      </c>
      <c r="O541" s="320" t="s">
        <v>530</v>
      </c>
      <c r="Q541" s="305"/>
    </row>
    <row r="542" spans="1:17" s="304" customFormat="1" ht="28.5" x14ac:dyDescent="0.2">
      <c r="A542" s="314">
        <v>523</v>
      </c>
      <c r="B542" s="315">
        <v>533</v>
      </c>
      <c r="C542" s="315" t="s">
        <v>1440</v>
      </c>
      <c r="D542" s="316" t="s">
        <v>1441</v>
      </c>
      <c r="E542" s="316" t="s">
        <v>1442</v>
      </c>
      <c r="F542" s="316" t="s">
        <v>106</v>
      </c>
      <c r="G542" s="317">
        <v>12000</v>
      </c>
      <c r="H542" s="317">
        <v>12000</v>
      </c>
      <c r="I542" s="318" t="s">
        <v>91</v>
      </c>
      <c r="J542" s="319">
        <v>0</v>
      </c>
      <c r="K542" s="319">
        <v>0</v>
      </c>
      <c r="L542" s="317">
        <v>0</v>
      </c>
      <c r="M542" s="317">
        <v>0</v>
      </c>
      <c r="N542" s="317">
        <f t="shared" ref="N542:N605" si="9">IF(L542&gt;0,L542-M542,H542-M542)</f>
        <v>12000</v>
      </c>
      <c r="O542" s="320" t="s">
        <v>530</v>
      </c>
      <c r="Q542" s="305"/>
    </row>
    <row r="543" spans="1:17" s="304" customFormat="1" ht="14.25" x14ac:dyDescent="0.2">
      <c r="A543" s="314">
        <v>524</v>
      </c>
      <c r="B543" s="315">
        <v>534</v>
      </c>
      <c r="C543" s="315" t="s">
        <v>1444</v>
      </c>
      <c r="D543" s="316" t="s">
        <v>481</v>
      </c>
      <c r="E543" s="316" t="s">
        <v>1445</v>
      </c>
      <c r="F543" s="316" t="s">
        <v>106</v>
      </c>
      <c r="G543" s="317">
        <v>90000</v>
      </c>
      <c r="H543" s="317">
        <v>90000</v>
      </c>
      <c r="I543" s="318" t="s">
        <v>91</v>
      </c>
      <c r="J543" s="319">
        <v>0</v>
      </c>
      <c r="K543" s="319">
        <v>0</v>
      </c>
      <c r="L543" s="317">
        <v>0</v>
      </c>
      <c r="M543" s="317">
        <v>0</v>
      </c>
      <c r="N543" s="317">
        <f t="shared" si="9"/>
        <v>90000</v>
      </c>
      <c r="O543" s="320" t="s">
        <v>530</v>
      </c>
      <c r="Q543" s="305"/>
    </row>
    <row r="544" spans="1:17" s="304" customFormat="1" ht="14.25" x14ac:dyDescent="0.2">
      <c r="A544" s="314">
        <v>525</v>
      </c>
      <c r="B544" s="315">
        <v>535</v>
      </c>
      <c r="C544" s="315" t="s">
        <v>1447</v>
      </c>
      <c r="D544" s="316" t="s">
        <v>481</v>
      </c>
      <c r="E544" s="316" t="s">
        <v>1448</v>
      </c>
      <c r="F544" s="316" t="s">
        <v>106</v>
      </c>
      <c r="G544" s="317">
        <v>200000</v>
      </c>
      <c r="H544" s="317">
        <v>200000</v>
      </c>
      <c r="I544" s="318" t="s">
        <v>91</v>
      </c>
      <c r="J544" s="319">
        <v>0</v>
      </c>
      <c r="K544" s="319">
        <v>0</v>
      </c>
      <c r="L544" s="317">
        <v>0</v>
      </c>
      <c r="M544" s="317">
        <v>0</v>
      </c>
      <c r="N544" s="317">
        <f t="shared" si="9"/>
        <v>200000</v>
      </c>
      <c r="O544" s="320" t="s">
        <v>530</v>
      </c>
      <c r="Q544" s="305"/>
    </row>
    <row r="545" spans="1:17" s="304" customFormat="1" ht="28.5" x14ac:dyDescent="0.2">
      <c r="A545" s="314">
        <v>526</v>
      </c>
      <c r="B545" s="315">
        <v>536</v>
      </c>
      <c r="C545" s="315" t="s">
        <v>1450</v>
      </c>
      <c r="D545" s="316" t="s">
        <v>1451</v>
      </c>
      <c r="E545" s="316" t="s">
        <v>1452</v>
      </c>
      <c r="F545" s="316" t="s">
        <v>106</v>
      </c>
      <c r="G545" s="317">
        <v>300000</v>
      </c>
      <c r="H545" s="317">
        <v>300000</v>
      </c>
      <c r="I545" s="318" t="s">
        <v>91</v>
      </c>
      <c r="J545" s="319">
        <v>0</v>
      </c>
      <c r="K545" s="319">
        <v>0</v>
      </c>
      <c r="L545" s="317">
        <v>0</v>
      </c>
      <c r="M545" s="317">
        <v>0</v>
      </c>
      <c r="N545" s="317">
        <f t="shared" si="9"/>
        <v>300000</v>
      </c>
      <c r="O545" s="320" t="s">
        <v>530</v>
      </c>
      <c r="Q545" s="305"/>
    </row>
    <row r="546" spans="1:17" s="304" customFormat="1" ht="14.25" x14ac:dyDescent="0.2">
      <c r="A546" s="314">
        <v>527</v>
      </c>
      <c r="B546" s="315">
        <v>537</v>
      </c>
      <c r="C546" s="315" t="s">
        <v>1454</v>
      </c>
      <c r="D546" s="316" t="s">
        <v>481</v>
      </c>
      <c r="E546" s="316" t="s">
        <v>1455</v>
      </c>
      <c r="F546" s="316" t="s">
        <v>106</v>
      </c>
      <c r="G546" s="317">
        <v>10000</v>
      </c>
      <c r="H546" s="317">
        <v>10000</v>
      </c>
      <c r="I546" s="318" t="s">
        <v>91</v>
      </c>
      <c r="J546" s="319">
        <v>0</v>
      </c>
      <c r="K546" s="319">
        <v>0</v>
      </c>
      <c r="L546" s="317">
        <v>0</v>
      </c>
      <c r="M546" s="317">
        <v>0</v>
      </c>
      <c r="N546" s="317">
        <f t="shared" si="9"/>
        <v>10000</v>
      </c>
      <c r="O546" s="320" t="s">
        <v>530</v>
      </c>
      <c r="Q546" s="305"/>
    </row>
    <row r="547" spans="1:17" s="304" customFormat="1" ht="14.25" x14ac:dyDescent="0.2">
      <c r="A547" s="314">
        <v>528</v>
      </c>
      <c r="B547" s="315">
        <v>538</v>
      </c>
      <c r="C547" s="315" t="s">
        <v>1457</v>
      </c>
      <c r="D547" s="316" t="s">
        <v>481</v>
      </c>
      <c r="E547" s="316" t="s">
        <v>1458</v>
      </c>
      <c r="F547" s="316" t="s">
        <v>106</v>
      </c>
      <c r="G547" s="317">
        <v>20000</v>
      </c>
      <c r="H547" s="317">
        <v>20000</v>
      </c>
      <c r="I547" s="318" t="s">
        <v>91</v>
      </c>
      <c r="J547" s="319">
        <v>0</v>
      </c>
      <c r="K547" s="319">
        <v>0</v>
      </c>
      <c r="L547" s="317">
        <v>0</v>
      </c>
      <c r="M547" s="317">
        <v>0</v>
      </c>
      <c r="N547" s="317">
        <f t="shared" si="9"/>
        <v>20000</v>
      </c>
      <c r="O547" s="320" t="s">
        <v>530</v>
      </c>
      <c r="Q547" s="305"/>
    </row>
    <row r="548" spans="1:17" s="304" customFormat="1" ht="14.25" x14ac:dyDescent="0.2">
      <c r="A548" s="314">
        <v>529</v>
      </c>
      <c r="B548" s="315">
        <v>539</v>
      </c>
      <c r="C548" s="315" t="s">
        <v>1460</v>
      </c>
      <c r="D548" s="316" t="s">
        <v>481</v>
      </c>
      <c r="E548" s="316" t="s">
        <v>1461</v>
      </c>
      <c r="F548" s="316" t="s">
        <v>106</v>
      </c>
      <c r="G548" s="317">
        <v>10000</v>
      </c>
      <c r="H548" s="317">
        <v>10000</v>
      </c>
      <c r="I548" s="318" t="s">
        <v>91</v>
      </c>
      <c r="J548" s="319">
        <v>0</v>
      </c>
      <c r="K548" s="319">
        <v>0</v>
      </c>
      <c r="L548" s="317">
        <v>0</v>
      </c>
      <c r="M548" s="317">
        <v>0</v>
      </c>
      <c r="N548" s="317">
        <f t="shared" si="9"/>
        <v>10000</v>
      </c>
      <c r="O548" s="320" t="s">
        <v>530</v>
      </c>
      <c r="Q548" s="305"/>
    </row>
    <row r="549" spans="1:17" s="304" customFormat="1" ht="14.25" x14ac:dyDescent="0.2">
      <c r="A549" s="314">
        <v>530</v>
      </c>
      <c r="B549" s="315">
        <v>540</v>
      </c>
      <c r="C549" s="315" t="s">
        <v>1463</v>
      </c>
      <c r="D549" s="316" t="s">
        <v>481</v>
      </c>
      <c r="E549" s="316" t="s">
        <v>1464</v>
      </c>
      <c r="F549" s="316" t="s">
        <v>106</v>
      </c>
      <c r="G549" s="317">
        <v>100000</v>
      </c>
      <c r="H549" s="317">
        <v>100000</v>
      </c>
      <c r="I549" s="318" t="s">
        <v>91</v>
      </c>
      <c r="J549" s="319">
        <v>0</v>
      </c>
      <c r="K549" s="319">
        <v>0</v>
      </c>
      <c r="L549" s="317">
        <v>0</v>
      </c>
      <c r="M549" s="317">
        <v>0</v>
      </c>
      <c r="N549" s="317">
        <f t="shared" si="9"/>
        <v>100000</v>
      </c>
      <c r="O549" s="320" t="s">
        <v>530</v>
      </c>
      <c r="Q549" s="305"/>
    </row>
    <row r="550" spans="1:17" s="304" customFormat="1" ht="14.25" x14ac:dyDescent="0.2">
      <c r="A550" s="314">
        <v>531</v>
      </c>
      <c r="B550" s="315">
        <v>541</v>
      </c>
      <c r="C550" s="315" t="s">
        <v>1466</v>
      </c>
      <c r="D550" s="316" t="s">
        <v>481</v>
      </c>
      <c r="E550" s="316" t="s">
        <v>1467</v>
      </c>
      <c r="F550" s="316" t="s">
        <v>106</v>
      </c>
      <c r="G550" s="317">
        <v>29500</v>
      </c>
      <c r="H550" s="317">
        <v>29500</v>
      </c>
      <c r="I550" s="318" t="s">
        <v>91</v>
      </c>
      <c r="J550" s="319">
        <v>0</v>
      </c>
      <c r="K550" s="319">
        <v>0</v>
      </c>
      <c r="L550" s="317">
        <v>0</v>
      </c>
      <c r="M550" s="317">
        <v>0</v>
      </c>
      <c r="N550" s="317">
        <f t="shared" si="9"/>
        <v>29500</v>
      </c>
      <c r="O550" s="320" t="s">
        <v>530</v>
      </c>
      <c r="Q550" s="305"/>
    </row>
    <row r="551" spans="1:17" s="304" customFormat="1" ht="14.25" x14ac:dyDescent="0.2">
      <c r="A551" s="314">
        <v>532</v>
      </c>
      <c r="B551" s="315">
        <v>542</v>
      </c>
      <c r="C551" s="315" t="s">
        <v>1469</v>
      </c>
      <c r="D551" s="316" t="s">
        <v>481</v>
      </c>
      <c r="E551" s="316" t="s">
        <v>1470</v>
      </c>
      <c r="F551" s="316" t="s">
        <v>106</v>
      </c>
      <c r="G551" s="317">
        <v>1950000</v>
      </c>
      <c r="H551" s="317">
        <v>1950000</v>
      </c>
      <c r="I551" s="318" t="s">
        <v>91</v>
      </c>
      <c r="J551" s="319">
        <v>0</v>
      </c>
      <c r="K551" s="319">
        <v>0</v>
      </c>
      <c r="L551" s="317">
        <v>0</v>
      </c>
      <c r="M551" s="317">
        <v>0</v>
      </c>
      <c r="N551" s="317">
        <f t="shared" si="9"/>
        <v>1950000</v>
      </c>
      <c r="O551" s="320" t="s">
        <v>530</v>
      </c>
      <c r="Q551" s="305"/>
    </row>
    <row r="552" spans="1:17" s="304" customFormat="1" ht="14.25" x14ac:dyDescent="0.2">
      <c r="A552" s="314">
        <v>533</v>
      </c>
      <c r="B552" s="315">
        <v>543</v>
      </c>
      <c r="C552" s="315" t="s">
        <v>1472</v>
      </c>
      <c r="D552" s="316" t="s">
        <v>894</v>
      </c>
      <c r="E552" s="316" t="s">
        <v>1473</v>
      </c>
      <c r="F552" s="316" t="s">
        <v>106</v>
      </c>
      <c r="G552" s="317">
        <v>4000</v>
      </c>
      <c r="H552" s="317">
        <v>4000</v>
      </c>
      <c r="I552" s="318" t="s">
        <v>91</v>
      </c>
      <c r="J552" s="319">
        <v>0</v>
      </c>
      <c r="K552" s="319">
        <v>0</v>
      </c>
      <c r="L552" s="317">
        <v>0</v>
      </c>
      <c r="M552" s="317">
        <v>0</v>
      </c>
      <c r="N552" s="317">
        <f t="shared" si="9"/>
        <v>4000</v>
      </c>
      <c r="O552" s="320" t="s">
        <v>530</v>
      </c>
      <c r="Q552" s="305"/>
    </row>
    <row r="553" spans="1:17" s="304" customFormat="1" ht="14.25" x14ac:dyDescent="0.2">
      <c r="A553" s="314">
        <v>534</v>
      </c>
      <c r="B553" s="315">
        <v>544</v>
      </c>
      <c r="C553" s="315" t="s">
        <v>1475</v>
      </c>
      <c r="D553" s="316" t="s">
        <v>894</v>
      </c>
      <c r="E553" s="316" t="s">
        <v>1476</v>
      </c>
      <c r="F553" s="316" t="s">
        <v>106</v>
      </c>
      <c r="G553" s="317">
        <v>10200</v>
      </c>
      <c r="H553" s="317">
        <v>10200</v>
      </c>
      <c r="I553" s="318" t="s">
        <v>91</v>
      </c>
      <c r="J553" s="319">
        <v>0</v>
      </c>
      <c r="K553" s="319">
        <v>0</v>
      </c>
      <c r="L553" s="317">
        <v>0</v>
      </c>
      <c r="M553" s="317">
        <v>0</v>
      </c>
      <c r="N553" s="317">
        <f t="shared" si="9"/>
        <v>10200</v>
      </c>
      <c r="O553" s="320" t="s">
        <v>530</v>
      </c>
      <c r="Q553" s="305"/>
    </row>
    <row r="554" spans="1:17" s="304" customFormat="1" ht="28.5" x14ac:dyDescent="0.2">
      <c r="A554" s="314">
        <v>535</v>
      </c>
      <c r="B554" s="315">
        <v>545</v>
      </c>
      <c r="C554" s="315" t="s">
        <v>1478</v>
      </c>
      <c r="D554" s="316" t="s">
        <v>137</v>
      </c>
      <c r="E554" s="316" t="s">
        <v>1479</v>
      </c>
      <c r="F554" s="316" t="s">
        <v>106</v>
      </c>
      <c r="G554" s="317">
        <v>75000</v>
      </c>
      <c r="H554" s="317">
        <v>75000</v>
      </c>
      <c r="I554" s="318" t="s">
        <v>91</v>
      </c>
      <c r="J554" s="319">
        <v>0</v>
      </c>
      <c r="K554" s="319">
        <v>0</v>
      </c>
      <c r="L554" s="317">
        <v>0</v>
      </c>
      <c r="M554" s="317">
        <v>0</v>
      </c>
      <c r="N554" s="317">
        <f t="shared" si="9"/>
        <v>75000</v>
      </c>
      <c r="O554" s="320" t="s">
        <v>530</v>
      </c>
      <c r="Q554" s="305"/>
    </row>
    <row r="555" spans="1:17" s="304" customFormat="1" ht="14.25" x14ac:dyDescent="0.2">
      <c r="A555" s="314">
        <v>536</v>
      </c>
      <c r="B555" s="315">
        <v>546</v>
      </c>
      <c r="C555" s="315" t="s">
        <v>1481</v>
      </c>
      <c r="D555" s="316" t="s">
        <v>137</v>
      </c>
      <c r="E555" s="316" t="s">
        <v>1482</v>
      </c>
      <c r="F555" s="316" t="s">
        <v>106</v>
      </c>
      <c r="G555" s="317">
        <v>30000</v>
      </c>
      <c r="H555" s="317">
        <v>30000</v>
      </c>
      <c r="I555" s="318" t="s">
        <v>91</v>
      </c>
      <c r="J555" s="319">
        <v>0</v>
      </c>
      <c r="K555" s="319">
        <v>0</v>
      </c>
      <c r="L555" s="317">
        <v>0</v>
      </c>
      <c r="M555" s="317">
        <v>0</v>
      </c>
      <c r="N555" s="317">
        <f t="shared" si="9"/>
        <v>30000</v>
      </c>
      <c r="O555" s="320" t="s">
        <v>530</v>
      </c>
      <c r="Q555" s="305"/>
    </row>
    <row r="556" spans="1:17" s="304" customFormat="1" ht="14.25" x14ac:dyDescent="0.2">
      <c r="A556" s="314">
        <v>537</v>
      </c>
      <c r="B556" s="315">
        <v>547</v>
      </c>
      <c r="C556" s="315" t="s">
        <v>1484</v>
      </c>
      <c r="D556" s="316" t="s">
        <v>137</v>
      </c>
      <c r="E556" s="316" t="s">
        <v>1485</v>
      </c>
      <c r="F556" s="316" t="s">
        <v>106</v>
      </c>
      <c r="G556" s="317">
        <v>70000</v>
      </c>
      <c r="H556" s="317">
        <v>70000</v>
      </c>
      <c r="I556" s="318" t="s">
        <v>91</v>
      </c>
      <c r="J556" s="319">
        <v>0</v>
      </c>
      <c r="K556" s="319">
        <v>0</v>
      </c>
      <c r="L556" s="317">
        <v>0</v>
      </c>
      <c r="M556" s="317">
        <v>0</v>
      </c>
      <c r="N556" s="317">
        <f t="shared" si="9"/>
        <v>70000</v>
      </c>
      <c r="O556" s="320" t="s">
        <v>530</v>
      </c>
      <c r="Q556" s="305"/>
    </row>
    <row r="557" spans="1:17" s="304" customFormat="1" ht="14.25" x14ac:dyDescent="0.2">
      <c r="A557" s="314">
        <v>538</v>
      </c>
      <c r="B557" s="315">
        <v>548</v>
      </c>
      <c r="C557" s="315" t="s">
        <v>1487</v>
      </c>
      <c r="D557" s="316" t="s">
        <v>481</v>
      </c>
      <c r="E557" s="316" t="s">
        <v>1488</v>
      </c>
      <c r="F557" s="316" t="s">
        <v>106</v>
      </c>
      <c r="G557" s="317">
        <v>10000</v>
      </c>
      <c r="H557" s="317">
        <v>10000</v>
      </c>
      <c r="I557" s="318" t="s">
        <v>91</v>
      </c>
      <c r="J557" s="319">
        <v>0</v>
      </c>
      <c r="K557" s="319">
        <v>0</v>
      </c>
      <c r="L557" s="317">
        <v>0</v>
      </c>
      <c r="M557" s="317">
        <v>0</v>
      </c>
      <c r="N557" s="317">
        <f t="shared" si="9"/>
        <v>10000</v>
      </c>
      <c r="O557" s="320" t="s">
        <v>530</v>
      </c>
      <c r="Q557" s="305"/>
    </row>
    <row r="558" spans="1:17" s="304" customFormat="1" ht="14.25" x14ac:dyDescent="0.2">
      <c r="A558" s="314">
        <v>539</v>
      </c>
      <c r="B558" s="315">
        <v>549</v>
      </c>
      <c r="C558" s="315" t="s">
        <v>1490</v>
      </c>
      <c r="D558" s="316" t="s">
        <v>481</v>
      </c>
      <c r="E558" s="316" t="s">
        <v>1491</v>
      </c>
      <c r="F558" s="316" t="s">
        <v>106</v>
      </c>
      <c r="G558" s="317">
        <v>15000</v>
      </c>
      <c r="H558" s="317">
        <v>15000</v>
      </c>
      <c r="I558" s="318" t="s">
        <v>91</v>
      </c>
      <c r="J558" s="319">
        <v>0</v>
      </c>
      <c r="K558" s="319">
        <v>0</v>
      </c>
      <c r="L558" s="317">
        <v>0</v>
      </c>
      <c r="M558" s="317">
        <v>0</v>
      </c>
      <c r="N558" s="317">
        <f t="shared" si="9"/>
        <v>15000</v>
      </c>
      <c r="O558" s="320" t="s">
        <v>530</v>
      </c>
      <c r="Q558" s="305"/>
    </row>
    <row r="559" spans="1:17" s="304" customFormat="1" ht="14.25" x14ac:dyDescent="0.2">
      <c r="A559" s="314">
        <v>540</v>
      </c>
      <c r="B559" s="315">
        <v>550</v>
      </c>
      <c r="C559" s="315" t="s">
        <v>1493</v>
      </c>
      <c r="D559" s="316" t="s">
        <v>481</v>
      </c>
      <c r="E559" s="316" t="s">
        <v>1494</v>
      </c>
      <c r="F559" s="316" t="s">
        <v>106</v>
      </c>
      <c r="G559" s="317">
        <v>8000</v>
      </c>
      <c r="H559" s="317">
        <v>8000</v>
      </c>
      <c r="I559" s="318" t="s">
        <v>91</v>
      </c>
      <c r="J559" s="319">
        <v>0</v>
      </c>
      <c r="K559" s="319">
        <v>0</v>
      </c>
      <c r="L559" s="317">
        <v>0</v>
      </c>
      <c r="M559" s="317">
        <v>0</v>
      </c>
      <c r="N559" s="317">
        <f t="shared" si="9"/>
        <v>8000</v>
      </c>
      <c r="O559" s="320" t="s">
        <v>530</v>
      </c>
      <c r="Q559" s="305"/>
    </row>
    <row r="560" spans="1:17" s="304" customFormat="1" ht="14.25" x14ac:dyDescent="0.2">
      <c r="A560" s="314">
        <v>541</v>
      </c>
      <c r="B560" s="315">
        <v>551</v>
      </c>
      <c r="C560" s="315" t="s">
        <v>1496</v>
      </c>
      <c r="D560" s="316" t="s">
        <v>481</v>
      </c>
      <c r="E560" s="316" t="s">
        <v>1497</v>
      </c>
      <c r="F560" s="316" t="s">
        <v>106</v>
      </c>
      <c r="G560" s="317">
        <v>10000</v>
      </c>
      <c r="H560" s="317">
        <v>10000</v>
      </c>
      <c r="I560" s="318" t="s">
        <v>91</v>
      </c>
      <c r="J560" s="319">
        <v>0</v>
      </c>
      <c r="K560" s="319">
        <v>0</v>
      </c>
      <c r="L560" s="317">
        <v>0</v>
      </c>
      <c r="M560" s="317">
        <v>0</v>
      </c>
      <c r="N560" s="317">
        <f t="shared" si="9"/>
        <v>10000</v>
      </c>
      <c r="O560" s="320" t="s">
        <v>530</v>
      </c>
      <c r="Q560" s="305"/>
    </row>
    <row r="561" spans="1:17" s="304" customFormat="1" ht="14.25" x14ac:dyDescent="0.2">
      <c r="A561" s="314">
        <v>542</v>
      </c>
      <c r="B561" s="315">
        <v>552</v>
      </c>
      <c r="C561" s="315" t="s">
        <v>1499</v>
      </c>
      <c r="D561" s="316" t="s">
        <v>481</v>
      </c>
      <c r="E561" s="316" t="s">
        <v>1500</v>
      </c>
      <c r="F561" s="316" t="s">
        <v>106</v>
      </c>
      <c r="G561" s="317">
        <v>8000</v>
      </c>
      <c r="H561" s="317">
        <v>8000</v>
      </c>
      <c r="I561" s="318" t="s">
        <v>91</v>
      </c>
      <c r="J561" s="319">
        <v>0</v>
      </c>
      <c r="K561" s="319">
        <v>0</v>
      </c>
      <c r="L561" s="317">
        <v>0</v>
      </c>
      <c r="M561" s="317">
        <v>0</v>
      </c>
      <c r="N561" s="317">
        <f t="shared" si="9"/>
        <v>8000</v>
      </c>
      <c r="O561" s="320" t="s">
        <v>530</v>
      </c>
      <c r="Q561" s="305"/>
    </row>
    <row r="562" spans="1:17" s="304" customFormat="1" ht="14.25" x14ac:dyDescent="0.2">
      <c r="A562" s="314">
        <v>543</v>
      </c>
      <c r="B562" s="315">
        <v>553</v>
      </c>
      <c r="C562" s="315" t="s">
        <v>1502</v>
      </c>
      <c r="D562" s="316" t="s">
        <v>481</v>
      </c>
      <c r="E562" s="316" t="s">
        <v>1491</v>
      </c>
      <c r="F562" s="316" t="s">
        <v>106</v>
      </c>
      <c r="G562" s="317">
        <v>8000</v>
      </c>
      <c r="H562" s="317">
        <v>8000</v>
      </c>
      <c r="I562" s="318" t="s">
        <v>91</v>
      </c>
      <c r="J562" s="319">
        <v>0</v>
      </c>
      <c r="K562" s="319">
        <v>0</v>
      </c>
      <c r="L562" s="317">
        <v>0</v>
      </c>
      <c r="M562" s="317">
        <v>0</v>
      </c>
      <c r="N562" s="317">
        <f t="shared" si="9"/>
        <v>8000</v>
      </c>
      <c r="O562" s="320" t="s">
        <v>530</v>
      </c>
      <c r="Q562" s="305"/>
    </row>
    <row r="563" spans="1:17" s="304" customFormat="1" ht="28.5" x14ac:dyDescent="0.2">
      <c r="A563" s="314">
        <v>544</v>
      </c>
      <c r="B563" s="315">
        <v>554</v>
      </c>
      <c r="C563" s="315" t="s">
        <v>1504</v>
      </c>
      <c r="D563" s="316" t="s">
        <v>1505</v>
      </c>
      <c r="E563" s="316" t="s">
        <v>1442</v>
      </c>
      <c r="F563" s="316" t="s">
        <v>106</v>
      </c>
      <c r="G563" s="317">
        <v>12000</v>
      </c>
      <c r="H563" s="317">
        <v>12000</v>
      </c>
      <c r="I563" s="318" t="s">
        <v>91</v>
      </c>
      <c r="J563" s="319">
        <v>0</v>
      </c>
      <c r="K563" s="319">
        <v>0</v>
      </c>
      <c r="L563" s="317">
        <v>0</v>
      </c>
      <c r="M563" s="317">
        <v>0</v>
      </c>
      <c r="N563" s="317">
        <f t="shared" si="9"/>
        <v>12000</v>
      </c>
      <c r="O563" s="320" t="s">
        <v>530</v>
      </c>
      <c r="Q563" s="305"/>
    </row>
    <row r="564" spans="1:17" s="304" customFormat="1" ht="28.5" x14ac:dyDescent="0.2">
      <c r="A564" s="314">
        <v>545</v>
      </c>
      <c r="B564" s="315">
        <v>555</v>
      </c>
      <c r="C564" s="315" t="s">
        <v>1507</v>
      </c>
      <c r="D564" s="316" t="s">
        <v>1505</v>
      </c>
      <c r="E564" s="316" t="s">
        <v>1508</v>
      </c>
      <c r="F564" s="316" t="s">
        <v>106</v>
      </c>
      <c r="G564" s="317">
        <v>40000</v>
      </c>
      <c r="H564" s="317">
        <v>40000</v>
      </c>
      <c r="I564" s="318" t="s">
        <v>91</v>
      </c>
      <c r="J564" s="319">
        <v>0</v>
      </c>
      <c r="K564" s="319">
        <v>0</v>
      </c>
      <c r="L564" s="317">
        <v>0</v>
      </c>
      <c r="M564" s="317">
        <v>0</v>
      </c>
      <c r="N564" s="317">
        <f t="shared" si="9"/>
        <v>40000</v>
      </c>
      <c r="O564" s="320" t="s">
        <v>530</v>
      </c>
      <c r="Q564" s="305"/>
    </row>
    <row r="565" spans="1:17" s="304" customFormat="1" ht="28.5" x14ac:dyDescent="0.2">
      <c r="A565" s="314">
        <v>546</v>
      </c>
      <c r="B565" s="315">
        <v>556</v>
      </c>
      <c r="C565" s="315" t="s">
        <v>1510</v>
      </c>
      <c r="D565" s="316" t="s">
        <v>1505</v>
      </c>
      <c r="E565" s="316" t="s">
        <v>1434</v>
      </c>
      <c r="F565" s="316" t="s">
        <v>106</v>
      </c>
      <c r="G565" s="317">
        <v>50000</v>
      </c>
      <c r="H565" s="317">
        <v>50000</v>
      </c>
      <c r="I565" s="318" t="s">
        <v>91</v>
      </c>
      <c r="J565" s="319">
        <v>0</v>
      </c>
      <c r="K565" s="319">
        <v>0</v>
      </c>
      <c r="L565" s="317">
        <v>0</v>
      </c>
      <c r="M565" s="317">
        <v>0</v>
      </c>
      <c r="N565" s="317">
        <f t="shared" si="9"/>
        <v>50000</v>
      </c>
      <c r="O565" s="320" t="s">
        <v>530</v>
      </c>
      <c r="Q565" s="305"/>
    </row>
    <row r="566" spans="1:17" s="304" customFormat="1" ht="28.5" x14ac:dyDescent="0.2">
      <c r="A566" s="314">
        <v>547</v>
      </c>
      <c r="B566" s="315">
        <v>557</v>
      </c>
      <c r="C566" s="315" t="s">
        <v>1512</v>
      </c>
      <c r="D566" s="316" t="s">
        <v>1513</v>
      </c>
      <c r="E566" s="316" t="s">
        <v>1514</v>
      </c>
      <c r="F566" s="316" t="s">
        <v>106</v>
      </c>
      <c r="G566" s="317">
        <v>10000</v>
      </c>
      <c r="H566" s="317">
        <v>10000</v>
      </c>
      <c r="I566" s="318" t="s">
        <v>91</v>
      </c>
      <c r="J566" s="319">
        <v>0</v>
      </c>
      <c r="K566" s="319">
        <v>0</v>
      </c>
      <c r="L566" s="317">
        <v>0</v>
      </c>
      <c r="M566" s="317">
        <v>0</v>
      </c>
      <c r="N566" s="317">
        <f t="shared" si="9"/>
        <v>10000</v>
      </c>
      <c r="O566" s="320" t="s">
        <v>530</v>
      </c>
      <c r="Q566" s="305"/>
    </row>
    <row r="567" spans="1:17" s="304" customFormat="1" ht="14.25" x14ac:dyDescent="0.2">
      <c r="A567" s="314">
        <v>548</v>
      </c>
      <c r="B567" s="315">
        <v>558</v>
      </c>
      <c r="C567" s="315" t="s">
        <v>1516</v>
      </c>
      <c r="D567" s="316" t="s">
        <v>1517</v>
      </c>
      <c r="E567" s="316" t="s">
        <v>1518</v>
      </c>
      <c r="F567" s="316" t="s">
        <v>106</v>
      </c>
      <c r="G567" s="317">
        <v>8000</v>
      </c>
      <c r="H567" s="317">
        <v>8000</v>
      </c>
      <c r="I567" s="318" t="s">
        <v>91</v>
      </c>
      <c r="J567" s="319">
        <v>0</v>
      </c>
      <c r="K567" s="319">
        <v>0</v>
      </c>
      <c r="L567" s="317">
        <v>0</v>
      </c>
      <c r="M567" s="317">
        <v>0</v>
      </c>
      <c r="N567" s="317">
        <f t="shared" si="9"/>
        <v>8000</v>
      </c>
      <c r="O567" s="320" t="s">
        <v>530</v>
      </c>
      <c r="Q567" s="305"/>
    </row>
    <row r="568" spans="1:17" s="304" customFormat="1" ht="14.25" x14ac:dyDescent="0.2">
      <c r="A568" s="314">
        <v>549</v>
      </c>
      <c r="B568" s="315">
        <v>559</v>
      </c>
      <c r="C568" s="315" t="s">
        <v>1520</v>
      </c>
      <c r="D568" s="316" t="s">
        <v>1517</v>
      </c>
      <c r="E568" s="316" t="s">
        <v>1521</v>
      </c>
      <c r="F568" s="316" t="s">
        <v>106</v>
      </c>
      <c r="G568" s="317">
        <v>22000</v>
      </c>
      <c r="H568" s="317">
        <v>22000</v>
      </c>
      <c r="I568" s="318" t="s">
        <v>91</v>
      </c>
      <c r="J568" s="319">
        <v>0</v>
      </c>
      <c r="K568" s="319">
        <v>0</v>
      </c>
      <c r="L568" s="317">
        <v>0</v>
      </c>
      <c r="M568" s="317">
        <v>0</v>
      </c>
      <c r="N568" s="317">
        <f t="shared" si="9"/>
        <v>22000</v>
      </c>
      <c r="O568" s="320" t="s">
        <v>530</v>
      </c>
      <c r="Q568" s="305"/>
    </row>
    <row r="569" spans="1:17" s="304" customFormat="1" ht="28.5" x14ac:dyDescent="0.2">
      <c r="A569" s="314">
        <v>550</v>
      </c>
      <c r="B569" s="315">
        <v>560</v>
      </c>
      <c r="C569" s="315" t="s">
        <v>1523</v>
      </c>
      <c r="D569" s="316" t="s">
        <v>153</v>
      </c>
      <c r="E569" s="316" t="s">
        <v>1524</v>
      </c>
      <c r="F569" s="316" t="s">
        <v>106</v>
      </c>
      <c r="G569" s="317">
        <v>15000</v>
      </c>
      <c r="H569" s="317">
        <v>15000</v>
      </c>
      <c r="I569" s="318" t="s">
        <v>91</v>
      </c>
      <c r="J569" s="319">
        <v>0</v>
      </c>
      <c r="K569" s="319">
        <v>0</v>
      </c>
      <c r="L569" s="317">
        <v>0</v>
      </c>
      <c r="M569" s="317">
        <v>0</v>
      </c>
      <c r="N569" s="317">
        <f t="shared" si="9"/>
        <v>15000</v>
      </c>
      <c r="O569" s="320" t="s">
        <v>530</v>
      </c>
      <c r="Q569" s="305"/>
    </row>
    <row r="570" spans="1:17" s="304" customFormat="1" ht="28.5" x14ac:dyDescent="0.2">
      <c r="A570" s="314">
        <v>551</v>
      </c>
      <c r="B570" s="315">
        <v>561</v>
      </c>
      <c r="C570" s="315" t="s">
        <v>1526</v>
      </c>
      <c r="D570" s="316" t="s">
        <v>159</v>
      </c>
      <c r="E570" s="316" t="s">
        <v>1527</v>
      </c>
      <c r="F570" s="316" t="s">
        <v>106</v>
      </c>
      <c r="G570" s="317">
        <v>80000</v>
      </c>
      <c r="H570" s="317">
        <v>80000</v>
      </c>
      <c r="I570" s="318" t="s">
        <v>91</v>
      </c>
      <c r="J570" s="319">
        <v>0</v>
      </c>
      <c r="K570" s="319">
        <v>0</v>
      </c>
      <c r="L570" s="317">
        <v>0</v>
      </c>
      <c r="M570" s="317">
        <v>0</v>
      </c>
      <c r="N570" s="317">
        <f t="shared" si="9"/>
        <v>80000</v>
      </c>
      <c r="O570" s="320" t="s">
        <v>530</v>
      </c>
      <c r="Q570" s="305"/>
    </row>
    <row r="571" spans="1:17" s="304" customFormat="1" ht="14.25" x14ac:dyDescent="0.2">
      <c r="A571" s="314">
        <v>552</v>
      </c>
      <c r="B571" s="315">
        <v>562</v>
      </c>
      <c r="C571" s="315" t="s">
        <v>1529</v>
      </c>
      <c r="D571" s="316" t="s">
        <v>481</v>
      </c>
      <c r="E571" s="316" t="s">
        <v>1530</v>
      </c>
      <c r="F571" s="316" t="s">
        <v>106</v>
      </c>
      <c r="G571" s="317">
        <v>150000</v>
      </c>
      <c r="H571" s="317">
        <v>150000</v>
      </c>
      <c r="I571" s="318" t="s">
        <v>91</v>
      </c>
      <c r="J571" s="319">
        <v>0</v>
      </c>
      <c r="K571" s="319">
        <v>0</v>
      </c>
      <c r="L571" s="317">
        <v>0</v>
      </c>
      <c r="M571" s="317">
        <v>0</v>
      </c>
      <c r="N571" s="317">
        <f t="shared" si="9"/>
        <v>150000</v>
      </c>
      <c r="O571" s="320" t="s">
        <v>530</v>
      </c>
      <c r="Q571" s="305"/>
    </row>
    <row r="572" spans="1:17" s="304" customFormat="1" ht="14.25" x14ac:dyDescent="0.2">
      <c r="A572" s="314">
        <v>553</v>
      </c>
      <c r="B572" s="315">
        <v>563</v>
      </c>
      <c r="C572" s="315" t="s">
        <v>1532</v>
      </c>
      <c r="D572" s="316" t="s">
        <v>140</v>
      </c>
      <c r="E572" s="316" t="s">
        <v>1533</v>
      </c>
      <c r="F572" s="316" t="s">
        <v>106</v>
      </c>
      <c r="G572" s="317">
        <v>500000</v>
      </c>
      <c r="H572" s="317">
        <v>500000</v>
      </c>
      <c r="I572" s="318" t="s">
        <v>91</v>
      </c>
      <c r="J572" s="319">
        <v>0</v>
      </c>
      <c r="K572" s="319">
        <v>0</v>
      </c>
      <c r="L572" s="317">
        <v>0</v>
      </c>
      <c r="M572" s="317">
        <v>0</v>
      </c>
      <c r="N572" s="317">
        <f t="shared" si="9"/>
        <v>500000</v>
      </c>
      <c r="O572" s="320" t="s">
        <v>530</v>
      </c>
      <c r="Q572" s="305"/>
    </row>
    <row r="573" spans="1:17" s="304" customFormat="1" ht="14.25" x14ac:dyDescent="0.2">
      <c r="A573" s="314">
        <v>554</v>
      </c>
      <c r="B573" s="315">
        <v>564</v>
      </c>
      <c r="C573" s="315" t="s">
        <v>1535</v>
      </c>
      <c r="D573" s="316" t="s">
        <v>140</v>
      </c>
      <c r="E573" s="316" t="s">
        <v>1368</v>
      </c>
      <c r="F573" s="316" t="s">
        <v>106</v>
      </c>
      <c r="G573" s="317">
        <v>150000</v>
      </c>
      <c r="H573" s="317">
        <v>150000</v>
      </c>
      <c r="I573" s="318" t="s">
        <v>91</v>
      </c>
      <c r="J573" s="319">
        <v>0</v>
      </c>
      <c r="K573" s="319">
        <v>0</v>
      </c>
      <c r="L573" s="317">
        <v>0</v>
      </c>
      <c r="M573" s="317">
        <v>0</v>
      </c>
      <c r="N573" s="317">
        <f t="shared" si="9"/>
        <v>150000</v>
      </c>
      <c r="O573" s="320" t="s">
        <v>530</v>
      </c>
      <c r="Q573" s="305"/>
    </row>
    <row r="574" spans="1:17" s="304" customFormat="1" ht="14.25" x14ac:dyDescent="0.2">
      <c r="A574" s="314">
        <v>555</v>
      </c>
      <c r="B574" s="315">
        <v>565</v>
      </c>
      <c r="C574" s="315" t="s">
        <v>1537</v>
      </c>
      <c r="D574" s="316" t="s">
        <v>220</v>
      </c>
      <c r="E574" s="316" t="s">
        <v>1538</v>
      </c>
      <c r="F574" s="316" t="s">
        <v>106</v>
      </c>
      <c r="G574" s="317">
        <v>3000</v>
      </c>
      <c r="H574" s="317">
        <v>3000</v>
      </c>
      <c r="I574" s="318" t="s">
        <v>91</v>
      </c>
      <c r="J574" s="319">
        <v>0</v>
      </c>
      <c r="K574" s="319">
        <v>0</v>
      </c>
      <c r="L574" s="317">
        <v>0</v>
      </c>
      <c r="M574" s="317">
        <v>0</v>
      </c>
      <c r="N574" s="317">
        <f t="shared" si="9"/>
        <v>3000</v>
      </c>
      <c r="O574" s="320" t="s">
        <v>530</v>
      </c>
      <c r="Q574" s="305"/>
    </row>
    <row r="575" spans="1:17" s="304" customFormat="1" ht="14.25" x14ac:dyDescent="0.2">
      <c r="A575" s="314">
        <v>556</v>
      </c>
      <c r="B575" s="315">
        <v>566</v>
      </c>
      <c r="C575" s="315" t="s">
        <v>1540</v>
      </c>
      <c r="D575" s="316" t="s">
        <v>220</v>
      </c>
      <c r="E575" s="316" t="s">
        <v>1541</v>
      </c>
      <c r="F575" s="316" t="s">
        <v>106</v>
      </c>
      <c r="G575" s="317">
        <v>2500</v>
      </c>
      <c r="H575" s="317">
        <v>2500</v>
      </c>
      <c r="I575" s="318" t="s">
        <v>91</v>
      </c>
      <c r="J575" s="319">
        <v>0</v>
      </c>
      <c r="K575" s="319">
        <v>0</v>
      </c>
      <c r="L575" s="317">
        <v>0</v>
      </c>
      <c r="M575" s="317">
        <v>0</v>
      </c>
      <c r="N575" s="317">
        <f t="shared" si="9"/>
        <v>2500</v>
      </c>
      <c r="O575" s="320" t="s">
        <v>530</v>
      </c>
      <c r="Q575" s="305"/>
    </row>
    <row r="576" spans="1:17" s="304" customFormat="1" ht="14.25" x14ac:dyDescent="0.2">
      <c r="A576" s="314">
        <v>557</v>
      </c>
      <c r="B576" s="315">
        <v>567</v>
      </c>
      <c r="C576" s="315" t="s">
        <v>1543</v>
      </c>
      <c r="D576" s="316" t="s">
        <v>220</v>
      </c>
      <c r="E576" s="316" t="s">
        <v>1544</v>
      </c>
      <c r="F576" s="316" t="s">
        <v>106</v>
      </c>
      <c r="G576" s="317">
        <v>95000</v>
      </c>
      <c r="H576" s="317">
        <v>95000</v>
      </c>
      <c r="I576" s="318" t="s">
        <v>91</v>
      </c>
      <c r="J576" s="319">
        <v>0</v>
      </c>
      <c r="K576" s="319">
        <v>0</v>
      </c>
      <c r="L576" s="317">
        <v>0</v>
      </c>
      <c r="M576" s="317">
        <v>0</v>
      </c>
      <c r="N576" s="317">
        <f t="shared" si="9"/>
        <v>95000</v>
      </c>
      <c r="O576" s="320" t="s">
        <v>530</v>
      </c>
      <c r="Q576" s="305"/>
    </row>
    <row r="577" spans="1:17" s="304" customFormat="1" ht="28.5" x14ac:dyDescent="0.2">
      <c r="A577" s="314">
        <v>558</v>
      </c>
      <c r="B577" s="315">
        <v>568</v>
      </c>
      <c r="C577" s="315" t="s">
        <v>1546</v>
      </c>
      <c r="D577" s="316" t="s">
        <v>1547</v>
      </c>
      <c r="E577" s="316" t="s">
        <v>1548</v>
      </c>
      <c r="F577" s="316" t="s">
        <v>106</v>
      </c>
      <c r="G577" s="317">
        <v>75000</v>
      </c>
      <c r="H577" s="317">
        <v>75000</v>
      </c>
      <c r="I577" s="318" t="s">
        <v>91</v>
      </c>
      <c r="J577" s="319">
        <v>0</v>
      </c>
      <c r="K577" s="319">
        <v>0</v>
      </c>
      <c r="L577" s="317">
        <v>0</v>
      </c>
      <c r="M577" s="317">
        <v>0</v>
      </c>
      <c r="N577" s="317">
        <f t="shared" si="9"/>
        <v>75000</v>
      </c>
      <c r="O577" s="320" t="s">
        <v>530</v>
      </c>
      <c r="Q577" s="305"/>
    </row>
    <row r="578" spans="1:17" s="304" customFormat="1" ht="42.75" x14ac:dyDescent="0.2">
      <c r="A578" s="314">
        <v>559</v>
      </c>
      <c r="B578" s="315">
        <v>569</v>
      </c>
      <c r="C578" s="315" t="s">
        <v>1550</v>
      </c>
      <c r="D578" s="316" t="s">
        <v>1547</v>
      </c>
      <c r="E578" s="316" t="s">
        <v>1551</v>
      </c>
      <c r="F578" s="316" t="s">
        <v>106</v>
      </c>
      <c r="G578" s="317">
        <v>335000</v>
      </c>
      <c r="H578" s="317">
        <v>335000</v>
      </c>
      <c r="I578" s="318" t="s">
        <v>91</v>
      </c>
      <c r="J578" s="319">
        <v>0</v>
      </c>
      <c r="K578" s="319">
        <v>0</v>
      </c>
      <c r="L578" s="317">
        <v>0</v>
      </c>
      <c r="M578" s="317">
        <v>0</v>
      </c>
      <c r="N578" s="317">
        <f t="shared" si="9"/>
        <v>335000</v>
      </c>
      <c r="O578" s="320" t="s">
        <v>530</v>
      </c>
      <c r="Q578" s="305"/>
    </row>
    <row r="579" spans="1:17" s="304" customFormat="1" ht="14.25" x14ac:dyDescent="0.2">
      <c r="A579" s="314">
        <v>560</v>
      </c>
      <c r="B579" s="315">
        <v>570</v>
      </c>
      <c r="C579" s="315" t="s">
        <v>1553</v>
      </c>
      <c r="D579" s="316" t="s">
        <v>520</v>
      </c>
      <c r="E579" s="316" t="s">
        <v>1554</v>
      </c>
      <c r="F579" s="316" t="s">
        <v>106</v>
      </c>
      <c r="G579" s="317">
        <v>100000</v>
      </c>
      <c r="H579" s="317">
        <v>100000</v>
      </c>
      <c r="I579" s="318" t="s">
        <v>91</v>
      </c>
      <c r="J579" s="319">
        <v>0</v>
      </c>
      <c r="K579" s="319">
        <v>0</v>
      </c>
      <c r="L579" s="317">
        <v>0</v>
      </c>
      <c r="M579" s="317">
        <v>0</v>
      </c>
      <c r="N579" s="317">
        <f t="shared" si="9"/>
        <v>100000</v>
      </c>
      <c r="O579" s="320" t="s">
        <v>530</v>
      </c>
      <c r="Q579" s="305"/>
    </row>
    <row r="580" spans="1:17" s="304" customFormat="1" ht="14.25" x14ac:dyDescent="0.2">
      <c r="A580" s="314">
        <v>561</v>
      </c>
      <c r="B580" s="315">
        <v>571</v>
      </c>
      <c r="C580" s="315" t="s">
        <v>1556</v>
      </c>
      <c r="D580" s="316" t="s">
        <v>927</v>
      </c>
      <c r="E580" s="316" t="s">
        <v>1557</v>
      </c>
      <c r="F580" s="316" t="s">
        <v>106</v>
      </c>
      <c r="G580" s="317">
        <v>6000</v>
      </c>
      <c r="H580" s="317">
        <v>6000</v>
      </c>
      <c r="I580" s="318" t="s">
        <v>91</v>
      </c>
      <c r="J580" s="319">
        <v>0</v>
      </c>
      <c r="K580" s="319">
        <v>0</v>
      </c>
      <c r="L580" s="317">
        <v>0</v>
      </c>
      <c r="M580" s="317">
        <v>0</v>
      </c>
      <c r="N580" s="317">
        <f t="shared" si="9"/>
        <v>6000</v>
      </c>
      <c r="O580" s="320" t="s">
        <v>530</v>
      </c>
      <c r="Q580" s="305"/>
    </row>
    <row r="581" spans="1:17" s="304" customFormat="1" ht="14.25" x14ac:dyDescent="0.2">
      <c r="A581" s="314">
        <v>562</v>
      </c>
      <c r="B581" s="315">
        <v>572</v>
      </c>
      <c r="C581" s="315" t="s">
        <v>1559</v>
      </c>
      <c r="D581" s="316" t="s">
        <v>927</v>
      </c>
      <c r="E581" s="316" t="s">
        <v>1560</v>
      </c>
      <c r="F581" s="316" t="s">
        <v>106</v>
      </c>
      <c r="G581" s="317">
        <v>100000</v>
      </c>
      <c r="H581" s="317">
        <v>100000</v>
      </c>
      <c r="I581" s="318" t="s">
        <v>91</v>
      </c>
      <c r="J581" s="319">
        <v>0</v>
      </c>
      <c r="K581" s="319">
        <v>0</v>
      </c>
      <c r="L581" s="317">
        <v>0</v>
      </c>
      <c r="M581" s="317">
        <v>0</v>
      </c>
      <c r="N581" s="317">
        <f t="shared" si="9"/>
        <v>100000</v>
      </c>
      <c r="O581" s="320" t="s">
        <v>530</v>
      </c>
      <c r="Q581" s="305"/>
    </row>
    <row r="582" spans="1:17" s="304" customFormat="1" ht="28.5" x14ac:dyDescent="0.2">
      <c r="A582" s="314">
        <v>563</v>
      </c>
      <c r="B582" s="315">
        <v>573</v>
      </c>
      <c r="C582" s="315" t="s">
        <v>1562</v>
      </c>
      <c r="D582" s="316" t="s">
        <v>927</v>
      </c>
      <c r="E582" s="316" t="s">
        <v>1563</v>
      </c>
      <c r="F582" s="316" t="s">
        <v>106</v>
      </c>
      <c r="G582" s="317">
        <v>8100</v>
      </c>
      <c r="H582" s="317">
        <v>8100</v>
      </c>
      <c r="I582" s="318" t="s">
        <v>91</v>
      </c>
      <c r="J582" s="319">
        <v>0</v>
      </c>
      <c r="K582" s="319">
        <v>0</v>
      </c>
      <c r="L582" s="317">
        <v>0</v>
      </c>
      <c r="M582" s="317">
        <v>0</v>
      </c>
      <c r="N582" s="317">
        <f t="shared" si="9"/>
        <v>8100</v>
      </c>
      <c r="O582" s="320" t="s">
        <v>530</v>
      </c>
      <c r="Q582" s="305"/>
    </row>
    <row r="583" spans="1:17" s="304" customFormat="1" ht="14.25" x14ac:dyDescent="0.2">
      <c r="A583" s="314">
        <v>564</v>
      </c>
      <c r="B583" s="315">
        <v>574</v>
      </c>
      <c r="C583" s="315" t="s">
        <v>1565</v>
      </c>
      <c r="D583" s="316" t="s">
        <v>175</v>
      </c>
      <c r="E583" s="316" t="s">
        <v>1566</v>
      </c>
      <c r="F583" s="316" t="s">
        <v>106</v>
      </c>
      <c r="G583" s="317">
        <v>15000</v>
      </c>
      <c r="H583" s="317">
        <v>15000</v>
      </c>
      <c r="I583" s="318" t="s">
        <v>91</v>
      </c>
      <c r="J583" s="319">
        <v>0</v>
      </c>
      <c r="K583" s="319">
        <v>0</v>
      </c>
      <c r="L583" s="317">
        <v>0</v>
      </c>
      <c r="M583" s="317">
        <v>0</v>
      </c>
      <c r="N583" s="317">
        <f t="shared" si="9"/>
        <v>15000</v>
      </c>
      <c r="O583" s="320" t="s">
        <v>530</v>
      </c>
      <c r="Q583" s="305"/>
    </row>
    <row r="584" spans="1:17" s="304" customFormat="1" ht="14.25" x14ac:dyDescent="0.2">
      <c r="A584" s="314">
        <v>565</v>
      </c>
      <c r="B584" s="315">
        <v>575</v>
      </c>
      <c r="C584" s="315" t="s">
        <v>1568</v>
      </c>
      <c r="D584" s="316" t="s">
        <v>1569</v>
      </c>
      <c r="E584" s="316" t="s">
        <v>1570</v>
      </c>
      <c r="F584" s="316" t="s">
        <v>106</v>
      </c>
      <c r="G584" s="317">
        <v>75000</v>
      </c>
      <c r="H584" s="317">
        <v>75000</v>
      </c>
      <c r="I584" s="318" t="s">
        <v>91</v>
      </c>
      <c r="J584" s="319">
        <v>0</v>
      </c>
      <c r="K584" s="319">
        <v>0</v>
      </c>
      <c r="L584" s="317">
        <v>0</v>
      </c>
      <c r="M584" s="317">
        <v>0</v>
      </c>
      <c r="N584" s="317">
        <f t="shared" si="9"/>
        <v>75000</v>
      </c>
      <c r="O584" s="320" t="s">
        <v>530</v>
      </c>
      <c r="Q584" s="305"/>
    </row>
    <row r="585" spans="1:17" s="304" customFormat="1" ht="14.25" x14ac:dyDescent="0.2">
      <c r="A585" s="314">
        <v>566</v>
      </c>
      <c r="B585" s="315">
        <v>576</v>
      </c>
      <c r="C585" s="315" t="s">
        <v>1572</v>
      </c>
      <c r="D585" s="316" t="s">
        <v>179</v>
      </c>
      <c r="E585" s="316" t="s">
        <v>1554</v>
      </c>
      <c r="F585" s="316" t="s">
        <v>106</v>
      </c>
      <c r="G585" s="317">
        <v>100000</v>
      </c>
      <c r="H585" s="317">
        <v>100000</v>
      </c>
      <c r="I585" s="318" t="s">
        <v>91</v>
      </c>
      <c r="J585" s="319">
        <v>0</v>
      </c>
      <c r="K585" s="319">
        <v>0</v>
      </c>
      <c r="L585" s="317">
        <v>0</v>
      </c>
      <c r="M585" s="317">
        <v>0</v>
      </c>
      <c r="N585" s="317">
        <f t="shared" si="9"/>
        <v>100000</v>
      </c>
      <c r="O585" s="320" t="s">
        <v>530</v>
      </c>
      <c r="Q585" s="305"/>
    </row>
    <row r="586" spans="1:17" s="304" customFormat="1" ht="14.25" x14ac:dyDescent="0.2">
      <c r="A586" s="314">
        <v>567</v>
      </c>
      <c r="B586" s="315">
        <v>577</v>
      </c>
      <c r="C586" s="315" t="s">
        <v>1574</v>
      </c>
      <c r="D586" s="316" t="s">
        <v>1575</v>
      </c>
      <c r="E586" s="316" t="s">
        <v>1576</v>
      </c>
      <c r="F586" s="316" t="s">
        <v>106</v>
      </c>
      <c r="G586" s="317">
        <v>8000</v>
      </c>
      <c r="H586" s="317">
        <v>8000</v>
      </c>
      <c r="I586" s="318" t="s">
        <v>91</v>
      </c>
      <c r="J586" s="319">
        <v>0</v>
      </c>
      <c r="K586" s="319">
        <v>0</v>
      </c>
      <c r="L586" s="317">
        <v>0</v>
      </c>
      <c r="M586" s="317">
        <v>0</v>
      </c>
      <c r="N586" s="317">
        <f t="shared" si="9"/>
        <v>8000</v>
      </c>
      <c r="O586" s="320" t="s">
        <v>530</v>
      </c>
      <c r="Q586" s="305"/>
    </row>
    <row r="587" spans="1:17" s="304" customFormat="1" ht="14.25" x14ac:dyDescent="0.2">
      <c r="A587" s="314">
        <v>568</v>
      </c>
      <c r="B587" s="315">
        <v>578</v>
      </c>
      <c r="C587" s="315" t="s">
        <v>1578</v>
      </c>
      <c r="D587" s="316" t="s">
        <v>1575</v>
      </c>
      <c r="E587" s="316" t="s">
        <v>1579</v>
      </c>
      <c r="F587" s="316" t="s">
        <v>106</v>
      </c>
      <c r="G587" s="317">
        <v>15000</v>
      </c>
      <c r="H587" s="317">
        <v>15000</v>
      </c>
      <c r="I587" s="318" t="s">
        <v>91</v>
      </c>
      <c r="J587" s="319">
        <v>0</v>
      </c>
      <c r="K587" s="319">
        <v>0</v>
      </c>
      <c r="L587" s="317">
        <v>0</v>
      </c>
      <c r="M587" s="317">
        <v>0</v>
      </c>
      <c r="N587" s="317">
        <f t="shared" si="9"/>
        <v>15000</v>
      </c>
      <c r="O587" s="320" t="s">
        <v>530</v>
      </c>
      <c r="Q587" s="305"/>
    </row>
    <row r="588" spans="1:17" s="304" customFormat="1" ht="28.5" x14ac:dyDescent="0.2">
      <c r="A588" s="314">
        <v>569</v>
      </c>
      <c r="B588" s="315">
        <v>579</v>
      </c>
      <c r="C588" s="315" t="s">
        <v>1581</v>
      </c>
      <c r="D588" s="316" t="s">
        <v>1575</v>
      </c>
      <c r="E588" s="316" t="s">
        <v>1582</v>
      </c>
      <c r="F588" s="316" t="s">
        <v>106</v>
      </c>
      <c r="G588" s="317">
        <v>175000</v>
      </c>
      <c r="H588" s="317">
        <v>175000</v>
      </c>
      <c r="I588" s="318" t="s">
        <v>91</v>
      </c>
      <c r="J588" s="319">
        <v>0</v>
      </c>
      <c r="K588" s="319">
        <v>0</v>
      </c>
      <c r="L588" s="317">
        <v>0</v>
      </c>
      <c r="M588" s="317">
        <v>0</v>
      </c>
      <c r="N588" s="317">
        <f t="shared" si="9"/>
        <v>175000</v>
      </c>
      <c r="O588" s="320" t="s">
        <v>530</v>
      </c>
      <c r="Q588" s="305"/>
    </row>
    <row r="589" spans="1:17" s="304" customFormat="1" ht="14.25" x14ac:dyDescent="0.2">
      <c r="A589" s="314">
        <v>570</v>
      </c>
      <c r="B589" s="315">
        <v>580</v>
      </c>
      <c r="C589" s="315" t="s">
        <v>1584</v>
      </c>
      <c r="D589" s="316" t="s">
        <v>1575</v>
      </c>
      <c r="E589" s="316" t="s">
        <v>1554</v>
      </c>
      <c r="F589" s="316" t="s">
        <v>106</v>
      </c>
      <c r="G589" s="317">
        <v>100000</v>
      </c>
      <c r="H589" s="317">
        <v>100000</v>
      </c>
      <c r="I589" s="318" t="s">
        <v>91</v>
      </c>
      <c r="J589" s="319">
        <v>0</v>
      </c>
      <c r="K589" s="319">
        <v>0</v>
      </c>
      <c r="L589" s="317">
        <v>0</v>
      </c>
      <c r="M589" s="317">
        <v>0</v>
      </c>
      <c r="N589" s="317">
        <f t="shared" si="9"/>
        <v>100000</v>
      </c>
      <c r="O589" s="320" t="s">
        <v>530</v>
      </c>
      <c r="Q589" s="305"/>
    </row>
    <row r="590" spans="1:17" s="304" customFormat="1" ht="28.5" x14ac:dyDescent="0.2">
      <c r="A590" s="314">
        <v>571</v>
      </c>
      <c r="B590" s="315">
        <v>581</v>
      </c>
      <c r="C590" s="315" t="s">
        <v>1586</v>
      </c>
      <c r="D590" s="316" t="s">
        <v>1587</v>
      </c>
      <c r="E590" s="316" t="s">
        <v>1588</v>
      </c>
      <c r="F590" s="316" t="s">
        <v>106</v>
      </c>
      <c r="G590" s="317">
        <v>25000</v>
      </c>
      <c r="H590" s="317">
        <v>25000</v>
      </c>
      <c r="I590" s="318" t="s">
        <v>91</v>
      </c>
      <c r="J590" s="319">
        <v>0</v>
      </c>
      <c r="K590" s="319">
        <v>0</v>
      </c>
      <c r="L590" s="317">
        <v>0</v>
      </c>
      <c r="M590" s="317">
        <v>0</v>
      </c>
      <c r="N590" s="317">
        <f t="shared" si="9"/>
        <v>25000</v>
      </c>
      <c r="O590" s="320" t="s">
        <v>530</v>
      </c>
      <c r="Q590" s="305"/>
    </row>
    <row r="591" spans="1:17" s="304" customFormat="1" ht="14.25" x14ac:dyDescent="0.2">
      <c r="A591" s="314">
        <v>572</v>
      </c>
      <c r="B591" s="315">
        <v>582</v>
      </c>
      <c r="C591" s="315" t="s">
        <v>1590</v>
      </c>
      <c r="D591" s="316" t="s">
        <v>1591</v>
      </c>
      <c r="E591" s="316" t="s">
        <v>1592</v>
      </c>
      <c r="F591" s="316" t="s">
        <v>106</v>
      </c>
      <c r="G591" s="317">
        <v>3000</v>
      </c>
      <c r="H591" s="317">
        <v>3000</v>
      </c>
      <c r="I591" s="318" t="s">
        <v>91</v>
      </c>
      <c r="J591" s="319">
        <v>0</v>
      </c>
      <c r="K591" s="319">
        <v>0</v>
      </c>
      <c r="L591" s="317">
        <v>0</v>
      </c>
      <c r="M591" s="317">
        <v>0</v>
      </c>
      <c r="N591" s="317">
        <f t="shared" si="9"/>
        <v>3000</v>
      </c>
      <c r="O591" s="320" t="s">
        <v>530</v>
      </c>
      <c r="Q591" s="305"/>
    </row>
    <row r="592" spans="1:17" s="304" customFormat="1" ht="14.25" x14ac:dyDescent="0.2">
      <c r="A592" s="314">
        <v>573</v>
      </c>
      <c r="B592" s="315">
        <v>583</v>
      </c>
      <c r="C592" s="315" t="s">
        <v>1594</v>
      </c>
      <c r="D592" s="316" t="s">
        <v>1591</v>
      </c>
      <c r="E592" s="316" t="s">
        <v>1595</v>
      </c>
      <c r="F592" s="316" t="s">
        <v>106</v>
      </c>
      <c r="G592" s="317">
        <v>150000</v>
      </c>
      <c r="H592" s="317">
        <v>150000</v>
      </c>
      <c r="I592" s="318" t="s">
        <v>91</v>
      </c>
      <c r="J592" s="319">
        <v>0</v>
      </c>
      <c r="K592" s="319">
        <v>0</v>
      </c>
      <c r="L592" s="317">
        <v>0</v>
      </c>
      <c r="M592" s="317">
        <v>0</v>
      </c>
      <c r="N592" s="317">
        <f t="shared" si="9"/>
        <v>150000</v>
      </c>
      <c r="O592" s="320" t="s">
        <v>530</v>
      </c>
      <c r="Q592" s="305"/>
    </row>
    <row r="593" spans="1:17" s="304" customFormat="1" ht="14.25" x14ac:dyDescent="0.2">
      <c r="A593" s="314">
        <v>574</v>
      </c>
      <c r="B593" s="315">
        <v>584</v>
      </c>
      <c r="C593" s="315" t="s">
        <v>1597</v>
      </c>
      <c r="D593" s="316" t="s">
        <v>181</v>
      </c>
      <c r="E593" s="316" t="s">
        <v>1598</v>
      </c>
      <c r="F593" s="316" t="s">
        <v>106</v>
      </c>
      <c r="G593" s="317">
        <v>50000</v>
      </c>
      <c r="H593" s="317">
        <v>50000</v>
      </c>
      <c r="I593" s="318" t="s">
        <v>91</v>
      </c>
      <c r="J593" s="319">
        <v>0</v>
      </c>
      <c r="K593" s="319">
        <v>0</v>
      </c>
      <c r="L593" s="317">
        <v>0</v>
      </c>
      <c r="M593" s="317">
        <v>0</v>
      </c>
      <c r="N593" s="317">
        <f t="shared" si="9"/>
        <v>50000</v>
      </c>
      <c r="O593" s="320" t="s">
        <v>530</v>
      </c>
      <c r="Q593" s="305"/>
    </row>
    <row r="594" spans="1:17" s="304" customFormat="1" ht="14.25" x14ac:dyDescent="0.2">
      <c r="A594" s="314">
        <v>575</v>
      </c>
      <c r="B594" s="315">
        <v>585</v>
      </c>
      <c r="C594" s="315" t="s">
        <v>1600</v>
      </c>
      <c r="D594" s="316" t="s">
        <v>181</v>
      </c>
      <c r="E594" s="316" t="s">
        <v>1601</v>
      </c>
      <c r="F594" s="316" t="s">
        <v>106</v>
      </c>
      <c r="G594" s="317">
        <v>25000</v>
      </c>
      <c r="H594" s="317">
        <v>25000</v>
      </c>
      <c r="I594" s="318" t="s">
        <v>91</v>
      </c>
      <c r="J594" s="319">
        <v>0</v>
      </c>
      <c r="K594" s="319">
        <v>0</v>
      </c>
      <c r="L594" s="317">
        <v>0</v>
      </c>
      <c r="M594" s="317">
        <v>0</v>
      </c>
      <c r="N594" s="317">
        <f t="shared" si="9"/>
        <v>25000</v>
      </c>
      <c r="O594" s="320" t="s">
        <v>530</v>
      </c>
      <c r="Q594" s="305"/>
    </row>
    <row r="595" spans="1:17" s="304" customFormat="1" ht="14.25" x14ac:dyDescent="0.2">
      <c r="A595" s="314">
        <v>576</v>
      </c>
      <c r="B595" s="315">
        <v>586</v>
      </c>
      <c r="C595" s="315" t="s">
        <v>1603</v>
      </c>
      <c r="D595" s="316" t="s">
        <v>181</v>
      </c>
      <c r="E595" s="316" t="s">
        <v>1554</v>
      </c>
      <c r="F595" s="316" t="s">
        <v>106</v>
      </c>
      <c r="G595" s="317">
        <v>100000</v>
      </c>
      <c r="H595" s="317">
        <v>100000</v>
      </c>
      <c r="I595" s="318" t="s">
        <v>91</v>
      </c>
      <c r="J595" s="319">
        <v>0</v>
      </c>
      <c r="K595" s="319">
        <v>0</v>
      </c>
      <c r="L595" s="317">
        <v>0</v>
      </c>
      <c r="M595" s="317">
        <v>0</v>
      </c>
      <c r="N595" s="317">
        <f t="shared" si="9"/>
        <v>100000</v>
      </c>
      <c r="O595" s="320" t="s">
        <v>530</v>
      </c>
      <c r="Q595" s="305"/>
    </row>
    <row r="596" spans="1:17" s="304" customFormat="1" ht="14.25" x14ac:dyDescent="0.2">
      <c r="A596" s="314">
        <v>577</v>
      </c>
      <c r="B596" s="315">
        <v>587</v>
      </c>
      <c r="C596" s="315" t="s">
        <v>1605</v>
      </c>
      <c r="D596" s="316" t="s">
        <v>1026</v>
      </c>
      <c r="E596" s="316" t="s">
        <v>1606</v>
      </c>
      <c r="F596" s="316" t="s">
        <v>106</v>
      </c>
      <c r="G596" s="317">
        <v>30000</v>
      </c>
      <c r="H596" s="317">
        <v>30000</v>
      </c>
      <c r="I596" s="318" t="s">
        <v>91</v>
      </c>
      <c r="J596" s="319">
        <v>0</v>
      </c>
      <c r="K596" s="319">
        <v>0</v>
      </c>
      <c r="L596" s="317">
        <v>0</v>
      </c>
      <c r="M596" s="317">
        <v>0</v>
      </c>
      <c r="N596" s="317">
        <f t="shared" si="9"/>
        <v>30000</v>
      </c>
      <c r="O596" s="320" t="s">
        <v>530</v>
      </c>
      <c r="Q596" s="305"/>
    </row>
    <row r="597" spans="1:17" s="304" customFormat="1" ht="28.5" x14ac:dyDescent="0.2">
      <c r="A597" s="314">
        <v>578</v>
      </c>
      <c r="B597" s="315">
        <v>588</v>
      </c>
      <c r="C597" s="315" t="s">
        <v>1608</v>
      </c>
      <c r="D597" s="316" t="s">
        <v>1437</v>
      </c>
      <c r="E597" s="316" t="s">
        <v>1609</v>
      </c>
      <c r="F597" s="316" t="s">
        <v>106</v>
      </c>
      <c r="G597" s="317">
        <v>60000</v>
      </c>
      <c r="H597" s="317">
        <v>60000</v>
      </c>
      <c r="I597" s="318" t="s">
        <v>91</v>
      </c>
      <c r="J597" s="319">
        <v>0</v>
      </c>
      <c r="K597" s="319">
        <v>0</v>
      </c>
      <c r="L597" s="317">
        <v>0</v>
      </c>
      <c r="M597" s="317">
        <v>0</v>
      </c>
      <c r="N597" s="317">
        <f t="shared" si="9"/>
        <v>60000</v>
      </c>
      <c r="O597" s="320" t="s">
        <v>530</v>
      </c>
      <c r="Q597" s="305"/>
    </row>
    <row r="598" spans="1:17" s="304" customFormat="1" ht="28.5" x14ac:dyDescent="0.2">
      <c r="A598" s="314">
        <v>579</v>
      </c>
      <c r="B598" s="315">
        <v>589</v>
      </c>
      <c r="C598" s="315" t="s">
        <v>1611</v>
      </c>
      <c r="D598" s="316" t="s">
        <v>1612</v>
      </c>
      <c r="E598" s="316" t="s">
        <v>1613</v>
      </c>
      <c r="F598" s="316" t="s">
        <v>106</v>
      </c>
      <c r="G598" s="317">
        <v>50000</v>
      </c>
      <c r="H598" s="317">
        <v>50000</v>
      </c>
      <c r="I598" s="318" t="s">
        <v>91</v>
      </c>
      <c r="J598" s="319">
        <v>0</v>
      </c>
      <c r="K598" s="319">
        <v>0</v>
      </c>
      <c r="L598" s="317">
        <v>0</v>
      </c>
      <c r="M598" s="317">
        <v>0</v>
      </c>
      <c r="N598" s="317">
        <f t="shared" si="9"/>
        <v>50000</v>
      </c>
      <c r="O598" s="320" t="s">
        <v>530</v>
      </c>
      <c r="Q598" s="305"/>
    </row>
    <row r="599" spans="1:17" s="304" customFormat="1" ht="28.5" x14ac:dyDescent="0.2">
      <c r="A599" s="314">
        <v>580</v>
      </c>
      <c r="B599" s="315">
        <v>590</v>
      </c>
      <c r="C599" s="315" t="s">
        <v>1615</v>
      </c>
      <c r="D599" s="316" t="s">
        <v>1612</v>
      </c>
      <c r="E599" s="316" t="s">
        <v>1616</v>
      </c>
      <c r="F599" s="316" t="s">
        <v>106</v>
      </c>
      <c r="G599" s="317">
        <v>8000</v>
      </c>
      <c r="H599" s="317">
        <v>8000</v>
      </c>
      <c r="I599" s="318" t="s">
        <v>91</v>
      </c>
      <c r="J599" s="319">
        <v>0</v>
      </c>
      <c r="K599" s="319">
        <v>0</v>
      </c>
      <c r="L599" s="317">
        <v>0</v>
      </c>
      <c r="M599" s="317">
        <v>0</v>
      </c>
      <c r="N599" s="317">
        <f t="shared" si="9"/>
        <v>8000</v>
      </c>
      <c r="O599" s="320" t="s">
        <v>530</v>
      </c>
      <c r="Q599" s="305"/>
    </row>
    <row r="600" spans="1:17" s="304" customFormat="1" ht="14.25" x14ac:dyDescent="0.2">
      <c r="A600" s="314">
        <v>581</v>
      </c>
      <c r="B600" s="315">
        <v>591</v>
      </c>
      <c r="C600" s="315" t="s">
        <v>1618</v>
      </c>
      <c r="D600" s="316" t="s">
        <v>481</v>
      </c>
      <c r="E600" s="316" t="s">
        <v>1619</v>
      </c>
      <c r="F600" s="316" t="s">
        <v>106</v>
      </c>
      <c r="G600" s="317">
        <v>8000</v>
      </c>
      <c r="H600" s="317">
        <v>8000</v>
      </c>
      <c r="I600" s="318" t="s">
        <v>91</v>
      </c>
      <c r="J600" s="319">
        <v>0</v>
      </c>
      <c r="K600" s="319">
        <v>0</v>
      </c>
      <c r="L600" s="317">
        <v>0</v>
      </c>
      <c r="M600" s="317">
        <v>0</v>
      </c>
      <c r="N600" s="317">
        <f t="shared" si="9"/>
        <v>8000</v>
      </c>
      <c r="O600" s="320" t="s">
        <v>530</v>
      </c>
      <c r="Q600" s="305"/>
    </row>
    <row r="601" spans="1:17" s="304" customFormat="1" ht="14.25" x14ac:dyDescent="0.2">
      <c r="A601" s="314">
        <v>582</v>
      </c>
      <c r="B601" s="315">
        <v>592</v>
      </c>
      <c r="C601" s="315" t="s">
        <v>1621</v>
      </c>
      <c r="D601" s="316" t="s">
        <v>481</v>
      </c>
      <c r="E601" s="316" t="s">
        <v>1622</v>
      </c>
      <c r="F601" s="316" t="s">
        <v>106</v>
      </c>
      <c r="G601" s="317">
        <v>8000</v>
      </c>
      <c r="H601" s="317">
        <v>8000</v>
      </c>
      <c r="I601" s="318" t="s">
        <v>91</v>
      </c>
      <c r="J601" s="319">
        <v>0</v>
      </c>
      <c r="K601" s="319">
        <v>0</v>
      </c>
      <c r="L601" s="317">
        <v>0</v>
      </c>
      <c r="M601" s="317">
        <v>0</v>
      </c>
      <c r="N601" s="317">
        <f t="shared" si="9"/>
        <v>8000</v>
      </c>
      <c r="O601" s="320" t="s">
        <v>530</v>
      </c>
      <c r="Q601" s="305"/>
    </row>
    <row r="602" spans="1:17" s="304" customFormat="1" ht="14.25" x14ac:dyDescent="0.2">
      <c r="A602" s="314">
        <v>583</v>
      </c>
      <c r="B602" s="315">
        <v>593</v>
      </c>
      <c r="C602" s="315" t="s">
        <v>1624</v>
      </c>
      <c r="D602" s="316" t="s">
        <v>1517</v>
      </c>
      <c r="E602" s="316" t="s">
        <v>1625</v>
      </c>
      <c r="F602" s="316" t="s">
        <v>106</v>
      </c>
      <c r="G602" s="317">
        <v>10000</v>
      </c>
      <c r="H602" s="317">
        <v>10000</v>
      </c>
      <c r="I602" s="318" t="s">
        <v>91</v>
      </c>
      <c r="J602" s="319">
        <v>0</v>
      </c>
      <c r="K602" s="319">
        <v>0</v>
      </c>
      <c r="L602" s="317">
        <v>0</v>
      </c>
      <c r="M602" s="317">
        <v>0</v>
      </c>
      <c r="N602" s="317">
        <f t="shared" si="9"/>
        <v>10000</v>
      </c>
      <c r="O602" s="320" t="s">
        <v>530</v>
      </c>
      <c r="Q602" s="305"/>
    </row>
    <row r="603" spans="1:17" s="304" customFormat="1" ht="28.5" x14ac:dyDescent="0.2">
      <c r="A603" s="314">
        <v>584</v>
      </c>
      <c r="B603" s="315">
        <v>594</v>
      </c>
      <c r="C603" s="315" t="s">
        <v>1627</v>
      </c>
      <c r="D603" s="316" t="s">
        <v>1517</v>
      </c>
      <c r="E603" s="316" t="s">
        <v>1628</v>
      </c>
      <c r="F603" s="316" t="s">
        <v>106</v>
      </c>
      <c r="G603" s="317">
        <v>12000</v>
      </c>
      <c r="H603" s="317">
        <v>12000</v>
      </c>
      <c r="I603" s="318" t="s">
        <v>91</v>
      </c>
      <c r="J603" s="319">
        <v>0</v>
      </c>
      <c r="K603" s="319">
        <v>0</v>
      </c>
      <c r="L603" s="317">
        <v>0</v>
      </c>
      <c r="M603" s="317">
        <v>0</v>
      </c>
      <c r="N603" s="317">
        <f t="shared" si="9"/>
        <v>12000</v>
      </c>
      <c r="O603" s="320" t="s">
        <v>530</v>
      </c>
      <c r="Q603" s="305"/>
    </row>
    <row r="604" spans="1:17" s="304" customFormat="1" ht="14.25" x14ac:dyDescent="0.2">
      <c r="A604" s="314">
        <v>585</v>
      </c>
      <c r="B604" s="315">
        <v>595</v>
      </c>
      <c r="C604" s="315" t="s">
        <v>1630</v>
      </c>
      <c r="D604" s="316" t="s">
        <v>1517</v>
      </c>
      <c r="E604" s="316" t="s">
        <v>1631</v>
      </c>
      <c r="F604" s="316" t="s">
        <v>106</v>
      </c>
      <c r="G604" s="317">
        <v>3000</v>
      </c>
      <c r="H604" s="317">
        <v>3000</v>
      </c>
      <c r="I604" s="318" t="s">
        <v>91</v>
      </c>
      <c r="J604" s="319">
        <v>0</v>
      </c>
      <c r="K604" s="319">
        <v>0</v>
      </c>
      <c r="L604" s="317">
        <v>0</v>
      </c>
      <c r="M604" s="317">
        <v>0</v>
      </c>
      <c r="N604" s="317">
        <f t="shared" si="9"/>
        <v>3000</v>
      </c>
      <c r="O604" s="320" t="s">
        <v>530</v>
      </c>
      <c r="Q604" s="305"/>
    </row>
    <row r="605" spans="1:17" s="304" customFormat="1" ht="14.25" x14ac:dyDescent="0.2">
      <c r="A605" s="314">
        <v>586</v>
      </c>
      <c r="B605" s="315">
        <v>596</v>
      </c>
      <c r="C605" s="315" t="s">
        <v>1633</v>
      </c>
      <c r="D605" s="316" t="s">
        <v>941</v>
      </c>
      <c r="E605" s="316" t="s">
        <v>1634</v>
      </c>
      <c r="F605" s="316" t="s">
        <v>106</v>
      </c>
      <c r="G605" s="317">
        <v>10000</v>
      </c>
      <c r="H605" s="317">
        <v>10000</v>
      </c>
      <c r="I605" s="318" t="s">
        <v>91</v>
      </c>
      <c r="J605" s="319">
        <v>0</v>
      </c>
      <c r="K605" s="319">
        <v>0</v>
      </c>
      <c r="L605" s="317">
        <v>0</v>
      </c>
      <c r="M605" s="317">
        <v>0</v>
      </c>
      <c r="N605" s="317">
        <f t="shared" si="9"/>
        <v>10000</v>
      </c>
      <c r="O605" s="320" t="s">
        <v>530</v>
      </c>
      <c r="Q605" s="305"/>
    </row>
    <row r="606" spans="1:17" s="304" customFormat="1" ht="14.25" x14ac:dyDescent="0.2">
      <c r="A606" s="314">
        <v>587</v>
      </c>
      <c r="B606" s="315">
        <v>597</v>
      </c>
      <c r="C606" s="315" t="s">
        <v>1636</v>
      </c>
      <c r="D606" s="316" t="s">
        <v>941</v>
      </c>
      <c r="E606" s="316" t="s">
        <v>1637</v>
      </c>
      <c r="F606" s="316" t="s">
        <v>106</v>
      </c>
      <c r="G606" s="317">
        <v>15000</v>
      </c>
      <c r="H606" s="317">
        <v>15000</v>
      </c>
      <c r="I606" s="318" t="s">
        <v>91</v>
      </c>
      <c r="J606" s="319">
        <v>0</v>
      </c>
      <c r="K606" s="319">
        <v>0</v>
      </c>
      <c r="L606" s="317">
        <v>0</v>
      </c>
      <c r="M606" s="317">
        <v>0</v>
      </c>
      <c r="N606" s="317">
        <f t="shared" ref="N606:N669" si="10">IF(L606&gt;0,L606-M606,H606-M606)</f>
        <v>15000</v>
      </c>
      <c r="O606" s="320" t="s">
        <v>530</v>
      </c>
      <c r="Q606" s="305"/>
    </row>
    <row r="607" spans="1:17" s="304" customFormat="1" ht="14.25" x14ac:dyDescent="0.2">
      <c r="A607" s="314">
        <v>588</v>
      </c>
      <c r="B607" s="315">
        <v>598</v>
      </c>
      <c r="C607" s="315" t="s">
        <v>1639</v>
      </c>
      <c r="D607" s="316" t="s">
        <v>941</v>
      </c>
      <c r="E607" s="316" t="s">
        <v>1640</v>
      </c>
      <c r="F607" s="316" t="s">
        <v>106</v>
      </c>
      <c r="G607" s="317">
        <v>7000</v>
      </c>
      <c r="H607" s="317">
        <v>7000</v>
      </c>
      <c r="I607" s="318" t="s">
        <v>91</v>
      </c>
      <c r="J607" s="319">
        <v>0</v>
      </c>
      <c r="K607" s="319">
        <v>0</v>
      </c>
      <c r="L607" s="317">
        <v>0</v>
      </c>
      <c r="M607" s="317">
        <v>0</v>
      </c>
      <c r="N607" s="317">
        <f t="shared" si="10"/>
        <v>7000</v>
      </c>
      <c r="O607" s="320" t="s">
        <v>530</v>
      </c>
      <c r="Q607" s="305"/>
    </row>
    <row r="608" spans="1:17" s="304" customFormat="1" ht="14.25" x14ac:dyDescent="0.2">
      <c r="A608" s="314">
        <v>589</v>
      </c>
      <c r="B608" s="315">
        <v>599</v>
      </c>
      <c r="C608" s="315" t="s">
        <v>1642</v>
      </c>
      <c r="D608" s="316" t="s">
        <v>945</v>
      </c>
      <c r="E608" s="316" t="s">
        <v>1643</v>
      </c>
      <c r="F608" s="316" t="s">
        <v>106</v>
      </c>
      <c r="G608" s="317">
        <v>50000</v>
      </c>
      <c r="H608" s="317">
        <v>50000</v>
      </c>
      <c r="I608" s="318" t="s">
        <v>91</v>
      </c>
      <c r="J608" s="319">
        <v>0</v>
      </c>
      <c r="K608" s="319">
        <v>0</v>
      </c>
      <c r="L608" s="317">
        <v>0</v>
      </c>
      <c r="M608" s="317">
        <v>0</v>
      </c>
      <c r="N608" s="317">
        <f t="shared" si="10"/>
        <v>50000</v>
      </c>
      <c r="O608" s="320" t="s">
        <v>530</v>
      </c>
      <c r="Q608" s="305"/>
    </row>
    <row r="609" spans="1:17" s="304" customFormat="1" ht="14.25" x14ac:dyDescent="0.2">
      <c r="A609" s="314">
        <v>590</v>
      </c>
      <c r="B609" s="315">
        <v>600</v>
      </c>
      <c r="C609" s="315" t="s">
        <v>1645</v>
      </c>
      <c r="D609" s="316" t="s">
        <v>481</v>
      </c>
      <c r="E609" s="316" t="s">
        <v>1530</v>
      </c>
      <c r="F609" s="316" t="s">
        <v>106</v>
      </c>
      <c r="G609" s="317">
        <v>33450</v>
      </c>
      <c r="H609" s="317">
        <v>33450</v>
      </c>
      <c r="I609" s="318" t="s">
        <v>91</v>
      </c>
      <c r="J609" s="319">
        <v>0</v>
      </c>
      <c r="K609" s="319">
        <v>0</v>
      </c>
      <c r="L609" s="317">
        <v>0</v>
      </c>
      <c r="M609" s="317">
        <v>0</v>
      </c>
      <c r="N609" s="317">
        <f t="shared" si="10"/>
        <v>33450</v>
      </c>
      <c r="O609" s="320" t="s">
        <v>530</v>
      </c>
      <c r="Q609" s="305"/>
    </row>
    <row r="610" spans="1:17" s="304" customFormat="1" ht="14.25" x14ac:dyDescent="0.2">
      <c r="A610" s="314">
        <v>591</v>
      </c>
      <c r="B610" s="315">
        <v>601</v>
      </c>
      <c r="C610" s="315" t="s">
        <v>1647</v>
      </c>
      <c r="D610" s="316" t="s">
        <v>952</v>
      </c>
      <c r="E610" s="316" t="s">
        <v>1530</v>
      </c>
      <c r="F610" s="316" t="s">
        <v>106</v>
      </c>
      <c r="G610" s="317">
        <v>35000</v>
      </c>
      <c r="H610" s="317">
        <v>35000</v>
      </c>
      <c r="I610" s="318" t="s">
        <v>91</v>
      </c>
      <c r="J610" s="319">
        <v>0</v>
      </c>
      <c r="K610" s="319">
        <v>0</v>
      </c>
      <c r="L610" s="317">
        <v>0</v>
      </c>
      <c r="M610" s="317">
        <v>0</v>
      </c>
      <c r="N610" s="317">
        <f t="shared" si="10"/>
        <v>35000</v>
      </c>
      <c r="O610" s="320" t="s">
        <v>530</v>
      </c>
      <c r="Q610" s="305"/>
    </row>
    <row r="611" spans="1:17" s="304" customFormat="1" ht="14.25" x14ac:dyDescent="0.2">
      <c r="A611" s="314">
        <v>592</v>
      </c>
      <c r="B611" s="315">
        <v>602</v>
      </c>
      <c r="C611" s="315" t="s">
        <v>1649</v>
      </c>
      <c r="D611" s="316" t="s">
        <v>1650</v>
      </c>
      <c r="E611" s="316" t="s">
        <v>1651</v>
      </c>
      <c r="F611" s="316" t="s">
        <v>106</v>
      </c>
      <c r="G611" s="317">
        <v>294000</v>
      </c>
      <c r="H611" s="317">
        <v>294000</v>
      </c>
      <c r="I611" s="318" t="s">
        <v>91</v>
      </c>
      <c r="J611" s="319">
        <v>0</v>
      </c>
      <c r="K611" s="319">
        <v>0</v>
      </c>
      <c r="L611" s="317">
        <v>0</v>
      </c>
      <c r="M611" s="317">
        <v>0</v>
      </c>
      <c r="N611" s="317">
        <f t="shared" si="10"/>
        <v>294000</v>
      </c>
      <c r="O611" s="320" t="s">
        <v>530</v>
      </c>
      <c r="Q611" s="305"/>
    </row>
    <row r="612" spans="1:17" s="304" customFormat="1" ht="28.5" x14ac:dyDescent="0.2">
      <c r="A612" s="314">
        <v>593</v>
      </c>
      <c r="B612" s="315">
        <v>603</v>
      </c>
      <c r="C612" s="315" t="s">
        <v>1653</v>
      </c>
      <c r="D612" s="316" t="s">
        <v>1587</v>
      </c>
      <c r="E612" s="316" t="s">
        <v>1654</v>
      </c>
      <c r="F612" s="316" t="s">
        <v>106</v>
      </c>
      <c r="G612" s="317">
        <v>20000</v>
      </c>
      <c r="H612" s="317">
        <v>20000</v>
      </c>
      <c r="I612" s="318" t="s">
        <v>91</v>
      </c>
      <c r="J612" s="319">
        <v>0</v>
      </c>
      <c r="K612" s="319">
        <v>0</v>
      </c>
      <c r="L612" s="317">
        <v>0</v>
      </c>
      <c r="M612" s="317">
        <v>0</v>
      </c>
      <c r="N612" s="317">
        <f t="shared" si="10"/>
        <v>20000</v>
      </c>
      <c r="O612" s="320" t="s">
        <v>530</v>
      </c>
      <c r="Q612" s="305"/>
    </row>
    <row r="613" spans="1:17" s="304" customFormat="1" ht="28.5" x14ac:dyDescent="0.2">
      <c r="A613" s="314">
        <v>594</v>
      </c>
      <c r="B613" s="315">
        <v>604</v>
      </c>
      <c r="C613" s="315" t="s">
        <v>1656</v>
      </c>
      <c r="D613" s="316" t="s">
        <v>1587</v>
      </c>
      <c r="E613" s="316" t="s">
        <v>1657</v>
      </c>
      <c r="F613" s="316" t="s">
        <v>106</v>
      </c>
      <c r="G613" s="317">
        <v>350000</v>
      </c>
      <c r="H613" s="317">
        <v>350000</v>
      </c>
      <c r="I613" s="318" t="s">
        <v>91</v>
      </c>
      <c r="J613" s="319">
        <v>0</v>
      </c>
      <c r="K613" s="319">
        <v>0</v>
      </c>
      <c r="L613" s="317">
        <v>0</v>
      </c>
      <c r="M613" s="317">
        <v>0</v>
      </c>
      <c r="N613" s="317">
        <f t="shared" si="10"/>
        <v>350000</v>
      </c>
      <c r="O613" s="320" t="s">
        <v>530</v>
      </c>
      <c r="Q613" s="305"/>
    </row>
    <row r="614" spans="1:17" s="304" customFormat="1" ht="28.5" x14ac:dyDescent="0.2">
      <c r="A614" s="314">
        <v>595</v>
      </c>
      <c r="B614" s="315">
        <v>605</v>
      </c>
      <c r="C614" s="315" t="s">
        <v>1659</v>
      </c>
      <c r="D614" s="316" t="s">
        <v>1587</v>
      </c>
      <c r="E614" s="316" t="s">
        <v>1660</v>
      </c>
      <c r="F614" s="316" t="s">
        <v>106</v>
      </c>
      <c r="G614" s="317">
        <v>12500</v>
      </c>
      <c r="H614" s="317">
        <v>12500</v>
      </c>
      <c r="I614" s="318" t="s">
        <v>91</v>
      </c>
      <c r="J614" s="319">
        <v>0</v>
      </c>
      <c r="K614" s="319">
        <v>0</v>
      </c>
      <c r="L614" s="317">
        <v>0</v>
      </c>
      <c r="M614" s="317">
        <v>0</v>
      </c>
      <c r="N614" s="317">
        <f t="shared" si="10"/>
        <v>12500</v>
      </c>
      <c r="O614" s="320" t="s">
        <v>530</v>
      </c>
      <c r="Q614" s="305"/>
    </row>
    <row r="615" spans="1:17" s="304" customFormat="1" ht="14.25" x14ac:dyDescent="0.2">
      <c r="A615" s="314">
        <v>596</v>
      </c>
      <c r="B615" s="315">
        <v>606</v>
      </c>
      <c r="C615" s="315" t="s">
        <v>1662</v>
      </c>
      <c r="D615" s="316" t="s">
        <v>1663</v>
      </c>
      <c r="E615" s="316" t="s">
        <v>1664</v>
      </c>
      <c r="F615" s="316" t="s">
        <v>106</v>
      </c>
      <c r="G615" s="317">
        <v>100000</v>
      </c>
      <c r="H615" s="317">
        <v>100000</v>
      </c>
      <c r="I615" s="318" t="s">
        <v>91</v>
      </c>
      <c r="J615" s="319">
        <v>0</v>
      </c>
      <c r="K615" s="319">
        <v>0</v>
      </c>
      <c r="L615" s="317">
        <v>0</v>
      </c>
      <c r="M615" s="317">
        <v>0</v>
      </c>
      <c r="N615" s="317">
        <f t="shared" si="10"/>
        <v>100000</v>
      </c>
      <c r="O615" s="320" t="s">
        <v>530</v>
      </c>
      <c r="Q615" s="305"/>
    </row>
    <row r="616" spans="1:17" s="304" customFormat="1" ht="28.5" x14ac:dyDescent="0.2">
      <c r="A616" s="314">
        <v>597</v>
      </c>
      <c r="B616" s="315">
        <v>607</v>
      </c>
      <c r="C616" s="315" t="s">
        <v>1666</v>
      </c>
      <c r="D616" s="316" t="s">
        <v>1663</v>
      </c>
      <c r="E616" s="316" t="s">
        <v>1072</v>
      </c>
      <c r="F616" s="316" t="s">
        <v>106</v>
      </c>
      <c r="G616" s="317">
        <v>12000</v>
      </c>
      <c r="H616" s="317">
        <v>12000</v>
      </c>
      <c r="I616" s="318" t="s">
        <v>91</v>
      </c>
      <c r="J616" s="319">
        <v>0</v>
      </c>
      <c r="K616" s="319">
        <v>0</v>
      </c>
      <c r="L616" s="317">
        <v>0</v>
      </c>
      <c r="M616" s="317">
        <v>0</v>
      </c>
      <c r="N616" s="317">
        <f t="shared" si="10"/>
        <v>12000</v>
      </c>
      <c r="O616" s="320" t="s">
        <v>530</v>
      </c>
      <c r="Q616" s="305"/>
    </row>
    <row r="617" spans="1:17" s="304" customFormat="1" ht="14.25" x14ac:dyDescent="0.2">
      <c r="A617" s="314">
        <v>598</v>
      </c>
      <c r="B617" s="315">
        <v>608</v>
      </c>
      <c r="C617" s="315" t="s">
        <v>1668</v>
      </c>
      <c r="D617" s="316" t="s">
        <v>190</v>
      </c>
      <c r="E617" s="316" t="s">
        <v>1669</v>
      </c>
      <c r="F617" s="316" t="s">
        <v>106</v>
      </c>
      <c r="G617" s="317">
        <v>50000</v>
      </c>
      <c r="H617" s="317">
        <v>50000</v>
      </c>
      <c r="I617" s="318" t="s">
        <v>91</v>
      </c>
      <c r="J617" s="319">
        <v>0</v>
      </c>
      <c r="K617" s="319">
        <v>0</v>
      </c>
      <c r="L617" s="317">
        <v>0</v>
      </c>
      <c r="M617" s="317">
        <v>0</v>
      </c>
      <c r="N617" s="317">
        <f t="shared" si="10"/>
        <v>50000</v>
      </c>
      <c r="O617" s="320" t="s">
        <v>530</v>
      </c>
      <c r="Q617" s="305"/>
    </row>
    <row r="618" spans="1:17" s="304" customFormat="1" ht="14.25" x14ac:dyDescent="0.2">
      <c r="A618" s="314">
        <v>599</v>
      </c>
      <c r="B618" s="315">
        <v>609</v>
      </c>
      <c r="C618" s="315" t="s">
        <v>1671</v>
      </c>
      <c r="D618" s="316" t="s">
        <v>280</v>
      </c>
      <c r="E618" s="316" t="s">
        <v>1672</v>
      </c>
      <c r="F618" s="316" t="s">
        <v>106</v>
      </c>
      <c r="G618" s="317">
        <v>95000</v>
      </c>
      <c r="H618" s="317">
        <v>95000</v>
      </c>
      <c r="I618" s="318" t="s">
        <v>91</v>
      </c>
      <c r="J618" s="319">
        <v>0</v>
      </c>
      <c r="K618" s="319">
        <v>0</v>
      </c>
      <c r="L618" s="317">
        <v>0</v>
      </c>
      <c r="M618" s="317">
        <v>0</v>
      </c>
      <c r="N618" s="317">
        <f t="shared" si="10"/>
        <v>95000</v>
      </c>
      <c r="O618" s="320" t="s">
        <v>530</v>
      </c>
      <c r="Q618" s="305"/>
    </row>
    <row r="619" spans="1:17" s="304" customFormat="1" ht="14.25" x14ac:dyDescent="0.2">
      <c r="A619" s="314">
        <v>600</v>
      </c>
      <c r="B619" s="315">
        <v>610</v>
      </c>
      <c r="C619" s="315" t="s">
        <v>1674</v>
      </c>
      <c r="D619" s="316" t="s">
        <v>1675</v>
      </c>
      <c r="E619" s="316" t="s">
        <v>1676</v>
      </c>
      <c r="F619" s="316" t="s">
        <v>106</v>
      </c>
      <c r="G619" s="317">
        <v>5000000</v>
      </c>
      <c r="H619" s="317">
        <v>5000000</v>
      </c>
      <c r="I619" s="318" t="s">
        <v>91</v>
      </c>
      <c r="J619" s="319">
        <v>0</v>
      </c>
      <c r="K619" s="319">
        <v>0</v>
      </c>
      <c r="L619" s="317">
        <v>0</v>
      </c>
      <c r="M619" s="317">
        <v>0</v>
      </c>
      <c r="N619" s="317">
        <f t="shared" si="10"/>
        <v>5000000</v>
      </c>
      <c r="O619" s="320" t="s">
        <v>530</v>
      </c>
      <c r="Q619" s="305"/>
    </row>
    <row r="620" spans="1:17" s="304" customFormat="1" ht="14.25" x14ac:dyDescent="0.2">
      <c r="A620" s="314">
        <v>601</v>
      </c>
      <c r="B620" s="315">
        <v>611</v>
      </c>
      <c r="C620" s="315" t="s">
        <v>1678</v>
      </c>
      <c r="D620" s="316" t="s">
        <v>481</v>
      </c>
      <c r="E620" s="316" t="s">
        <v>1679</v>
      </c>
      <c r="F620" s="316" t="s">
        <v>106</v>
      </c>
      <c r="G620" s="317">
        <v>52200</v>
      </c>
      <c r="H620" s="317">
        <v>52200</v>
      </c>
      <c r="I620" s="318" t="s">
        <v>91</v>
      </c>
      <c r="J620" s="319">
        <v>0</v>
      </c>
      <c r="K620" s="319">
        <v>0</v>
      </c>
      <c r="L620" s="317">
        <v>0</v>
      </c>
      <c r="M620" s="317">
        <v>0</v>
      </c>
      <c r="N620" s="317">
        <f t="shared" si="10"/>
        <v>52200</v>
      </c>
      <c r="O620" s="320" t="s">
        <v>530</v>
      </c>
      <c r="Q620" s="305"/>
    </row>
    <row r="621" spans="1:17" s="304" customFormat="1" ht="28.5" x14ac:dyDescent="0.2">
      <c r="A621" s="314">
        <v>602</v>
      </c>
      <c r="B621" s="315">
        <v>612</v>
      </c>
      <c r="C621" s="315" t="s">
        <v>1681</v>
      </c>
      <c r="D621" s="316" t="s">
        <v>159</v>
      </c>
      <c r="E621" s="316" t="s">
        <v>1682</v>
      </c>
      <c r="F621" s="316" t="s">
        <v>106</v>
      </c>
      <c r="G621" s="317">
        <v>30000</v>
      </c>
      <c r="H621" s="317">
        <v>30000</v>
      </c>
      <c r="I621" s="318" t="s">
        <v>91</v>
      </c>
      <c r="J621" s="319">
        <v>0</v>
      </c>
      <c r="K621" s="319">
        <v>0</v>
      </c>
      <c r="L621" s="317">
        <v>0</v>
      </c>
      <c r="M621" s="317">
        <v>0</v>
      </c>
      <c r="N621" s="317">
        <f t="shared" si="10"/>
        <v>30000</v>
      </c>
      <c r="O621" s="320" t="s">
        <v>530</v>
      </c>
      <c r="Q621" s="305"/>
    </row>
    <row r="622" spans="1:17" s="304" customFormat="1" ht="14.25" x14ac:dyDescent="0.2">
      <c r="A622" s="314">
        <v>603</v>
      </c>
      <c r="B622" s="315">
        <v>613</v>
      </c>
      <c r="C622" s="315" t="s">
        <v>1684</v>
      </c>
      <c r="D622" s="316" t="s">
        <v>481</v>
      </c>
      <c r="E622" s="316" t="s">
        <v>1445</v>
      </c>
      <c r="F622" s="316" t="s">
        <v>106</v>
      </c>
      <c r="G622" s="317">
        <v>87000</v>
      </c>
      <c r="H622" s="317">
        <v>87000</v>
      </c>
      <c r="I622" s="318" t="s">
        <v>91</v>
      </c>
      <c r="J622" s="319">
        <v>0</v>
      </c>
      <c r="K622" s="319">
        <v>0</v>
      </c>
      <c r="L622" s="317">
        <v>0</v>
      </c>
      <c r="M622" s="317">
        <v>0</v>
      </c>
      <c r="N622" s="317">
        <f t="shared" si="10"/>
        <v>87000</v>
      </c>
      <c r="O622" s="320" t="s">
        <v>530</v>
      </c>
      <c r="Q622" s="305"/>
    </row>
    <row r="623" spans="1:17" s="304" customFormat="1" ht="14.25" x14ac:dyDescent="0.2">
      <c r="A623" s="314">
        <v>604</v>
      </c>
      <c r="B623" s="315">
        <v>614</v>
      </c>
      <c r="C623" s="315" t="s">
        <v>1686</v>
      </c>
      <c r="D623" s="316" t="s">
        <v>1687</v>
      </c>
      <c r="E623" s="316" t="s">
        <v>1651</v>
      </c>
      <c r="F623" s="316" t="s">
        <v>106</v>
      </c>
      <c r="G623" s="317">
        <v>317000</v>
      </c>
      <c r="H623" s="317">
        <v>317000</v>
      </c>
      <c r="I623" s="318" t="s">
        <v>91</v>
      </c>
      <c r="J623" s="319">
        <v>0</v>
      </c>
      <c r="K623" s="319">
        <v>0</v>
      </c>
      <c r="L623" s="317">
        <v>0</v>
      </c>
      <c r="M623" s="317">
        <v>0</v>
      </c>
      <c r="N623" s="317">
        <f t="shared" si="10"/>
        <v>317000</v>
      </c>
      <c r="O623" s="320" t="s">
        <v>530</v>
      </c>
      <c r="Q623" s="305"/>
    </row>
    <row r="624" spans="1:17" s="304" customFormat="1" ht="14.25" x14ac:dyDescent="0.2">
      <c r="A624" s="314">
        <v>605</v>
      </c>
      <c r="B624" s="315">
        <v>615</v>
      </c>
      <c r="C624" s="315" t="s">
        <v>1689</v>
      </c>
      <c r="D624" s="316" t="s">
        <v>1690</v>
      </c>
      <c r="E624" s="316" t="s">
        <v>1691</v>
      </c>
      <c r="F624" s="316" t="s">
        <v>106</v>
      </c>
      <c r="G624" s="317">
        <v>20000</v>
      </c>
      <c r="H624" s="317">
        <v>20000</v>
      </c>
      <c r="I624" s="318" t="s">
        <v>91</v>
      </c>
      <c r="J624" s="319">
        <v>0</v>
      </c>
      <c r="K624" s="319">
        <v>0</v>
      </c>
      <c r="L624" s="317">
        <v>0</v>
      </c>
      <c r="M624" s="317">
        <v>0</v>
      </c>
      <c r="N624" s="317">
        <f t="shared" si="10"/>
        <v>20000</v>
      </c>
      <c r="O624" s="320" t="s">
        <v>530</v>
      </c>
      <c r="Q624" s="305"/>
    </row>
    <row r="625" spans="1:17" s="304" customFormat="1" ht="14.25" x14ac:dyDescent="0.2">
      <c r="A625" s="314">
        <v>606</v>
      </c>
      <c r="B625" s="315">
        <v>616</v>
      </c>
      <c r="C625" s="315" t="s">
        <v>1693</v>
      </c>
      <c r="D625" s="316" t="s">
        <v>1694</v>
      </c>
      <c r="E625" s="316" t="s">
        <v>1695</v>
      </c>
      <c r="F625" s="316" t="s">
        <v>106</v>
      </c>
      <c r="G625" s="317">
        <v>10000</v>
      </c>
      <c r="H625" s="317">
        <v>10000</v>
      </c>
      <c r="I625" s="318" t="s">
        <v>91</v>
      </c>
      <c r="J625" s="319">
        <v>0</v>
      </c>
      <c r="K625" s="319">
        <v>0</v>
      </c>
      <c r="L625" s="317">
        <v>0</v>
      </c>
      <c r="M625" s="317">
        <v>0</v>
      </c>
      <c r="N625" s="317">
        <f t="shared" si="10"/>
        <v>10000</v>
      </c>
      <c r="O625" s="320" t="s">
        <v>530</v>
      </c>
      <c r="Q625" s="305"/>
    </row>
    <row r="626" spans="1:17" s="304" customFormat="1" ht="14.25" x14ac:dyDescent="0.2">
      <c r="A626" s="314">
        <v>607</v>
      </c>
      <c r="B626" s="315">
        <v>617</v>
      </c>
      <c r="C626" s="315" t="s">
        <v>1697</v>
      </c>
      <c r="D626" s="316" t="s">
        <v>1694</v>
      </c>
      <c r="E626" s="316" t="s">
        <v>1698</v>
      </c>
      <c r="F626" s="316" t="s">
        <v>106</v>
      </c>
      <c r="G626" s="317">
        <v>5000</v>
      </c>
      <c r="H626" s="317">
        <v>5000</v>
      </c>
      <c r="I626" s="318" t="s">
        <v>91</v>
      </c>
      <c r="J626" s="319">
        <v>0</v>
      </c>
      <c r="K626" s="319">
        <v>0</v>
      </c>
      <c r="L626" s="317">
        <v>0</v>
      </c>
      <c r="M626" s="317">
        <v>0</v>
      </c>
      <c r="N626" s="317">
        <f t="shared" si="10"/>
        <v>5000</v>
      </c>
      <c r="O626" s="320" t="s">
        <v>530</v>
      </c>
      <c r="Q626" s="305"/>
    </row>
    <row r="627" spans="1:17" s="304" customFormat="1" ht="14.25" x14ac:dyDescent="0.2">
      <c r="A627" s="314">
        <v>608</v>
      </c>
      <c r="B627" s="315">
        <v>618</v>
      </c>
      <c r="C627" s="315" t="s">
        <v>1700</v>
      </c>
      <c r="D627" s="316" t="s">
        <v>1694</v>
      </c>
      <c r="E627" s="316" t="s">
        <v>1657</v>
      </c>
      <c r="F627" s="316" t="s">
        <v>106</v>
      </c>
      <c r="G627" s="317">
        <v>350000</v>
      </c>
      <c r="H627" s="317">
        <v>350000</v>
      </c>
      <c r="I627" s="318" t="s">
        <v>91</v>
      </c>
      <c r="J627" s="319">
        <v>0</v>
      </c>
      <c r="K627" s="319">
        <v>0</v>
      </c>
      <c r="L627" s="317">
        <v>0</v>
      </c>
      <c r="M627" s="317">
        <v>0</v>
      </c>
      <c r="N627" s="317">
        <f t="shared" si="10"/>
        <v>350000</v>
      </c>
      <c r="O627" s="320" t="s">
        <v>530</v>
      </c>
      <c r="Q627" s="305"/>
    </row>
    <row r="628" spans="1:17" s="304" customFormat="1" ht="14.25" x14ac:dyDescent="0.2">
      <c r="A628" s="314">
        <v>609</v>
      </c>
      <c r="B628" s="315">
        <v>619</v>
      </c>
      <c r="C628" s="315" t="s">
        <v>1702</v>
      </c>
      <c r="D628" s="316" t="s">
        <v>1694</v>
      </c>
      <c r="E628" s="316" t="s">
        <v>1703</v>
      </c>
      <c r="F628" s="316" t="s">
        <v>106</v>
      </c>
      <c r="G628" s="317">
        <v>35000</v>
      </c>
      <c r="H628" s="317">
        <v>35000</v>
      </c>
      <c r="I628" s="318" t="s">
        <v>91</v>
      </c>
      <c r="J628" s="319">
        <v>0</v>
      </c>
      <c r="K628" s="319">
        <v>0</v>
      </c>
      <c r="L628" s="317">
        <v>0</v>
      </c>
      <c r="M628" s="317">
        <v>0</v>
      </c>
      <c r="N628" s="317">
        <f t="shared" si="10"/>
        <v>35000</v>
      </c>
      <c r="O628" s="320" t="s">
        <v>530</v>
      </c>
      <c r="Q628" s="305"/>
    </row>
    <row r="629" spans="1:17" s="304" customFormat="1" ht="14.25" x14ac:dyDescent="0.2">
      <c r="A629" s="314">
        <v>610</v>
      </c>
      <c r="B629" s="315">
        <v>620</v>
      </c>
      <c r="C629" s="315" t="s">
        <v>1705</v>
      </c>
      <c r="D629" s="316" t="s">
        <v>1706</v>
      </c>
      <c r="E629" s="316" t="s">
        <v>1707</v>
      </c>
      <c r="F629" s="316" t="s">
        <v>106</v>
      </c>
      <c r="G629" s="317">
        <v>25000</v>
      </c>
      <c r="H629" s="317">
        <v>25000</v>
      </c>
      <c r="I629" s="318" t="s">
        <v>91</v>
      </c>
      <c r="J629" s="319">
        <v>0</v>
      </c>
      <c r="K629" s="319">
        <v>0</v>
      </c>
      <c r="L629" s="317">
        <v>0</v>
      </c>
      <c r="M629" s="317">
        <v>0</v>
      </c>
      <c r="N629" s="317">
        <f t="shared" si="10"/>
        <v>25000</v>
      </c>
      <c r="O629" s="320" t="s">
        <v>530</v>
      </c>
      <c r="Q629" s="305"/>
    </row>
    <row r="630" spans="1:17" s="304" customFormat="1" ht="28.5" x14ac:dyDescent="0.2">
      <c r="A630" s="314">
        <v>611</v>
      </c>
      <c r="B630" s="315">
        <v>621</v>
      </c>
      <c r="C630" s="315" t="s">
        <v>1709</v>
      </c>
      <c r="D630" s="316" t="s">
        <v>1706</v>
      </c>
      <c r="E630" s="316" t="s">
        <v>1710</v>
      </c>
      <c r="F630" s="316" t="s">
        <v>106</v>
      </c>
      <c r="G630" s="317">
        <v>45000</v>
      </c>
      <c r="H630" s="317">
        <v>45000</v>
      </c>
      <c r="I630" s="318" t="s">
        <v>91</v>
      </c>
      <c r="J630" s="319">
        <v>0</v>
      </c>
      <c r="K630" s="319">
        <v>0</v>
      </c>
      <c r="L630" s="317">
        <v>0</v>
      </c>
      <c r="M630" s="317">
        <v>0</v>
      </c>
      <c r="N630" s="317">
        <f t="shared" si="10"/>
        <v>45000</v>
      </c>
      <c r="O630" s="320" t="s">
        <v>530</v>
      </c>
      <c r="Q630" s="305"/>
    </row>
    <row r="631" spans="1:17" s="304" customFormat="1" ht="42.75" x14ac:dyDescent="0.2">
      <c r="A631" s="314">
        <v>612</v>
      </c>
      <c r="B631" s="315">
        <v>622</v>
      </c>
      <c r="C631" s="315" t="s">
        <v>1712</v>
      </c>
      <c r="D631" s="316" t="s">
        <v>1713</v>
      </c>
      <c r="E631" s="316" t="s">
        <v>1714</v>
      </c>
      <c r="F631" s="316" t="s">
        <v>106</v>
      </c>
      <c r="G631" s="317">
        <v>325000</v>
      </c>
      <c r="H631" s="317">
        <v>325000</v>
      </c>
      <c r="I631" s="318" t="s">
        <v>91</v>
      </c>
      <c r="J631" s="319">
        <v>0</v>
      </c>
      <c r="K631" s="319">
        <v>0</v>
      </c>
      <c r="L631" s="317">
        <v>0</v>
      </c>
      <c r="M631" s="317">
        <v>0</v>
      </c>
      <c r="N631" s="317">
        <f t="shared" si="10"/>
        <v>325000</v>
      </c>
      <c r="O631" s="320" t="s">
        <v>530</v>
      </c>
      <c r="Q631" s="305"/>
    </row>
    <row r="632" spans="1:17" s="304" customFormat="1" ht="28.5" x14ac:dyDescent="0.2">
      <c r="A632" s="314">
        <v>613</v>
      </c>
      <c r="B632" s="315">
        <v>623</v>
      </c>
      <c r="C632" s="315" t="s">
        <v>1716</v>
      </c>
      <c r="D632" s="316" t="s">
        <v>203</v>
      </c>
      <c r="E632" s="316" t="s">
        <v>1717</v>
      </c>
      <c r="F632" s="316" t="s">
        <v>106</v>
      </c>
      <c r="G632" s="317">
        <v>35000</v>
      </c>
      <c r="H632" s="317">
        <v>35000</v>
      </c>
      <c r="I632" s="318" t="s">
        <v>91</v>
      </c>
      <c r="J632" s="319">
        <v>0</v>
      </c>
      <c r="K632" s="319">
        <v>0</v>
      </c>
      <c r="L632" s="317">
        <v>0</v>
      </c>
      <c r="M632" s="317">
        <v>0</v>
      </c>
      <c r="N632" s="317">
        <f t="shared" si="10"/>
        <v>35000</v>
      </c>
      <c r="O632" s="320" t="s">
        <v>530</v>
      </c>
      <c r="Q632" s="305"/>
    </row>
    <row r="633" spans="1:17" s="304" customFormat="1" ht="14.25" x14ac:dyDescent="0.2">
      <c r="A633" s="314">
        <v>614</v>
      </c>
      <c r="B633" s="315">
        <v>624</v>
      </c>
      <c r="C633" s="315" t="s">
        <v>1719</v>
      </c>
      <c r="D633" s="316" t="s">
        <v>856</v>
      </c>
      <c r="E633" s="316" t="s">
        <v>1720</v>
      </c>
      <c r="F633" s="316" t="s">
        <v>106</v>
      </c>
      <c r="G633" s="317">
        <v>20000</v>
      </c>
      <c r="H633" s="317">
        <v>20000</v>
      </c>
      <c r="I633" s="318" t="s">
        <v>91</v>
      </c>
      <c r="J633" s="319">
        <v>0</v>
      </c>
      <c r="K633" s="319">
        <v>0</v>
      </c>
      <c r="L633" s="317">
        <v>0</v>
      </c>
      <c r="M633" s="317">
        <v>0</v>
      </c>
      <c r="N633" s="317">
        <f t="shared" si="10"/>
        <v>20000</v>
      </c>
      <c r="O633" s="320" t="s">
        <v>530</v>
      </c>
      <c r="Q633" s="305"/>
    </row>
    <row r="634" spans="1:17" s="304" customFormat="1" ht="28.5" x14ac:dyDescent="0.2">
      <c r="A634" s="314">
        <v>615</v>
      </c>
      <c r="B634" s="315">
        <v>625</v>
      </c>
      <c r="C634" s="315" t="s">
        <v>1722</v>
      </c>
      <c r="D634" s="316" t="s">
        <v>856</v>
      </c>
      <c r="E634" s="316" t="s">
        <v>1723</v>
      </c>
      <c r="F634" s="316" t="s">
        <v>106</v>
      </c>
      <c r="G634" s="317">
        <v>10000</v>
      </c>
      <c r="H634" s="317">
        <v>10000</v>
      </c>
      <c r="I634" s="318" t="s">
        <v>91</v>
      </c>
      <c r="J634" s="319">
        <v>0</v>
      </c>
      <c r="K634" s="319">
        <v>0</v>
      </c>
      <c r="L634" s="317">
        <v>0</v>
      </c>
      <c r="M634" s="317">
        <v>0</v>
      </c>
      <c r="N634" s="317">
        <f t="shared" si="10"/>
        <v>10000</v>
      </c>
      <c r="O634" s="320" t="s">
        <v>530</v>
      </c>
      <c r="Q634" s="305"/>
    </row>
    <row r="635" spans="1:17" s="304" customFormat="1" ht="14.25" x14ac:dyDescent="0.2">
      <c r="A635" s="314">
        <v>616</v>
      </c>
      <c r="B635" s="315">
        <v>626</v>
      </c>
      <c r="C635" s="315" t="s">
        <v>1725</v>
      </c>
      <c r="D635" s="316" t="s">
        <v>856</v>
      </c>
      <c r="E635" s="316" t="s">
        <v>1726</v>
      </c>
      <c r="F635" s="316" t="s">
        <v>106</v>
      </c>
      <c r="G635" s="317">
        <v>10000</v>
      </c>
      <c r="H635" s="317">
        <v>10000</v>
      </c>
      <c r="I635" s="318" t="s">
        <v>91</v>
      </c>
      <c r="J635" s="319">
        <v>0</v>
      </c>
      <c r="K635" s="319">
        <v>0</v>
      </c>
      <c r="L635" s="317">
        <v>0</v>
      </c>
      <c r="M635" s="317">
        <v>0</v>
      </c>
      <c r="N635" s="317">
        <f t="shared" si="10"/>
        <v>10000</v>
      </c>
      <c r="O635" s="320" t="s">
        <v>530</v>
      </c>
      <c r="Q635" s="305"/>
    </row>
    <row r="636" spans="1:17" s="304" customFormat="1" ht="14.25" x14ac:dyDescent="0.2">
      <c r="A636" s="314">
        <v>617</v>
      </c>
      <c r="B636" s="315">
        <v>627</v>
      </c>
      <c r="C636" s="315" t="s">
        <v>1728</v>
      </c>
      <c r="D636" s="316" t="s">
        <v>856</v>
      </c>
      <c r="E636" s="316" t="s">
        <v>1729</v>
      </c>
      <c r="F636" s="316" t="s">
        <v>106</v>
      </c>
      <c r="G636" s="317">
        <v>3000</v>
      </c>
      <c r="H636" s="317">
        <v>3000</v>
      </c>
      <c r="I636" s="318" t="s">
        <v>91</v>
      </c>
      <c r="J636" s="319">
        <v>0</v>
      </c>
      <c r="K636" s="319">
        <v>0</v>
      </c>
      <c r="L636" s="317">
        <v>0</v>
      </c>
      <c r="M636" s="317">
        <v>0</v>
      </c>
      <c r="N636" s="317">
        <f t="shared" si="10"/>
        <v>3000</v>
      </c>
      <c r="O636" s="320" t="s">
        <v>530</v>
      </c>
      <c r="Q636" s="305"/>
    </row>
    <row r="637" spans="1:17" s="304" customFormat="1" ht="28.5" x14ac:dyDescent="0.2">
      <c r="A637" s="314">
        <v>618</v>
      </c>
      <c r="B637" s="315">
        <v>628</v>
      </c>
      <c r="C637" s="315" t="s">
        <v>1731</v>
      </c>
      <c r="D637" s="316" t="s">
        <v>208</v>
      </c>
      <c r="E637" s="316" t="s">
        <v>1732</v>
      </c>
      <c r="F637" s="316" t="s">
        <v>106</v>
      </c>
      <c r="G637" s="317">
        <v>200000</v>
      </c>
      <c r="H637" s="317">
        <v>200000</v>
      </c>
      <c r="I637" s="318" t="s">
        <v>91</v>
      </c>
      <c r="J637" s="319">
        <v>0</v>
      </c>
      <c r="K637" s="319">
        <v>0</v>
      </c>
      <c r="L637" s="317">
        <v>0</v>
      </c>
      <c r="M637" s="317">
        <v>0</v>
      </c>
      <c r="N637" s="317">
        <f t="shared" si="10"/>
        <v>200000</v>
      </c>
      <c r="O637" s="320" t="s">
        <v>530</v>
      </c>
      <c r="Q637" s="305"/>
    </row>
    <row r="638" spans="1:17" s="304" customFormat="1" ht="14.25" x14ac:dyDescent="0.2">
      <c r="A638" s="314">
        <v>619</v>
      </c>
      <c r="B638" s="315">
        <v>629</v>
      </c>
      <c r="C638" s="315" t="s">
        <v>1734</v>
      </c>
      <c r="D638" s="316" t="s">
        <v>213</v>
      </c>
      <c r="E638" s="316" t="s">
        <v>1735</v>
      </c>
      <c r="F638" s="316" t="s">
        <v>106</v>
      </c>
      <c r="G638" s="317">
        <v>15000</v>
      </c>
      <c r="H638" s="317">
        <v>15000</v>
      </c>
      <c r="I638" s="318" t="s">
        <v>91</v>
      </c>
      <c r="J638" s="319">
        <v>0</v>
      </c>
      <c r="K638" s="319">
        <v>0</v>
      </c>
      <c r="L638" s="317">
        <v>0</v>
      </c>
      <c r="M638" s="317">
        <v>0</v>
      </c>
      <c r="N638" s="317">
        <f t="shared" si="10"/>
        <v>15000</v>
      </c>
      <c r="O638" s="320" t="s">
        <v>530</v>
      </c>
      <c r="Q638" s="305"/>
    </row>
    <row r="639" spans="1:17" s="304" customFormat="1" ht="14.25" x14ac:dyDescent="0.2">
      <c r="A639" s="314">
        <v>620</v>
      </c>
      <c r="B639" s="315">
        <v>630</v>
      </c>
      <c r="C639" s="315" t="s">
        <v>1737</v>
      </c>
      <c r="D639" s="316" t="s">
        <v>1738</v>
      </c>
      <c r="E639" s="316" t="s">
        <v>1739</v>
      </c>
      <c r="F639" s="316" t="s">
        <v>106</v>
      </c>
      <c r="G639" s="317">
        <v>25000</v>
      </c>
      <c r="H639" s="317">
        <v>25000</v>
      </c>
      <c r="I639" s="318" t="s">
        <v>91</v>
      </c>
      <c r="J639" s="319">
        <v>0</v>
      </c>
      <c r="K639" s="319">
        <v>0</v>
      </c>
      <c r="L639" s="317">
        <v>0</v>
      </c>
      <c r="M639" s="317">
        <v>0</v>
      </c>
      <c r="N639" s="317">
        <f t="shared" si="10"/>
        <v>25000</v>
      </c>
      <c r="O639" s="320" t="s">
        <v>530</v>
      </c>
      <c r="Q639" s="305"/>
    </row>
    <row r="640" spans="1:17" s="304" customFormat="1" ht="14.25" x14ac:dyDescent="0.2">
      <c r="A640" s="314">
        <v>621</v>
      </c>
      <c r="B640" s="315">
        <v>631</v>
      </c>
      <c r="C640" s="315" t="s">
        <v>1741</v>
      </c>
      <c r="D640" s="316" t="s">
        <v>215</v>
      </c>
      <c r="E640" s="316" t="s">
        <v>1742</v>
      </c>
      <c r="F640" s="316" t="s">
        <v>106</v>
      </c>
      <c r="G640" s="317">
        <v>14000</v>
      </c>
      <c r="H640" s="317">
        <v>14000</v>
      </c>
      <c r="I640" s="318" t="s">
        <v>91</v>
      </c>
      <c r="J640" s="319">
        <v>0</v>
      </c>
      <c r="K640" s="319">
        <v>0</v>
      </c>
      <c r="L640" s="317">
        <v>0</v>
      </c>
      <c r="M640" s="317">
        <v>0</v>
      </c>
      <c r="N640" s="317">
        <f t="shared" si="10"/>
        <v>14000</v>
      </c>
      <c r="O640" s="320" t="s">
        <v>530</v>
      </c>
      <c r="Q640" s="305"/>
    </row>
    <row r="641" spans="1:17" s="304" customFormat="1" ht="14.25" x14ac:dyDescent="0.2">
      <c r="A641" s="314">
        <v>622</v>
      </c>
      <c r="B641" s="315">
        <v>632</v>
      </c>
      <c r="C641" s="315" t="s">
        <v>1744</v>
      </c>
      <c r="D641" s="316" t="s">
        <v>978</v>
      </c>
      <c r="E641" s="316" t="s">
        <v>1745</v>
      </c>
      <c r="F641" s="316" t="s">
        <v>106</v>
      </c>
      <c r="G641" s="317">
        <v>10000</v>
      </c>
      <c r="H641" s="317">
        <v>10000</v>
      </c>
      <c r="I641" s="318" t="s">
        <v>91</v>
      </c>
      <c r="J641" s="319">
        <v>0</v>
      </c>
      <c r="K641" s="319">
        <v>0</v>
      </c>
      <c r="L641" s="317">
        <v>0</v>
      </c>
      <c r="M641" s="317">
        <v>0</v>
      </c>
      <c r="N641" s="317">
        <f t="shared" si="10"/>
        <v>10000</v>
      </c>
      <c r="O641" s="320" t="s">
        <v>530</v>
      </c>
      <c r="Q641" s="305"/>
    </row>
    <row r="642" spans="1:17" s="304" customFormat="1" ht="14.25" x14ac:dyDescent="0.2">
      <c r="A642" s="314">
        <v>623</v>
      </c>
      <c r="B642" s="315">
        <v>633</v>
      </c>
      <c r="C642" s="315" t="s">
        <v>1747</v>
      </c>
      <c r="D642" s="316" t="s">
        <v>220</v>
      </c>
      <c r="E642" s="316" t="s">
        <v>1748</v>
      </c>
      <c r="F642" s="316" t="s">
        <v>106</v>
      </c>
      <c r="G642" s="317">
        <v>5000</v>
      </c>
      <c r="H642" s="317">
        <v>5000</v>
      </c>
      <c r="I642" s="318" t="s">
        <v>91</v>
      </c>
      <c r="J642" s="319">
        <v>0</v>
      </c>
      <c r="K642" s="319">
        <v>0</v>
      </c>
      <c r="L642" s="317">
        <v>0</v>
      </c>
      <c r="M642" s="317">
        <v>0</v>
      </c>
      <c r="N642" s="317">
        <f t="shared" si="10"/>
        <v>5000</v>
      </c>
      <c r="O642" s="320" t="s">
        <v>530</v>
      </c>
      <c r="Q642" s="305"/>
    </row>
    <row r="643" spans="1:17" s="304" customFormat="1" ht="14.25" x14ac:dyDescent="0.2">
      <c r="A643" s="314">
        <v>624</v>
      </c>
      <c r="B643" s="315">
        <v>634</v>
      </c>
      <c r="C643" s="315" t="s">
        <v>1750</v>
      </c>
      <c r="D643" s="316" t="s">
        <v>220</v>
      </c>
      <c r="E643" s="316" t="s">
        <v>1751</v>
      </c>
      <c r="F643" s="316" t="s">
        <v>106</v>
      </c>
      <c r="G643" s="317">
        <v>40000</v>
      </c>
      <c r="H643" s="317">
        <v>40000</v>
      </c>
      <c r="I643" s="318" t="s">
        <v>91</v>
      </c>
      <c r="J643" s="319">
        <v>0</v>
      </c>
      <c r="K643" s="319">
        <v>0</v>
      </c>
      <c r="L643" s="317">
        <v>0</v>
      </c>
      <c r="M643" s="317">
        <v>0</v>
      </c>
      <c r="N643" s="317">
        <f t="shared" si="10"/>
        <v>40000</v>
      </c>
      <c r="O643" s="320" t="s">
        <v>530</v>
      </c>
      <c r="Q643" s="305"/>
    </row>
    <row r="644" spans="1:17" s="304" customFormat="1" ht="14.25" x14ac:dyDescent="0.2">
      <c r="A644" s="314">
        <v>625</v>
      </c>
      <c r="B644" s="315">
        <v>635</v>
      </c>
      <c r="C644" s="315" t="s">
        <v>1753</v>
      </c>
      <c r="D644" s="316" t="s">
        <v>1754</v>
      </c>
      <c r="E644" s="316" t="s">
        <v>1651</v>
      </c>
      <c r="F644" s="316" t="s">
        <v>106</v>
      </c>
      <c r="G644" s="317">
        <v>350000</v>
      </c>
      <c r="H644" s="317">
        <v>350000</v>
      </c>
      <c r="I644" s="318" t="s">
        <v>91</v>
      </c>
      <c r="J644" s="319">
        <v>0</v>
      </c>
      <c r="K644" s="319">
        <v>0</v>
      </c>
      <c r="L644" s="317">
        <v>0</v>
      </c>
      <c r="M644" s="317">
        <v>0</v>
      </c>
      <c r="N644" s="317">
        <f t="shared" si="10"/>
        <v>350000</v>
      </c>
      <c r="O644" s="320" t="s">
        <v>530</v>
      </c>
      <c r="Q644" s="305"/>
    </row>
    <row r="645" spans="1:17" s="304" customFormat="1" ht="14.25" x14ac:dyDescent="0.2">
      <c r="A645" s="314">
        <v>626</v>
      </c>
      <c r="B645" s="315">
        <v>636</v>
      </c>
      <c r="C645" s="315" t="s">
        <v>1756</v>
      </c>
      <c r="D645" s="316" t="s">
        <v>1757</v>
      </c>
      <c r="E645" s="316" t="s">
        <v>1758</v>
      </c>
      <c r="F645" s="316" t="s">
        <v>106</v>
      </c>
      <c r="G645" s="317">
        <v>7500</v>
      </c>
      <c r="H645" s="317">
        <v>7500</v>
      </c>
      <c r="I645" s="318" t="s">
        <v>91</v>
      </c>
      <c r="J645" s="319">
        <v>0</v>
      </c>
      <c r="K645" s="319">
        <v>0</v>
      </c>
      <c r="L645" s="317">
        <v>0</v>
      </c>
      <c r="M645" s="317">
        <v>0</v>
      </c>
      <c r="N645" s="317">
        <f t="shared" si="10"/>
        <v>7500</v>
      </c>
      <c r="O645" s="320" t="s">
        <v>530</v>
      </c>
      <c r="Q645" s="305"/>
    </row>
    <row r="646" spans="1:17" s="304" customFormat="1" ht="14.25" x14ac:dyDescent="0.2">
      <c r="A646" s="314">
        <v>627</v>
      </c>
      <c r="B646" s="315">
        <v>637</v>
      </c>
      <c r="C646" s="315" t="s">
        <v>1760</v>
      </c>
      <c r="D646" s="316" t="s">
        <v>1757</v>
      </c>
      <c r="E646" s="316" t="s">
        <v>1761</v>
      </c>
      <c r="F646" s="316" t="s">
        <v>106</v>
      </c>
      <c r="G646" s="317">
        <v>10000</v>
      </c>
      <c r="H646" s="317">
        <v>10000</v>
      </c>
      <c r="I646" s="318" t="s">
        <v>91</v>
      </c>
      <c r="J646" s="319">
        <v>0</v>
      </c>
      <c r="K646" s="319">
        <v>0</v>
      </c>
      <c r="L646" s="317">
        <v>0</v>
      </c>
      <c r="M646" s="317">
        <v>0</v>
      </c>
      <c r="N646" s="317">
        <f t="shared" si="10"/>
        <v>10000</v>
      </c>
      <c r="O646" s="320" t="s">
        <v>530</v>
      </c>
      <c r="Q646" s="305"/>
    </row>
    <row r="647" spans="1:17" s="304" customFormat="1" ht="14.25" x14ac:dyDescent="0.2">
      <c r="A647" s="314">
        <v>628</v>
      </c>
      <c r="B647" s="315">
        <v>638</v>
      </c>
      <c r="C647" s="315" t="s">
        <v>1763</v>
      </c>
      <c r="D647" s="316" t="s">
        <v>1757</v>
      </c>
      <c r="E647" s="316" t="s">
        <v>1764</v>
      </c>
      <c r="F647" s="316" t="s">
        <v>106</v>
      </c>
      <c r="G647" s="317">
        <v>20000</v>
      </c>
      <c r="H647" s="317">
        <v>20000</v>
      </c>
      <c r="I647" s="318" t="s">
        <v>91</v>
      </c>
      <c r="J647" s="319">
        <v>0</v>
      </c>
      <c r="K647" s="319">
        <v>0</v>
      </c>
      <c r="L647" s="317">
        <v>0</v>
      </c>
      <c r="M647" s="317">
        <v>0</v>
      </c>
      <c r="N647" s="317">
        <f t="shared" si="10"/>
        <v>20000</v>
      </c>
      <c r="O647" s="320" t="s">
        <v>530</v>
      </c>
      <c r="Q647" s="305"/>
    </row>
    <row r="648" spans="1:17" s="304" customFormat="1" ht="14.25" x14ac:dyDescent="0.2">
      <c r="A648" s="314">
        <v>629</v>
      </c>
      <c r="B648" s="315">
        <v>639</v>
      </c>
      <c r="C648" s="315" t="s">
        <v>1766</v>
      </c>
      <c r="D648" s="316" t="s">
        <v>1767</v>
      </c>
      <c r="E648" s="316" t="s">
        <v>1698</v>
      </c>
      <c r="F648" s="316" t="s">
        <v>106</v>
      </c>
      <c r="G648" s="317">
        <v>5000</v>
      </c>
      <c r="H648" s="317">
        <v>5000</v>
      </c>
      <c r="I648" s="318" t="s">
        <v>91</v>
      </c>
      <c r="J648" s="319">
        <v>0</v>
      </c>
      <c r="K648" s="319">
        <v>0</v>
      </c>
      <c r="L648" s="317">
        <v>0</v>
      </c>
      <c r="M648" s="317">
        <v>0</v>
      </c>
      <c r="N648" s="317">
        <f t="shared" si="10"/>
        <v>5000</v>
      </c>
      <c r="O648" s="320" t="s">
        <v>530</v>
      </c>
      <c r="Q648" s="305"/>
    </row>
    <row r="649" spans="1:17" s="304" customFormat="1" ht="14.25" x14ac:dyDescent="0.2">
      <c r="A649" s="314">
        <v>630</v>
      </c>
      <c r="B649" s="315">
        <v>640</v>
      </c>
      <c r="C649" s="315" t="s">
        <v>1769</v>
      </c>
      <c r="D649" s="316" t="s">
        <v>1767</v>
      </c>
      <c r="E649" s="316" t="s">
        <v>1770</v>
      </c>
      <c r="F649" s="316" t="s">
        <v>106</v>
      </c>
      <c r="G649" s="317">
        <v>25000</v>
      </c>
      <c r="H649" s="317">
        <v>25000</v>
      </c>
      <c r="I649" s="318" t="s">
        <v>91</v>
      </c>
      <c r="J649" s="319">
        <v>0</v>
      </c>
      <c r="K649" s="319">
        <v>0</v>
      </c>
      <c r="L649" s="317">
        <v>0</v>
      </c>
      <c r="M649" s="317">
        <v>0</v>
      </c>
      <c r="N649" s="317">
        <f t="shared" si="10"/>
        <v>25000</v>
      </c>
      <c r="O649" s="320" t="s">
        <v>530</v>
      </c>
      <c r="Q649" s="305"/>
    </row>
    <row r="650" spans="1:17" s="304" customFormat="1" ht="14.25" x14ac:dyDescent="0.2">
      <c r="A650" s="314">
        <v>631</v>
      </c>
      <c r="B650" s="315">
        <v>641</v>
      </c>
      <c r="C650" s="315" t="s">
        <v>1772</v>
      </c>
      <c r="D650" s="316" t="s">
        <v>1767</v>
      </c>
      <c r="E650" s="316" t="s">
        <v>1773</v>
      </c>
      <c r="F650" s="316" t="s">
        <v>106</v>
      </c>
      <c r="G650" s="317">
        <v>20000</v>
      </c>
      <c r="H650" s="317">
        <v>20000</v>
      </c>
      <c r="I650" s="318" t="s">
        <v>91</v>
      </c>
      <c r="J650" s="319">
        <v>0</v>
      </c>
      <c r="K650" s="319">
        <v>0</v>
      </c>
      <c r="L650" s="317">
        <v>0</v>
      </c>
      <c r="M650" s="317">
        <v>0</v>
      </c>
      <c r="N650" s="317">
        <f t="shared" si="10"/>
        <v>20000</v>
      </c>
      <c r="O650" s="320" t="s">
        <v>530</v>
      </c>
      <c r="Q650" s="305"/>
    </row>
    <row r="651" spans="1:17" s="304" customFormat="1" ht="14.25" x14ac:dyDescent="0.2">
      <c r="A651" s="314">
        <v>632</v>
      </c>
      <c r="B651" s="315">
        <v>642</v>
      </c>
      <c r="C651" s="315" t="s">
        <v>1775</v>
      </c>
      <c r="D651" s="316" t="s">
        <v>1767</v>
      </c>
      <c r="E651" s="316" t="s">
        <v>1776</v>
      </c>
      <c r="F651" s="316" t="s">
        <v>106</v>
      </c>
      <c r="G651" s="317">
        <v>50000</v>
      </c>
      <c r="H651" s="317">
        <v>50000</v>
      </c>
      <c r="I651" s="318" t="s">
        <v>91</v>
      </c>
      <c r="J651" s="319">
        <v>0</v>
      </c>
      <c r="K651" s="319">
        <v>0</v>
      </c>
      <c r="L651" s="317">
        <v>0</v>
      </c>
      <c r="M651" s="317">
        <v>0</v>
      </c>
      <c r="N651" s="317">
        <f t="shared" si="10"/>
        <v>50000</v>
      </c>
      <c r="O651" s="320" t="s">
        <v>530</v>
      </c>
      <c r="Q651" s="305"/>
    </row>
    <row r="652" spans="1:17" s="304" customFormat="1" ht="14.25" x14ac:dyDescent="0.2">
      <c r="A652" s="314">
        <v>633</v>
      </c>
      <c r="B652" s="315">
        <v>643</v>
      </c>
      <c r="C652" s="315" t="s">
        <v>1778</v>
      </c>
      <c r="D652" s="316" t="s">
        <v>1767</v>
      </c>
      <c r="E652" s="316" t="s">
        <v>1691</v>
      </c>
      <c r="F652" s="316" t="s">
        <v>106</v>
      </c>
      <c r="G652" s="317">
        <v>25000</v>
      </c>
      <c r="H652" s="317">
        <v>25000</v>
      </c>
      <c r="I652" s="318" t="s">
        <v>91</v>
      </c>
      <c r="J652" s="319">
        <v>0</v>
      </c>
      <c r="K652" s="319">
        <v>0</v>
      </c>
      <c r="L652" s="317">
        <v>0</v>
      </c>
      <c r="M652" s="317">
        <v>0</v>
      </c>
      <c r="N652" s="317">
        <f t="shared" si="10"/>
        <v>25000</v>
      </c>
      <c r="O652" s="320" t="s">
        <v>530</v>
      </c>
      <c r="Q652" s="305"/>
    </row>
    <row r="653" spans="1:17" s="304" customFormat="1" ht="14.25" x14ac:dyDescent="0.2">
      <c r="A653" s="314">
        <v>634</v>
      </c>
      <c r="B653" s="315">
        <v>644</v>
      </c>
      <c r="C653" s="315" t="s">
        <v>1780</v>
      </c>
      <c r="D653" s="316" t="s">
        <v>222</v>
      </c>
      <c r="E653" s="316" t="s">
        <v>1781</v>
      </c>
      <c r="F653" s="316" t="s">
        <v>106</v>
      </c>
      <c r="G653" s="317">
        <v>30000</v>
      </c>
      <c r="H653" s="317">
        <v>30000</v>
      </c>
      <c r="I653" s="318" t="s">
        <v>91</v>
      </c>
      <c r="J653" s="319">
        <v>0</v>
      </c>
      <c r="K653" s="319">
        <v>0</v>
      </c>
      <c r="L653" s="317">
        <v>0</v>
      </c>
      <c r="M653" s="317">
        <v>0</v>
      </c>
      <c r="N653" s="317">
        <f t="shared" si="10"/>
        <v>30000</v>
      </c>
      <c r="O653" s="320" t="s">
        <v>530</v>
      </c>
      <c r="Q653" s="305"/>
    </row>
    <row r="654" spans="1:17" s="304" customFormat="1" ht="14.25" x14ac:dyDescent="0.2">
      <c r="A654" s="314">
        <v>635</v>
      </c>
      <c r="B654" s="315">
        <v>645</v>
      </c>
      <c r="C654" s="315" t="s">
        <v>1783</v>
      </c>
      <c r="D654" s="316" t="s">
        <v>1784</v>
      </c>
      <c r="E654" s="316" t="s">
        <v>1785</v>
      </c>
      <c r="F654" s="316" t="s">
        <v>106</v>
      </c>
      <c r="G654" s="317">
        <v>275000</v>
      </c>
      <c r="H654" s="317">
        <v>275000</v>
      </c>
      <c r="I654" s="318" t="s">
        <v>91</v>
      </c>
      <c r="J654" s="319">
        <v>0</v>
      </c>
      <c r="K654" s="319">
        <v>0</v>
      </c>
      <c r="L654" s="317">
        <v>0</v>
      </c>
      <c r="M654" s="317">
        <v>0</v>
      </c>
      <c r="N654" s="317">
        <f t="shared" si="10"/>
        <v>275000</v>
      </c>
      <c r="O654" s="320" t="s">
        <v>530</v>
      </c>
      <c r="Q654" s="305"/>
    </row>
    <row r="655" spans="1:17" s="304" customFormat="1" ht="28.5" x14ac:dyDescent="0.2">
      <c r="A655" s="314">
        <v>636</v>
      </c>
      <c r="B655" s="315">
        <v>646</v>
      </c>
      <c r="C655" s="315" t="s">
        <v>1787</v>
      </c>
      <c r="D655" s="316" t="s">
        <v>1784</v>
      </c>
      <c r="E655" s="316" t="s">
        <v>1788</v>
      </c>
      <c r="F655" s="316" t="s">
        <v>106</v>
      </c>
      <c r="G655" s="317">
        <v>175000</v>
      </c>
      <c r="H655" s="317">
        <v>175000</v>
      </c>
      <c r="I655" s="318" t="s">
        <v>91</v>
      </c>
      <c r="J655" s="319">
        <v>0</v>
      </c>
      <c r="K655" s="319">
        <v>0</v>
      </c>
      <c r="L655" s="317">
        <v>0</v>
      </c>
      <c r="M655" s="317">
        <v>0</v>
      </c>
      <c r="N655" s="317">
        <f t="shared" si="10"/>
        <v>175000</v>
      </c>
      <c r="O655" s="320" t="s">
        <v>530</v>
      </c>
      <c r="Q655" s="305"/>
    </row>
    <row r="656" spans="1:17" s="304" customFormat="1" ht="28.5" x14ac:dyDescent="0.2">
      <c r="A656" s="314">
        <v>637</v>
      </c>
      <c r="B656" s="315">
        <v>647</v>
      </c>
      <c r="C656" s="315" t="s">
        <v>1790</v>
      </c>
      <c r="D656" s="316" t="s">
        <v>1437</v>
      </c>
      <c r="E656" s="316" t="s">
        <v>1442</v>
      </c>
      <c r="F656" s="316" t="s">
        <v>106</v>
      </c>
      <c r="G656" s="317">
        <v>12000</v>
      </c>
      <c r="H656" s="317">
        <v>12000</v>
      </c>
      <c r="I656" s="318" t="s">
        <v>91</v>
      </c>
      <c r="J656" s="319">
        <v>0</v>
      </c>
      <c r="K656" s="319">
        <v>0</v>
      </c>
      <c r="L656" s="317">
        <v>0</v>
      </c>
      <c r="M656" s="317">
        <v>0</v>
      </c>
      <c r="N656" s="317">
        <f t="shared" si="10"/>
        <v>12000</v>
      </c>
      <c r="O656" s="320" t="s">
        <v>530</v>
      </c>
      <c r="Q656" s="305"/>
    </row>
    <row r="657" spans="1:17" s="304" customFormat="1" ht="28.5" x14ac:dyDescent="0.2">
      <c r="A657" s="314">
        <v>638</v>
      </c>
      <c r="B657" s="315">
        <v>648</v>
      </c>
      <c r="C657" s="315" t="s">
        <v>1792</v>
      </c>
      <c r="D657" s="316" t="s">
        <v>1612</v>
      </c>
      <c r="E657" s="316" t="s">
        <v>1793</v>
      </c>
      <c r="F657" s="316" t="s">
        <v>106</v>
      </c>
      <c r="G657" s="317">
        <v>16000</v>
      </c>
      <c r="H657" s="317">
        <v>16000</v>
      </c>
      <c r="I657" s="318" t="s">
        <v>91</v>
      </c>
      <c r="J657" s="319">
        <v>0</v>
      </c>
      <c r="K657" s="319">
        <v>0</v>
      </c>
      <c r="L657" s="317">
        <v>0</v>
      </c>
      <c r="M657" s="317">
        <v>0</v>
      </c>
      <c r="N657" s="317">
        <f t="shared" si="10"/>
        <v>16000</v>
      </c>
      <c r="O657" s="320" t="s">
        <v>530</v>
      </c>
      <c r="Q657" s="305"/>
    </row>
    <row r="658" spans="1:17" s="304" customFormat="1" ht="14.25" x14ac:dyDescent="0.2">
      <c r="A658" s="314">
        <v>639</v>
      </c>
      <c r="B658" s="315">
        <v>649</v>
      </c>
      <c r="C658" s="315" t="s">
        <v>1795</v>
      </c>
      <c r="D658" s="316" t="s">
        <v>481</v>
      </c>
      <c r="E658" s="316" t="s">
        <v>1796</v>
      </c>
      <c r="F658" s="316" t="s">
        <v>106</v>
      </c>
      <c r="G658" s="317">
        <v>75000</v>
      </c>
      <c r="H658" s="317">
        <v>75000</v>
      </c>
      <c r="I658" s="318" t="s">
        <v>91</v>
      </c>
      <c r="J658" s="319">
        <v>0</v>
      </c>
      <c r="K658" s="319">
        <v>0</v>
      </c>
      <c r="L658" s="317">
        <v>0</v>
      </c>
      <c r="M658" s="317">
        <v>0</v>
      </c>
      <c r="N658" s="317">
        <f t="shared" si="10"/>
        <v>75000</v>
      </c>
      <c r="O658" s="320" t="s">
        <v>530</v>
      </c>
      <c r="Q658" s="305"/>
    </row>
    <row r="659" spans="1:17" s="304" customFormat="1" ht="28.5" x14ac:dyDescent="0.2">
      <c r="A659" s="314">
        <v>640</v>
      </c>
      <c r="B659" s="315">
        <v>650</v>
      </c>
      <c r="C659" s="315" t="s">
        <v>1798</v>
      </c>
      <c r="D659" s="316" t="s">
        <v>1799</v>
      </c>
      <c r="E659" s="316" t="s">
        <v>1800</v>
      </c>
      <c r="F659" s="316" t="s">
        <v>106</v>
      </c>
      <c r="G659" s="317">
        <v>10000</v>
      </c>
      <c r="H659" s="317">
        <v>10000</v>
      </c>
      <c r="I659" s="318" t="s">
        <v>91</v>
      </c>
      <c r="J659" s="319">
        <v>0</v>
      </c>
      <c r="K659" s="319">
        <v>0</v>
      </c>
      <c r="L659" s="317">
        <v>0</v>
      </c>
      <c r="M659" s="317">
        <v>0</v>
      </c>
      <c r="N659" s="317">
        <f t="shared" si="10"/>
        <v>10000</v>
      </c>
      <c r="O659" s="320" t="s">
        <v>530</v>
      </c>
      <c r="Q659" s="305"/>
    </row>
    <row r="660" spans="1:17" s="304" customFormat="1" ht="14.25" x14ac:dyDescent="0.2">
      <c r="A660" s="314">
        <v>641</v>
      </c>
      <c r="B660" s="315">
        <v>651</v>
      </c>
      <c r="C660" s="315" t="s">
        <v>1802</v>
      </c>
      <c r="D660" s="316" t="s">
        <v>232</v>
      </c>
      <c r="E660" s="316" t="s">
        <v>1803</v>
      </c>
      <c r="F660" s="316" t="s">
        <v>106</v>
      </c>
      <c r="G660" s="317">
        <v>5000</v>
      </c>
      <c r="H660" s="317">
        <v>5000</v>
      </c>
      <c r="I660" s="318" t="s">
        <v>91</v>
      </c>
      <c r="J660" s="319">
        <v>0</v>
      </c>
      <c r="K660" s="319">
        <v>0</v>
      </c>
      <c r="L660" s="317">
        <v>0</v>
      </c>
      <c r="M660" s="317">
        <v>0</v>
      </c>
      <c r="N660" s="317">
        <f t="shared" si="10"/>
        <v>5000</v>
      </c>
      <c r="O660" s="320" t="s">
        <v>530</v>
      </c>
      <c r="Q660" s="305"/>
    </row>
    <row r="661" spans="1:17" s="304" customFormat="1" ht="14.25" x14ac:dyDescent="0.2">
      <c r="A661" s="314">
        <v>642</v>
      </c>
      <c r="B661" s="315">
        <v>652</v>
      </c>
      <c r="C661" s="315" t="s">
        <v>1805</v>
      </c>
      <c r="D661" s="316" t="s">
        <v>232</v>
      </c>
      <c r="E661" s="316" t="s">
        <v>1806</v>
      </c>
      <c r="F661" s="316" t="s">
        <v>106</v>
      </c>
      <c r="G661" s="317">
        <v>1500</v>
      </c>
      <c r="H661" s="317">
        <v>1500</v>
      </c>
      <c r="I661" s="318" t="s">
        <v>91</v>
      </c>
      <c r="J661" s="319">
        <v>0</v>
      </c>
      <c r="K661" s="319">
        <v>0</v>
      </c>
      <c r="L661" s="317">
        <v>0</v>
      </c>
      <c r="M661" s="317">
        <v>0</v>
      </c>
      <c r="N661" s="317">
        <f t="shared" si="10"/>
        <v>1500</v>
      </c>
      <c r="O661" s="320" t="s">
        <v>530</v>
      </c>
      <c r="Q661" s="305"/>
    </row>
    <row r="662" spans="1:17" s="304" customFormat="1" ht="14.25" x14ac:dyDescent="0.2">
      <c r="A662" s="314">
        <v>643</v>
      </c>
      <c r="B662" s="315">
        <v>653</v>
      </c>
      <c r="C662" s="315" t="s">
        <v>1808</v>
      </c>
      <c r="D662" s="316" t="s">
        <v>232</v>
      </c>
      <c r="E662" s="316" t="s">
        <v>1809</v>
      </c>
      <c r="F662" s="316" t="s">
        <v>106</v>
      </c>
      <c r="G662" s="317">
        <v>35000</v>
      </c>
      <c r="H662" s="317">
        <v>35000</v>
      </c>
      <c r="I662" s="318" t="s">
        <v>91</v>
      </c>
      <c r="J662" s="319">
        <v>0</v>
      </c>
      <c r="K662" s="319">
        <v>0</v>
      </c>
      <c r="L662" s="317">
        <v>0</v>
      </c>
      <c r="M662" s="317">
        <v>0</v>
      </c>
      <c r="N662" s="317">
        <f t="shared" si="10"/>
        <v>35000</v>
      </c>
      <c r="O662" s="320" t="s">
        <v>530</v>
      </c>
      <c r="Q662" s="305"/>
    </row>
    <row r="663" spans="1:17" s="304" customFormat="1" ht="14.25" x14ac:dyDescent="0.2">
      <c r="A663" s="314">
        <v>644</v>
      </c>
      <c r="B663" s="315">
        <v>654</v>
      </c>
      <c r="C663" s="315" t="s">
        <v>1811</v>
      </c>
      <c r="D663" s="316" t="s">
        <v>232</v>
      </c>
      <c r="E663" s="316" t="s">
        <v>1812</v>
      </c>
      <c r="F663" s="316" t="s">
        <v>106</v>
      </c>
      <c r="G663" s="317">
        <v>40000</v>
      </c>
      <c r="H663" s="317">
        <v>40000</v>
      </c>
      <c r="I663" s="318" t="s">
        <v>91</v>
      </c>
      <c r="J663" s="319">
        <v>0</v>
      </c>
      <c r="K663" s="319">
        <v>0</v>
      </c>
      <c r="L663" s="317">
        <v>0</v>
      </c>
      <c r="M663" s="317">
        <v>0</v>
      </c>
      <c r="N663" s="317">
        <f t="shared" si="10"/>
        <v>40000</v>
      </c>
      <c r="O663" s="320" t="s">
        <v>530</v>
      </c>
      <c r="Q663" s="305"/>
    </row>
    <row r="664" spans="1:17" s="304" customFormat="1" ht="57" x14ac:dyDescent="0.2">
      <c r="A664" s="314">
        <v>645</v>
      </c>
      <c r="B664" s="315">
        <v>655</v>
      </c>
      <c r="C664" s="315" t="s">
        <v>1814</v>
      </c>
      <c r="D664" s="316" t="s">
        <v>232</v>
      </c>
      <c r="E664" s="316" t="s">
        <v>1815</v>
      </c>
      <c r="F664" s="316" t="s">
        <v>106</v>
      </c>
      <c r="G664" s="317">
        <v>55000</v>
      </c>
      <c r="H664" s="317">
        <v>55000</v>
      </c>
      <c r="I664" s="318" t="s">
        <v>91</v>
      </c>
      <c r="J664" s="319">
        <v>0</v>
      </c>
      <c r="K664" s="319">
        <v>0</v>
      </c>
      <c r="L664" s="317">
        <v>0</v>
      </c>
      <c r="M664" s="317">
        <v>0</v>
      </c>
      <c r="N664" s="317">
        <f t="shared" si="10"/>
        <v>55000</v>
      </c>
      <c r="O664" s="320" t="s">
        <v>530</v>
      </c>
      <c r="Q664" s="305"/>
    </row>
    <row r="665" spans="1:17" s="304" customFormat="1" ht="14.25" x14ac:dyDescent="0.2">
      <c r="A665" s="314">
        <v>646</v>
      </c>
      <c r="B665" s="315">
        <v>656</v>
      </c>
      <c r="C665" s="315" t="s">
        <v>1817</v>
      </c>
      <c r="D665" s="316" t="s">
        <v>1016</v>
      </c>
      <c r="E665" s="316" t="s">
        <v>1643</v>
      </c>
      <c r="F665" s="316" t="s">
        <v>106</v>
      </c>
      <c r="G665" s="317">
        <v>50000</v>
      </c>
      <c r="H665" s="317">
        <v>50000</v>
      </c>
      <c r="I665" s="318" t="s">
        <v>91</v>
      </c>
      <c r="J665" s="319">
        <v>0</v>
      </c>
      <c r="K665" s="319">
        <v>0</v>
      </c>
      <c r="L665" s="317">
        <v>0</v>
      </c>
      <c r="M665" s="317">
        <v>0</v>
      </c>
      <c r="N665" s="317">
        <f t="shared" si="10"/>
        <v>50000</v>
      </c>
      <c r="O665" s="320" t="s">
        <v>530</v>
      </c>
      <c r="Q665" s="305"/>
    </row>
    <row r="666" spans="1:17" s="304" customFormat="1" ht="14.25" x14ac:dyDescent="0.2">
      <c r="A666" s="314">
        <v>647</v>
      </c>
      <c r="B666" s="315">
        <v>657</v>
      </c>
      <c r="C666" s="315" t="s">
        <v>1819</v>
      </c>
      <c r="D666" s="316" t="s">
        <v>1820</v>
      </c>
      <c r="E666" s="316" t="s">
        <v>1761</v>
      </c>
      <c r="F666" s="316" t="s">
        <v>106</v>
      </c>
      <c r="G666" s="317">
        <v>10000</v>
      </c>
      <c r="H666" s="317">
        <v>10000</v>
      </c>
      <c r="I666" s="318" t="s">
        <v>91</v>
      </c>
      <c r="J666" s="319">
        <v>0</v>
      </c>
      <c r="K666" s="319">
        <v>0</v>
      </c>
      <c r="L666" s="317">
        <v>0</v>
      </c>
      <c r="M666" s="317">
        <v>0</v>
      </c>
      <c r="N666" s="317">
        <f t="shared" si="10"/>
        <v>10000</v>
      </c>
      <c r="O666" s="320" t="s">
        <v>530</v>
      </c>
      <c r="Q666" s="305"/>
    </row>
    <row r="667" spans="1:17" s="304" customFormat="1" ht="42.75" x14ac:dyDescent="0.2">
      <c r="A667" s="314">
        <v>648</v>
      </c>
      <c r="B667" s="315">
        <v>658</v>
      </c>
      <c r="C667" s="315" t="s">
        <v>1822</v>
      </c>
      <c r="D667" s="316" t="s">
        <v>1026</v>
      </c>
      <c r="E667" s="316" t="s">
        <v>1823</v>
      </c>
      <c r="F667" s="316" t="s">
        <v>106</v>
      </c>
      <c r="G667" s="317">
        <v>200000</v>
      </c>
      <c r="H667" s="317">
        <v>200000</v>
      </c>
      <c r="I667" s="318" t="s">
        <v>91</v>
      </c>
      <c r="J667" s="319">
        <v>0</v>
      </c>
      <c r="K667" s="319">
        <v>0</v>
      </c>
      <c r="L667" s="317">
        <v>0</v>
      </c>
      <c r="M667" s="317">
        <v>0</v>
      </c>
      <c r="N667" s="317">
        <f t="shared" si="10"/>
        <v>200000</v>
      </c>
      <c r="O667" s="320" t="s">
        <v>530</v>
      </c>
      <c r="Q667" s="305"/>
    </row>
    <row r="668" spans="1:17" s="304" customFormat="1" ht="14.25" x14ac:dyDescent="0.2">
      <c r="A668" s="314">
        <v>649</v>
      </c>
      <c r="B668" s="315">
        <v>659</v>
      </c>
      <c r="C668" s="315" t="s">
        <v>1825</v>
      </c>
      <c r="D668" s="316" t="s">
        <v>1026</v>
      </c>
      <c r="E668" s="316" t="s">
        <v>1826</v>
      </c>
      <c r="F668" s="316" t="s">
        <v>106</v>
      </c>
      <c r="G668" s="317">
        <v>9500</v>
      </c>
      <c r="H668" s="317">
        <v>9500</v>
      </c>
      <c r="I668" s="318" t="s">
        <v>91</v>
      </c>
      <c r="J668" s="319">
        <v>0</v>
      </c>
      <c r="K668" s="319">
        <v>0</v>
      </c>
      <c r="L668" s="317">
        <v>0</v>
      </c>
      <c r="M668" s="317">
        <v>0</v>
      </c>
      <c r="N668" s="317">
        <f t="shared" si="10"/>
        <v>9500</v>
      </c>
      <c r="O668" s="320" t="s">
        <v>530</v>
      </c>
      <c r="Q668" s="305"/>
    </row>
    <row r="669" spans="1:17" s="304" customFormat="1" ht="14.25" x14ac:dyDescent="0.2">
      <c r="A669" s="314">
        <v>650</v>
      </c>
      <c r="B669" s="315">
        <v>660</v>
      </c>
      <c r="C669" s="315" t="s">
        <v>1828</v>
      </c>
      <c r="D669" s="316" t="s">
        <v>481</v>
      </c>
      <c r="E669" s="316" t="s">
        <v>1726</v>
      </c>
      <c r="F669" s="316" t="s">
        <v>106</v>
      </c>
      <c r="G669" s="317">
        <v>20000</v>
      </c>
      <c r="H669" s="317">
        <v>20000</v>
      </c>
      <c r="I669" s="318" t="s">
        <v>91</v>
      </c>
      <c r="J669" s="319">
        <v>0</v>
      </c>
      <c r="K669" s="319">
        <v>0</v>
      </c>
      <c r="L669" s="317">
        <v>0</v>
      </c>
      <c r="M669" s="317">
        <v>0</v>
      </c>
      <c r="N669" s="317">
        <f t="shared" si="10"/>
        <v>20000</v>
      </c>
      <c r="O669" s="320" t="s">
        <v>530</v>
      </c>
      <c r="Q669" s="305"/>
    </row>
    <row r="670" spans="1:17" s="304" customFormat="1" ht="28.5" x14ac:dyDescent="0.2">
      <c r="A670" s="314">
        <v>651</v>
      </c>
      <c r="B670" s="315">
        <v>661</v>
      </c>
      <c r="C670" s="315" t="s">
        <v>1830</v>
      </c>
      <c r="D670" s="316" t="s">
        <v>481</v>
      </c>
      <c r="E670" s="316" t="s">
        <v>1831</v>
      </c>
      <c r="F670" s="316" t="s">
        <v>106</v>
      </c>
      <c r="G670" s="317">
        <v>1500</v>
      </c>
      <c r="H670" s="317">
        <v>1500</v>
      </c>
      <c r="I670" s="318" t="s">
        <v>91</v>
      </c>
      <c r="J670" s="319">
        <v>0</v>
      </c>
      <c r="K670" s="319">
        <v>0</v>
      </c>
      <c r="L670" s="317">
        <v>0</v>
      </c>
      <c r="M670" s="317">
        <v>0</v>
      </c>
      <c r="N670" s="317">
        <f t="shared" ref="N670:N733" si="11">IF(L670&gt;0,L670-M670,H670-M670)</f>
        <v>1500</v>
      </c>
      <c r="O670" s="320" t="s">
        <v>530</v>
      </c>
      <c r="Q670" s="305"/>
    </row>
    <row r="671" spans="1:17" s="304" customFormat="1" ht="28.5" x14ac:dyDescent="0.2">
      <c r="A671" s="314">
        <v>652</v>
      </c>
      <c r="B671" s="315">
        <v>662</v>
      </c>
      <c r="C671" s="315" t="s">
        <v>1833</v>
      </c>
      <c r="D671" s="316" t="s">
        <v>481</v>
      </c>
      <c r="E671" s="316" t="s">
        <v>1834</v>
      </c>
      <c r="F671" s="316" t="s">
        <v>106</v>
      </c>
      <c r="G671" s="317">
        <v>15000</v>
      </c>
      <c r="H671" s="317">
        <v>15000</v>
      </c>
      <c r="I671" s="318" t="s">
        <v>91</v>
      </c>
      <c r="J671" s="319">
        <v>0</v>
      </c>
      <c r="K671" s="319">
        <v>0</v>
      </c>
      <c r="L671" s="317">
        <v>0</v>
      </c>
      <c r="M671" s="317">
        <v>0</v>
      </c>
      <c r="N671" s="317">
        <f t="shared" si="11"/>
        <v>15000</v>
      </c>
      <c r="O671" s="320" t="s">
        <v>530</v>
      </c>
      <c r="Q671" s="305"/>
    </row>
    <row r="672" spans="1:17" s="304" customFormat="1" ht="14.25" x14ac:dyDescent="0.2">
      <c r="A672" s="314">
        <v>653</v>
      </c>
      <c r="B672" s="315">
        <v>663</v>
      </c>
      <c r="C672" s="315" t="s">
        <v>1836</v>
      </c>
      <c r="D672" s="316" t="s">
        <v>481</v>
      </c>
      <c r="E672" s="316" t="s">
        <v>1837</v>
      </c>
      <c r="F672" s="316" t="s">
        <v>106</v>
      </c>
      <c r="G672" s="317">
        <v>150000</v>
      </c>
      <c r="H672" s="317">
        <v>150000</v>
      </c>
      <c r="I672" s="318" t="s">
        <v>91</v>
      </c>
      <c r="J672" s="319">
        <v>0</v>
      </c>
      <c r="K672" s="319">
        <v>0</v>
      </c>
      <c r="L672" s="317">
        <v>0</v>
      </c>
      <c r="M672" s="317">
        <v>0</v>
      </c>
      <c r="N672" s="317">
        <f t="shared" si="11"/>
        <v>150000</v>
      </c>
      <c r="O672" s="320" t="s">
        <v>530</v>
      </c>
      <c r="Q672" s="305"/>
    </row>
    <row r="673" spans="1:17" s="304" customFormat="1" ht="14.25" x14ac:dyDescent="0.2">
      <c r="A673" s="314">
        <v>654</v>
      </c>
      <c r="B673" s="315">
        <v>664</v>
      </c>
      <c r="C673" s="315" t="s">
        <v>1839</v>
      </c>
      <c r="D673" s="316" t="s">
        <v>481</v>
      </c>
      <c r="E673" s="316" t="s">
        <v>1840</v>
      </c>
      <c r="F673" s="316" t="s">
        <v>106</v>
      </c>
      <c r="G673" s="317">
        <v>2500</v>
      </c>
      <c r="H673" s="317">
        <v>2500</v>
      </c>
      <c r="I673" s="318" t="s">
        <v>91</v>
      </c>
      <c r="J673" s="319">
        <v>0</v>
      </c>
      <c r="K673" s="319">
        <v>0</v>
      </c>
      <c r="L673" s="317">
        <v>0</v>
      </c>
      <c r="M673" s="317">
        <v>0</v>
      </c>
      <c r="N673" s="317">
        <f t="shared" si="11"/>
        <v>2500</v>
      </c>
      <c r="O673" s="320" t="s">
        <v>530</v>
      </c>
      <c r="Q673" s="305"/>
    </row>
    <row r="674" spans="1:17" s="304" customFormat="1" ht="14.25" x14ac:dyDescent="0.2">
      <c r="A674" s="314">
        <v>655</v>
      </c>
      <c r="B674" s="315">
        <v>665</v>
      </c>
      <c r="C674" s="315" t="s">
        <v>1842</v>
      </c>
      <c r="D674" s="316" t="s">
        <v>481</v>
      </c>
      <c r="E674" s="316" t="s">
        <v>1843</v>
      </c>
      <c r="F674" s="316" t="s">
        <v>106</v>
      </c>
      <c r="G674" s="317">
        <v>20000</v>
      </c>
      <c r="H674" s="317">
        <v>20000</v>
      </c>
      <c r="I674" s="318" t="s">
        <v>91</v>
      </c>
      <c r="J674" s="319">
        <v>0</v>
      </c>
      <c r="K674" s="319">
        <v>0</v>
      </c>
      <c r="L674" s="317">
        <v>0</v>
      </c>
      <c r="M674" s="317">
        <v>0</v>
      </c>
      <c r="N674" s="317">
        <f t="shared" si="11"/>
        <v>20000</v>
      </c>
      <c r="O674" s="320" t="s">
        <v>530</v>
      </c>
      <c r="Q674" s="305"/>
    </row>
    <row r="675" spans="1:17" s="304" customFormat="1" ht="14.25" x14ac:dyDescent="0.2">
      <c r="A675" s="314">
        <v>656</v>
      </c>
      <c r="B675" s="315">
        <v>666</v>
      </c>
      <c r="C675" s="315" t="s">
        <v>1845</v>
      </c>
      <c r="D675" s="316" t="s">
        <v>481</v>
      </c>
      <c r="E675" s="316" t="s">
        <v>1843</v>
      </c>
      <c r="F675" s="316" t="s">
        <v>106</v>
      </c>
      <c r="G675" s="317">
        <v>78000</v>
      </c>
      <c r="H675" s="317">
        <v>78000</v>
      </c>
      <c r="I675" s="318" t="s">
        <v>91</v>
      </c>
      <c r="J675" s="319">
        <v>0</v>
      </c>
      <c r="K675" s="319">
        <v>0</v>
      </c>
      <c r="L675" s="317">
        <v>0</v>
      </c>
      <c r="M675" s="317">
        <v>0</v>
      </c>
      <c r="N675" s="317">
        <f t="shared" si="11"/>
        <v>78000</v>
      </c>
      <c r="O675" s="320" t="s">
        <v>530</v>
      </c>
      <c r="Q675" s="305"/>
    </row>
    <row r="676" spans="1:17" s="304" customFormat="1" ht="14.25" x14ac:dyDescent="0.2">
      <c r="A676" s="314">
        <v>657</v>
      </c>
      <c r="B676" s="315">
        <v>667</v>
      </c>
      <c r="C676" s="315" t="s">
        <v>1847</v>
      </c>
      <c r="D676" s="316" t="s">
        <v>481</v>
      </c>
      <c r="E676" s="316" t="s">
        <v>1848</v>
      </c>
      <c r="F676" s="316" t="s">
        <v>106</v>
      </c>
      <c r="G676" s="317">
        <v>5000</v>
      </c>
      <c r="H676" s="317">
        <v>5000</v>
      </c>
      <c r="I676" s="318" t="s">
        <v>91</v>
      </c>
      <c r="J676" s="319">
        <v>0</v>
      </c>
      <c r="K676" s="319">
        <v>0</v>
      </c>
      <c r="L676" s="317">
        <v>0</v>
      </c>
      <c r="M676" s="317">
        <v>0</v>
      </c>
      <c r="N676" s="317">
        <f t="shared" si="11"/>
        <v>5000</v>
      </c>
      <c r="O676" s="320" t="s">
        <v>530</v>
      </c>
      <c r="Q676" s="305"/>
    </row>
    <row r="677" spans="1:17" s="304" customFormat="1" ht="14.25" x14ac:dyDescent="0.2">
      <c r="A677" s="314">
        <v>658</v>
      </c>
      <c r="B677" s="315">
        <v>668</v>
      </c>
      <c r="C677" s="315" t="s">
        <v>1850</v>
      </c>
      <c r="D677" s="316" t="s">
        <v>481</v>
      </c>
      <c r="E677" s="316" t="s">
        <v>1851</v>
      </c>
      <c r="F677" s="316" t="s">
        <v>106</v>
      </c>
      <c r="G677" s="317">
        <v>7000</v>
      </c>
      <c r="H677" s="317">
        <v>7000</v>
      </c>
      <c r="I677" s="318" t="s">
        <v>91</v>
      </c>
      <c r="J677" s="319">
        <v>0</v>
      </c>
      <c r="K677" s="319">
        <v>0</v>
      </c>
      <c r="L677" s="317">
        <v>0</v>
      </c>
      <c r="M677" s="317">
        <v>0</v>
      </c>
      <c r="N677" s="317">
        <f t="shared" si="11"/>
        <v>7000</v>
      </c>
      <c r="O677" s="320" t="s">
        <v>530</v>
      </c>
      <c r="Q677" s="305"/>
    </row>
    <row r="678" spans="1:17" s="304" customFormat="1" ht="28.5" x14ac:dyDescent="0.2">
      <c r="A678" s="314">
        <v>659</v>
      </c>
      <c r="B678" s="315">
        <v>669</v>
      </c>
      <c r="C678" s="315" t="s">
        <v>1853</v>
      </c>
      <c r="D678" s="316" t="s">
        <v>1854</v>
      </c>
      <c r="E678" s="316" t="s">
        <v>1855</v>
      </c>
      <c r="F678" s="316" t="s">
        <v>106</v>
      </c>
      <c r="G678" s="317">
        <v>20000</v>
      </c>
      <c r="H678" s="317">
        <v>20000</v>
      </c>
      <c r="I678" s="318" t="s">
        <v>91</v>
      </c>
      <c r="J678" s="319">
        <v>0</v>
      </c>
      <c r="K678" s="319">
        <v>0</v>
      </c>
      <c r="L678" s="317">
        <v>0</v>
      </c>
      <c r="M678" s="317">
        <v>0</v>
      </c>
      <c r="N678" s="317">
        <f t="shared" si="11"/>
        <v>20000</v>
      </c>
      <c r="O678" s="320" t="s">
        <v>530</v>
      </c>
      <c r="Q678" s="305"/>
    </row>
    <row r="679" spans="1:17" s="304" customFormat="1" ht="28.5" x14ac:dyDescent="0.2">
      <c r="A679" s="314">
        <v>660</v>
      </c>
      <c r="B679" s="315">
        <v>670</v>
      </c>
      <c r="C679" s="315" t="s">
        <v>1857</v>
      </c>
      <c r="D679" s="316" t="s">
        <v>238</v>
      </c>
      <c r="E679" s="316" t="s">
        <v>1858</v>
      </c>
      <c r="F679" s="316" t="s">
        <v>106</v>
      </c>
      <c r="G679" s="317">
        <v>252000</v>
      </c>
      <c r="H679" s="317">
        <v>252000</v>
      </c>
      <c r="I679" s="318" t="s">
        <v>91</v>
      </c>
      <c r="J679" s="319">
        <v>0</v>
      </c>
      <c r="K679" s="319">
        <v>0</v>
      </c>
      <c r="L679" s="317">
        <v>0</v>
      </c>
      <c r="M679" s="317">
        <v>0</v>
      </c>
      <c r="N679" s="317">
        <f t="shared" si="11"/>
        <v>252000</v>
      </c>
      <c r="O679" s="320" t="s">
        <v>530</v>
      </c>
      <c r="Q679" s="305"/>
    </row>
    <row r="680" spans="1:17" s="304" customFormat="1" ht="28.5" x14ac:dyDescent="0.2">
      <c r="A680" s="314">
        <v>661</v>
      </c>
      <c r="B680" s="315">
        <v>671</v>
      </c>
      <c r="C680" s="315" t="s">
        <v>1860</v>
      </c>
      <c r="D680" s="316" t="s">
        <v>238</v>
      </c>
      <c r="E680" s="316" t="s">
        <v>1861</v>
      </c>
      <c r="F680" s="316" t="s">
        <v>106</v>
      </c>
      <c r="G680" s="317">
        <v>25000</v>
      </c>
      <c r="H680" s="317">
        <v>25000</v>
      </c>
      <c r="I680" s="318" t="s">
        <v>91</v>
      </c>
      <c r="J680" s="319">
        <v>0</v>
      </c>
      <c r="K680" s="319">
        <v>0</v>
      </c>
      <c r="L680" s="317">
        <v>0</v>
      </c>
      <c r="M680" s="317">
        <v>0</v>
      </c>
      <c r="N680" s="317">
        <f t="shared" si="11"/>
        <v>25000</v>
      </c>
      <c r="O680" s="320" t="s">
        <v>530</v>
      </c>
      <c r="Q680" s="305"/>
    </row>
    <row r="681" spans="1:17" s="304" customFormat="1" ht="28.5" x14ac:dyDescent="0.2">
      <c r="A681" s="314">
        <v>662</v>
      </c>
      <c r="B681" s="315">
        <v>672</v>
      </c>
      <c r="C681" s="315" t="s">
        <v>1863</v>
      </c>
      <c r="D681" s="316" t="s">
        <v>238</v>
      </c>
      <c r="E681" s="316" t="s">
        <v>1864</v>
      </c>
      <c r="F681" s="316" t="s">
        <v>106</v>
      </c>
      <c r="G681" s="317">
        <v>0</v>
      </c>
      <c r="H681" s="317">
        <v>0</v>
      </c>
      <c r="I681" s="318" t="s">
        <v>91</v>
      </c>
      <c r="J681" s="319">
        <v>0</v>
      </c>
      <c r="K681" s="319">
        <v>0</v>
      </c>
      <c r="L681" s="317">
        <v>0</v>
      </c>
      <c r="M681" s="317">
        <v>0</v>
      </c>
      <c r="N681" s="317">
        <f t="shared" si="11"/>
        <v>0</v>
      </c>
      <c r="O681" s="320" t="s">
        <v>530</v>
      </c>
      <c r="Q681" s="305"/>
    </row>
    <row r="682" spans="1:17" s="304" customFormat="1" ht="28.5" x14ac:dyDescent="0.2">
      <c r="A682" s="314">
        <v>663</v>
      </c>
      <c r="B682" s="315">
        <v>673</v>
      </c>
      <c r="C682" s="315" t="s">
        <v>1866</v>
      </c>
      <c r="D682" s="316" t="s">
        <v>238</v>
      </c>
      <c r="E682" s="316" t="s">
        <v>1867</v>
      </c>
      <c r="F682" s="316" t="s">
        <v>106</v>
      </c>
      <c r="G682" s="317">
        <v>0</v>
      </c>
      <c r="H682" s="317">
        <v>0</v>
      </c>
      <c r="I682" s="318" t="s">
        <v>91</v>
      </c>
      <c r="J682" s="319">
        <v>0</v>
      </c>
      <c r="K682" s="319">
        <v>0</v>
      </c>
      <c r="L682" s="317">
        <v>0</v>
      </c>
      <c r="M682" s="317">
        <v>0</v>
      </c>
      <c r="N682" s="317">
        <f t="shared" si="11"/>
        <v>0</v>
      </c>
      <c r="O682" s="320" t="s">
        <v>530</v>
      </c>
      <c r="Q682" s="305"/>
    </row>
    <row r="683" spans="1:17" s="304" customFormat="1" ht="28.5" x14ac:dyDescent="0.2">
      <c r="A683" s="314">
        <v>664</v>
      </c>
      <c r="B683" s="315">
        <v>674</v>
      </c>
      <c r="C683" s="315" t="s">
        <v>1869</v>
      </c>
      <c r="D683" s="316" t="s">
        <v>238</v>
      </c>
      <c r="E683" s="316" t="s">
        <v>1870</v>
      </c>
      <c r="F683" s="316" t="s">
        <v>106</v>
      </c>
      <c r="G683" s="317">
        <v>0</v>
      </c>
      <c r="H683" s="317">
        <v>0</v>
      </c>
      <c r="I683" s="318" t="s">
        <v>91</v>
      </c>
      <c r="J683" s="319">
        <v>0</v>
      </c>
      <c r="K683" s="319">
        <v>0</v>
      </c>
      <c r="L683" s="317">
        <v>0</v>
      </c>
      <c r="M683" s="317">
        <v>0</v>
      </c>
      <c r="N683" s="317">
        <f t="shared" si="11"/>
        <v>0</v>
      </c>
      <c r="O683" s="320" t="s">
        <v>530</v>
      </c>
      <c r="Q683" s="305"/>
    </row>
    <row r="684" spans="1:17" s="304" customFormat="1" ht="14.25" x14ac:dyDescent="0.2">
      <c r="A684" s="314">
        <v>665</v>
      </c>
      <c r="B684" s="315">
        <v>675</v>
      </c>
      <c r="C684" s="315" t="s">
        <v>1872</v>
      </c>
      <c r="D684" s="316" t="s">
        <v>1873</v>
      </c>
      <c r="E684" s="316" t="s">
        <v>1874</v>
      </c>
      <c r="F684" s="316" t="s">
        <v>106</v>
      </c>
      <c r="G684" s="317">
        <v>488000</v>
      </c>
      <c r="H684" s="317">
        <v>488000</v>
      </c>
      <c r="I684" s="318" t="s">
        <v>91</v>
      </c>
      <c r="J684" s="319">
        <v>0</v>
      </c>
      <c r="K684" s="319">
        <v>0</v>
      </c>
      <c r="L684" s="317">
        <v>0</v>
      </c>
      <c r="M684" s="317">
        <v>0</v>
      </c>
      <c r="N684" s="317">
        <f t="shared" si="11"/>
        <v>488000</v>
      </c>
      <c r="O684" s="320" t="s">
        <v>530</v>
      </c>
      <c r="Q684" s="305"/>
    </row>
    <row r="685" spans="1:17" s="304" customFormat="1" ht="14.25" x14ac:dyDescent="0.2">
      <c r="A685" s="314">
        <v>666</v>
      </c>
      <c r="B685" s="315">
        <v>676</v>
      </c>
      <c r="C685" s="315" t="s">
        <v>1876</v>
      </c>
      <c r="D685" s="316" t="s">
        <v>1877</v>
      </c>
      <c r="E685" s="316" t="s">
        <v>1878</v>
      </c>
      <c r="F685" s="316" t="s">
        <v>106</v>
      </c>
      <c r="G685" s="317">
        <v>150000</v>
      </c>
      <c r="H685" s="317">
        <v>150000</v>
      </c>
      <c r="I685" s="318" t="s">
        <v>91</v>
      </c>
      <c r="J685" s="319">
        <v>0</v>
      </c>
      <c r="K685" s="319">
        <v>0</v>
      </c>
      <c r="L685" s="317">
        <v>0</v>
      </c>
      <c r="M685" s="317">
        <v>0</v>
      </c>
      <c r="N685" s="317">
        <f t="shared" si="11"/>
        <v>150000</v>
      </c>
      <c r="O685" s="320" t="s">
        <v>530</v>
      </c>
      <c r="Q685" s="305"/>
    </row>
    <row r="686" spans="1:17" s="304" customFormat="1" ht="14.25" x14ac:dyDescent="0.2">
      <c r="A686" s="314">
        <v>667</v>
      </c>
      <c r="B686" s="315">
        <v>677</v>
      </c>
      <c r="C686" s="315" t="s">
        <v>1880</v>
      </c>
      <c r="D686" s="316" t="s">
        <v>1877</v>
      </c>
      <c r="E686" s="316" t="s">
        <v>1881</v>
      </c>
      <c r="F686" s="316" t="s">
        <v>106</v>
      </c>
      <c r="G686" s="317">
        <v>90000</v>
      </c>
      <c r="H686" s="317">
        <v>90000</v>
      </c>
      <c r="I686" s="318" t="s">
        <v>91</v>
      </c>
      <c r="J686" s="319">
        <v>0</v>
      </c>
      <c r="K686" s="319">
        <v>0</v>
      </c>
      <c r="L686" s="317">
        <v>0</v>
      </c>
      <c r="M686" s="317">
        <v>0</v>
      </c>
      <c r="N686" s="317">
        <f t="shared" si="11"/>
        <v>90000</v>
      </c>
      <c r="O686" s="320" t="s">
        <v>530</v>
      </c>
      <c r="Q686" s="305"/>
    </row>
    <row r="687" spans="1:17" s="304" customFormat="1" ht="14.25" x14ac:dyDescent="0.2">
      <c r="A687" s="314">
        <v>668</v>
      </c>
      <c r="B687" s="315">
        <v>678</v>
      </c>
      <c r="C687" s="315" t="s">
        <v>1883</v>
      </c>
      <c r="D687" s="316" t="s">
        <v>1884</v>
      </c>
      <c r="E687" s="316" t="s">
        <v>1885</v>
      </c>
      <c r="F687" s="316" t="s">
        <v>106</v>
      </c>
      <c r="G687" s="317">
        <v>12000</v>
      </c>
      <c r="H687" s="317">
        <v>12000</v>
      </c>
      <c r="I687" s="318" t="s">
        <v>91</v>
      </c>
      <c r="J687" s="319">
        <v>0</v>
      </c>
      <c r="K687" s="319">
        <v>0</v>
      </c>
      <c r="L687" s="317">
        <v>0</v>
      </c>
      <c r="M687" s="317">
        <v>0</v>
      </c>
      <c r="N687" s="317">
        <f t="shared" si="11"/>
        <v>12000</v>
      </c>
      <c r="O687" s="320" t="s">
        <v>530</v>
      </c>
      <c r="Q687" s="305"/>
    </row>
    <row r="688" spans="1:17" s="304" customFormat="1" ht="14.25" x14ac:dyDescent="0.2">
      <c r="A688" s="314">
        <v>669</v>
      </c>
      <c r="B688" s="315">
        <v>679</v>
      </c>
      <c r="C688" s="315" t="s">
        <v>1887</v>
      </c>
      <c r="D688" s="316" t="s">
        <v>1888</v>
      </c>
      <c r="E688" s="316" t="s">
        <v>1889</v>
      </c>
      <c r="F688" s="316" t="s">
        <v>106</v>
      </c>
      <c r="G688" s="317">
        <v>25000</v>
      </c>
      <c r="H688" s="317">
        <v>25000</v>
      </c>
      <c r="I688" s="318" t="s">
        <v>91</v>
      </c>
      <c r="J688" s="319">
        <v>0</v>
      </c>
      <c r="K688" s="319">
        <v>0</v>
      </c>
      <c r="L688" s="317">
        <v>0</v>
      </c>
      <c r="M688" s="317">
        <v>0</v>
      </c>
      <c r="N688" s="317">
        <f t="shared" si="11"/>
        <v>25000</v>
      </c>
      <c r="O688" s="320" t="s">
        <v>530</v>
      </c>
      <c r="Q688" s="305"/>
    </row>
    <row r="689" spans="1:17" s="304" customFormat="1" ht="14.25" x14ac:dyDescent="0.2">
      <c r="A689" s="314">
        <v>670</v>
      </c>
      <c r="B689" s="315">
        <v>680</v>
      </c>
      <c r="C689" s="315" t="s">
        <v>1891</v>
      </c>
      <c r="D689" s="316" t="s">
        <v>1820</v>
      </c>
      <c r="E689" s="316" t="s">
        <v>1892</v>
      </c>
      <c r="F689" s="316" t="s">
        <v>106</v>
      </c>
      <c r="G689" s="317">
        <v>12500</v>
      </c>
      <c r="H689" s="317">
        <v>12500</v>
      </c>
      <c r="I689" s="318" t="s">
        <v>91</v>
      </c>
      <c r="J689" s="319">
        <v>0</v>
      </c>
      <c r="K689" s="319">
        <v>0</v>
      </c>
      <c r="L689" s="317">
        <v>0</v>
      </c>
      <c r="M689" s="317">
        <v>0</v>
      </c>
      <c r="N689" s="317">
        <f t="shared" si="11"/>
        <v>12500</v>
      </c>
      <c r="O689" s="320" t="s">
        <v>530</v>
      </c>
      <c r="Q689" s="305"/>
    </row>
    <row r="690" spans="1:17" s="304" customFormat="1" ht="14.25" x14ac:dyDescent="0.2">
      <c r="A690" s="314">
        <v>671</v>
      </c>
      <c r="B690" s="315">
        <v>681</v>
      </c>
      <c r="C690" s="315" t="s">
        <v>1894</v>
      </c>
      <c r="D690" s="316" t="s">
        <v>1820</v>
      </c>
      <c r="E690" s="316" t="s">
        <v>1698</v>
      </c>
      <c r="F690" s="316" t="s">
        <v>106</v>
      </c>
      <c r="G690" s="317">
        <v>5000</v>
      </c>
      <c r="H690" s="317">
        <v>5000</v>
      </c>
      <c r="I690" s="318" t="s">
        <v>91</v>
      </c>
      <c r="J690" s="319">
        <v>0</v>
      </c>
      <c r="K690" s="319">
        <v>0</v>
      </c>
      <c r="L690" s="317">
        <v>0</v>
      </c>
      <c r="M690" s="317">
        <v>0</v>
      </c>
      <c r="N690" s="317">
        <f t="shared" si="11"/>
        <v>5000</v>
      </c>
      <c r="O690" s="320" t="s">
        <v>530</v>
      </c>
      <c r="Q690" s="305"/>
    </row>
    <row r="691" spans="1:17" s="304" customFormat="1" ht="14.25" x14ac:dyDescent="0.2">
      <c r="A691" s="314">
        <v>672</v>
      </c>
      <c r="B691" s="315">
        <v>682</v>
      </c>
      <c r="C691" s="315" t="s">
        <v>1896</v>
      </c>
      <c r="D691" s="316" t="s">
        <v>1820</v>
      </c>
      <c r="E691" s="316" t="s">
        <v>1657</v>
      </c>
      <c r="F691" s="316" t="s">
        <v>106</v>
      </c>
      <c r="G691" s="317">
        <v>350000</v>
      </c>
      <c r="H691" s="317">
        <v>350000</v>
      </c>
      <c r="I691" s="318" t="s">
        <v>91</v>
      </c>
      <c r="J691" s="319">
        <v>0</v>
      </c>
      <c r="K691" s="319">
        <v>0</v>
      </c>
      <c r="L691" s="317">
        <v>0</v>
      </c>
      <c r="M691" s="317">
        <v>0</v>
      </c>
      <c r="N691" s="317">
        <f t="shared" si="11"/>
        <v>350000</v>
      </c>
      <c r="O691" s="320" t="s">
        <v>530</v>
      </c>
      <c r="Q691" s="305"/>
    </row>
    <row r="692" spans="1:17" s="304" customFormat="1" ht="28.5" x14ac:dyDescent="0.2">
      <c r="A692" s="314">
        <v>673</v>
      </c>
      <c r="B692" s="315">
        <v>683</v>
      </c>
      <c r="C692" s="315" t="s">
        <v>1898</v>
      </c>
      <c r="D692" s="316" t="s">
        <v>1899</v>
      </c>
      <c r="E692" s="316" t="s">
        <v>1900</v>
      </c>
      <c r="F692" s="316" t="s">
        <v>106</v>
      </c>
      <c r="G692" s="317">
        <v>350000</v>
      </c>
      <c r="H692" s="317">
        <v>350000</v>
      </c>
      <c r="I692" s="318" t="s">
        <v>91</v>
      </c>
      <c r="J692" s="319">
        <v>0</v>
      </c>
      <c r="K692" s="319">
        <v>0</v>
      </c>
      <c r="L692" s="317">
        <v>0</v>
      </c>
      <c r="M692" s="317">
        <v>0</v>
      </c>
      <c r="N692" s="317">
        <f t="shared" si="11"/>
        <v>350000</v>
      </c>
      <c r="O692" s="320" t="s">
        <v>530</v>
      </c>
      <c r="Q692" s="305"/>
    </row>
    <row r="693" spans="1:17" s="304" customFormat="1" ht="28.5" x14ac:dyDescent="0.2">
      <c r="A693" s="314">
        <v>674</v>
      </c>
      <c r="B693" s="315">
        <v>684</v>
      </c>
      <c r="C693" s="315" t="s">
        <v>1902</v>
      </c>
      <c r="D693" s="316" t="s">
        <v>1899</v>
      </c>
      <c r="E693" s="316" t="s">
        <v>1903</v>
      </c>
      <c r="F693" s="316" t="s">
        <v>106</v>
      </c>
      <c r="G693" s="317">
        <v>15000</v>
      </c>
      <c r="H693" s="317">
        <v>15000</v>
      </c>
      <c r="I693" s="318" t="s">
        <v>91</v>
      </c>
      <c r="J693" s="319">
        <v>0</v>
      </c>
      <c r="K693" s="319">
        <v>0</v>
      </c>
      <c r="L693" s="317">
        <v>0</v>
      </c>
      <c r="M693" s="317">
        <v>0</v>
      </c>
      <c r="N693" s="317">
        <f t="shared" si="11"/>
        <v>15000</v>
      </c>
      <c r="O693" s="320" t="s">
        <v>530</v>
      </c>
      <c r="Q693" s="305"/>
    </row>
    <row r="694" spans="1:17" s="304" customFormat="1" ht="14.25" x14ac:dyDescent="0.2">
      <c r="A694" s="314">
        <v>675</v>
      </c>
      <c r="B694" s="315">
        <v>685</v>
      </c>
      <c r="C694" s="315" t="s">
        <v>1905</v>
      </c>
      <c r="D694" s="316" t="s">
        <v>481</v>
      </c>
      <c r="E694" s="316" t="s">
        <v>1906</v>
      </c>
      <c r="F694" s="316" t="s">
        <v>106</v>
      </c>
      <c r="G694" s="317">
        <v>40000</v>
      </c>
      <c r="H694" s="317">
        <v>40000</v>
      </c>
      <c r="I694" s="318" t="s">
        <v>91</v>
      </c>
      <c r="J694" s="319">
        <v>0</v>
      </c>
      <c r="K694" s="319">
        <v>0</v>
      </c>
      <c r="L694" s="317">
        <v>0</v>
      </c>
      <c r="M694" s="317">
        <v>0</v>
      </c>
      <c r="N694" s="317">
        <f t="shared" si="11"/>
        <v>40000</v>
      </c>
      <c r="O694" s="320" t="s">
        <v>530</v>
      </c>
      <c r="Q694" s="305"/>
    </row>
    <row r="695" spans="1:17" s="304" customFormat="1" ht="28.5" x14ac:dyDescent="0.2">
      <c r="A695" s="314">
        <v>676</v>
      </c>
      <c r="B695" s="315">
        <v>686</v>
      </c>
      <c r="C695" s="315" t="s">
        <v>1908</v>
      </c>
      <c r="D695" s="316" t="s">
        <v>353</v>
      </c>
      <c r="E695" s="316" t="s">
        <v>1909</v>
      </c>
      <c r="F695" s="316" t="s">
        <v>106</v>
      </c>
      <c r="G695" s="317">
        <v>90000</v>
      </c>
      <c r="H695" s="317">
        <v>90000</v>
      </c>
      <c r="I695" s="318" t="s">
        <v>91</v>
      </c>
      <c r="J695" s="319">
        <v>0</v>
      </c>
      <c r="K695" s="319">
        <v>0</v>
      </c>
      <c r="L695" s="317">
        <v>0</v>
      </c>
      <c r="M695" s="317">
        <v>0</v>
      </c>
      <c r="N695" s="317">
        <f t="shared" si="11"/>
        <v>90000</v>
      </c>
      <c r="O695" s="320" t="s">
        <v>530</v>
      </c>
      <c r="Q695" s="305"/>
    </row>
    <row r="696" spans="1:17" s="304" customFormat="1" ht="14.25" x14ac:dyDescent="0.2">
      <c r="A696" s="314">
        <v>677</v>
      </c>
      <c r="B696" s="315">
        <v>687</v>
      </c>
      <c r="C696" s="315" t="s">
        <v>1911</v>
      </c>
      <c r="D696" s="316" t="s">
        <v>140</v>
      </c>
      <c r="E696" s="316" t="s">
        <v>1912</v>
      </c>
      <c r="F696" s="316" t="s">
        <v>106</v>
      </c>
      <c r="G696" s="317">
        <v>6000</v>
      </c>
      <c r="H696" s="317">
        <v>6000</v>
      </c>
      <c r="I696" s="318" t="s">
        <v>91</v>
      </c>
      <c r="J696" s="319">
        <v>0</v>
      </c>
      <c r="K696" s="319">
        <v>0</v>
      </c>
      <c r="L696" s="317">
        <v>0</v>
      </c>
      <c r="M696" s="317">
        <v>0</v>
      </c>
      <c r="N696" s="317">
        <f t="shared" si="11"/>
        <v>6000</v>
      </c>
      <c r="O696" s="320" t="s">
        <v>530</v>
      </c>
      <c r="Q696" s="305"/>
    </row>
    <row r="697" spans="1:17" s="304" customFormat="1" ht="14.25" x14ac:dyDescent="0.2">
      <c r="A697" s="314">
        <v>678</v>
      </c>
      <c r="B697" s="315">
        <v>688</v>
      </c>
      <c r="C697" s="315" t="s">
        <v>1914</v>
      </c>
      <c r="D697" s="316" t="s">
        <v>481</v>
      </c>
      <c r="E697" s="316" t="s">
        <v>1915</v>
      </c>
      <c r="F697" s="316" t="s">
        <v>106</v>
      </c>
      <c r="G697" s="317">
        <v>50000</v>
      </c>
      <c r="H697" s="317">
        <v>50000</v>
      </c>
      <c r="I697" s="318" t="s">
        <v>91</v>
      </c>
      <c r="J697" s="319">
        <v>0</v>
      </c>
      <c r="K697" s="319">
        <v>0</v>
      </c>
      <c r="L697" s="317">
        <v>0</v>
      </c>
      <c r="M697" s="317">
        <v>0</v>
      </c>
      <c r="N697" s="317">
        <f t="shared" si="11"/>
        <v>50000</v>
      </c>
      <c r="O697" s="320" t="s">
        <v>530</v>
      </c>
      <c r="Q697" s="305"/>
    </row>
    <row r="698" spans="1:17" s="304" customFormat="1" ht="14.25" x14ac:dyDescent="0.2">
      <c r="A698" s="314">
        <v>679</v>
      </c>
      <c r="B698" s="315">
        <v>689</v>
      </c>
      <c r="C698" s="315" t="s">
        <v>1917</v>
      </c>
      <c r="D698" s="316" t="s">
        <v>481</v>
      </c>
      <c r="E698" s="316" t="s">
        <v>1560</v>
      </c>
      <c r="F698" s="316" t="s">
        <v>106</v>
      </c>
      <c r="G698" s="317">
        <v>150000</v>
      </c>
      <c r="H698" s="317">
        <v>150000</v>
      </c>
      <c r="I698" s="318" t="s">
        <v>91</v>
      </c>
      <c r="J698" s="319">
        <v>0</v>
      </c>
      <c r="K698" s="319">
        <v>0</v>
      </c>
      <c r="L698" s="317">
        <v>0</v>
      </c>
      <c r="M698" s="317">
        <v>0</v>
      </c>
      <c r="N698" s="317">
        <f t="shared" si="11"/>
        <v>150000</v>
      </c>
      <c r="O698" s="320" t="s">
        <v>530</v>
      </c>
      <c r="Q698" s="305"/>
    </row>
    <row r="699" spans="1:17" s="304" customFormat="1" ht="14.25" x14ac:dyDescent="0.2">
      <c r="A699" s="314">
        <v>680</v>
      </c>
      <c r="B699" s="315">
        <v>690</v>
      </c>
      <c r="C699" s="315" t="s">
        <v>1919</v>
      </c>
      <c r="D699" s="316" t="s">
        <v>481</v>
      </c>
      <c r="E699" s="316" t="s">
        <v>1920</v>
      </c>
      <c r="F699" s="316" t="s">
        <v>106</v>
      </c>
      <c r="G699" s="317">
        <v>75000</v>
      </c>
      <c r="H699" s="317">
        <v>75000</v>
      </c>
      <c r="I699" s="318" t="s">
        <v>91</v>
      </c>
      <c r="J699" s="319">
        <v>0</v>
      </c>
      <c r="K699" s="319">
        <v>0</v>
      </c>
      <c r="L699" s="317">
        <v>0</v>
      </c>
      <c r="M699" s="317">
        <v>0</v>
      </c>
      <c r="N699" s="317">
        <f t="shared" si="11"/>
        <v>75000</v>
      </c>
      <c r="O699" s="320" t="s">
        <v>530</v>
      </c>
      <c r="Q699" s="305"/>
    </row>
    <row r="700" spans="1:17" s="304" customFormat="1" ht="14.25" x14ac:dyDescent="0.2">
      <c r="A700" s="314">
        <v>681</v>
      </c>
      <c r="B700" s="315">
        <v>691</v>
      </c>
      <c r="C700" s="315" t="s">
        <v>1922</v>
      </c>
      <c r="D700" s="316" t="s">
        <v>1923</v>
      </c>
      <c r="E700" s="316" t="s">
        <v>1924</v>
      </c>
      <c r="F700" s="316" t="s">
        <v>106</v>
      </c>
      <c r="G700" s="317">
        <v>150000</v>
      </c>
      <c r="H700" s="317">
        <v>150000</v>
      </c>
      <c r="I700" s="318" t="s">
        <v>91</v>
      </c>
      <c r="J700" s="319">
        <v>0</v>
      </c>
      <c r="K700" s="319">
        <v>0</v>
      </c>
      <c r="L700" s="317">
        <v>0</v>
      </c>
      <c r="M700" s="317">
        <v>0</v>
      </c>
      <c r="N700" s="317">
        <f t="shared" si="11"/>
        <v>150000</v>
      </c>
      <c r="O700" s="320" t="s">
        <v>530</v>
      </c>
      <c r="Q700" s="305"/>
    </row>
    <row r="701" spans="1:17" s="304" customFormat="1" ht="28.5" x14ac:dyDescent="0.2">
      <c r="A701" s="314">
        <v>682</v>
      </c>
      <c r="B701" s="315">
        <v>692</v>
      </c>
      <c r="C701" s="315" t="s">
        <v>1926</v>
      </c>
      <c r="D701" s="316" t="s">
        <v>481</v>
      </c>
      <c r="E701" s="316" t="s">
        <v>1927</v>
      </c>
      <c r="F701" s="316" t="s">
        <v>106</v>
      </c>
      <c r="G701" s="317">
        <v>35000</v>
      </c>
      <c r="H701" s="317">
        <v>35000</v>
      </c>
      <c r="I701" s="318" t="s">
        <v>91</v>
      </c>
      <c r="J701" s="319">
        <v>0</v>
      </c>
      <c r="K701" s="319">
        <v>0</v>
      </c>
      <c r="L701" s="317">
        <v>0</v>
      </c>
      <c r="M701" s="317">
        <v>0</v>
      </c>
      <c r="N701" s="317">
        <f t="shared" si="11"/>
        <v>35000</v>
      </c>
      <c r="O701" s="320" t="s">
        <v>530</v>
      </c>
      <c r="Q701" s="305"/>
    </row>
    <row r="702" spans="1:17" s="304" customFormat="1" ht="14.25" x14ac:dyDescent="0.2">
      <c r="A702" s="314">
        <v>683</v>
      </c>
      <c r="B702" s="315">
        <v>693</v>
      </c>
      <c r="C702" s="315" t="s">
        <v>1929</v>
      </c>
      <c r="D702" s="316" t="s">
        <v>481</v>
      </c>
      <c r="E702" s="316" t="s">
        <v>1930</v>
      </c>
      <c r="F702" s="316" t="s">
        <v>106</v>
      </c>
      <c r="G702" s="317">
        <v>100000</v>
      </c>
      <c r="H702" s="317">
        <v>100000</v>
      </c>
      <c r="I702" s="318" t="s">
        <v>91</v>
      </c>
      <c r="J702" s="319">
        <v>0</v>
      </c>
      <c r="K702" s="319">
        <v>0</v>
      </c>
      <c r="L702" s="317">
        <v>0</v>
      </c>
      <c r="M702" s="317">
        <v>0</v>
      </c>
      <c r="N702" s="317">
        <f t="shared" si="11"/>
        <v>100000</v>
      </c>
      <c r="O702" s="320" t="s">
        <v>530</v>
      </c>
      <c r="Q702" s="305"/>
    </row>
    <row r="703" spans="1:17" s="304" customFormat="1" ht="14.25" x14ac:dyDescent="0.2">
      <c r="A703" s="314">
        <v>684</v>
      </c>
      <c r="B703" s="315">
        <v>694</v>
      </c>
      <c r="C703" s="315" t="s">
        <v>1932</v>
      </c>
      <c r="D703" s="316" t="s">
        <v>1933</v>
      </c>
      <c r="E703" s="316" t="s">
        <v>1698</v>
      </c>
      <c r="F703" s="316" t="s">
        <v>106</v>
      </c>
      <c r="G703" s="317">
        <v>5000</v>
      </c>
      <c r="H703" s="317">
        <v>5000</v>
      </c>
      <c r="I703" s="318" t="s">
        <v>91</v>
      </c>
      <c r="J703" s="319">
        <v>0</v>
      </c>
      <c r="K703" s="319">
        <v>0</v>
      </c>
      <c r="L703" s="317">
        <v>0</v>
      </c>
      <c r="M703" s="317">
        <v>0</v>
      </c>
      <c r="N703" s="317">
        <f t="shared" si="11"/>
        <v>5000</v>
      </c>
      <c r="O703" s="320" t="s">
        <v>530</v>
      </c>
      <c r="Q703" s="305"/>
    </row>
    <row r="704" spans="1:17" s="304" customFormat="1" ht="14.25" x14ac:dyDescent="0.2">
      <c r="A704" s="314">
        <v>685</v>
      </c>
      <c r="B704" s="315">
        <v>695</v>
      </c>
      <c r="C704" s="315" t="s">
        <v>1935</v>
      </c>
      <c r="D704" s="316" t="s">
        <v>1933</v>
      </c>
      <c r="E704" s="316" t="s">
        <v>1936</v>
      </c>
      <c r="F704" s="316" t="s">
        <v>106</v>
      </c>
      <c r="G704" s="317">
        <v>35000</v>
      </c>
      <c r="H704" s="317">
        <v>35000</v>
      </c>
      <c r="I704" s="318" t="s">
        <v>91</v>
      </c>
      <c r="J704" s="319">
        <v>0</v>
      </c>
      <c r="K704" s="319">
        <v>0</v>
      </c>
      <c r="L704" s="317">
        <v>0</v>
      </c>
      <c r="M704" s="317">
        <v>0</v>
      </c>
      <c r="N704" s="317">
        <f t="shared" si="11"/>
        <v>35000</v>
      </c>
      <c r="O704" s="320" t="s">
        <v>530</v>
      </c>
      <c r="Q704" s="305"/>
    </row>
    <row r="705" spans="1:17" s="304" customFormat="1" ht="14.25" x14ac:dyDescent="0.2">
      <c r="A705" s="314">
        <v>686</v>
      </c>
      <c r="B705" s="315">
        <v>696</v>
      </c>
      <c r="C705" s="315" t="s">
        <v>1938</v>
      </c>
      <c r="D705" s="316" t="s">
        <v>1933</v>
      </c>
      <c r="E705" s="316" t="s">
        <v>1939</v>
      </c>
      <c r="F705" s="316" t="s">
        <v>106</v>
      </c>
      <c r="G705" s="317">
        <v>400000</v>
      </c>
      <c r="H705" s="317">
        <v>400000</v>
      </c>
      <c r="I705" s="318" t="s">
        <v>91</v>
      </c>
      <c r="J705" s="319">
        <v>0</v>
      </c>
      <c r="K705" s="319">
        <v>0</v>
      </c>
      <c r="L705" s="317">
        <v>0</v>
      </c>
      <c r="M705" s="317">
        <v>0</v>
      </c>
      <c r="N705" s="317">
        <f t="shared" si="11"/>
        <v>400000</v>
      </c>
      <c r="O705" s="320" t="s">
        <v>530</v>
      </c>
      <c r="Q705" s="305"/>
    </row>
    <row r="706" spans="1:17" s="304" customFormat="1" ht="14.25" x14ac:dyDescent="0.2">
      <c r="A706" s="314">
        <v>687</v>
      </c>
      <c r="B706" s="315">
        <v>697</v>
      </c>
      <c r="C706" s="315" t="s">
        <v>1941</v>
      </c>
      <c r="D706" s="316" t="s">
        <v>1933</v>
      </c>
      <c r="E706" s="316" t="s">
        <v>1942</v>
      </c>
      <c r="F706" s="316" t="s">
        <v>106</v>
      </c>
      <c r="G706" s="317">
        <v>5000</v>
      </c>
      <c r="H706" s="317">
        <v>5000</v>
      </c>
      <c r="I706" s="318" t="s">
        <v>91</v>
      </c>
      <c r="J706" s="319">
        <v>0</v>
      </c>
      <c r="K706" s="319">
        <v>0</v>
      </c>
      <c r="L706" s="317">
        <v>0</v>
      </c>
      <c r="M706" s="317">
        <v>0</v>
      </c>
      <c r="N706" s="317">
        <f t="shared" si="11"/>
        <v>5000</v>
      </c>
      <c r="O706" s="320" t="s">
        <v>530</v>
      </c>
      <c r="Q706" s="305"/>
    </row>
    <row r="707" spans="1:17" s="304" customFormat="1" ht="14.25" x14ac:dyDescent="0.2">
      <c r="A707" s="314">
        <v>688</v>
      </c>
      <c r="B707" s="315">
        <v>698</v>
      </c>
      <c r="C707" s="315" t="s">
        <v>1944</v>
      </c>
      <c r="D707" s="316" t="s">
        <v>1054</v>
      </c>
      <c r="E707" s="316" t="s">
        <v>1945</v>
      </c>
      <c r="F707" s="316" t="s">
        <v>106</v>
      </c>
      <c r="G707" s="317">
        <v>22500</v>
      </c>
      <c r="H707" s="317">
        <v>22500</v>
      </c>
      <c r="I707" s="318" t="s">
        <v>91</v>
      </c>
      <c r="J707" s="319">
        <v>0</v>
      </c>
      <c r="K707" s="319">
        <v>0</v>
      </c>
      <c r="L707" s="317">
        <v>0</v>
      </c>
      <c r="M707" s="317">
        <v>0</v>
      </c>
      <c r="N707" s="317">
        <f t="shared" si="11"/>
        <v>22500</v>
      </c>
      <c r="O707" s="320" t="s">
        <v>530</v>
      </c>
      <c r="Q707" s="305"/>
    </row>
    <row r="708" spans="1:17" s="304" customFormat="1" ht="14.25" x14ac:dyDescent="0.2">
      <c r="A708" s="314">
        <v>689</v>
      </c>
      <c r="B708" s="315">
        <v>699</v>
      </c>
      <c r="C708" s="315" t="s">
        <v>1947</v>
      </c>
      <c r="D708" s="316" t="s">
        <v>481</v>
      </c>
      <c r="E708" s="316" t="s">
        <v>1948</v>
      </c>
      <c r="F708" s="316" t="s">
        <v>106</v>
      </c>
      <c r="G708" s="317">
        <v>153000</v>
      </c>
      <c r="H708" s="317">
        <v>153000</v>
      </c>
      <c r="I708" s="318" t="s">
        <v>91</v>
      </c>
      <c r="J708" s="319">
        <v>0</v>
      </c>
      <c r="K708" s="319">
        <v>0</v>
      </c>
      <c r="L708" s="317">
        <v>0</v>
      </c>
      <c r="M708" s="317">
        <v>0</v>
      </c>
      <c r="N708" s="317">
        <f t="shared" si="11"/>
        <v>153000</v>
      </c>
      <c r="O708" s="320" t="s">
        <v>530</v>
      </c>
      <c r="Q708" s="305"/>
    </row>
    <row r="709" spans="1:17" s="304" customFormat="1" ht="28.5" x14ac:dyDescent="0.2">
      <c r="A709" s="314">
        <v>690</v>
      </c>
      <c r="B709" s="315">
        <v>700</v>
      </c>
      <c r="C709" s="315" t="s">
        <v>1950</v>
      </c>
      <c r="D709" s="316" t="s">
        <v>481</v>
      </c>
      <c r="E709" s="316" t="s">
        <v>1951</v>
      </c>
      <c r="F709" s="316" t="s">
        <v>106</v>
      </c>
      <c r="G709" s="317">
        <v>300000</v>
      </c>
      <c r="H709" s="317">
        <v>300000</v>
      </c>
      <c r="I709" s="318" t="s">
        <v>91</v>
      </c>
      <c r="J709" s="319">
        <v>0</v>
      </c>
      <c r="K709" s="319">
        <v>0</v>
      </c>
      <c r="L709" s="317">
        <v>0</v>
      </c>
      <c r="M709" s="317">
        <v>0</v>
      </c>
      <c r="N709" s="317">
        <f t="shared" si="11"/>
        <v>300000</v>
      </c>
      <c r="O709" s="320" t="s">
        <v>530</v>
      </c>
      <c r="Q709" s="305"/>
    </row>
    <row r="710" spans="1:17" s="304" customFormat="1" ht="28.5" x14ac:dyDescent="0.2">
      <c r="A710" s="314">
        <v>691</v>
      </c>
      <c r="B710" s="315">
        <v>701</v>
      </c>
      <c r="C710" s="315" t="s">
        <v>1953</v>
      </c>
      <c r="D710" s="316" t="s">
        <v>481</v>
      </c>
      <c r="E710" s="316" t="s">
        <v>1954</v>
      </c>
      <c r="F710" s="316" t="s">
        <v>106</v>
      </c>
      <c r="G710" s="317">
        <v>150000</v>
      </c>
      <c r="H710" s="317">
        <v>150000</v>
      </c>
      <c r="I710" s="318" t="s">
        <v>91</v>
      </c>
      <c r="J710" s="319">
        <v>0</v>
      </c>
      <c r="K710" s="319">
        <v>0</v>
      </c>
      <c r="L710" s="317">
        <v>0</v>
      </c>
      <c r="M710" s="317">
        <v>0</v>
      </c>
      <c r="N710" s="317">
        <f t="shared" si="11"/>
        <v>150000</v>
      </c>
      <c r="O710" s="320" t="s">
        <v>530</v>
      </c>
      <c r="Q710" s="305"/>
    </row>
    <row r="711" spans="1:17" s="304" customFormat="1" ht="28.5" x14ac:dyDescent="0.2">
      <c r="A711" s="314">
        <v>692</v>
      </c>
      <c r="B711" s="315">
        <v>702</v>
      </c>
      <c r="C711" s="315" t="s">
        <v>1956</v>
      </c>
      <c r="D711" s="316" t="s">
        <v>481</v>
      </c>
      <c r="E711" s="316" t="s">
        <v>1957</v>
      </c>
      <c r="F711" s="316" t="s">
        <v>106</v>
      </c>
      <c r="G711" s="317">
        <v>100000</v>
      </c>
      <c r="H711" s="317">
        <v>100000</v>
      </c>
      <c r="I711" s="318" t="s">
        <v>91</v>
      </c>
      <c r="J711" s="319">
        <v>0</v>
      </c>
      <c r="K711" s="319">
        <v>0</v>
      </c>
      <c r="L711" s="317">
        <v>0</v>
      </c>
      <c r="M711" s="317">
        <v>0</v>
      </c>
      <c r="N711" s="317">
        <f t="shared" si="11"/>
        <v>100000</v>
      </c>
      <c r="O711" s="320" t="s">
        <v>530</v>
      </c>
      <c r="Q711" s="305"/>
    </row>
    <row r="712" spans="1:17" s="304" customFormat="1" ht="14.25" x14ac:dyDescent="0.2">
      <c r="A712" s="314">
        <v>693</v>
      </c>
      <c r="B712" s="315">
        <v>703</v>
      </c>
      <c r="C712" s="315" t="s">
        <v>1959</v>
      </c>
      <c r="D712" s="316" t="s">
        <v>481</v>
      </c>
      <c r="E712" s="316" t="s">
        <v>187</v>
      </c>
      <c r="F712" s="316" t="s">
        <v>106</v>
      </c>
      <c r="G712" s="317">
        <v>125000</v>
      </c>
      <c r="H712" s="317">
        <v>125000</v>
      </c>
      <c r="I712" s="318" t="s">
        <v>91</v>
      </c>
      <c r="J712" s="319">
        <v>0</v>
      </c>
      <c r="K712" s="319">
        <v>0</v>
      </c>
      <c r="L712" s="317">
        <v>0</v>
      </c>
      <c r="M712" s="317">
        <v>0</v>
      </c>
      <c r="N712" s="317">
        <f t="shared" si="11"/>
        <v>125000</v>
      </c>
      <c r="O712" s="320" t="s">
        <v>530</v>
      </c>
      <c r="Q712" s="305"/>
    </row>
    <row r="713" spans="1:17" s="304" customFormat="1" ht="28.5" x14ac:dyDescent="0.2">
      <c r="A713" s="314">
        <v>694</v>
      </c>
      <c r="B713" s="315">
        <v>704</v>
      </c>
      <c r="C713" s="315" t="s">
        <v>1961</v>
      </c>
      <c r="D713" s="316" t="s">
        <v>481</v>
      </c>
      <c r="E713" s="316" t="s">
        <v>1962</v>
      </c>
      <c r="F713" s="316" t="s">
        <v>106</v>
      </c>
      <c r="G713" s="317">
        <v>20000</v>
      </c>
      <c r="H713" s="317">
        <v>20000</v>
      </c>
      <c r="I713" s="318" t="s">
        <v>91</v>
      </c>
      <c r="J713" s="319">
        <v>0</v>
      </c>
      <c r="K713" s="319">
        <v>0</v>
      </c>
      <c r="L713" s="317">
        <v>0</v>
      </c>
      <c r="M713" s="317">
        <v>0</v>
      </c>
      <c r="N713" s="317">
        <f t="shared" si="11"/>
        <v>20000</v>
      </c>
      <c r="O713" s="320" t="s">
        <v>530</v>
      </c>
      <c r="Q713" s="305"/>
    </row>
    <row r="714" spans="1:17" s="304" customFormat="1" ht="28.5" x14ac:dyDescent="0.2">
      <c r="A714" s="314">
        <v>695</v>
      </c>
      <c r="B714" s="315">
        <v>705</v>
      </c>
      <c r="C714" s="315" t="s">
        <v>1964</v>
      </c>
      <c r="D714" s="316" t="s">
        <v>696</v>
      </c>
      <c r="E714" s="316" t="s">
        <v>1965</v>
      </c>
      <c r="F714" s="316" t="s">
        <v>106</v>
      </c>
      <c r="G714" s="317">
        <v>97000</v>
      </c>
      <c r="H714" s="317">
        <v>97000</v>
      </c>
      <c r="I714" s="318" t="s">
        <v>91</v>
      </c>
      <c r="J714" s="319">
        <v>0</v>
      </c>
      <c r="K714" s="319">
        <v>0</v>
      </c>
      <c r="L714" s="317">
        <v>0</v>
      </c>
      <c r="M714" s="317">
        <v>0</v>
      </c>
      <c r="N714" s="317">
        <f t="shared" si="11"/>
        <v>97000</v>
      </c>
      <c r="O714" s="320" t="s">
        <v>530</v>
      </c>
      <c r="Q714" s="305"/>
    </row>
    <row r="715" spans="1:17" s="304" customFormat="1" ht="28.5" x14ac:dyDescent="0.2">
      <c r="A715" s="314">
        <v>696</v>
      </c>
      <c r="B715" s="315">
        <v>706</v>
      </c>
      <c r="C715" s="315" t="s">
        <v>1967</v>
      </c>
      <c r="D715" s="316" t="s">
        <v>696</v>
      </c>
      <c r="E715" s="316" t="s">
        <v>1622</v>
      </c>
      <c r="F715" s="316" t="s">
        <v>106</v>
      </c>
      <c r="G715" s="317">
        <v>150000</v>
      </c>
      <c r="H715" s="317">
        <v>150000</v>
      </c>
      <c r="I715" s="318" t="s">
        <v>91</v>
      </c>
      <c r="J715" s="319">
        <v>0</v>
      </c>
      <c r="K715" s="319">
        <v>0</v>
      </c>
      <c r="L715" s="317">
        <v>0</v>
      </c>
      <c r="M715" s="317">
        <v>0</v>
      </c>
      <c r="N715" s="317">
        <f t="shared" si="11"/>
        <v>150000</v>
      </c>
      <c r="O715" s="320" t="s">
        <v>530</v>
      </c>
      <c r="Q715" s="305"/>
    </row>
    <row r="716" spans="1:17" s="304" customFormat="1" ht="28.5" x14ac:dyDescent="0.2">
      <c r="A716" s="314">
        <v>697</v>
      </c>
      <c r="B716" s="315">
        <v>707</v>
      </c>
      <c r="C716" s="315" t="s">
        <v>1969</v>
      </c>
      <c r="D716" s="316" t="s">
        <v>696</v>
      </c>
      <c r="E716" s="316" t="s">
        <v>1622</v>
      </c>
      <c r="F716" s="316" t="s">
        <v>106</v>
      </c>
      <c r="G716" s="317">
        <v>240000</v>
      </c>
      <c r="H716" s="317">
        <v>240000</v>
      </c>
      <c r="I716" s="318" t="s">
        <v>91</v>
      </c>
      <c r="J716" s="319">
        <v>0</v>
      </c>
      <c r="K716" s="319">
        <v>0</v>
      </c>
      <c r="L716" s="317">
        <v>0</v>
      </c>
      <c r="M716" s="317">
        <v>0</v>
      </c>
      <c r="N716" s="317">
        <f t="shared" si="11"/>
        <v>240000</v>
      </c>
      <c r="O716" s="320" t="s">
        <v>530</v>
      </c>
      <c r="Q716" s="305"/>
    </row>
    <row r="717" spans="1:17" s="304" customFormat="1" ht="28.5" x14ac:dyDescent="0.2">
      <c r="A717" s="314">
        <v>698</v>
      </c>
      <c r="B717" s="315">
        <v>708</v>
      </c>
      <c r="C717" s="315" t="s">
        <v>1971</v>
      </c>
      <c r="D717" s="316" t="s">
        <v>1591</v>
      </c>
      <c r="E717" s="316" t="s">
        <v>1972</v>
      </c>
      <c r="F717" s="316" t="s">
        <v>106</v>
      </c>
      <c r="G717" s="317">
        <v>75000</v>
      </c>
      <c r="H717" s="317">
        <v>75000</v>
      </c>
      <c r="I717" s="318" t="s">
        <v>91</v>
      </c>
      <c r="J717" s="319">
        <v>0</v>
      </c>
      <c r="K717" s="319">
        <v>0</v>
      </c>
      <c r="L717" s="317">
        <v>0</v>
      </c>
      <c r="M717" s="317">
        <v>0</v>
      </c>
      <c r="N717" s="317">
        <f t="shared" si="11"/>
        <v>75000</v>
      </c>
      <c r="O717" s="320" t="s">
        <v>530</v>
      </c>
      <c r="Q717" s="305"/>
    </row>
    <row r="718" spans="1:17" s="304" customFormat="1" ht="14.25" x14ac:dyDescent="0.2">
      <c r="A718" s="314">
        <v>699</v>
      </c>
      <c r="B718" s="315">
        <v>709</v>
      </c>
      <c r="C718" s="315" t="s">
        <v>1974</v>
      </c>
      <c r="D718" s="316" t="s">
        <v>481</v>
      </c>
      <c r="E718" s="316" t="s">
        <v>1975</v>
      </c>
      <c r="F718" s="316" t="s">
        <v>106</v>
      </c>
      <c r="G718" s="317">
        <v>25000</v>
      </c>
      <c r="H718" s="317">
        <v>25000</v>
      </c>
      <c r="I718" s="318" t="s">
        <v>91</v>
      </c>
      <c r="J718" s="319">
        <v>0</v>
      </c>
      <c r="K718" s="319">
        <v>0</v>
      </c>
      <c r="L718" s="317">
        <v>0</v>
      </c>
      <c r="M718" s="317">
        <v>0</v>
      </c>
      <c r="N718" s="317">
        <f t="shared" si="11"/>
        <v>25000</v>
      </c>
      <c r="O718" s="320" t="s">
        <v>530</v>
      </c>
      <c r="Q718" s="305"/>
    </row>
    <row r="719" spans="1:17" s="304" customFormat="1" ht="14.25" x14ac:dyDescent="0.2">
      <c r="A719" s="314">
        <v>700</v>
      </c>
      <c r="B719" s="315">
        <v>710</v>
      </c>
      <c r="C719" s="315" t="s">
        <v>1977</v>
      </c>
      <c r="D719" s="316" t="s">
        <v>481</v>
      </c>
      <c r="E719" s="316" t="s">
        <v>1978</v>
      </c>
      <c r="F719" s="316" t="s">
        <v>106</v>
      </c>
      <c r="G719" s="317">
        <v>280000</v>
      </c>
      <c r="H719" s="317">
        <v>280000</v>
      </c>
      <c r="I719" s="318" t="s">
        <v>91</v>
      </c>
      <c r="J719" s="319">
        <v>0</v>
      </c>
      <c r="K719" s="319">
        <v>0</v>
      </c>
      <c r="L719" s="317">
        <v>0</v>
      </c>
      <c r="M719" s="317">
        <v>0</v>
      </c>
      <c r="N719" s="317">
        <f t="shared" si="11"/>
        <v>280000</v>
      </c>
      <c r="O719" s="320" t="s">
        <v>530</v>
      </c>
      <c r="Q719" s="305"/>
    </row>
    <row r="720" spans="1:17" s="304" customFormat="1" ht="14.25" x14ac:dyDescent="0.2">
      <c r="A720" s="314">
        <v>701</v>
      </c>
      <c r="B720" s="315">
        <v>711</v>
      </c>
      <c r="C720" s="315" t="s">
        <v>1980</v>
      </c>
      <c r="D720" s="316" t="s">
        <v>481</v>
      </c>
      <c r="E720" s="316" t="s">
        <v>1981</v>
      </c>
      <c r="F720" s="316" t="s">
        <v>106</v>
      </c>
      <c r="G720" s="317">
        <v>8000</v>
      </c>
      <c r="H720" s="317">
        <v>8000</v>
      </c>
      <c r="I720" s="318" t="s">
        <v>91</v>
      </c>
      <c r="J720" s="319">
        <v>0</v>
      </c>
      <c r="K720" s="319">
        <v>0</v>
      </c>
      <c r="L720" s="317">
        <v>0</v>
      </c>
      <c r="M720" s="317">
        <v>0</v>
      </c>
      <c r="N720" s="317">
        <f t="shared" si="11"/>
        <v>8000</v>
      </c>
      <c r="O720" s="320" t="s">
        <v>530</v>
      </c>
      <c r="Q720" s="305"/>
    </row>
    <row r="721" spans="1:17" s="304" customFormat="1" ht="14.25" x14ac:dyDescent="0.2">
      <c r="A721" s="314">
        <v>702</v>
      </c>
      <c r="B721" s="315">
        <v>712</v>
      </c>
      <c r="C721" s="315" t="s">
        <v>1983</v>
      </c>
      <c r="D721" s="316" t="s">
        <v>481</v>
      </c>
      <c r="E721" s="316" t="s">
        <v>1984</v>
      </c>
      <c r="F721" s="316" t="s">
        <v>106</v>
      </c>
      <c r="G721" s="317">
        <v>8000</v>
      </c>
      <c r="H721" s="317">
        <v>8000</v>
      </c>
      <c r="I721" s="318" t="s">
        <v>91</v>
      </c>
      <c r="J721" s="319">
        <v>0</v>
      </c>
      <c r="K721" s="319">
        <v>0</v>
      </c>
      <c r="L721" s="317">
        <v>0</v>
      </c>
      <c r="M721" s="317">
        <v>0</v>
      </c>
      <c r="N721" s="317">
        <f t="shared" si="11"/>
        <v>8000</v>
      </c>
      <c r="O721" s="320" t="s">
        <v>530</v>
      </c>
      <c r="Q721" s="305"/>
    </row>
    <row r="722" spans="1:17" s="304" customFormat="1" ht="14.25" x14ac:dyDescent="0.2">
      <c r="A722" s="314">
        <v>703</v>
      </c>
      <c r="B722" s="315">
        <v>713</v>
      </c>
      <c r="C722" s="315" t="s">
        <v>1986</v>
      </c>
      <c r="D722" s="316" t="s">
        <v>1987</v>
      </c>
      <c r="E722" s="316" t="s">
        <v>1988</v>
      </c>
      <c r="F722" s="316" t="s">
        <v>106</v>
      </c>
      <c r="G722" s="317">
        <v>80000</v>
      </c>
      <c r="H722" s="317">
        <v>80000</v>
      </c>
      <c r="I722" s="318" t="s">
        <v>91</v>
      </c>
      <c r="J722" s="319">
        <v>0</v>
      </c>
      <c r="K722" s="319">
        <v>0</v>
      </c>
      <c r="L722" s="317">
        <v>0</v>
      </c>
      <c r="M722" s="317">
        <v>0</v>
      </c>
      <c r="N722" s="317">
        <f t="shared" si="11"/>
        <v>80000</v>
      </c>
      <c r="O722" s="320" t="s">
        <v>530</v>
      </c>
      <c r="Q722" s="305"/>
    </row>
    <row r="723" spans="1:17" s="304" customFormat="1" ht="14.25" x14ac:dyDescent="0.2">
      <c r="A723" s="314">
        <v>704</v>
      </c>
      <c r="B723" s="315">
        <v>714</v>
      </c>
      <c r="C723" s="315" t="s">
        <v>1990</v>
      </c>
      <c r="D723" s="316" t="s">
        <v>481</v>
      </c>
      <c r="E723" s="316" t="s">
        <v>1991</v>
      </c>
      <c r="F723" s="316" t="s">
        <v>106</v>
      </c>
      <c r="G723" s="317">
        <v>7000</v>
      </c>
      <c r="H723" s="317">
        <v>7000</v>
      </c>
      <c r="I723" s="318" t="s">
        <v>91</v>
      </c>
      <c r="J723" s="319">
        <v>0</v>
      </c>
      <c r="K723" s="319">
        <v>0</v>
      </c>
      <c r="L723" s="317">
        <v>0</v>
      </c>
      <c r="M723" s="317">
        <v>0</v>
      </c>
      <c r="N723" s="317">
        <f t="shared" si="11"/>
        <v>7000</v>
      </c>
      <c r="O723" s="320" t="s">
        <v>530</v>
      </c>
      <c r="Q723" s="305"/>
    </row>
    <row r="724" spans="1:17" s="304" customFormat="1" ht="14.25" x14ac:dyDescent="0.2">
      <c r="A724" s="314">
        <v>705</v>
      </c>
      <c r="B724" s="315">
        <v>715</v>
      </c>
      <c r="C724" s="315" t="s">
        <v>1993</v>
      </c>
      <c r="D724" s="316" t="s">
        <v>481</v>
      </c>
      <c r="E724" s="316" t="s">
        <v>1994</v>
      </c>
      <c r="F724" s="316" t="s">
        <v>106</v>
      </c>
      <c r="G724" s="317">
        <v>40000</v>
      </c>
      <c r="H724" s="317">
        <v>40000</v>
      </c>
      <c r="I724" s="318" t="s">
        <v>91</v>
      </c>
      <c r="J724" s="319">
        <v>0</v>
      </c>
      <c r="K724" s="319">
        <v>0</v>
      </c>
      <c r="L724" s="317">
        <v>0</v>
      </c>
      <c r="M724" s="317">
        <v>0</v>
      </c>
      <c r="N724" s="317">
        <f t="shared" si="11"/>
        <v>40000</v>
      </c>
      <c r="O724" s="320" t="s">
        <v>530</v>
      </c>
      <c r="Q724" s="305"/>
    </row>
    <row r="725" spans="1:17" s="304" customFormat="1" ht="14.25" x14ac:dyDescent="0.2">
      <c r="A725" s="314">
        <v>706</v>
      </c>
      <c r="B725" s="315">
        <v>716</v>
      </c>
      <c r="C725" s="315" t="s">
        <v>1996</v>
      </c>
      <c r="D725" s="316" t="s">
        <v>481</v>
      </c>
      <c r="E725" s="316" t="s">
        <v>1997</v>
      </c>
      <c r="F725" s="316" t="s">
        <v>106</v>
      </c>
      <c r="G725" s="317">
        <v>16700</v>
      </c>
      <c r="H725" s="317">
        <v>16700</v>
      </c>
      <c r="I725" s="318" t="s">
        <v>91</v>
      </c>
      <c r="J725" s="319">
        <v>0</v>
      </c>
      <c r="K725" s="319">
        <v>0</v>
      </c>
      <c r="L725" s="317">
        <v>0</v>
      </c>
      <c r="M725" s="317">
        <v>0</v>
      </c>
      <c r="N725" s="317">
        <f t="shared" si="11"/>
        <v>16700</v>
      </c>
      <c r="O725" s="320" t="s">
        <v>530</v>
      </c>
      <c r="Q725" s="305"/>
    </row>
    <row r="726" spans="1:17" s="304" customFormat="1" ht="28.5" x14ac:dyDescent="0.2">
      <c r="A726" s="314">
        <v>707</v>
      </c>
      <c r="B726" s="315">
        <v>717</v>
      </c>
      <c r="C726" s="315" t="s">
        <v>1999</v>
      </c>
      <c r="D726" s="316" t="s">
        <v>2000</v>
      </c>
      <c r="E726" s="316" t="s">
        <v>2001</v>
      </c>
      <c r="F726" s="316" t="s">
        <v>106</v>
      </c>
      <c r="G726" s="317">
        <v>325000</v>
      </c>
      <c r="H726" s="317">
        <v>325000</v>
      </c>
      <c r="I726" s="318" t="s">
        <v>91</v>
      </c>
      <c r="J726" s="319">
        <v>0</v>
      </c>
      <c r="K726" s="319">
        <v>0</v>
      </c>
      <c r="L726" s="317">
        <v>0</v>
      </c>
      <c r="M726" s="317">
        <v>0</v>
      </c>
      <c r="N726" s="317">
        <f t="shared" si="11"/>
        <v>325000</v>
      </c>
      <c r="O726" s="320" t="s">
        <v>530</v>
      </c>
      <c r="Q726" s="305"/>
    </row>
    <row r="727" spans="1:17" s="304" customFormat="1" ht="14.25" x14ac:dyDescent="0.2">
      <c r="A727" s="314">
        <v>708</v>
      </c>
      <c r="B727" s="315">
        <v>718</v>
      </c>
      <c r="C727" s="315" t="s">
        <v>2003</v>
      </c>
      <c r="D727" s="316" t="s">
        <v>481</v>
      </c>
      <c r="E727" s="316" t="s">
        <v>2004</v>
      </c>
      <c r="F727" s="316" t="s">
        <v>106</v>
      </c>
      <c r="G727" s="317">
        <v>558500</v>
      </c>
      <c r="H727" s="317">
        <v>558500</v>
      </c>
      <c r="I727" s="318" t="s">
        <v>91</v>
      </c>
      <c r="J727" s="319">
        <v>0</v>
      </c>
      <c r="K727" s="319">
        <v>0</v>
      </c>
      <c r="L727" s="317">
        <v>0</v>
      </c>
      <c r="M727" s="317">
        <v>0</v>
      </c>
      <c r="N727" s="317">
        <f t="shared" si="11"/>
        <v>558500</v>
      </c>
      <c r="O727" s="320" t="s">
        <v>530</v>
      </c>
      <c r="Q727" s="305"/>
    </row>
    <row r="728" spans="1:17" s="304" customFormat="1" ht="14.25" x14ac:dyDescent="0.2">
      <c r="A728" s="314">
        <v>709</v>
      </c>
      <c r="B728" s="315">
        <v>719</v>
      </c>
      <c r="C728" s="315" t="s">
        <v>2006</v>
      </c>
      <c r="D728" s="316" t="s">
        <v>481</v>
      </c>
      <c r="E728" s="316" t="s">
        <v>2007</v>
      </c>
      <c r="F728" s="316" t="s">
        <v>106</v>
      </c>
      <c r="G728" s="317">
        <v>21500</v>
      </c>
      <c r="H728" s="317">
        <v>21500</v>
      </c>
      <c r="I728" s="318" t="s">
        <v>91</v>
      </c>
      <c r="J728" s="319">
        <v>0</v>
      </c>
      <c r="K728" s="319">
        <v>0</v>
      </c>
      <c r="L728" s="317">
        <v>0</v>
      </c>
      <c r="M728" s="317">
        <v>0</v>
      </c>
      <c r="N728" s="317">
        <f t="shared" si="11"/>
        <v>21500</v>
      </c>
      <c r="O728" s="320" t="s">
        <v>530</v>
      </c>
      <c r="Q728" s="305"/>
    </row>
    <row r="729" spans="1:17" s="304" customFormat="1" ht="28.5" x14ac:dyDescent="0.2">
      <c r="A729" s="314">
        <v>710</v>
      </c>
      <c r="B729" s="315">
        <v>720</v>
      </c>
      <c r="C729" s="315" t="s">
        <v>2009</v>
      </c>
      <c r="D729" s="316" t="s">
        <v>691</v>
      </c>
      <c r="E729" s="316" t="s">
        <v>2010</v>
      </c>
      <c r="F729" s="316" t="s">
        <v>106</v>
      </c>
      <c r="G729" s="317">
        <v>1200000</v>
      </c>
      <c r="H729" s="317">
        <v>1200000</v>
      </c>
      <c r="I729" s="318" t="s">
        <v>91</v>
      </c>
      <c r="J729" s="319">
        <v>0</v>
      </c>
      <c r="K729" s="319">
        <v>0</v>
      </c>
      <c r="L729" s="317">
        <v>0</v>
      </c>
      <c r="M729" s="317">
        <v>0</v>
      </c>
      <c r="N729" s="317">
        <f t="shared" si="11"/>
        <v>1200000</v>
      </c>
      <c r="O729" s="320" t="s">
        <v>530</v>
      </c>
      <c r="Q729" s="305"/>
    </row>
    <row r="730" spans="1:17" s="304" customFormat="1" ht="28.5" x14ac:dyDescent="0.2">
      <c r="A730" s="314">
        <v>711</v>
      </c>
      <c r="B730" s="315">
        <v>721</v>
      </c>
      <c r="C730" s="315" t="s">
        <v>2012</v>
      </c>
      <c r="D730" s="316" t="s">
        <v>691</v>
      </c>
      <c r="E730" s="316" t="s">
        <v>1622</v>
      </c>
      <c r="F730" s="316" t="s">
        <v>106</v>
      </c>
      <c r="G730" s="317">
        <v>29000</v>
      </c>
      <c r="H730" s="317">
        <v>29000</v>
      </c>
      <c r="I730" s="318" t="s">
        <v>91</v>
      </c>
      <c r="J730" s="319">
        <v>0</v>
      </c>
      <c r="K730" s="319">
        <v>0</v>
      </c>
      <c r="L730" s="317">
        <v>0</v>
      </c>
      <c r="M730" s="317">
        <v>0</v>
      </c>
      <c r="N730" s="317">
        <f t="shared" si="11"/>
        <v>29000</v>
      </c>
      <c r="O730" s="320" t="s">
        <v>530</v>
      </c>
      <c r="Q730" s="305"/>
    </row>
    <row r="731" spans="1:17" s="304" customFormat="1" ht="28.5" x14ac:dyDescent="0.2">
      <c r="A731" s="314">
        <v>712</v>
      </c>
      <c r="B731" s="315">
        <v>722</v>
      </c>
      <c r="C731" s="315" t="s">
        <v>2014</v>
      </c>
      <c r="D731" s="316" t="s">
        <v>691</v>
      </c>
      <c r="E731" s="316" t="s">
        <v>1622</v>
      </c>
      <c r="F731" s="316" t="s">
        <v>106</v>
      </c>
      <c r="G731" s="317">
        <v>485000</v>
      </c>
      <c r="H731" s="317">
        <v>485000</v>
      </c>
      <c r="I731" s="318" t="s">
        <v>91</v>
      </c>
      <c r="J731" s="319">
        <v>0</v>
      </c>
      <c r="K731" s="319">
        <v>0</v>
      </c>
      <c r="L731" s="317">
        <v>0</v>
      </c>
      <c r="M731" s="317">
        <v>0</v>
      </c>
      <c r="N731" s="317">
        <f t="shared" si="11"/>
        <v>485000</v>
      </c>
      <c r="O731" s="320" t="s">
        <v>530</v>
      </c>
      <c r="Q731" s="305"/>
    </row>
    <row r="732" spans="1:17" s="304" customFormat="1" ht="28.5" x14ac:dyDescent="0.2">
      <c r="A732" s="314">
        <v>713</v>
      </c>
      <c r="B732" s="315">
        <v>723</v>
      </c>
      <c r="C732" s="315" t="s">
        <v>2016</v>
      </c>
      <c r="D732" s="316" t="s">
        <v>691</v>
      </c>
      <c r="E732" s="316" t="s">
        <v>1622</v>
      </c>
      <c r="F732" s="316" t="s">
        <v>106</v>
      </c>
      <c r="G732" s="317">
        <v>0</v>
      </c>
      <c r="H732" s="317">
        <v>0</v>
      </c>
      <c r="I732" s="318" t="s">
        <v>91</v>
      </c>
      <c r="J732" s="319">
        <v>0</v>
      </c>
      <c r="K732" s="319">
        <v>0</v>
      </c>
      <c r="L732" s="317">
        <v>0</v>
      </c>
      <c r="M732" s="317">
        <v>0</v>
      </c>
      <c r="N732" s="317">
        <f t="shared" si="11"/>
        <v>0</v>
      </c>
      <c r="O732" s="320" t="s">
        <v>530</v>
      </c>
      <c r="Q732" s="305"/>
    </row>
    <row r="733" spans="1:17" s="304" customFormat="1" ht="14.25" x14ac:dyDescent="0.2">
      <c r="A733" s="314">
        <v>715</v>
      </c>
      <c r="B733" s="315">
        <v>724</v>
      </c>
      <c r="C733" s="315" t="s">
        <v>2020</v>
      </c>
      <c r="D733" s="316" t="s">
        <v>481</v>
      </c>
      <c r="E733" s="316" t="s">
        <v>2021</v>
      </c>
      <c r="F733" s="316" t="s">
        <v>106</v>
      </c>
      <c r="G733" s="317">
        <v>75000</v>
      </c>
      <c r="H733" s="317">
        <v>75000</v>
      </c>
      <c r="I733" s="318" t="s">
        <v>91</v>
      </c>
      <c r="J733" s="319">
        <v>0</v>
      </c>
      <c r="K733" s="319">
        <v>0</v>
      </c>
      <c r="L733" s="317">
        <v>0</v>
      </c>
      <c r="M733" s="317">
        <v>0</v>
      </c>
      <c r="N733" s="317">
        <f t="shared" si="11"/>
        <v>75000</v>
      </c>
      <c r="O733" s="320" t="s">
        <v>530</v>
      </c>
      <c r="Q733" s="305"/>
    </row>
    <row r="734" spans="1:17" s="304" customFormat="1" ht="14.25" x14ac:dyDescent="0.2">
      <c r="A734" s="314">
        <v>716</v>
      </c>
      <c r="B734" s="315">
        <v>725</v>
      </c>
      <c r="C734" s="315" t="s">
        <v>2023</v>
      </c>
      <c r="D734" s="316" t="s">
        <v>417</v>
      </c>
      <c r="E734" s="316" t="s">
        <v>2024</v>
      </c>
      <c r="F734" s="316" t="s">
        <v>106</v>
      </c>
      <c r="G734" s="317">
        <v>15000</v>
      </c>
      <c r="H734" s="317">
        <v>15000</v>
      </c>
      <c r="I734" s="318" t="s">
        <v>91</v>
      </c>
      <c r="J734" s="319">
        <v>0</v>
      </c>
      <c r="K734" s="319">
        <v>0</v>
      </c>
      <c r="L734" s="317">
        <v>0</v>
      </c>
      <c r="M734" s="317">
        <v>0</v>
      </c>
      <c r="N734" s="317">
        <f t="shared" ref="N734:N797" si="12">IF(L734&gt;0,L734-M734,H734-M734)</f>
        <v>15000</v>
      </c>
      <c r="O734" s="320" t="s">
        <v>530</v>
      </c>
      <c r="Q734" s="305"/>
    </row>
    <row r="735" spans="1:17" s="304" customFormat="1" ht="14.25" x14ac:dyDescent="0.2">
      <c r="A735" s="314">
        <v>718</v>
      </c>
      <c r="B735" s="315">
        <v>726</v>
      </c>
      <c r="C735" s="315" t="s">
        <v>2028</v>
      </c>
      <c r="D735" s="316" t="s">
        <v>417</v>
      </c>
      <c r="E735" s="316" t="s">
        <v>1988</v>
      </c>
      <c r="F735" s="316" t="s">
        <v>106</v>
      </c>
      <c r="G735" s="317">
        <v>25000</v>
      </c>
      <c r="H735" s="317">
        <v>25000</v>
      </c>
      <c r="I735" s="318" t="s">
        <v>91</v>
      </c>
      <c r="J735" s="319">
        <v>0</v>
      </c>
      <c r="K735" s="319">
        <v>0</v>
      </c>
      <c r="L735" s="317">
        <v>0</v>
      </c>
      <c r="M735" s="317">
        <v>0</v>
      </c>
      <c r="N735" s="317">
        <f t="shared" si="12"/>
        <v>25000</v>
      </c>
      <c r="O735" s="320" t="s">
        <v>530</v>
      </c>
      <c r="Q735" s="305"/>
    </row>
    <row r="736" spans="1:17" s="304" customFormat="1" ht="28.5" x14ac:dyDescent="0.2">
      <c r="A736" s="314">
        <v>719</v>
      </c>
      <c r="B736" s="315">
        <v>727</v>
      </c>
      <c r="C736" s="315" t="s">
        <v>2030</v>
      </c>
      <c r="D736" s="316" t="s">
        <v>421</v>
      </c>
      <c r="E736" s="316" t="s">
        <v>2031</v>
      </c>
      <c r="F736" s="316" t="s">
        <v>106</v>
      </c>
      <c r="G736" s="317">
        <v>75000</v>
      </c>
      <c r="H736" s="317">
        <v>75000</v>
      </c>
      <c r="I736" s="318" t="s">
        <v>91</v>
      </c>
      <c r="J736" s="319">
        <v>0</v>
      </c>
      <c r="K736" s="319">
        <v>0</v>
      </c>
      <c r="L736" s="317">
        <v>0</v>
      </c>
      <c r="M736" s="317">
        <v>0</v>
      </c>
      <c r="N736" s="317">
        <f t="shared" si="12"/>
        <v>75000</v>
      </c>
      <c r="O736" s="320" t="s">
        <v>530</v>
      </c>
      <c r="Q736" s="305"/>
    </row>
    <row r="737" spans="1:17" s="304" customFormat="1" ht="28.5" x14ac:dyDescent="0.2">
      <c r="A737" s="314">
        <v>720</v>
      </c>
      <c r="B737" s="315">
        <v>728</v>
      </c>
      <c r="C737" s="315" t="s">
        <v>2033</v>
      </c>
      <c r="D737" s="316" t="s">
        <v>2034</v>
      </c>
      <c r="E737" s="316" t="s">
        <v>1972</v>
      </c>
      <c r="F737" s="316" t="s">
        <v>106</v>
      </c>
      <c r="G737" s="317">
        <v>75000</v>
      </c>
      <c r="H737" s="317">
        <v>75000</v>
      </c>
      <c r="I737" s="318" t="s">
        <v>91</v>
      </c>
      <c r="J737" s="319">
        <v>0</v>
      </c>
      <c r="K737" s="319">
        <v>0</v>
      </c>
      <c r="L737" s="317">
        <v>0</v>
      </c>
      <c r="M737" s="317">
        <v>0</v>
      </c>
      <c r="N737" s="317">
        <f t="shared" si="12"/>
        <v>75000</v>
      </c>
      <c r="O737" s="320" t="s">
        <v>530</v>
      </c>
      <c r="Q737" s="305"/>
    </row>
    <row r="738" spans="1:17" s="304" customFormat="1" ht="14.25" x14ac:dyDescent="0.2">
      <c r="A738" s="314">
        <v>721</v>
      </c>
      <c r="B738" s="315">
        <v>729</v>
      </c>
      <c r="C738" s="315" t="s">
        <v>2036</v>
      </c>
      <c r="D738" s="316" t="s">
        <v>2034</v>
      </c>
      <c r="E738" s="316" t="s">
        <v>1592</v>
      </c>
      <c r="F738" s="316" t="s">
        <v>106</v>
      </c>
      <c r="G738" s="317">
        <v>3000</v>
      </c>
      <c r="H738" s="317">
        <v>3000</v>
      </c>
      <c r="I738" s="318" t="s">
        <v>91</v>
      </c>
      <c r="J738" s="319">
        <v>0</v>
      </c>
      <c r="K738" s="319">
        <v>0</v>
      </c>
      <c r="L738" s="317">
        <v>0</v>
      </c>
      <c r="M738" s="317">
        <v>0</v>
      </c>
      <c r="N738" s="317">
        <f t="shared" si="12"/>
        <v>3000</v>
      </c>
      <c r="O738" s="320" t="s">
        <v>530</v>
      </c>
      <c r="Q738" s="305"/>
    </row>
    <row r="739" spans="1:17" s="304" customFormat="1" ht="14.25" x14ac:dyDescent="0.2">
      <c r="A739" s="314">
        <v>722</v>
      </c>
      <c r="B739" s="315">
        <v>730</v>
      </c>
      <c r="C739" s="315" t="s">
        <v>2038</v>
      </c>
      <c r="D739" s="316" t="s">
        <v>2034</v>
      </c>
      <c r="E739" s="316" t="s">
        <v>2039</v>
      </c>
      <c r="F739" s="316" t="s">
        <v>106</v>
      </c>
      <c r="G739" s="317">
        <v>25000</v>
      </c>
      <c r="H739" s="317">
        <v>25000</v>
      </c>
      <c r="I739" s="318" t="s">
        <v>91</v>
      </c>
      <c r="J739" s="319">
        <v>0</v>
      </c>
      <c r="K739" s="319">
        <v>0</v>
      </c>
      <c r="L739" s="317">
        <v>0</v>
      </c>
      <c r="M739" s="317">
        <v>0</v>
      </c>
      <c r="N739" s="317">
        <f t="shared" si="12"/>
        <v>25000</v>
      </c>
      <c r="O739" s="320" t="s">
        <v>530</v>
      </c>
      <c r="Q739" s="305"/>
    </row>
    <row r="740" spans="1:17" s="304" customFormat="1" ht="28.5" x14ac:dyDescent="0.2">
      <c r="A740" s="314">
        <v>723</v>
      </c>
      <c r="B740" s="315">
        <v>731</v>
      </c>
      <c r="C740" s="315" t="s">
        <v>2041</v>
      </c>
      <c r="D740" s="316" t="s">
        <v>2042</v>
      </c>
      <c r="E740" s="316" t="s">
        <v>1972</v>
      </c>
      <c r="F740" s="316" t="s">
        <v>106</v>
      </c>
      <c r="G740" s="317">
        <v>75000</v>
      </c>
      <c r="H740" s="317">
        <v>75000</v>
      </c>
      <c r="I740" s="318" t="s">
        <v>91</v>
      </c>
      <c r="J740" s="319">
        <v>0</v>
      </c>
      <c r="K740" s="319">
        <v>0</v>
      </c>
      <c r="L740" s="317">
        <v>0</v>
      </c>
      <c r="M740" s="317">
        <v>0</v>
      </c>
      <c r="N740" s="317">
        <f t="shared" si="12"/>
        <v>75000</v>
      </c>
      <c r="O740" s="320" t="s">
        <v>530</v>
      </c>
      <c r="Q740" s="305"/>
    </row>
    <row r="741" spans="1:17" s="304" customFormat="1" ht="28.5" x14ac:dyDescent="0.2">
      <c r="A741" s="314">
        <v>724</v>
      </c>
      <c r="B741" s="315">
        <v>732</v>
      </c>
      <c r="C741" s="315" t="s">
        <v>2044</v>
      </c>
      <c r="D741" s="316" t="s">
        <v>2042</v>
      </c>
      <c r="E741" s="316" t="s">
        <v>1843</v>
      </c>
      <c r="F741" s="316" t="s">
        <v>106</v>
      </c>
      <c r="G741" s="317">
        <v>20000</v>
      </c>
      <c r="H741" s="317">
        <v>20000</v>
      </c>
      <c r="I741" s="318" t="s">
        <v>91</v>
      </c>
      <c r="J741" s="319">
        <v>0</v>
      </c>
      <c r="K741" s="319">
        <v>0</v>
      </c>
      <c r="L741" s="317">
        <v>0</v>
      </c>
      <c r="M741" s="317">
        <v>0</v>
      </c>
      <c r="N741" s="317">
        <f t="shared" si="12"/>
        <v>20000</v>
      </c>
      <c r="O741" s="320" t="s">
        <v>530</v>
      </c>
      <c r="Q741" s="305"/>
    </row>
    <row r="742" spans="1:17" s="304" customFormat="1" ht="28.5" x14ac:dyDescent="0.2">
      <c r="A742" s="314">
        <v>725</v>
      </c>
      <c r="B742" s="315">
        <v>733</v>
      </c>
      <c r="C742" s="315" t="s">
        <v>2046</v>
      </c>
      <c r="D742" s="316" t="s">
        <v>2042</v>
      </c>
      <c r="E742" s="316" t="s">
        <v>1592</v>
      </c>
      <c r="F742" s="316" t="s">
        <v>106</v>
      </c>
      <c r="G742" s="317">
        <v>3000</v>
      </c>
      <c r="H742" s="317">
        <v>3000</v>
      </c>
      <c r="I742" s="318" t="s">
        <v>91</v>
      </c>
      <c r="J742" s="319">
        <v>0</v>
      </c>
      <c r="K742" s="319">
        <v>0</v>
      </c>
      <c r="L742" s="317">
        <v>0</v>
      </c>
      <c r="M742" s="317">
        <v>0</v>
      </c>
      <c r="N742" s="317">
        <f t="shared" si="12"/>
        <v>3000</v>
      </c>
      <c r="O742" s="320" t="s">
        <v>530</v>
      </c>
      <c r="Q742" s="305"/>
    </row>
    <row r="743" spans="1:17" s="304" customFormat="1" ht="28.5" x14ac:dyDescent="0.2">
      <c r="A743" s="314">
        <v>726</v>
      </c>
      <c r="B743" s="315">
        <v>734</v>
      </c>
      <c r="C743" s="315" t="s">
        <v>2048</v>
      </c>
      <c r="D743" s="316" t="s">
        <v>2049</v>
      </c>
      <c r="E743" s="316" t="s">
        <v>1972</v>
      </c>
      <c r="F743" s="316" t="s">
        <v>106</v>
      </c>
      <c r="G743" s="317">
        <v>75000</v>
      </c>
      <c r="H743" s="317">
        <v>75000</v>
      </c>
      <c r="I743" s="318" t="s">
        <v>91</v>
      </c>
      <c r="J743" s="319">
        <v>0</v>
      </c>
      <c r="K743" s="319">
        <v>0</v>
      </c>
      <c r="L743" s="317">
        <v>0</v>
      </c>
      <c r="M743" s="317">
        <v>0</v>
      </c>
      <c r="N743" s="317">
        <f t="shared" si="12"/>
        <v>75000</v>
      </c>
      <c r="O743" s="320" t="s">
        <v>530</v>
      </c>
      <c r="Q743" s="305"/>
    </row>
    <row r="744" spans="1:17" s="304" customFormat="1" ht="14.25" x14ac:dyDescent="0.2">
      <c r="A744" s="314">
        <v>727</v>
      </c>
      <c r="B744" s="315">
        <v>735</v>
      </c>
      <c r="C744" s="315" t="s">
        <v>2051</v>
      </c>
      <c r="D744" s="316" t="s">
        <v>2049</v>
      </c>
      <c r="E744" s="316" t="s">
        <v>1726</v>
      </c>
      <c r="F744" s="316" t="s">
        <v>106</v>
      </c>
      <c r="G744" s="317">
        <v>25000</v>
      </c>
      <c r="H744" s="317">
        <v>25000</v>
      </c>
      <c r="I744" s="318" t="s">
        <v>91</v>
      </c>
      <c r="J744" s="319">
        <v>0</v>
      </c>
      <c r="K744" s="319">
        <v>0</v>
      </c>
      <c r="L744" s="317">
        <v>0</v>
      </c>
      <c r="M744" s="317">
        <v>0</v>
      </c>
      <c r="N744" s="317">
        <f t="shared" si="12"/>
        <v>25000</v>
      </c>
      <c r="O744" s="320" t="s">
        <v>530</v>
      </c>
      <c r="Q744" s="305"/>
    </row>
    <row r="745" spans="1:17" s="304" customFormat="1" ht="14.25" x14ac:dyDescent="0.2">
      <c r="A745" s="314">
        <v>728</v>
      </c>
      <c r="B745" s="315">
        <v>736</v>
      </c>
      <c r="C745" s="315" t="s">
        <v>2053</v>
      </c>
      <c r="D745" s="316" t="s">
        <v>2049</v>
      </c>
      <c r="E745" s="316" t="s">
        <v>1592</v>
      </c>
      <c r="F745" s="316" t="s">
        <v>106</v>
      </c>
      <c r="G745" s="317">
        <v>3000</v>
      </c>
      <c r="H745" s="317">
        <v>3000</v>
      </c>
      <c r="I745" s="318" t="s">
        <v>91</v>
      </c>
      <c r="J745" s="319">
        <v>0</v>
      </c>
      <c r="K745" s="319">
        <v>0</v>
      </c>
      <c r="L745" s="317">
        <v>0</v>
      </c>
      <c r="M745" s="317">
        <v>0</v>
      </c>
      <c r="N745" s="317">
        <f t="shared" si="12"/>
        <v>3000</v>
      </c>
      <c r="O745" s="320" t="s">
        <v>530</v>
      </c>
      <c r="Q745" s="305"/>
    </row>
    <row r="746" spans="1:17" s="304" customFormat="1" ht="14.25" x14ac:dyDescent="0.2">
      <c r="A746" s="314">
        <v>729</v>
      </c>
      <c r="B746" s="315">
        <v>737</v>
      </c>
      <c r="C746" s="315" t="s">
        <v>2055</v>
      </c>
      <c r="D746" s="316" t="s">
        <v>2056</v>
      </c>
      <c r="E746" s="316" t="s">
        <v>2057</v>
      </c>
      <c r="F746" s="316" t="s">
        <v>106</v>
      </c>
      <c r="G746" s="317">
        <v>15000</v>
      </c>
      <c r="H746" s="317">
        <v>15000</v>
      </c>
      <c r="I746" s="318" t="s">
        <v>91</v>
      </c>
      <c r="J746" s="319">
        <v>0</v>
      </c>
      <c r="K746" s="319">
        <v>0</v>
      </c>
      <c r="L746" s="317">
        <v>0</v>
      </c>
      <c r="M746" s="317">
        <v>0</v>
      </c>
      <c r="N746" s="317">
        <f t="shared" si="12"/>
        <v>15000</v>
      </c>
      <c r="O746" s="320" t="s">
        <v>530</v>
      </c>
      <c r="Q746" s="305"/>
    </row>
    <row r="747" spans="1:17" s="304" customFormat="1" ht="14.25" x14ac:dyDescent="0.2">
      <c r="A747" s="314">
        <v>730</v>
      </c>
      <c r="B747" s="315">
        <v>738</v>
      </c>
      <c r="C747" s="315" t="s">
        <v>2059</v>
      </c>
      <c r="D747" s="316" t="s">
        <v>2056</v>
      </c>
      <c r="E747" s="316" t="s">
        <v>2060</v>
      </c>
      <c r="F747" s="316" t="s">
        <v>106</v>
      </c>
      <c r="G747" s="317">
        <v>0</v>
      </c>
      <c r="H747" s="317">
        <v>0</v>
      </c>
      <c r="I747" s="318" t="s">
        <v>91</v>
      </c>
      <c r="J747" s="319">
        <v>0</v>
      </c>
      <c r="K747" s="319">
        <v>0</v>
      </c>
      <c r="L747" s="317">
        <v>0</v>
      </c>
      <c r="M747" s="317">
        <v>0</v>
      </c>
      <c r="N747" s="317">
        <f t="shared" si="12"/>
        <v>0</v>
      </c>
      <c r="O747" s="320" t="s">
        <v>530</v>
      </c>
      <c r="Q747" s="305"/>
    </row>
    <row r="748" spans="1:17" s="304" customFormat="1" ht="14.25" x14ac:dyDescent="0.2">
      <c r="A748" s="314">
        <v>731</v>
      </c>
      <c r="B748" s="315">
        <v>739</v>
      </c>
      <c r="C748" s="315" t="s">
        <v>2062</v>
      </c>
      <c r="D748" s="316" t="s">
        <v>2056</v>
      </c>
      <c r="E748" s="316" t="s">
        <v>2063</v>
      </c>
      <c r="F748" s="316" t="s">
        <v>106</v>
      </c>
      <c r="G748" s="317">
        <v>25000</v>
      </c>
      <c r="H748" s="317">
        <v>25000</v>
      </c>
      <c r="I748" s="318" t="s">
        <v>91</v>
      </c>
      <c r="J748" s="319">
        <v>0</v>
      </c>
      <c r="K748" s="319">
        <v>0</v>
      </c>
      <c r="L748" s="317">
        <v>0</v>
      </c>
      <c r="M748" s="317">
        <v>0</v>
      </c>
      <c r="N748" s="317">
        <f t="shared" si="12"/>
        <v>25000</v>
      </c>
      <c r="O748" s="320" t="s">
        <v>530</v>
      </c>
      <c r="Q748" s="305"/>
    </row>
    <row r="749" spans="1:17" s="304" customFormat="1" ht="42.75" x14ac:dyDescent="0.2">
      <c r="A749" s="314">
        <v>732</v>
      </c>
      <c r="B749" s="315">
        <v>740</v>
      </c>
      <c r="C749" s="315" t="s">
        <v>2065</v>
      </c>
      <c r="D749" s="316" t="s">
        <v>140</v>
      </c>
      <c r="E749" s="316" t="s">
        <v>2066</v>
      </c>
      <c r="F749" s="316" t="s">
        <v>106</v>
      </c>
      <c r="G749" s="317">
        <v>1000000</v>
      </c>
      <c r="H749" s="317">
        <v>1000000</v>
      </c>
      <c r="I749" s="318" t="s">
        <v>91</v>
      </c>
      <c r="J749" s="319">
        <v>0</v>
      </c>
      <c r="K749" s="319">
        <v>0</v>
      </c>
      <c r="L749" s="317">
        <v>0</v>
      </c>
      <c r="M749" s="317">
        <v>0</v>
      </c>
      <c r="N749" s="317">
        <f t="shared" si="12"/>
        <v>1000000</v>
      </c>
      <c r="O749" s="320" t="s">
        <v>530</v>
      </c>
      <c r="Q749" s="305"/>
    </row>
    <row r="750" spans="1:17" s="304" customFormat="1" ht="14.25" x14ac:dyDescent="0.2">
      <c r="A750" s="314">
        <v>733</v>
      </c>
      <c r="B750" s="315">
        <v>741</v>
      </c>
      <c r="C750" s="315" t="s">
        <v>2068</v>
      </c>
      <c r="D750" s="316" t="s">
        <v>361</v>
      </c>
      <c r="E750" s="316" t="s">
        <v>2069</v>
      </c>
      <c r="F750" s="316" t="s">
        <v>106</v>
      </c>
      <c r="G750" s="317">
        <v>30000</v>
      </c>
      <c r="H750" s="317">
        <v>30000</v>
      </c>
      <c r="I750" s="318" t="s">
        <v>91</v>
      </c>
      <c r="J750" s="319">
        <v>0</v>
      </c>
      <c r="K750" s="319">
        <v>0</v>
      </c>
      <c r="L750" s="317">
        <v>0</v>
      </c>
      <c r="M750" s="317">
        <v>0</v>
      </c>
      <c r="N750" s="317">
        <f t="shared" si="12"/>
        <v>30000</v>
      </c>
      <c r="O750" s="320" t="s">
        <v>530</v>
      </c>
      <c r="Q750" s="305"/>
    </row>
    <row r="751" spans="1:17" s="304" customFormat="1" ht="14.25" x14ac:dyDescent="0.2">
      <c r="A751" s="314">
        <v>734</v>
      </c>
      <c r="B751" s="315">
        <v>742</v>
      </c>
      <c r="C751" s="315" t="s">
        <v>2071</v>
      </c>
      <c r="D751" s="316" t="s">
        <v>361</v>
      </c>
      <c r="E751" s="316" t="s">
        <v>2072</v>
      </c>
      <c r="F751" s="316" t="s">
        <v>106</v>
      </c>
      <c r="G751" s="317">
        <v>300000</v>
      </c>
      <c r="H751" s="317">
        <v>300000</v>
      </c>
      <c r="I751" s="318" t="s">
        <v>91</v>
      </c>
      <c r="J751" s="319">
        <v>0</v>
      </c>
      <c r="K751" s="319">
        <v>0</v>
      </c>
      <c r="L751" s="317">
        <v>0</v>
      </c>
      <c r="M751" s="317">
        <v>0</v>
      </c>
      <c r="N751" s="317">
        <f t="shared" si="12"/>
        <v>300000</v>
      </c>
      <c r="O751" s="320" t="s">
        <v>530</v>
      </c>
      <c r="Q751" s="305"/>
    </row>
    <row r="752" spans="1:17" s="304" customFormat="1" ht="14.25" x14ac:dyDescent="0.2">
      <c r="A752" s="314">
        <v>735</v>
      </c>
      <c r="B752" s="315">
        <v>743</v>
      </c>
      <c r="C752" s="315" t="s">
        <v>2074</v>
      </c>
      <c r="D752" s="316" t="s">
        <v>602</v>
      </c>
      <c r="E752" s="316" t="s">
        <v>2075</v>
      </c>
      <c r="F752" s="316" t="s">
        <v>106</v>
      </c>
      <c r="G752" s="317">
        <v>15000</v>
      </c>
      <c r="H752" s="317">
        <v>15000</v>
      </c>
      <c r="I752" s="318" t="s">
        <v>91</v>
      </c>
      <c r="J752" s="319">
        <v>0</v>
      </c>
      <c r="K752" s="319">
        <v>0</v>
      </c>
      <c r="L752" s="317">
        <v>0</v>
      </c>
      <c r="M752" s="317">
        <v>0</v>
      </c>
      <c r="N752" s="317">
        <f t="shared" si="12"/>
        <v>15000</v>
      </c>
      <c r="O752" s="320" t="s">
        <v>530</v>
      </c>
      <c r="Q752" s="305"/>
    </row>
    <row r="753" spans="1:17" s="304" customFormat="1" ht="14.25" x14ac:dyDescent="0.2">
      <c r="A753" s="314">
        <v>736</v>
      </c>
      <c r="B753" s="315">
        <v>744</v>
      </c>
      <c r="C753" s="315" t="s">
        <v>2077</v>
      </c>
      <c r="D753" s="316" t="s">
        <v>602</v>
      </c>
      <c r="E753" s="316" t="s">
        <v>2078</v>
      </c>
      <c r="F753" s="316" t="s">
        <v>106</v>
      </c>
      <c r="G753" s="317">
        <v>20000</v>
      </c>
      <c r="H753" s="317">
        <v>20000</v>
      </c>
      <c r="I753" s="318" t="s">
        <v>91</v>
      </c>
      <c r="J753" s="319">
        <v>0</v>
      </c>
      <c r="K753" s="319">
        <v>0</v>
      </c>
      <c r="L753" s="317">
        <v>0</v>
      </c>
      <c r="M753" s="317">
        <v>0</v>
      </c>
      <c r="N753" s="317">
        <f t="shared" si="12"/>
        <v>20000</v>
      </c>
      <c r="O753" s="320" t="s">
        <v>530</v>
      </c>
      <c r="Q753" s="305"/>
    </row>
    <row r="754" spans="1:17" s="304" customFormat="1" ht="14.25" x14ac:dyDescent="0.2">
      <c r="A754" s="314">
        <v>737</v>
      </c>
      <c r="B754" s="315">
        <v>745</v>
      </c>
      <c r="C754" s="315" t="s">
        <v>2080</v>
      </c>
      <c r="D754" s="316" t="s">
        <v>1109</v>
      </c>
      <c r="E754" s="316" t="s">
        <v>2081</v>
      </c>
      <c r="F754" s="316" t="s">
        <v>106</v>
      </c>
      <c r="G754" s="317">
        <v>50000</v>
      </c>
      <c r="H754" s="317">
        <v>50000</v>
      </c>
      <c r="I754" s="318" t="s">
        <v>91</v>
      </c>
      <c r="J754" s="319">
        <v>0</v>
      </c>
      <c r="K754" s="319">
        <v>0</v>
      </c>
      <c r="L754" s="317">
        <v>0</v>
      </c>
      <c r="M754" s="317">
        <v>0</v>
      </c>
      <c r="N754" s="317">
        <f t="shared" si="12"/>
        <v>50000</v>
      </c>
      <c r="O754" s="320" t="s">
        <v>530</v>
      </c>
      <c r="Q754" s="305"/>
    </row>
    <row r="755" spans="1:17" s="304" customFormat="1" ht="14.25" x14ac:dyDescent="0.2">
      <c r="A755" s="314">
        <v>738</v>
      </c>
      <c r="B755" s="315">
        <v>746</v>
      </c>
      <c r="C755" s="315" t="s">
        <v>2083</v>
      </c>
      <c r="D755" s="316" t="s">
        <v>1109</v>
      </c>
      <c r="E755" s="316" t="s">
        <v>2084</v>
      </c>
      <c r="F755" s="316" t="s">
        <v>106</v>
      </c>
      <c r="G755" s="317">
        <v>5000</v>
      </c>
      <c r="H755" s="317">
        <v>5000</v>
      </c>
      <c r="I755" s="318" t="s">
        <v>91</v>
      </c>
      <c r="J755" s="319">
        <v>0</v>
      </c>
      <c r="K755" s="319">
        <v>0</v>
      </c>
      <c r="L755" s="317">
        <v>0</v>
      </c>
      <c r="M755" s="317">
        <v>0</v>
      </c>
      <c r="N755" s="317">
        <f t="shared" si="12"/>
        <v>5000</v>
      </c>
      <c r="O755" s="320" t="s">
        <v>530</v>
      </c>
      <c r="Q755" s="305"/>
    </row>
    <row r="756" spans="1:17" s="304" customFormat="1" ht="14.25" x14ac:dyDescent="0.2">
      <c r="A756" s="314">
        <v>739</v>
      </c>
      <c r="B756" s="315">
        <v>747</v>
      </c>
      <c r="C756" s="315" t="s">
        <v>2086</v>
      </c>
      <c r="D756" s="316" t="s">
        <v>2087</v>
      </c>
      <c r="E756" s="316" t="s">
        <v>2088</v>
      </c>
      <c r="F756" s="316" t="s">
        <v>106</v>
      </c>
      <c r="G756" s="317">
        <v>50000</v>
      </c>
      <c r="H756" s="317">
        <v>50000</v>
      </c>
      <c r="I756" s="318" t="s">
        <v>91</v>
      </c>
      <c r="J756" s="319">
        <v>0</v>
      </c>
      <c r="K756" s="319">
        <v>0</v>
      </c>
      <c r="L756" s="317">
        <v>0</v>
      </c>
      <c r="M756" s="317">
        <v>0</v>
      </c>
      <c r="N756" s="317">
        <f t="shared" si="12"/>
        <v>50000</v>
      </c>
      <c r="O756" s="320" t="s">
        <v>530</v>
      </c>
      <c r="Q756" s="305"/>
    </row>
    <row r="757" spans="1:17" s="304" customFormat="1" ht="14.25" x14ac:dyDescent="0.2">
      <c r="A757" s="314">
        <v>740</v>
      </c>
      <c r="B757" s="315">
        <v>748</v>
      </c>
      <c r="C757" s="315" t="s">
        <v>2090</v>
      </c>
      <c r="D757" s="316" t="s">
        <v>2087</v>
      </c>
      <c r="E757" s="316" t="s">
        <v>2091</v>
      </c>
      <c r="F757" s="316" t="s">
        <v>106</v>
      </c>
      <c r="G757" s="317">
        <v>15000</v>
      </c>
      <c r="H757" s="317">
        <v>15000</v>
      </c>
      <c r="I757" s="318" t="s">
        <v>91</v>
      </c>
      <c r="J757" s="319">
        <v>0</v>
      </c>
      <c r="K757" s="319">
        <v>0</v>
      </c>
      <c r="L757" s="317">
        <v>0</v>
      </c>
      <c r="M757" s="317">
        <v>0</v>
      </c>
      <c r="N757" s="317">
        <f t="shared" si="12"/>
        <v>15000</v>
      </c>
      <c r="O757" s="320" t="s">
        <v>530</v>
      </c>
      <c r="Q757" s="305"/>
    </row>
    <row r="758" spans="1:17" s="304" customFormat="1" ht="14.25" x14ac:dyDescent="0.2">
      <c r="A758" s="314">
        <v>741</v>
      </c>
      <c r="B758" s="315">
        <v>749</v>
      </c>
      <c r="C758" s="315" t="s">
        <v>2093</v>
      </c>
      <c r="D758" s="316" t="s">
        <v>481</v>
      </c>
      <c r="E758" s="316" t="s">
        <v>2084</v>
      </c>
      <c r="F758" s="316" t="s">
        <v>106</v>
      </c>
      <c r="G758" s="317">
        <v>5000</v>
      </c>
      <c r="H758" s="317">
        <v>5000</v>
      </c>
      <c r="I758" s="318" t="s">
        <v>91</v>
      </c>
      <c r="J758" s="319">
        <v>0</v>
      </c>
      <c r="K758" s="319">
        <v>0</v>
      </c>
      <c r="L758" s="317">
        <v>0</v>
      </c>
      <c r="M758" s="317">
        <v>0</v>
      </c>
      <c r="N758" s="317">
        <f t="shared" si="12"/>
        <v>5000</v>
      </c>
      <c r="O758" s="320" t="s">
        <v>530</v>
      </c>
      <c r="Q758" s="305"/>
    </row>
    <row r="759" spans="1:17" s="304" customFormat="1" ht="14.25" x14ac:dyDescent="0.2">
      <c r="A759" s="314">
        <v>742</v>
      </c>
      <c r="B759" s="315">
        <v>750</v>
      </c>
      <c r="C759" s="315" t="s">
        <v>2095</v>
      </c>
      <c r="D759" s="316" t="s">
        <v>423</v>
      </c>
      <c r="E759" s="316" t="s">
        <v>1843</v>
      </c>
      <c r="F759" s="316" t="s">
        <v>106</v>
      </c>
      <c r="G759" s="317">
        <v>20000</v>
      </c>
      <c r="H759" s="317">
        <v>20000</v>
      </c>
      <c r="I759" s="318" t="s">
        <v>91</v>
      </c>
      <c r="J759" s="319">
        <v>0</v>
      </c>
      <c r="K759" s="319">
        <v>0</v>
      </c>
      <c r="L759" s="317">
        <v>0</v>
      </c>
      <c r="M759" s="317">
        <v>0</v>
      </c>
      <c r="N759" s="317">
        <f t="shared" si="12"/>
        <v>20000</v>
      </c>
      <c r="O759" s="320" t="s">
        <v>530</v>
      </c>
      <c r="Q759" s="305"/>
    </row>
    <row r="760" spans="1:17" s="304" customFormat="1" ht="14.25" x14ac:dyDescent="0.2">
      <c r="A760" s="314">
        <v>743</v>
      </c>
      <c r="B760" s="315">
        <v>751</v>
      </c>
      <c r="C760" s="315" t="s">
        <v>2097</v>
      </c>
      <c r="D760" s="316" t="s">
        <v>423</v>
      </c>
      <c r="E760" s="316" t="s">
        <v>1726</v>
      </c>
      <c r="F760" s="316" t="s">
        <v>106</v>
      </c>
      <c r="G760" s="317">
        <v>30000</v>
      </c>
      <c r="H760" s="317">
        <v>30000</v>
      </c>
      <c r="I760" s="318" t="s">
        <v>91</v>
      </c>
      <c r="J760" s="319">
        <v>0</v>
      </c>
      <c r="K760" s="319">
        <v>0</v>
      </c>
      <c r="L760" s="317">
        <v>0</v>
      </c>
      <c r="M760" s="317">
        <v>0</v>
      </c>
      <c r="N760" s="317">
        <f t="shared" si="12"/>
        <v>30000</v>
      </c>
      <c r="O760" s="320" t="s">
        <v>530</v>
      </c>
      <c r="Q760" s="305"/>
    </row>
    <row r="761" spans="1:17" s="304" customFormat="1" ht="28.5" x14ac:dyDescent="0.2">
      <c r="A761" s="314">
        <v>744</v>
      </c>
      <c r="B761" s="315">
        <v>752</v>
      </c>
      <c r="C761" s="315" t="s">
        <v>2099</v>
      </c>
      <c r="D761" s="316" t="s">
        <v>423</v>
      </c>
      <c r="E761" s="316" t="s">
        <v>2100</v>
      </c>
      <c r="F761" s="316" t="s">
        <v>106</v>
      </c>
      <c r="G761" s="317">
        <v>8000</v>
      </c>
      <c r="H761" s="317">
        <v>8000</v>
      </c>
      <c r="I761" s="318" t="s">
        <v>91</v>
      </c>
      <c r="J761" s="319">
        <v>0</v>
      </c>
      <c r="K761" s="319">
        <v>0</v>
      </c>
      <c r="L761" s="317">
        <v>0</v>
      </c>
      <c r="M761" s="317">
        <v>0</v>
      </c>
      <c r="N761" s="317">
        <f t="shared" si="12"/>
        <v>8000</v>
      </c>
      <c r="O761" s="320" t="s">
        <v>530</v>
      </c>
      <c r="Q761" s="305"/>
    </row>
    <row r="762" spans="1:17" s="304" customFormat="1" ht="28.5" x14ac:dyDescent="0.2">
      <c r="A762" s="314">
        <v>745</v>
      </c>
      <c r="B762" s="315">
        <v>753</v>
      </c>
      <c r="C762" s="315" t="s">
        <v>2102</v>
      </c>
      <c r="D762" s="316" t="s">
        <v>481</v>
      </c>
      <c r="E762" s="316" t="s">
        <v>2103</v>
      </c>
      <c r="F762" s="316" t="s">
        <v>106</v>
      </c>
      <c r="G762" s="317">
        <v>13000</v>
      </c>
      <c r="H762" s="317">
        <v>13000</v>
      </c>
      <c r="I762" s="318" t="s">
        <v>91</v>
      </c>
      <c r="J762" s="319">
        <v>0</v>
      </c>
      <c r="K762" s="319">
        <v>0</v>
      </c>
      <c r="L762" s="317">
        <v>0</v>
      </c>
      <c r="M762" s="317">
        <v>0</v>
      </c>
      <c r="N762" s="317">
        <f t="shared" si="12"/>
        <v>13000</v>
      </c>
      <c r="O762" s="320" t="s">
        <v>530</v>
      </c>
      <c r="Q762" s="305"/>
    </row>
    <row r="763" spans="1:17" s="304" customFormat="1" ht="14.25" x14ac:dyDescent="0.2">
      <c r="A763" s="314">
        <v>746</v>
      </c>
      <c r="B763" s="315">
        <v>754</v>
      </c>
      <c r="C763" s="315" t="s">
        <v>2105</v>
      </c>
      <c r="D763" s="316" t="s">
        <v>481</v>
      </c>
      <c r="E763" s="316" t="s">
        <v>2106</v>
      </c>
      <c r="F763" s="316" t="s">
        <v>106</v>
      </c>
      <c r="G763" s="317">
        <v>3000</v>
      </c>
      <c r="H763" s="317">
        <v>3000</v>
      </c>
      <c r="I763" s="318" t="s">
        <v>91</v>
      </c>
      <c r="J763" s="319">
        <v>0</v>
      </c>
      <c r="K763" s="319">
        <v>0</v>
      </c>
      <c r="L763" s="317">
        <v>0</v>
      </c>
      <c r="M763" s="317">
        <v>0</v>
      </c>
      <c r="N763" s="317">
        <f t="shared" si="12"/>
        <v>3000</v>
      </c>
      <c r="O763" s="320" t="s">
        <v>530</v>
      </c>
      <c r="Q763" s="305"/>
    </row>
    <row r="764" spans="1:17" s="304" customFormat="1" ht="14.25" x14ac:dyDescent="0.2">
      <c r="A764" s="314">
        <v>747</v>
      </c>
      <c r="B764" s="315">
        <v>755</v>
      </c>
      <c r="C764" s="315" t="s">
        <v>2108</v>
      </c>
      <c r="D764" s="316" t="s">
        <v>481</v>
      </c>
      <c r="E764" s="316" t="s">
        <v>2109</v>
      </c>
      <c r="F764" s="316" t="s">
        <v>106</v>
      </c>
      <c r="G764" s="317">
        <v>4000</v>
      </c>
      <c r="H764" s="317">
        <v>4000</v>
      </c>
      <c r="I764" s="318" t="s">
        <v>91</v>
      </c>
      <c r="J764" s="319">
        <v>0</v>
      </c>
      <c r="K764" s="319">
        <v>0</v>
      </c>
      <c r="L764" s="317">
        <v>0</v>
      </c>
      <c r="M764" s="317">
        <v>0</v>
      </c>
      <c r="N764" s="317">
        <f t="shared" si="12"/>
        <v>4000</v>
      </c>
      <c r="O764" s="320" t="s">
        <v>530</v>
      </c>
      <c r="Q764" s="305"/>
    </row>
    <row r="765" spans="1:17" s="304" customFormat="1" ht="14.25" x14ac:dyDescent="0.2">
      <c r="A765" s="314">
        <v>748</v>
      </c>
      <c r="B765" s="315">
        <v>756</v>
      </c>
      <c r="C765" s="315" t="s">
        <v>2111</v>
      </c>
      <c r="D765" s="316" t="s">
        <v>481</v>
      </c>
      <c r="E765" s="316" t="s">
        <v>2112</v>
      </c>
      <c r="F765" s="316" t="s">
        <v>106</v>
      </c>
      <c r="G765" s="317">
        <v>6700</v>
      </c>
      <c r="H765" s="317">
        <v>6700</v>
      </c>
      <c r="I765" s="318" t="s">
        <v>91</v>
      </c>
      <c r="J765" s="319">
        <v>0</v>
      </c>
      <c r="K765" s="319">
        <v>0</v>
      </c>
      <c r="L765" s="317">
        <v>0</v>
      </c>
      <c r="M765" s="317">
        <v>0</v>
      </c>
      <c r="N765" s="317">
        <f t="shared" si="12"/>
        <v>6700</v>
      </c>
      <c r="O765" s="320" t="s">
        <v>530</v>
      </c>
      <c r="Q765" s="305"/>
    </row>
    <row r="766" spans="1:17" s="304" customFormat="1" ht="14.25" x14ac:dyDescent="0.2">
      <c r="A766" s="314">
        <v>749</v>
      </c>
      <c r="B766" s="315">
        <v>757</v>
      </c>
      <c r="C766" s="315" t="s">
        <v>2114</v>
      </c>
      <c r="D766" s="316" t="s">
        <v>481</v>
      </c>
      <c r="E766" s="316" t="s">
        <v>2112</v>
      </c>
      <c r="F766" s="316" t="s">
        <v>106</v>
      </c>
      <c r="G766" s="317">
        <v>39000</v>
      </c>
      <c r="H766" s="317">
        <v>39000</v>
      </c>
      <c r="I766" s="318" t="s">
        <v>91</v>
      </c>
      <c r="J766" s="319">
        <v>0</v>
      </c>
      <c r="K766" s="319">
        <v>0</v>
      </c>
      <c r="L766" s="317">
        <v>0</v>
      </c>
      <c r="M766" s="317">
        <v>0</v>
      </c>
      <c r="N766" s="317">
        <f t="shared" si="12"/>
        <v>39000</v>
      </c>
      <c r="O766" s="320" t="s">
        <v>530</v>
      </c>
      <c r="Q766" s="305"/>
    </row>
    <row r="767" spans="1:17" s="304" customFormat="1" ht="14.25" x14ac:dyDescent="0.2">
      <c r="A767" s="314">
        <v>750</v>
      </c>
      <c r="B767" s="315">
        <v>758</v>
      </c>
      <c r="C767" s="315" t="s">
        <v>2116</v>
      </c>
      <c r="D767" s="316" t="s">
        <v>481</v>
      </c>
      <c r="E767" s="316" t="s">
        <v>2117</v>
      </c>
      <c r="F767" s="316" t="s">
        <v>106</v>
      </c>
      <c r="G767" s="317">
        <v>8000</v>
      </c>
      <c r="H767" s="317">
        <v>8000</v>
      </c>
      <c r="I767" s="318" t="s">
        <v>91</v>
      </c>
      <c r="J767" s="319">
        <v>0</v>
      </c>
      <c r="K767" s="319">
        <v>0</v>
      </c>
      <c r="L767" s="317">
        <v>0</v>
      </c>
      <c r="M767" s="317">
        <v>0</v>
      </c>
      <c r="N767" s="317">
        <f t="shared" si="12"/>
        <v>8000</v>
      </c>
      <c r="O767" s="320" t="s">
        <v>530</v>
      </c>
      <c r="Q767" s="305"/>
    </row>
    <row r="768" spans="1:17" s="304" customFormat="1" ht="14.25" x14ac:dyDescent="0.2">
      <c r="A768" s="314">
        <v>751</v>
      </c>
      <c r="B768" s="315">
        <v>759</v>
      </c>
      <c r="C768" s="315" t="s">
        <v>2119</v>
      </c>
      <c r="D768" s="316" t="s">
        <v>481</v>
      </c>
      <c r="E768" s="316" t="s">
        <v>2120</v>
      </c>
      <c r="F768" s="316" t="s">
        <v>106</v>
      </c>
      <c r="G768" s="317">
        <v>100000</v>
      </c>
      <c r="H768" s="317">
        <v>100000</v>
      </c>
      <c r="I768" s="318" t="s">
        <v>91</v>
      </c>
      <c r="J768" s="319">
        <v>0</v>
      </c>
      <c r="K768" s="319">
        <v>0</v>
      </c>
      <c r="L768" s="317">
        <v>0</v>
      </c>
      <c r="M768" s="317">
        <v>0</v>
      </c>
      <c r="N768" s="317">
        <f t="shared" si="12"/>
        <v>100000</v>
      </c>
      <c r="O768" s="320" t="s">
        <v>530</v>
      </c>
      <c r="Q768" s="305"/>
    </row>
    <row r="769" spans="1:17" s="304" customFormat="1" ht="14.25" x14ac:dyDescent="0.2">
      <c r="A769" s="314">
        <v>752</v>
      </c>
      <c r="B769" s="315">
        <v>760</v>
      </c>
      <c r="C769" s="315" t="s">
        <v>2122</v>
      </c>
      <c r="D769" s="316" t="s">
        <v>1125</v>
      </c>
      <c r="E769" s="316" t="s">
        <v>2123</v>
      </c>
      <c r="F769" s="316" t="s">
        <v>106</v>
      </c>
      <c r="G769" s="317">
        <v>12000</v>
      </c>
      <c r="H769" s="317">
        <v>12000</v>
      </c>
      <c r="I769" s="318" t="s">
        <v>91</v>
      </c>
      <c r="J769" s="319">
        <v>0</v>
      </c>
      <c r="K769" s="319">
        <v>0</v>
      </c>
      <c r="L769" s="317">
        <v>0</v>
      </c>
      <c r="M769" s="317">
        <v>0</v>
      </c>
      <c r="N769" s="317">
        <f t="shared" si="12"/>
        <v>12000</v>
      </c>
      <c r="O769" s="320" t="s">
        <v>530</v>
      </c>
      <c r="Q769" s="305"/>
    </row>
    <row r="770" spans="1:17" s="304" customFormat="1" ht="14.25" x14ac:dyDescent="0.2">
      <c r="A770" s="314">
        <v>753</v>
      </c>
      <c r="B770" s="315">
        <v>761</v>
      </c>
      <c r="C770" s="315" t="s">
        <v>2125</v>
      </c>
      <c r="D770" s="316" t="s">
        <v>1125</v>
      </c>
      <c r="E770" s="316" t="s">
        <v>2126</v>
      </c>
      <c r="F770" s="316" t="s">
        <v>106</v>
      </c>
      <c r="G770" s="317">
        <v>150000</v>
      </c>
      <c r="H770" s="317">
        <v>150000</v>
      </c>
      <c r="I770" s="318" t="s">
        <v>91</v>
      </c>
      <c r="J770" s="319">
        <v>0</v>
      </c>
      <c r="K770" s="319">
        <v>0</v>
      </c>
      <c r="L770" s="317">
        <v>0</v>
      </c>
      <c r="M770" s="317">
        <v>0</v>
      </c>
      <c r="N770" s="317">
        <f t="shared" si="12"/>
        <v>150000</v>
      </c>
      <c r="O770" s="320" t="s">
        <v>530</v>
      </c>
      <c r="Q770" s="305"/>
    </row>
    <row r="771" spans="1:17" s="304" customFormat="1" ht="14.25" x14ac:dyDescent="0.2">
      <c r="A771" s="314">
        <v>754</v>
      </c>
      <c r="B771" s="315">
        <v>762</v>
      </c>
      <c r="C771" s="315" t="s">
        <v>2128</v>
      </c>
      <c r="D771" s="316" t="s">
        <v>2129</v>
      </c>
      <c r="E771" s="316" t="s">
        <v>2130</v>
      </c>
      <c r="F771" s="316" t="s">
        <v>106</v>
      </c>
      <c r="G771" s="317">
        <v>20000</v>
      </c>
      <c r="H771" s="317">
        <v>20000</v>
      </c>
      <c r="I771" s="318" t="s">
        <v>91</v>
      </c>
      <c r="J771" s="319">
        <v>0</v>
      </c>
      <c r="K771" s="319">
        <v>0</v>
      </c>
      <c r="L771" s="317">
        <v>0</v>
      </c>
      <c r="M771" s="317">
        <v>0</v>
      </c>
      <c r="N771" s="317">
        <f t="shared" si="12"/>
        <v>20000</v>
      </c>
      <c r="O771" s="320" t="s">
        <v>530</v>
      </c>
      <c r="Q771" s="305"/>
    </row>
    <row r="772" spans="1:17" s="304" customFormat="1" ht="28.5" x14ac:dyDescent="0.2">
      <c r="A772" s="314">
        <v>755</v>
      </c>
      <c r="B772" s="315">
        <v>763</v>
      </c>
      <c r="C772" s="315" t="s">
        <v>2132</v>
      </c>
      <c r="D772" s="316" t="s">
        <v>2133</v>
      </c>
      <c r="E772" s="316" t="s">
        <v>1622</v>
      </c>
      <c r="F772" s="316" t="s">
        <v>106</v>
      </c>
      <c r="G772" s="317">
        <v>300000</v>
      </c>
      <c r="H772" s="317">
        <v>300000</v>
      </c>
      <c r="I772" s="318" t="s">
        <v>91</v>
      </c>
      <c r="J772" s="319">
        <v>0</v>
      </c>
      <c r="K772" s="319">
        <v>0</v>
      </c>
      <c r="L772" s="317">
        <v>0</v>
      </c>
      <c r="M772" s="317">
        <v>0</v>
      </c>
      <c r="N772" s="317">
        <f t="shared" si="12"/>
        <v>300000</v>
      </c>
      <c r="O772" s="320" t="s">
        <v>530</v>
      </c>
      <c r="Q772" s="305"/>
    </row>
    <row r="773" spans="1:17" s="304" customFormat="1" ht="28.5" x14ac:dyDescent="0.2">
      <c r="A773" s="314">
        <v>756</v>
      </c>
      <c r="B773" s="315">
        <v>764</v>
      </c>
      <c r="C773" s="315" t="s">
        <v>2135</v>
      </c>
      <c r="D773" s="316" t="s">
        <v>2133</v>
      </c>
      <c r="E773" s="316" t="s">
        <v>2136</v>
      </c>
      <c r="F773" s="316" t="s">
        <v>106</v>
      </c>
      <c r="G773" s="317">
        <v>640000</v>
      </c>
      <c r="H773" s="317">
        <v>640000</v>
      </c>
      <c r="I773" s="318" t="s">
        <v>91</v>
      </c>
      <c r="J773" s="319">
        <v>0</v>
      </c>
      <c r="K773" s="319">
        <v>0</v>
      </c>
      <c r="L773" s="317">
        <v>0</v>
      </c>
      <c r="M773" s="317">
        <v>0</v>
      </c>
      <c r="N773" s="317">
        <f t="shared" si="12"/>
        <v>640000</v>
      </c>
      <c r="O773" s="320" t="s">
        <v>530</v>
      </c>
      <c r="Q773" s="305"/>
    </row>
    <row r="774" spans="1:17" s="304" customFormat="1" ht="14.25" x14ac:dyDescent="0.2">
      <c r="A774" s="314">
        <v>757</v>
      </c>
      <c r="B774" s="315">
        <v>765</v>
      </c>
      <c r="C774" s="315" t="s">
        <v>2138</v>
      </c>
      <c r="D774" s="316" t="s">
        <v>941</v>
      </c>
      <c r="E774" s="316" t="s">
        <v>1625</v>
      </c>
      <c r="F774" s="316" t="s">
        <v>106</v>
      </c>
      <c r="G774" s="317">
        <v>15000</v>
      </c>
      <c r="H774" s="317">
        <v>15000</v>
      </c>
      <c r="I774" s="318" t="s">
        <v>91</v>
      </c>
      <c r="J774" s="319">
        <v>0</v>
      </c>
      <c r="K774" s="319">
        <v>0</v>
      </c>
      <c r="L774" s="317">
        <v>0</v>
      </c>
      <c r="M774" s="317">
        <v>0</v>
      </c>
      <c r="N774" s="317">
        <f t="shared" si="12"/>
        <v>15000</v>
      </c>
      <c r="O774" s="320" t="s">
        <v>530</v>
      </c>
      <c r="Q774" s="305"/>
    </row>
    <row r="775" spans="1:17" s="304" customFormat="1" ht="14.25" x14ac:dyDescent="0.2">
      <c r="A775" s="314">
        <v>758</v>
      </c>
      <c r="B775" s="315">
        <v>766</v>
      </c>
      <c r="C775" s="315" t="s">
        <v>2140</v>
      </c>
      <c r="D775" s="316" t="s">
        <v>481</v>
      </c>
      <c r="E775" s="316" t="s">
        <v>2141</v>
      </c>
      <c r="F775" s="316" t="s">
        <v>106</v>
      </c>
      <c r="G775" s="317">
        <v>112000</v>
      </c>
      <c r="H775" s="317">
        <v>112000</v>
      </c>
      <c r="I775" s="318" t="s">
        <v>91</v>
      </c>
      <c r="J775" s="319">
        <v>0</v>
      </c>
      <c r="K775" s="319">
        <v>0</v>
      </c>
      <c r="L775" s="317">
        <v>0</v>
      </c>
      <c r="M775" s="317">
        <v>0</v>
      </c>
      <c r="N775" s="317">
        <f t="shared" si="12"/>
        <v>112000</v>
      </c>
      <c r="O775" s="320" t="s">
        <v>530</v>
      </c>
      <c r="Q775" s="305"/>
    </row>
    <row r="776" spans="1:17" s="304" customFormat="1" ht="14.25" x14ac:dyDescent="0.2">
      <c r="A776" s="314">
        <v>759</v>
      </c>
      <c r="B776" s="315">
        <v>767</v>
      </c>
      <c r="C776" s="315" t="s">
        <v>2143</v>
      </c>
      <c r="D776" s="316" t="s">
        <v>481</v>
      </c>
      <c r="E776" s="316" t="s">
        <v>2144</v>
      </c>
      <c r="F776" s="316" t="s">
        <v>106</v>
      </c>
      <c r="G776" s="317">
        <v>160000</v>
      </c>
      <c r="H776" s="317">
        <v>160000</v>
      </c>
      <c r="I776" s="318" t="s">
        <v>91</v>
      </c>
      <c r="J776" s="319">
        <v>0</v>
      </c>
      <c r="K776" s="319">
        <v>0</v>
      </c>
      <c r="L776" s="317">
        <v>0</v>
      </c>
      <c r="M776" s="317">
        <v>0</v>
      </c>
      <c r="N776" s="317">
        <f t="shared" si="12"/>
        <v>160000</v>
      </c>
      <c r="O776" s="320" t="s">
        <v>530</v>
      </c>
      <c r="Q776" s="305"/>
    </row>
    <row r="777" spans="1:17" s="304" customFormat="1" ht="14.25" x14ac:dyDescent="0.2">
      <c r="A777" s="314">
        <v>760</v>
      </c>
      <c r="B777" s="315">
        <v>768</v>
      </c>
      <c r="C777" s="315" t="s">
        <v>2146</v>
      </c>
      <c r="D777" s="316" t="s">
        <v>1109</v>
      </c>
      <c r="E777" s="316" t="s">
        <v>2147</v>
      </c>
      <c r="F777" s="316" t="s">
        <v>106</v>
      </c>
      <c r="G777" s="317">
        <v>25000</v>
      </c>
      <c r="H777" s="317">
        <v>25000</v>
      </c>
      <c r="I777" s="318" t="s">
        <v>91</v>
      </c>
      <c r="J777" s="319">
        <v>0</v>
      </c>
      <c r="K777" s="319">
        <v>0</v>
      </c>
      <c r="L777" s="317">
        <v>0</v>
      </c>
      <c r="M777" s="317">
        <v>0</v>
      </c>
      <c r="N777" s="317">
        <f t="shared" si="12"/>
        <v>25000</v>
      </c>
      <c r="O777" s="320" t="s">
        <v>530</v>
      </c>
      <c r="Q777" s="305"/>
    </row>
    <row r="778" spans="1:17" s="304" customFormat="1" ht="14.25" x14ac:dyDescent="0.2">
      <c r="A778" s="314">
        <v>761</v>
      </c>
      <c r="B778" s="315">
        <v>769</v>
      </c>
      <c r="C778" s="315" t="s">
        <v>2149</v>
      </c>
      <c r="D778" s="316" t="s">
        <v>1109</v>
      </c>
      <c r="E778" s="316" t="s">
        <v>2150</v>
      </c>
      <c r="F778" s="316" t="s">
        <v>106</v>
      </c>
      <c r="G778" s="317">
        <v>15000</v>
      </c>
      <c r="H778" s="317">
        <v>15000</v>
      </c>
      <c r="I778" s="318" t="s">
        <v>91</v>
      </c>
      <c r="J778" s="319">
        <v>0</v>
      </c>
      <c r="K778" s="319">
        <v>0</v>
      </c>
      <c r="L778" s="317">
        <v>0</v>
      </c>
      <c r="M778" s="317">
        <v>0</v>
      </c>
      <c r="N778" s="317">
        <f t="shared" si="12"/>
        <v>15000</v>
      </c>
      <c r="O778" s="320" t="s">
        <v>530</v>
      </c>
      <c r="Q778" s="305"/>
    </row>
    <row r="779" spans="1:17" s="304" customFormat="1" ht="14.25" x14ac:dyDescent="0.2">
      <c r="A779" s="314">
        <v>762</v>
      </c>
      <c r="B779" s="315">
        <v>770</v>
      </c>
      <c r="C779" s="315" t="s">
        <v>2152</v>
      </c>
      <c r="D779" s="316" t="s">
        <v>2087</v>
      </c>
      <c r="E779" s="316" t="s">
        <v>2153</v>
      </c>
      <c r="F779" s="316" t="s">
        <v>106</v>
      </c>
      <c r="G779" s="317">
        <v>12000</v>
      </c>
      <c r="H779" s="317">
        <v>12000</v>
      </c>
      <c r="I779" s="318" t="s">
        <v>91</v>
      </c>
      <c r="J779" s="319">
        <v>0</v>
      </c>
      <c r="K779" s="319">
        <v>0</v>
      </c>
      <c r="L779" s="317">
        <v>0</v>
      </c>
      <c r="M779" s="317">
        <v>0</v>
      </c>
      <c r="N779" s="317">
        <f t="shared" si="12"/>
        <v>12000</v>
      </c>
      <c r="O779" s="320" t="s">
        <v>530</v>
      </c>
      <c r="Q779" s="305"/>
    </row>
    <row r="780" spans="1:17" s="304" customFormat="1" ht="14.25" x14ac:dyDescent="0.2">
      <c r="A780" s="314">
        <v>763</v>
      </c>
      <c r="B780" s="315">
        <v>771</v>
      </c>
      <c r="C780" s="315" t="s">
        <v>2155</v>
      </c>
      <c r="D780" s="316" t="s">
        <v>448</v>
      </c>
      <c r="E780" s="316" t="s">
        <v>2156</v>
      </c>
      <c r="F780" s="316" t="s">
        <v>106</v>
      </c>
      <c r="G780" s="317">
        <v>6000</v>
      </c>
      <c r="H780" s="317">
        <v>6000</v>
      </c>
      <c r="I780" s="318" t="s">
        <v>91</v>
      </c>
      <c r="J780" s="319">
        <v>0</v>
      </c>
      <c r="K780" s="319">
        <v>0</v>
      </c>
      <c r="L780" s="317">
        <v>0</v>
      </c>
      <c r="M780" s="317">
        <v>0</v>
      </c>
      <c r="N780" s="317">
        <f t="shared" si="12"/>
        <v>6000</v>
      </c>
      <c r="O780" s="320" t="s">
        <v>530</v>
      </c>
      <c r="Q780" s="305"/>
    </row>
    <row r="781" spans="1:17" s="304" customFormat="1" ht="14.25" x14ac:dyDescent="0.2">
      <c r="A781" s="314">
        <v>764</v>
      </c>
      <c r="B781" s="315">
        <v>772</v>
      </c>
      <c r="C781" s="315" t="s">
        <v>2158</v>
      </c>
      <c r="D781" s="316" t="s">
        <v>448</v>
      </c>
      <c r="E781" s="316" t="s">
        <v>2159</v>
      </c>
      <c r="F781" s="316" t="s">
        <v>106</v>
      </c>
      <c r="G781" s="317">
        <v>8000</v>
      </c>
      <c r="H781" s="317">
        <v>8000</v>
      </c>
      <c r="I781" s="318" t="s">
        <v>91</v>
      </c>
      <c r="J781" s="319">
        <v>0</v>
      </c>
      <c r="K781" s="319">
        <v>0</v>
      </c>
      <c r="L781" s="317">
        <v>0</v>
      </c>
      <c r="M781" s="317">
        <v>0</v>
      </c>
      <c r="N781" s="317">
        <f t="shared" si="12"/>
        <v>8000</v>
      </c>
      <c r="O781" s="320" t="s">
        <v>530</v>
      </c>
      <c r="Q781" s="305"/>
    </row>
    <row r="782" spans="1:17" s="304" customFormat="1" ht="14.25" x14ac:dyDescent="0.2">
      <c r="A782" s="314">
        <v>765</v>
      </c>
      <c r="B782" s="315">
        <v>773</v>
      </c>
      <c r="C782" s="315" t="s">
        <v>2161</v>
      </c>
      <c r="D782" s="316" t="s">
        <v>481</v>
      </c>
      <c r="E782" s="316" t="s">
        <v>2162</v>
      </c>
      <c r="F782" s="316" t="s">
        <v>106</v>
      </c>
      <c r="G782" s="317">
        <v>515000</v>
      </c>
      <c r="H782" s="317">
        <v>515000</v>
      </c>
      <c r="I782" s="318" t="s">
        <v>91</v>
      </c>
      <c r="J782" s="319">
        <v>0</v>
      </c>
      <c r="K782" s="319">
        <v>0</v>
      </c>
      <c r="L782" s="317">
        <v>0</v>
      </c>
      <c r="M782" s="317">
        <v>0</v>
      </c>
      <c r="N782" s="317">
        <f t="shared" si="12"/>
        <v>515000</v>
      </c>
      <c r="O782" s="320" t="s">
        <v>530</v>
      </c>
      <c r="Q782" s="305"/>
    </row>
    <row r="783" spans="1:17" s="304" customFormat="1" ht="14.25" x14ac:dyDescent="0.2">
      <c r="A783" s="314">
        <v>766</v>
      </c>
      <c r="B783" s="315">
        <v>774</v>
      </c>
      <c r="C783" s="315" t="s">
        <v>2164</v>
      </c>
      <c r="D783" s="316" t="s">
        <v>2165</v>
      </c>
      <c r="E783" s="316" t="s">
        <v>1445</v>
      </c>
      <c r="F783" s="316" t="s">
        <v>106</v>
      </c>
      <c r="G783" s="317">
        <v>80000</v>
      </c>
      <c r="H783" s="317">
        <v>80000</v>
      </c>
      <c r="I783" s="318" t="s">
        <v>91</v>
      </c>
      <c r="J783" s="319">
        <v>0</v>
      </c>
      <c r="K783" s="319">
        <v>0</v>
      </c>
      <c r="L783" s="317">
        <v>0</v>
      </c>
      <c r="M783" s="317">
        <v>0</v>
      </c>
      <c r="N783" s="317">
        <f t="shared" si="12"/>
        <v>80000</v>
      </c>
      <c r="O783" s="320" t="s">
        <v>530</v>
      </c>
      <c r="Q783" s="305"/>
    </row>
    <row r="784" spans="1:17" s="304" customFormat="1" ht="14.25" x14ac:dyDescent="0.2">
      <c r="A784" s="314">
        <v>767</v>
      </c>
      <c r="B784" s="315">
        <v>775</v>
      </c>
      <c r="C784" s="315" t="s">
        <v>2167</v>
      </c>
      <c r="D784" s="316" t="s">
        <v>2165</v>
      </c>
      <c r="E784" s="316" t="s">
        <v>2168</v>
      </c>
      <c r="F784" s="316" t="s">
        <v>106</v>
      </c>
      <c r="G784" s="317">
        <v>111000</v>
      </c>
      <c r="H784" s="317">
        <v>111000</v>
      </c>
      <c r="I784" s="318" t="s">
        <v>91</v>
      </c>
      <c r="J784" s="319">
        <v>0</v>
      </c>
      <c r="K784" s="319">
        <v>0</v>
      </c>
      <c r="L784" s="317">
        <v>0</v>
      </c>
      <c r="M784" s="317">
        <v>0</v>
      </c>
      <c r="N784" s="317">
        <f t="shared" si="12"/>
        <v>111000</v>
      </c>
      <c r="O784" s="320" t="s">
        <v>530</v>
      </c>
      <c r="Q784" s="305"/>
    </row>
    <row r="785" spans="1:17" s="304" customFormat="1" ht="28.5" x14ac:dyDescent="0.2">
      <c r="A785" s="314">
        <v>768</v>
      </c>
      <c r="B785" s="315">
        <v>776</v>
      </c>
      <c r="C785" s="315" t="s">
        <v>2170</v>
      </c>
      <c r="D785" s="316" t="s">
        <v>1587</v>
      </c>
      <c r="E785" s="316" t="s">
        <v>2171</v>
      </c>
      <c r="F785" s="316" t="s">
        <v>106</v>
      </c>
      <c r="G785" s="317">
        <v>10000</v>
      </c>
      <c r="H785" s="317">
        <v>10000</v>
      </c>
      <c r="I785" s="318" t="s">
        <v>91</v>
      </c>
      <c r="J785" s="319">
        <v>0</v>
      </c>
      <c r="K785" s="319">
        <v>0</v>
      </c>
      <c r="L785" s="317">
        <v>0</v>
      </c>
      <c r="M785" s="317">
        <v>0</v>
      </c>
      <c r="N785" s="317">
        <f t="shared" si="12"/>
        <v>10000</v>
      </c>
      <c r="O785" s="320" t="s">
        <v>530</v>
      </c>
      <c r="Q785" s="305"/>
    </row>
    <row r="786" spans="1:17" s="304" customFormat="1" ht="28.5" x14ac:dyDescent="0.2">
      <c r="A786" s="314">
        <v>769</v>
      </c>
      <c r="B786" s="315">
        <v>777</v>
      </c>
      <c r="C786" s="315" t="s">
        <v>2173</v>
      </c>
      <c r="D786" s="316" t="s">
        <v>1587</v>
      </c>
      <c r="E786" s="316" t="s">
        <v>2174</v>
      </c>
      <c r="F786" s="316" t="s">
        <v>106</v>
      </c>
      <c r="G786" s="317">
        <v>250000</v>
      </c>
      <c r="H786" s="317">
        <v>250000</v>
      </c>
      <c r="I786" s="318" t="s">
        <v>91</v>
      </c>
      <c r="J786" s="319">
        <v>0</v>
      </c>
      <c r="K786" s="319">
        <v>0</v>
      </c>
      <c r="L786" s="317">
        <v>0</v>
      </c>
      <c r="M786" s="317">
        <v>0</v>
      </c>
      <c r="N786" s="317">
        <f t="shared" si="12"/>
        <v>250000</v>
      </c>
      <c r="O786" s="320" t="s">
        <v>530</v>
      </c>
      <c r="Q786" s="305"/>
    </row>
    <row r="787" spans="1:17" s="304" customFormat="1" ht="28.5" x14ac:dyDescent="0.2">
      <c r="A787" s="314">
        <v>770</v>
      </c>
      <c r="B787" s="315">
        <v>778</v>
      </c>
      <c r="C787" s="315" t="s">
        <v>2176</v>
      </c>
      <c r="D787" s="316" t="s">
        <v>481</v>
      </c>
      <c r="E787" s="316" t="s">
        <v>2177</v>
      </c>
      <c r="F787" s="316" t="s">
        <v>106</v>
      </c>
      <c r="G787" s="317">
        <v>7500</v>
      </c>
      <c r="H787" s="317">
        <v>7500</v>
      </c>
      <c r="I787" s="318" t="s">
        <v>91</v>
      </c>
      <c r="J787" s="319">
        <v>0</v>
      </c>
      <c r="K787" s="319">
        <v>0</v>
      </c>
      <c r="L787" s="317">
        <v>0</v>
      </c>
      <c r="M787" s="317">
        <v>0</v>
      </c>
      <c r="N787" s="317">
        <f t="shared" si="12"/>
        <v>7500</v>
      </c>
      <c r="O787" s="320" t="s">
        <v>530</v>
      </c>
      <c r="Q787" s="305"/>
    </row>
    <row r="788" spans="1:17" s="304" customFormat="1" ht="28.5" x14ac:dyDescent="0.2">
      <c r="A788" s="314">
        <v>771</v>
      </c>
      <c r="B788" s="315">
        <v>779</v>
      </c>
      <c r="C788" s="315" t="s">
        <v>2179</v>
      </c>
      <c r="D788" s="316" t="s">
        <v>481</v>
      </c>
      <c r="E788" s="316" t="s">
        <v>2180</v>
      </c>
      <c r="F788" s="316" t="s">
        <v>106</v>
      </c>
      <c r="G788" s="317">
        <v>40000</v>
      </c>
      <c r="H788" s="317">
        <v>40000</v>
      </c>
      <c r="I788" s="318" t="s">
        <v>91</v>
      </c>
      <c r="J788" s="319">
        <v>0</v>
      </c>
      <c r="K788" s="319">
        <v>0</v>
      </c>
      <c r="L788" s="317">
        <v>0</v>
      </c>
      <c r="M788" s="317">
        <v>0</v>
      </c>
      <c r="N788" s="317">
        <f t="shared" si="12"/>
        <v>40000</v>
      </c>
      <c r="O788" s="320" t="s">
        <v>530</v>
      </c>
      <c r="Q788" s="305"/>
    </row>
    <row r="789" spans="1:17" s="304" customFormat="1" ht="14.25" x14ac:dyDescent="0.2">
      <c r="A789" s="314">
        <v>772</v>
      </c>
      <c r="B789" s="315">
        <v>780</v>
      </c>
      <c r="C789" s="315" t="s">
        <v>2182</v>
      </c>
      <c r="D789" s="316" t="s">
        <v>481</v>
      </c>
      <c r="E789" s="316" t="s">
        <v>2183</v>
      </c>
      <c r="F789" s="316" t="s">
        <v>106</v>
      </c>
      <c r="G789" s="317">
        <v>24000</v>
      </c>
      <c r="H789" s="317">
        <v>24000</v>
      </c>
      <c r="I789" s="318" t="s">
        <v>91</v>
      </c>
      <c r="J789" s="319">
        <v>0</v>
      </c>
      <c r="K789" s="319">
        <v>0</v>
      </c>
      <c r="L789" s="317">
        <v>0</v>
      </c>
      <c r="M789" s="317">
        <v>0</v>
      </c>
      <c r="N789" s="317">
        <f t="shared" si="12"/>
        <v>24000</v>
      </c>
      <c r="O789" s="320" t="s">
        <v>530</v>
      </c>
      <c r="Q789" s="305"/>
    </row>
    <row r="790" spans="1:17" s="304" customFormat="1" ht="28.5" x14ac:dyDescent="0.2">
      <c r="A790" s="314">
        <v>773</v>
      </c>
      <c r="B790" s="315">
        <v>781</v>
      </c>
      <c r="C790" s="315" t="s">
        <v>2185</v>
      </c>
      <c r="D790" s="316" t="s">
        <v>1612</v>
      </c>
      <c r="E790" s="316" t="s">
        <v>2186</v>
      </c>
      <c r="F790" s="316" t="s">
        <v>106</v>
      </c>
      <c r="G790" s="317">
        <v>90000</v>
      </c>
      <c r="H790" s="317">
        <v>90000</v>
      </c>
      <c r="I790" s="318" t="s">
        <v>91</v>
      </c>
      <c r="J790" s="319">
        <v>0</v>
      </c>
      <c r="K790" s="319">
        <v>0</v>
      </c>
      <c r="L790" s="317">
        <v>0</v>
      </c>
      <c r="M790" s="317">
        <v>0</v>
      </c>
      <c r="N790" s="317">
        <f t="shared" si="12"/>
        <v>90000</v>
      </c>
      <c r="O790" s="320" t="s">
        <v>530</v>
      </c>
      <c r="Q790" s="305"/>
    </row>
    <row r="791" spans="1:17" s="304" customFormat="1" ht="28.5" x14ac:dyDescent="0.2">
      <c r="A791" s="314">
        <v>774</v>
      </c>
      <c r="B791" s="315">
        <v>782</v>
      </c>
      <c r="C791" s="315" t="s">
        <v>2188</v>
      </c>
      <c r="D791" s="316" t="s">
        <v>2189</v>
      </c>
      <c r="E791" s="316" t="s">
        <v>2190</v>
      </c>
      <c r="F791" s="316" t="s">
        <v>106</v>
      </c>
      <c r="G791" s="317">
        <v>75000</v>
      </c>
      <c r="H791" s="317">
        <v>75000</v>
      </c>
      <c r="I791" s="318" t="s">
        <v>91</v>
      </c>
      <c r="J791" s="319">
        <v>0</v>
      </c>
      <c r="K791" s="319">
        <v>0</v>
      </c>
      <c r="L791" s="317">
        <v>0</v>
      </c>
      <c r="M791" s="317">
        <v>0</v>
      </c>
      <c r="N791" s="317">
        <f t="shared" si="12"/>
        <v>75000</v>
      </c>
      <c r="O791" s="320" t="s">
        <v>530</v>
      </c>
      <c r="Q791" s="305"/>
    </row>
    <row r="792" spans="1:17" s="304" customFormat="1" ht="28.5" x14ac:dyDescent="0.2">
      <c r="A792" s="314">
        <v>775</v>
      </c>
      <c r="B792" s="315">
        <v>783</v>
      </c>
      <c r="C792" s="315" t="s">
        <v>2192</v>
      </c>
      <c r="D792" s="316" t="s">
        <v>2189</v>
      </c>
      <c r="E792" s="316" t="s">
        <v>1442</v>
      </c>
      <c r="F792" s="316" t="s">
        <v>106</v>
      </c>
      <c r="G792" s="317">
        <v>12000</v>
      </c>
      <c r="H792" s="317">
        <v>12000</v>
      </c>
      <c r="I792" s="318" t="s">
        <v>91</v>
      </c>
      <c r="J792" s="319">
        <v>0</v>
      </c>
      <c r="K792" s="319">
        <v>0</v>
      </c>
      <c r="L792" s="317">
        <v>0</v>
      </c>
      <c r="M792" s="317">
        <v>0</v>
      </c>
      <c r="N792" s="317">
        <f t="shared" si="12"/>
        <v>12000</v>
      </c>
      <c r="O792" s="320" t="s">
        <v>530</v>
      </c>
      <c r="Q792" s="305"/>
    </row>
    <row r="793" spans="1:17" s="304" customFormat="1" ht="14.25" x14ac:dyDescent="0.2">
      <c r="A793" s="314">
        <v>776</v>
      </c>
      <c r="B793" s="315">
        <v>784</v>
      </c>
      <c r="C793" s="315" t="s">
        <v>2194</v>
      </c>
      <c r="D793" s="316" t="s">
        <v>2195</v>
      </c>
      <c r="E793" s="316" t="s">
        <v>1924</v>
      </c>
      <c r="F793" s="316" t="s">
        <v>106</v>
      </c>
      <c r="G793" s="317">
        <v>500000</v>
      </c>
      <c r="H793" s="317">
        <v>500000</v>
      </c>
      <c r="I793" s="318" t="s">
        <v>91</v>
      </c>
      <c r="J793" s="319">
        <v>0</v>
      </c>
      <c r="K793" s="319">
        <v>0</v>
      </c>
      <c r="L793" s="317">
        <v>0</v>
      </c>
      <c r="M793" s="317">
        <v>0</v>
      </c>
      <c r="N793" s="317">
        <f t="shared" si="12"/>
        <v>500000</v>
      </c>
      <c r="O793" s="320" t="s">
        <v>530</v>
      </c>
      <c r="Q793" s="305"/>
    </row>
    <row r="794" spans="1:17" s="304" customFormat="1" ht="28.5" x14ac:dyDescent="0.2">
      <c r="A794" s="314">
        <v>777</v>
      </c>
      <c r="B794" s="315">
        <v>785</v>
      </c>
      <c r="C794" s="315" t="s">
        <v>2197</v>
      </c>
      <c r="D794" s="316" t="s">
        <v>471</v>
      </c>
      <c r="E794" s="316" t="s">
        <v>1972</v>
      </c>
      <c r="F794" s="316" t="s">
        <v>106</v>
      </c>
      <c r="G794" s="317">
        <v>75000</v>
      </c>
      <c r="H794" s="317">
        <v>75000</v>
      </c>
      <c r="I794" s="318" t="s">
        <v>91</v>
      </c>
      <c r="J794" s="319">
        <v>0</v>
      </c>
      <c r="K794" s="319">
        <v>0</v>
      </c>
      <c r="L794" s="317">
        <v>0</v>
      </c>
      <c r="M794" s="317">
        <v>0</v>
      </c>
      <c r="N794" s="317">
        <f t="shared" si="12"/>
        <v>75000</v>
      </c>
      <c r="O794" s="320" t="s">
        <v>530</v>
      </c>
      <c r="Q794" s="305"/>
    </row>
    <row r="795" spans="1:17" s="304" customFormat="1" ht="14.25" x14ac:dyDescent="0.2">
      <c r="A795" s="314">
        <v>778</v>
      </c>
      <c r="B795" s="315">
        <v>786</v>
      </c>
      <c r="C795" s="315" t="s">
        <v>2199</v>
      </c>
      <c r="D795" s="316" t="s">
        <v>471</v>
      </c>
      <c r="E795" s="316" t="s">
        <v>1592</v>
      </c>
      <c r="F795" s="316" t="s">
        <v>106</v>
      </c>
      <c r="G795" s="317">
        <v>3000</v>
      </c>
      <c r="H795" s="317">
        <v>3000</v>
      </c>
      <c r="I795" s="318" t="s">
        <v>91</v>
      </c>
      <c r="J795" s="319">
        <v>0</v>
      </c>
      <c r="K795" s="319">
        <v>0</v>
      </c>
      <c r="L795" s="317">
        <v>0</v>
      </c>
      <c r="M795" s="317">
        <v>0</v>
      </c>
      <c r="N795" s="317">
        <f t="shared" si="12"/>
        <v>3000</v>
      </c>
      <c r="O795" s="320" t="s">
        <v>530</v>
      </c>
      <c r="Q795" s="305"/>
    </row>
    <row r="796" spans="1:17" s="304" customFormat="1" ht="28.5" x14ac:dyDescent="0.2">
      <c r="A796" s="314">
        <v>779</v>
      </c>
      <c r="B796" s="315">
        <v>787</v>
      </c>
      <c r="C796" s="315" t="s">
        <v>2201</v>
      </c>
      <c r="D796" s="316" t="s">
        <v>2202</v>
      </c>
      <c r="E796" s="316" t="s">
        <v>1972</v>
      </c>
      <c r="F796" s="316" t="s">
        <v>106</v>
      </c>
      <c r="G796" s="317">
        <v>75000</v>
      </c>
      <c r="H796" s="317">
        <v>75000</v>
      </c>
      <c r="I796" s="318" t="s">
        <v>91</v>
      </c>
      <c r="J796" s="319">
        <v>0</v>
      </c>
      <c r="K796" s="319">
        <v>0</v>
      </c>
      <c r="L796" s="317">
        <v>0</v>
      </c>
      <c r="M796" s="317">
        <v>0</v>
      </c>
      <c r="N796" s="317">
        <f t="shared" si="12"/>
        <v>75000</v>
      </c>
      <c r="O796" s="320" t="s">
        <v>530</v>
      </c>
      <c r="Q796" s="305"/>
    </row>
    <row r="797" spans="1:17" s="304" customFormat="1" ht="14.25" x14ac:dyDescent="0.2">
      <c r="A797" s="314">
        <v>780</v>
      </c>
      <c r="B797" s="315">
        <v>788</v>
      </c>
      <c r="C797" s="315" t="s">
        <v>2204</v>
      </c>
      <c r="D797" s="316" t="s">
        <v>2202</v>
      </c>
      <c r="E797" s="316" t="s">
        <v>1843</v>
      </c>
      <c r="F797" s="316" t="s">
        <v>106</v>
      </c>
      <c r="G797" s="317">
        <v>10000</v>
      </c>
      <c r="H797" s="317">
        <v>10000</v>
      </c>
      <c r="I797" s="318" t="s">
        <v>91</v>
      </c>
      <c r="J797" s="319">
        <v>0</v>
      </c>
      <c r="K797" s="319">
        <v>0</v>
      </c>
      <c r="L797" s="317">
        <v>0</v>
      </c>
      <c r="M797" s="317">
        <v>0</v>
      </c>
      <c r="N797" s="317">
        <f t="shared" si="12"/>
        <v>10000</v>
      </c>
      <c r="O797" s="320" t="s">
        <v>530</v>
      </c>
      <c r="Q797" s="305"/>
    </row>
    <row r="798" spans="1:17" s="304" customFormat="1" ht="14.25" x14ac:dyDescent="0.2">
      <c r="A798" s="314">
        <v>781</v>
      </c>
      <c r="B798" s="315">
        <v>789</v>
      </c>
      <c r="C798" s="315" t="s">
        <v>2206</v>
      </c>
      <c r="D798" s="316" t="s">
        <v>2202</v>
      </c>
      <c r="E798" s="316" t="s">
        <v>1592</v>
      </c>
      <c r="F798" s="316" t="s">
        <v>106</v>
      </c>
      <c r="G798" s="317">
        <v>3000</v>
      </c>
      <c r="H798" s="317">
        <v>3000</v>
      </c>
      <c r="I798" s="318" t="s">
        <v>91</v>
      </c>
      <c r="J798" s="319">
        <v>0</v>
      </c>
      <c r="K798" s="319">
        <v>0</v>
      </c>
      <c r="L798" s="317">
        <v>0</v>
      </c>
      <c r="M798" s="317">
        <v>0</v>
      </c>
      <c r="N798" s="317">
        <f t="shared" ref="N798:N861" si="13">IF(L798&gt;0,L798-M798,H798-M798)</f>
        <v>3000</v>
      </c>
      <c r="O798" s="320" t="s">
        <v>530</v>
      </c>
      <c r="Q798" s="305"/>
    </row>
    <row r="799" spans="1:17" s="304" customFormat="1" ht="14.25" x14ac:dyDescent="0.2">
      <c r="A799" s="314">
        <v>782</v>
      </c>
      <c r="B799" s="315">
        <v>790</v>
      </c>
      <c r="C799" s="315" t="s">
        <v>2208</v>
      </c>
      <c r="D799" s="316" t="s">
        <v>475</v>
      </c>
      <c r="E799" s="316" t="s">
        <v>2209</v>
      </c>
      <c r="F799" s="316" t="s">
        <v>106</v>
      </c>
      <c r="G799" s="317">
        <v>40000</v>
      </c>
      <c r="H799" s="317">
        <v>40000</v>
      </c>
      <c r="I799" s="318" t="s">
        <v>91</v>
      </c>
      <c r="J799" s="319">
        <v>0</v>
      </c>
      <c r="K799" s="319">
        <v>0</v>
      </c>
      <c r="L799" s="317">
        <v>0</v>
      </c>
      <c r="M799" s="317">
        <v>0</v>
      </c>
      <c r="N799" s="317">
        <f t="shared" si="13"/>
        <v>40000</v>
      </c>
      <c r="O799" s="320" t="s">
        <v>530</v>
      </c>
      <c r="Q799" s="305"/>
    </row>
    <row r="800" spans="1:17" s="304" customFormat="1" ht="14.25" x14ac:dyDescent="0.2">
      <c r="A800" s="314">
        <v>783</v>
      </c>
      <c r="B800" s="315">
        <v>791</v>
      </c>
      <c r="C800" s="315" t="s">
        <v>2211</v>
      </c>
      <c r="D800" s="316" t="s">
        <v>475</v>
      </c>
      <c r="E800" s="316" t="s">
        <v>975</v>
      </c>
      <c r="F800" s="316" t="s">
        <v>106</v>
      </c>
      <c r="G800" s="317">
        <v>15000</v>
      </c>
      <c r="H800" s="317">
        <v>15000</v>
      </c>
      <c r="I800" s="318" t="s">
        <v>91</v>
      </c>
      <c r="J800" s="319">
        <v>0</v>
      </c>
      <c r="K800" s="319">
        <v>0</v>
      </c>
      <c r="L800" s="317">
        <v>0</v>
      </c>
      <c r="M800" s="317">
        <v>0</v>
      </c>
      <c r="N800" s="317">
        <f t="shared" si="13"/>
        <v>15000</v>
      </c>
      <c r="O800" s="320" t="s">
        <v>530</v>
      </c>
      <c r="Q800" s="305"/>
    </row>
    <row r="801" spans="1:17" s="304" customFormat="1" ht="14.25" x14ac:dyDescent="0.2">
      <c r="A801" s="314">
        <v>784</v>
      </c>
      <c r="B801" s="315">
        <v>792</v>
      </c>
      <c r="C801" s="315" t="s">
        <v>2213</v>
      </c>
      <c r="D801" s="316" t="s">
        <v>475</v>
      </c>
      <c r="E801" s="316" t="s">
        <v>2214</v>
      </c>
      <c r="F801" s="316" t="s">
        <v>106</v>
      </c>
      <c r="G801" s="317">
        <v>15000</v>
      </c>
      <c r="H801" s="317">
        <v>15000</v>
      </c>
      <c r="I801" s="318" t="s">
        <v>91</v>
      </c>
      <c r="J801" s="319">
        <v>0</v>
      </c>
      <c r="K801" s="319">
        <v>0</v>
      </c>
      <c r="L801" s="317">
        <v>0</v>
      </c>
      <c r="M801" s="317">
        <v>0</v>
      </c>
      <c r="N801" s="317">
        <f t="shared" si="13"/>
        <v>15000</v>
      </c>
      <c r="O801" s="320" t="s">
        <v>530</v>
      </c>
      <c r="Q801" s="305"/>
    </row>
    <row r="802" spans="1:17" s="304" customFormat="1" ht="14.25" x14ac:dyDescent="0.2">
      <c r="A802" s="314">
        <v>785</v>
      </c>
      <c r="B802" s="315">
        <v>793</v>
      </c>
      <c r="C802" s="315" t="s">
        <v>2216</v>
      </c>
      <c r="D802" s="316" t="s">
        <v>475</v>
      </c>
      <c r="E802" s="316" t="s">
        <v>2217</v>
      </c>
      <c r="F802" s="316" t="s">
        <v>106</v>
      </c>
      <c r="G802" s="317">
        <v>15000</v>
      </c>
      <c r="H802" s="317">
        <v>15000</v>
      </c>
      <c r="I802" s="318" t="s">
        <v>91</v>
      </c>
      <c r="J802" s="319">
        <v>0</v>
      </c>
      <c r="K802" s="319">
        <v>0</v>
      </c>
      <c r="L802" s="317">
        <v>0</v>
      </c>
      <c r="M802" s="317">
        <v>0</v>
      </c>
      <c r="N802" s="317">
        <f t="shared" si="13"/>
        <v>15000</v>
      </c>
      <c r="O802" s="320" t="s">
        <v>530</v>
      </c>
      <c r="Q802" s="305"/>
    </row>
    <row r="803" spans="1:17" s="304" customFormat="1" ht="14.25" x14ac:dyDescent="0.2">
      <c r="A803" s="314">
        <v>786</v>
      </c>
      <c r="B803" s="315">
        <v>794</v>
      </c>
      <c r="C803" s="315" t="s">
        <v>2219</v>
      </c>
      <c r="D803" s="316" t="s">
        <v>475</v>
      </c>
      <c r="E803" s="316" t="s">
        <v>1491</v>
      </c>
      <c r="F803" s="316" t="s">
        <v>106</v>
      </c>
      <c r="G803" s="317">
        <v>15000</v>
      </c>
      <c r="H803" s="317">
        <v>15000</v>
      </c>
      <c r="I803" s="318" t="s">
        <v>91</v>
      </c>
      <c r="J803" s="319">
        <v>0</v>
      </c>
      <c r="K803" s="319">
        <v>0</v>
      </c>
      <c r="L803" s="317">
        <v>0</v>
      </c>
      <c r="M803" s="317">
        <v>0</v>
      </c>
      <c r="N803" s="317">
        <f t="shared" si="13"/>
        <v>15000</v>
      </c>
      <c r="O803" s="320" t="s">
        <v>530</v>
      </c>
      <c r="Q803" s="305"/>
    </row>
    <row r="804" spans="1:17" s="304" customFormat="1" ht="14.25" x14ac:dyDescent="0.2">
      <c r="A804" s="314">
        <v>787</v>
      </c>
      <c r="B804" s="315">
        <v>795</v>
      </c>
      <c r="C804" s="315" t="s">
        <v>2221</v>
      </c>
      <c r="D804" s="316" t="s">
        <v>481</v>
      </c>
      <c r="E804" s="316" t="s">
        <v>1491</v>
      </c>
      <c r="F804" s="316" t="s">
        <v>106</v>
      </c>
      <c r="G804" s="317">
        <v>8000</v>
      </c>
      <c r="H804" s="317">
        <v>8000</v>
      </c>
      <c r="I804" s="318" t="s">
        <v>91</v>
      </c>
      <c r="J804" s="319">
        <v>0</v>
      </c>
      <c r="K804" s="319">
        <v>0</v>
      </c>
      <c r="L804" s="317">
        <v>0</v>
      </c>
      <c r="M804" s="317">
        <v>0</v>
      </c>
      <c r="N804" s="317">
        <f t="shared" si="13"/>
        <v>8000</v>
      </c>
      <c r="O804" s="320" t="s">
        <v>530</v>
      </c>
      <c r="Q804" s="305"/>
    </row>
    <row r="805" spans="1:17" s="304" customFormat="1" ht="14.25" x14ac:dyDescent="0.2">
      <c r="A805" s="314">
        <v>788</v>
      </c>
      <c r="B805" s="315">
        <v>796</v>
      </c>
      <c r="C805" s="315" t="s">
        <v>2223</v>
      </c>
      <c r="D805" s="316" t="s">
        <v>1161</v>
      </c>
      <c r="E805" s="316" t="s">
        <v>2224</v>
      </c>
      <c r="F805" s="316" t="s">
        <v>106</v>
      </c>
      <c r="G805" s="317">
        <v>25000</v>
      </c>
      <c r="H805" s="317">
        <v>25000</v>
      </c>
      <c r="I805" s="318" t="s">
        <v>91</v>
      </c>
      <c r="J805" s="319">
        <v>0</v>
      </c>
      <c r="K805" s="319">
        <v>0</v>
      </c>
      <c r="L805" s="317">
        <v>0</v>
      </c>
      <c r="M805" s="317">
        <v>0</v>
      </c>
      <c r="N805" s="317">
        <f t="shared" si="13"/>
        <v>25000</v>
      </c>
      <c r="O805" s="320" t="s">
        <v>530</v>
      </c>
      <c r="Q805" s="305"/>
    </row>
    <row r="806" spans="1:17" s="304" customFormat="1" ht="42.75" x14ac:dyDescent="0.2">
      <c r="A806" s="314">
        <v>789</v>
      </c>
      <c r="B806" s="315">
        <v>797</v>
      </c>
      <c r="C806" s="315" t="s">
        <v>2226</v>
      </c>
      <c r="D806" s="316" t="s">
        <v>1161</v>
      </c>
      <c r="E806" s="316" t="s">
        <v>2227</v>
      </c>
      <c r="F806" s="316" t="s">
        <v>106</v>
      </c>
      <c r="G806" s="317">
        <v>50000</v>
      </c>
      <c r="H806" s="317">
        <v>50000</v>
      </c>
      <c r="I806" s="318" t="s">
        <v>91</v>
      </c>
      <c r="J806" s="319">
        <v>0</v>
      </c>
      <c r="K806" s="319">
        <v>0</v>
      </c>
      <c r="L806" s="317">
        <v>0</v>
      </c>
      <c r="M806" s="317">
        <v>0</v>
      </c>
      <c r="N806" s="317">
        <f t="shared" si="13"/>
        <v>50000</v>
      </c>
      <c r="O806" s="320" t="s">
        <v>530</v>
      </c>
      <c r="Q806" s="305"/>
    </row>
    <row r="807" spans="1:17" s="304" customFormat="1" ht="14.25" x14ac:dyDescent="0.2">
      <c r="A807" s="314">
        <v>790</v>
      </c>
      <c r="B807" s="315">
        <v>798</v>
      </c>
      <c r="C807" s="315" t="s">
        <v>2229</v>
      </c>
      <c r="D807" s="316" t="s">
        <v>1161</v>
      </c>
      <c r="E807" s="316" t="s">
        <v>2230</v>
      </c>
      <c r="F807" s="316" t="s">
        <v>106</v>
      </c>
      <c r="G807" s="317">
        <v>10000</v>
      </c>
      <c r="H807" s="317">
        <v>10000</v>
      </c>
      <c r="I807" s="318" t="s">
        <v>91</v>
      </c>
      <c r="J807" s="319">
        <v>0</v>
      </c>
      <c r="K807" s="319">
        <v>0</v>
      </c>
      <c r="L807" s="317">
        <v>0</v>
      </c>
      <c r="M807" s="317">
        <v>0</v>
      </c>
      <c r="N807" s="317">
        <f t="shared" si="13"/>
        <v>10000</v>
      </c>
      <c r="O807" s="320" t="s">
        <v>530</v>
      </c>
      <c r="Q807" s="305"/>
    </row>
    <row r="808" spans="1:17" s="304" customFormat="1" ht="14.25" x14ac:dyDescent="0.2">
      <c r="A808" s="314">
        <v>791</v>
      </c>
      <c r="B808" s="315">
        <v>799</v>
      </c>
      <c r="C808" s="315" t="s">
        <v>2232</v>
      </c>
      <c r="D808" s="316" t="s">
        <v>1161</v>
      </c>
      <c r="E808" s="316" t="s">
        <v>2233</v>
      </c>
      <c r="F808" s="316" t="s">
        <v>106</v>
      </c>
      <c r="G808" s="317">
        <v>4000</v>
      </c>
      <c r="H808" s="317">
        <v>4000</v>
      </c>
      <c r="I808" s="318" t="s">
        <v>91</v>
      </c>
      <c r="J808" s="319">
        <v>0</v>
      </c>
      <c r="K808" s="319">
        <v>0</v>
      </c>
      <c r="L808" s="317">
        <v>0</v>
      </c>
      <c r="M808" s="317">
        <v>0</v>
      </c>
      <c r="N808" s="317">
        <f t="shared" si="13"/>
        <v>4000</v>
      </c>
      <c r="O808" s="320" t="s">
        <v>530</v>
      </c>
      <c r="Q808" s="305"/>
    </row>
    <row r="809" spans="1:17" s="304" customFormat="1" ht="14.25" x14ac:dyDescent="0.2">
      <c r="A809" s="314">
        <v>792</v>
      </c>
      <c r="B809" s="315">
        <v>800</v>
      </c>
      <c r="C809" s="315" t="s">
        <v>2235</v>
      </c>
      <c r="D809" s="316" t="s">
        <v>1161</v>
      </c>
      <c r="E809" s="316" t="s">
        <v>2236</v>
      </c>
      <c r="F809" s="316" t="s">
        <v>106</v>
      </c>
      <c r="G809" s="317">
        <v>7000</v>
      </c>
      <c r="H809" s="317">
        <v>7000</v>
      </c>
      <c r="I809" s="318" t="s">
        <v>91</v>
      </c>
      <c r="J809" s="319">
        <v>0</v>
      </c>
      <c r="K809" s="319">
        <v>0</v>
      </c>
      <c r="L809" s="317">
        <v>0</v>
      </c>
      <c r="M809" s="317">
        <v>0</v>
      </c>
      <c r="N809" s="317">
        <f t="shared" si="13"/>
        <v>7000</v>
      </c>
      <c r="O809" s="320" t="s">
        <v>530</v>
      </c>
      <c r="Q809" s="305"/>
    </row>
    <row r="810" spans="1:17" s="304" customFormat="1" ht="14.25" x14ac:dyDescent="0.2">
      <c r="A810" s="314">
        <v>793</v>
      </c>
      <c r="B810" s="315">
        <v>801</v>
      </c>
      <c r="C810" s="315" t="s">
        <v>2238</v>
      </c>
      <c r="D810" s="316" t="s">
        <v>481</v>
      </c>
      <c r="E810" s="316" t="s">
        <v>2239</v>
      </c>
      <c r="F810" s="316" t="s">
        <v>106</v>
      </c>
      <c r="G810" s="317">
        <v>51000</v>
      </c>
      <c r="H810" s="317">
        <v>51000</v>
      </c>
      <c r="I810" s="318" t="s">
        <v>91</v>
      </c>
      <c r="J810" s="319">
        <v>0</v>
      </c>
      <c r="K810" s="319">
        <v>0</v>
      </c>
      <c r="L810" s="317">
        <v>0</v>
      </c>
      <c r="M810" s="317">
        <v>0</v>
      </c>
      <c r="N810" s="317">
        <f t="shared" si="13"/>
        <v>51000</v>
      </c>
      <c r="O810" s="320" t="s">
        <v>530</v>
      </c>
      <c r="Q810" s="305"/>
    </row>
    <row r="811" spans="1:17" s="304" customFormat="1" ht="14.25" x14ac:dyDescent="0.2">
      <c r="A811" s="314">
        <v>794</v>
      </c>
      <c r="B811" s="315">
        <v>802</v>
      </c>
      <c r="C811" s="315" t="s">
        <v>2241</v>
      </c>
      <c r="D811" s="316" t="s">
        <v>481</v>
      </c>
      <c r="E811" s="316" t="s">
        <v>2242</v>
      </c>
      <c r="F811" s="316" t="s">
        <v>106</v>
      </c>
      <c r="G811" s="317">
        <v>20000</v>
      </c>
      <c r="H811" s="317">
        <v>20000</v>
      </c>
      <c r="I811" s="318" t="s">
        <v>91</v>
      </c>
      <c r="J811" s="319">
        <v>0</v>
      </c>
      <c r="K811" s="319">
        <v>0</v>
      </c>
      <c r="L811" s="317">
        <v>0</v>
      </c>
      <c r="M811" s="317">
        <v>0</v>
      </c>
      <c r="N811" s="317">
        <f t="shared" si="13"/>
        <v>20000</v>
      </c>
      <c r="O811" s="320" t="s">
        <v>530</v>
      </c>
      <c r="Q811" s="305"/>
    </row>
    <row r="812" spans="1:17" s="304" customFormat="1" ht="14.25" x14ac:dyDescent="0.2">
      <c r="A812" s="314">
        <v>795</v>
      </c>
      <c r="B812" s="315">
        <v>803</v>
      </c>
      <c r="C812" s="315" t="s">
        <v>2244</v>
      </c>
      <c r="D812" s="316" t="s">
        <v>2245</v>
      </c>
      <c r="E812" s="316" t="s">
        <v>1878</v>
      </c>
      <c r="F812" s="316" t="s">
        <v>106</v>
      </c>
      <c r="G812" s="317">
        <v>163300</v>
      </c>
      <c r="H812" s="317">
        <v>163300</v>
      </c>
      <c r="I812" s="318" t="s">
        <v>91</v>
      </c>
      <c r="J812" s="319">
        <v>0</v>
      </c>
      <c r="K812" s="319">
        <v>0</v>
      </c>
      <c r="L812" s="317">
        <v>0</v>
      </c>
      <c r="M812" s="317">
        <v>0</v>
      </c>
      <c r="N812" s="317">
        <f t="shared" si="13"/>
        <v>163300</v>
      </c>
      <c r="O812" s="320" t="s">
        <v>530</v>
      </c>
      <c r="Q812" s="305"/>
    </row>
    <row r="813" spans="1:17" s="304" customFormat="1" ht="14.25" x14ac:dyDescent="0.2">
      <c r="A813" s="314">
        <v>796</v>
      </c>
      <c r="B813" s="315">
        <v>804</v>
      </c>
      <c r="C813" s="315" t="s">
        <v>2247</v>
      </c>
      <c r="D813" s="316" t="s">
        <v>2245</v>
      </c>
      <c r="E813" s="316" t="s">
        <v>2248</v>
      </c>
      <c r="F813" s="316" t="s">
        <v>106</v>
      </c>
      <c r="G813" s="317">
        <v>190000</v>
      </c>
      <c r="H813" s="317">
        <v>190000</v>
      </c>
      <c r="I813" s="318" t="s">
        <v>91</v>
      </c>
      <c r="J813" s="319">
        <v>0</v>
      </c>
      <c r="K813" s="319">
        <v>0</v>
      </c>
      <c r="L813" s="317">
        <v>0</v>
      </c>
      <c r="M813" s="317">
        <v>0</v>
      </c>
      <c r="N813" s="317">
        <f t="shared" si="13"/>
        <v>190000</v>
      </c>
      <c r="O813" s="320" t="s">
        <v>530</v>
      </c>
      <c r="Q813" s="305"/>
    </row>
    <row r="814" spans="1:17" s="304" customFormat="1" ht="28.5" x14ac:dyDescent="0.2">
      <c r="A814" s="314">
        <v>797</v>
      </c>
      <c r="B814" s="315">
        <v>805</v>
      </c>
      <c r="C814" s="315" t="s">
        <v>2250</v>
      </c>
      <c r="D814" s="316" t="s">
        <v>2251</v>
      </c>
      <c r="E814" s="316" t="s">
        <v>2252</v>
      </c>
      <c r="F814" s="316" t="s">
        <v>106</v>
      </c>
      <c r="G814" s="317">
        <v>35000</v>
      </c>
      <c r="H814" s="317">
        <v>35000</v>
      </c>
      <c r="I814" s="318" t="s">
        <v>91</v>
      </c>
      <c r="J814" s="319">
        <v>0</v>
      </c>
      <c r="K814" s="319">
        <v>0</v>
      </c>
      <c r="L814" s="317">
        <v>0</v>
      </c>
      <c r="M814" s="317">
        <v>0</v>
      </c>
      <c r="N814" s="317">
        <f t="shared" si="13"/>
        <v>35000</v>
      </c>
      <c r="O814" s="320" t="s">
        <v>530</v>
      </c>
      <c r="Q814" s="305"/>
    </row>
    <row r="815" spans="1:17" s="304" customFormat="1" ht="14.25" x14ac:dyDescent="0.2">
      <c r="A815" s="314">
        <v>798</v>
      </c>
      <c r="B815" s="315">
        <v>806</v>
      </c>
      <c r="C815" s="315" t="s">
        <v>2254</v>
      </c>
      <c r="D815" s="316" t="s">
        <v>2251</v>
      </c>
      <c r="E815" s="316" t="s">
        <v>1491</v>
      </c>
      <c r="F815" s="316" t="s">
        <v>106</v>
      </c>
      <c r="G815" s="317">
        <v>30000</v>
      </c>
      <c r="H815" s="317">
        <v>30000</v>
      </c>
      <c r="I815" s="318" t="s">
        <v>91</v>
      </c>
      <c r="J815" s="319">
        <v>0</v>
      </c>
      <c r="K815" s="319">
        <v>0</v>
      </c>
      <c r="L815" s="317">
        <v>0</v>
      </c>
      <c r="M815" s="317">
        <v>0</v>
      </c>
      <c r="N815" s="317">
        <f t="shared" si="13"/>
        <v>30000</v>
      </c>
      <c r="O815" s="320" t="s">
        <v>530</v>
      </c>
      <c r="Q815" s="305"/>
    </row>
    <row r="816" spans="1:17" s="304" customFormat="1" ht="28.5" x14ac:dyDescent="0.2">
      <c r="A816" s="314">
        <v>799</v>
      </c>
      <c r="B816" s="315">
        <v>807</v>
      </c>
      <c r="C816" s="315" t="s">
        <v>2256</v>
      </c>
      <c r="D816" s="316" t="s">
        <v>481</v>
      </c>
      <c r="E816" s="316" t="s">
        <v>2257</v>
      </c>
      <c r="F816" s="316" t="s">
        <v>106</v>
      </c>
      <c r="G816" s="317">
        <v>28500</v>
      </c>
      <c r="H816" s="317">
        <v>28500</v>
      </c>
      <c r="I816" s="318" t="s">
        <v>91</v>
      </c>
      <c r="J816" s="319">
        <v>0</v>
      </c>
      <c r="K816" s="319">
        <v>0</v>
      </c>
      <c r="L816" s="317">
        <v>0</v>
      </c>
      <c r="M816" s="317">
        <v>0</v>
      </c>
      <c r="N816" s="317">
        <f t="shared" si="13"/>
        <v>28500</v>
      </c>
      <c r="O816" s="320" t="s">
        <v>530</v>
      </c>
      <c r="Q816" s="305"/>
    </row>
    <row r="817" spans="1:17" s="304" customFormat="1" ht="14.25" x14ac:dyDescent="0.2">
      <c r="A817" s="314">
        <v>800</v>
      </c>
      <c r="B817" s="315">
        <v>808</v>
      </c>
      <c r="C817" s="315" t="s">
        <v>2259</v>
      </c>
      <c r="D817" s="316" t="s">
        <v>2260</v>
      </c>
      <c r="E817" s="316" t="s">
        <v>2261</v>
      </c>
      <c r="F817" s="316" t="s">
        <v>106</v>
      </c>
      <c r="G817" s="317">
        <v>90000</v>
      </c>
      <c r="H817" s="317">
        <v>90000</v>
      </c>
      <c r="I817" s="318" t="s">
        <v>91</v>
      </c>
      <c r="J817" s="319">
        <v>0</v>
      </c>
      <c r="K817" s="319">
        <v>0</v>
      </c>
      <c r="L817" s="317">
        <v>0</v>
      </c>
      <c r="M817" s="317">
        <v>0</v>
      </c>
      <c r="N817" s="317">
        <f t="shared" si="13"/>
        <v>90000</v>
      </c>
      <c r="O817" s="320" t="s">
        <v>530</v>
      </c>
      <c r="Q817" s="305"/>
    </row>
    <row r="818" spans="1:17" s="304" customFormat="1" ht="14.25" x14ac:dyDescent="0.2">
      <c r="A818" s="314">
        <v>801</v>
      </c>
      <c r="B818" s="315">
        <v>809</v>
      </c>
      <c r="C818" s="315" t="s">
        <v>2263</v>
      </c>
      <c r="D818" s="316" t="s">
        <v>255</v>
      </c>
      <c r="E818" s="316" t="s">
        <v>2264</v>
      </c>
      <c r="F818" s="316" t="s">
        <v>106</v>
      </c>
      <c r="G818" s="317">
        <v>60000</v>
      </c>
      <c r="H818" s="317">
        <v>60000</v>
      </c>
      <c r="I818" s="318" t="s">
        <v>91</v>
      </c>
      <c r="J818" s="319">
        <v>0</v>
      </c>
      <c r="K818" s="319">
        <v>0</v>
      </c>
      <c r="L818" s="317">
        <v>0</v>
      </c>
      <c r="M818" s="317">
        <v>0</v>
      </c>
      <c r="N818" s="317">
        <f t="shared" si="13"/>
        <v>60000</v>
      </c>
      <c r="O818" s="320" t="s">
        <v>530</v>
      </c>
      <c r="Q818" s="305"/>
    </row>
    <row r="819" spans="1:17" s="304" customFormat="1" ht="28.5" x14ac:dyDescent="0.2">
      <c r="A819" s="314">
        <v>802</v>
      </c>
      <c r="B819" s="315">
        <v>810</v>
      </c>
      <c r="C819" s="315" t="s">
        <v>2266</v>
      </c>
      <c r="D819" s="316" t="s">
        <v>255</v>
      </c>
      <c r="E819" s="316" t="s">
        <v>2267</v>
      </c>
      <c r="F819" s="316" t="s">
        <v>106</v>
      </c>
      <c r="G819" s="317">
        <v>20000</v>
      </c>
      <c r="H819" s="317">
        <v>20000</v>
      </c>
      <c r="I819" s="318" t="s">
        <v>91</v>
      </c>
      <c r="J819" s="319">
        <v>0</v>
      </c>
      <c r="K819" s="319">
        <v>0</v>
      </c>
      <c r="L819" s="317">
        <v>0</v>
      </c>
      <c r="M819" s="317">
        <v>0</v>
      </c>
      <c r="N819" s="317">
        <f t="shared" si="13"/>
        <v>20000</v>
      </c>
      <c r="O819" s="320" t="s">
        <v>530</v>
      </c>
      <c r="Q819" s="305"/>
    </row>
    <row r="820" spans="1:17" s="304" customFormat="1" ht="14.25" x14ac:dyDescent="0.2">
      <c r="A820" s="314">
        <v>803</v>
      </c>
      <c r="B820" s="315">
        <v>811</v>
      </c>
      <c r="C820" s="315" t="s">
        <v>2269</v>
      </c>
      <c r="D820" s="316" t="s">
        <v>255</v>
      </c>
      <c r="E820" s="316" t="s">
        <v>2075</v>
      </c>
      <c r="F820" s="316" t="s">
        <v>106</v>
      </c>
      <c r="G820" s="317">
        <v>25000</v>
      </c>
      <c r="H820" s="317">
        <v>25000</v>
      </c>
      <c r="I820" s="318" t="s">
        <v>91</v>
      </c>
      <c r="J820" s="319">
        <v>0</v>
      </c>
      <c r="K820" s="319">
        <v>0</v>
      </c>
      <c r="L820" s="317">
        <v>0</v>
      </c>
      <c r="M820" s="317">
        <v>0</v>
      </c>
      <c r="N820" s="317">
        <f t="shared" si="13"/>
        <v>25000</v>
      </c>
      <c r="O820" s="320" t="s">
        <v>530</v>
      </c>
      <c r="Q820" s="305"/>
    </row>
    <row r="821" spans="1:17" s="304" customFormat="1" ht="28.5" x14ac:dyDescent="0.2">
      <c r="A821" s="314">
        <v>804</v>
      </c>
      <c r="B821" s="315">
        <v>812</v>
      </c>
      <c r="C821" s="315" t="s">
        <v>2271</v>
      </c>
      <c r="D821" s="316" t="s">
        <v>481</v>
      </c>
      <c r="E821" s="316" t="s">
        <v>2272</v>
      </c>
      <c r="F821" s="316" t="s">
        <v>106</v>
      </c>
      <c r="G821" s="317">
        <v>15000</v>
      </c>
      <c r="H821" s="317">
        <v>15000</v>
      </c>
      <c r="I821" s="318" t="s">
        <v>91</v>
      </c>
      <c r="J821" s="319">
        <v>0</v>
      </c>
      <c r="K821" s="319">
        <v>0</v>
      </c>
      <c r="L821" s="317">
        <v>0</v>
      </c>
      <c r="M821" s="317">
        <v>0</v>
      </c>
      <c r="N821" s="317">
        <f t="shared" si="13"/>
        <v>15000</v>
      </c>
      <c r="O821" s="320" t="s">
        <v>530</v>
      </c>
      <c r="Q821" s="305"/>
    </row>
    <row r="822" spans="1:17" s="304" customFormat="1" ht="14.25" x14ac:dyDescent="0.2">
      <c r="A822" s="314">
        <v>805</v>
      </c>
      <c r="B822" s="315">
        <v>813</v>
      </c>
      <c r="C822" s="315" t="s">
        <v>2274</v>
      </c>
      <c r="D822" s="316" t="s">
        <v>2275</v>
      </c>
      <c r="E822" s="316" t="s">
        <v>1500</v>
      </c>
      <c r="F822" s="316" t="s">
        <v>106</v>
      </c>
      <c r="G822" s="317">
        <v>10000</v>
      </c>
      <c r="H822" s="317">
        <v>10000</v>
      </c>
      <c r="I822" s="318" t="s">
        <v>91</v>
      </c>
      <c r="J822" s="319">
        <v>0</v>
      </c>
      <c r="K822" s="319">
        <v>0</v>
      </c>
      <c r="L822" s="317">
        <v>0</v>
      </c>
      <c r="M822" s="317">
        <v>0</v>
      </c>
      <c r="N822" s="317">
        <f t="shared" si="13"/>
        <v>10000</v>
      </c>
      <c r="O822" s="320" t="s">
        <v>530</v>
      </c>
      <c r="Q822" s="305"/>
    </row>
    <row r="823" spans="1:17" s="304" customFormat="1" ht="28.5" x14ac:dyDescent="0.2">
      <c r="A823" s="314">
        <v>806</v>
      </c>
      <c r="B823" s="315">
        <v>814</v>
      </c>
      <c r="C823" s="315" t="s">
        <v>2277</v>
      </c>
      <c r="D823" s="316" t="s">
        <v>483</v>
      </c>
      <c r="E823" s="316" t="s">
        <v>2278</v>
      </c>
      <c r="F823" s="316" t="s">
        <v>106</v>
      </c>
      <c r="G823" s="317">
        <v>5000</v>
      </c>
      <c r="H823" s="317">
        <v>5000</v>
      </c>
      <c r="I823" s="318" t="s">
        <v>91</v>
      </c>
      <c r="J823" s="319">
        <v>0</v>
      </c>
      <c r="K823" s="319">
        <v>0</v>
      </c>
      <c r="L823" s="317">
        <v>0</v>
      </c>
      <c r="M823" s="317">
        <v>0</v>
      </c>
      <c r="N823" s="317">
        <f t="shared" si="13"/>
        <v>5000</v>
      </c>
      <c r="O823" s="320" t="s">
        <v>530</v>
      </c>
      <c r="Q823" s="305"/>
    </row>
    <row r="824" spans="1:17" s="304" customFormat="1" ht="28.5" x14ac:dyDescent="0.2">
      <c r="A824" s="314">
        <v>807</v>
      </c>
      <c r="B824" s="315">
        <v>815</v>
      </c>
      <c r="C824" s="315" t="s">
        <v>2280</v>
      </c>
      <c r="D824" s="316" t="s">
        <v>483</v>
      </c>
      <c r="E824" s="316" t="s">
        <v>2281</v>
      </c>
      <c r="F824" s="316" t="s">
        <v>106</v>
      </c>
      <c r="G824" s="317">
        <v>20000</v>
      </c>
      <c r="H824" s="317">
        <v>20000</v>
      </c>
      <c r="I824" s="318" t="s">
        <v>91</v>
      </c>
      <c r="J824" s="319">
        <v>0</v>
      </c>
      <c r="K824" s="319">
        <v>0</v>
      </c>
      <c r="L824" s="317">
        <v>0</v>
      </c>
      <c r="M824" s="317">
        <v>0</v>
      </c>
      <c r="N824" s="317">
        <f t="shared" si="13"/>
        <v>20000</v>
      </c>
      <c r="O824" s="320" t="s">
        <v>530</v>
      </c>
      <c r="Q824" s="305"/>
    </row>
    <row r="825" spans="1:17" s="304" customFormat="1" ht="28.5" x14ac:dyDescent="0.2">
      <c r="A825" s="314">
        <v>808</v>
      </c>
      <c r="B825" s="315">
        <v>816</v>
      </c>
      <c r="C825" s="315" t="s">
        <v>2283</v>
      </c>
      <c r="D825" s="316" t="s">
        <v>483</v>
      </c>
      <c r="E825" s="316" t="s">
        <v>2284</v>
      </c>
      <c r="F825" s="316" t="s">
        <v>106</v>
      </c>
      <c r="G825" s="317">
        <v>6000</v>
      </c>
      <c r="H825" s="317">
        <v>6000</v>
      </c>
      <c r="I825" s="318" t="s">
        <v>91</v>
      </c>
      <c r="J825" s="319">
        <v>0</v>
      </c>
      <c r="K825" s="319">
        <v>0</v>
      </c>
      <c r="L825" s="317">
        <v>0</v>
      </c>
      <c r="M825" s="317">
        <v>0</v>
      </c>
      <c r="N825" s="317">
        <f t="shared" si="13"/>
        <v>6000</v>
      </c>
      <c r="O825" s="320" t="s">
        <v>530</v>
      </c>
      <c r="Q825" s="305"/>
    </row>
    <row r="826" spans="1:17" s="304" customFormat="1" ht="14.25" x14ac:dyDescent="0.2">
      <c r="A826" s="314">
        <v>809</v>
      </c>
      <c r="B826" s="315">
        <v>817</v>
      </c>
      <c r="C826" s="315" t="s">
        <v>2286</v>
      </c>
      <c r="D826" s="316" t="s">
        <v>481</v>
      </c>
      <c r="E826" s="316" t="s">
        <v>2287</v>
      </c>
      <c r="F826" s="316" t="s">
        <v>106</v>
      </c>
      <c r="G826" s="317">
        <v>712000</v>
      </c>
      <c r="H826" s="317">
        <v>712000</v>
      </c>
      <c r="I826" s="318" t="s">
        <v>91</v>
      </c>
      <c r="J826" s="319">
        <v>0</v>
      </c>
      <c r="K826" s="319">
        <v>0</v>
      </c>
      <c r="L826" s="317">
        <v>0</v>
      </c>
      <c r="M826" s="317">
        <v>0</v>
      </c>
      <c r="N826" s="317">
        <f t="shared" si="13"/>
        <v>712000</v>
      </c>
      <c r="O826" s="320" t="s">
        <v>530</v>
      </c>
      <c r="Q826" s="305"/>
    </row>
    <row r="827" spans="1:17" s="304" customFormat="1" ht="28.5" x14ac:dyDescent="0.2">
      <c r="A827" s="314">
        <v>810</v>
      </c>
      <c r="B827" s="315">
        <v>818</v>
      </c>
      <c r="C827" s="315" t="s">
        <v>2289</v>
      </c>
      <c r="D827" s="316" t="s">
        <v>489</v>
      </c>
      <c r="E827" s="316" t="s">
        <v>2290</v>
      </c>
      <c r="F827" s="316" t="s">
        <v>106</v>
      </c>
      <c r="G827" s="317">
        <v>20000</v>
      </c>
      <c r="H827" s="317">
        <v>20000</v>
      </c>
      <c r="I827" s="318" t="s">
        <v>91</v>
      </c>
      <c r="J827" s="319">
        <v>0</v>
      </c>
      <c r="K827" s="319">
        <v>0</v>
      </c>
      <c r="L827" s="317">
        <v>0</v>
      </c>
      <c r="M827" s="317">
        <v>0</v>
      </c>
      <c r="N827" s="317">
        <f t="shared" si="13"/>
        <v>20000</v>
      </c>
      <c r="O827" s="320" t="s">
        <v>530</v>
      </c>
      <c r="Q827" s="305"/>
    </row>
    <row r="828" spans="1:17" s="304" customFormat="1" ht="14.25" x14ac:dyDescent="0.2">
      <c r="A828" s="314">
        <v>811</v>
      </c>
      <c r="B828" s="315">
        <v>819</v>
      </c>
      <c r="C828" s="315" t="s">
        <v>2292</v>
      </c>
      <c r="D828" s="316" t="s">
        <v>2293</v>
      </c>
      <c r="E828" s="316" t="s">
        <v>2294</v>
      </c>
      <c r="F828" s="316" t="s">
        <v>106</v>
      </c>
      <c r="G828" s="317">
        <v>5500</v>
      </c>
      <c r="H828" s="317">
        <v>5500</v>
      </c>
      <c r="I828" s="318" t="s">
        <v>91</v>
      </c>
      <c r="J828" s="319">
        <v>0</v>
      </c>
      <c r="K828" s="319">
        <v>0</v>
      </c>
      <c r="L828" s="317">
        <v>0</v>
      </c>
      <c r="M828" s="317">
        <v>0</v>
      </c>
      <c r="N828" s="317">
        <f t="shared" si="13"/>
        <v>5500</v>
      </c>
      <c r="O828" s="320" t="s">
        <v>530</v>
      </c>
      <c r="Q828" s="305"/>
    </row>
    <row r="829" spans="1:17" s="304" customFormat="1" ht="28.5" x14ac:dyDescent="0.2">
      <c r="A829" s="314">
        <v>812</v>
      </c>
      <c r="B829" s="315">
        <v>820</v>
      </c>
      <c r="C829" s="315" t="s">
        <v>2296</v>
      </c>
      <c r="D829" s="316" t="s">
        <v>696</v>
      </c>
      <c r="E829" s="316" t="s">
        <v>1622</v>
      </c>
      <c r="F829" s="316" t="s">
        <v>106</v>
      </c>
      <c r="G829" s="317">
        <v>120000</v>
      </c>
      <c r="H829" s="317">
        <v>120000</v>
      </c>
      <c r="I829" s="318" t="s">
        <v>91</v>
      </c>
      <c r="J829" s="319">
        <v>0</v>
      </c>
      <c r="K829" s="319">
        <v>0</v>
      </c>
      <c r="L829" s="317">
        <v>0</v>
      </c>
      <c r="M829" s="317">
        <v>0</v>
      </c>
      <c r="N829" s="317">
        <f t="shared" si="13"/>
        <v>120000</v>
      </c>
      <c r="O829" s="320" t="s">
        <v>530</v>
      </c>
      <c r="Q829" s="305"/>
    </row>
    <row r="830" spans="1:17" s="304" customFormat="1" ht="14.25" x14ac:dyDescent="0.2">
      <c r="A830" s="314">
        <v>813</v>
      </c>
      <c r="B830" s="315">
        <v>821</v>
      </c>
      <c r="C830" s="315" t="s">
        <v>2298</v>
      </c>
      <c r="D830" s="316" t="s">
        <v>137</v>
      </c>
      <c r="E830" s="316" t="s">
        <v>2299</v>
      </c>
      <c r="F830" s="316" t="s">
        <v>106</v>
      </c>
      <c r="G830" s="317">
        <v>30000</v>
      </c>
      <c r="H830" s="317">
        <v>30000</v>
      </c>
      <c r="I830" s="318" t="s">
        <v>91</v>
      </c>
      <c r="J830" s="319">
        <v>0</v>
      </c>
      <c r="K830" s="319">
        <v>0</v>
      </c>
      <c r="L830" s="317">
        <v>0</v>
      </c>
      <c r="M830" s="317">
        <v>0</v>
      </c>
      <c r="N830" s="317">
        <f t="shared" si="13"/>
        <v>30000</v>
      </c>
      <c r="O830" s="320" t="s">
        <v>530</v>
      </c>
      <c r="Q830" s="305"/>
    </row>
    <row r="831" spans="1:17" s="304" customFormat="1" ht="28.5" x14ac:dyDescent="0.2">
      <c r="A831" s="314">
        <v>814</v>
      </c>
      <c r="B831" s="315">
        <v>822</v>
      </c>
      <c r="C831" s="315" t="s">
        <v>2301</v>
      </c>
      <c r="D831" s="316" t="s">
        <v>2302</v>
      </c>
      <c r="E831" s="316" t="s">
        <v>1972</v>
      </c>
      <c r="F831" s="316" t="s">
        <v>106</v>
      </c>
      <c r="G831" s="317">
        <v>75000</v>
      </c>
      <c r="H831" s="317">
        <v>75000</v>
      </c>
      <c r="I831" s="318" t="s">
        <v>91</v>
      </c>
      <c r="J831" s="319">
        <v>0</v>
      </c>
      <c r="K831" s="319">
        <v>0</v>
      </c>
      <c r="L831" s="317">
        <v>0</v>
      </c>
      <c r="M831" s="317">
        <v>0</v>
      </c>
      <c r="N831" s="317">
        <f t="shared" si="13"/>
        <v>75000</v>
      </c>
      <c r="O831" s="320" t="s">
        <v>530</v>
      </c>
      <c r="Q831" s="305"/>
    </row>
    <row r="832" spans="1:17" s="304" customFormat="1" ht="14.25" x14ac:dyDescent="0.2">
      <c r="A832" s="314">
        <v>815</v>
      </c>
      <c r="B832" s="315">
        <v>823</v>
      </c>
      <c r="C832" s="315" t="s">
        <v>2304</v>
      </c>
      <c r="D832" s="316" t="s">
        <v>2302</v>
      </c>
      <c r="E832" s="316" t="s">
        <v>1592</v>
      </c>
      <c r="F832" s="316" t="s">
        <v>106</v>
      </c>
      <c r="G832" s="317">
        <v>3000</v>
      </c>
      <c r="H832" s="317">
        <v>3000</v>
      </c>
      <c r="I832" s="318" t="s">
        <v>91</v>
      </c>
      <c r="J832" s="319">
        <v>0</v>
      </c>
      <c r="K832" s="319">
        <v>0</v>
      </c>
      <c r="L832" s="317">
        <v>0</v>
      </c>
      <c r="M832" s="317">
        <v>0</v>
      </c>
      <c r="N832" s="317">
        <f t="shared" si="13"/>
        <v>3000</v>
      </c>
      <c r="O832" s="320" t="s">
        <v>530</v>
      </c>
      <c r="Q832" s="305"/>
    </row>
    <row r="833" spans="1:17" s="304" customFormat="1" ht="28.5" x14ac:dyDescent="0.2">
      <c r="A833" s="314">
        <v>816</v>
      </c>
      <c r="B833" s="315">
        <v>824</v>
      </c>
      <c r="C833" s="315" t="s">
        <v>2306</v>
      </c>
      <c r="D833" s="316" t="s">
        <v>2307</v>
      </c>
      <c r="E833" s="316" t="s">
        <v>1972</v>
      </c>
      <c r="F833" s="316" t="s">
        <v>106</v>
      </c>
      <c r="G833" s="317">
        <v>75000</v>
      </c>
      <c r="H833" s="317">
        <v>75000</v>
      </c>
      <c r="I833" s="318" t="s">
        <v>91</v>
      </c>
      <c r="J833" s="319">
        <v>0</v>
      </c>
      <c r="K833" s="319">
        <v>0</v>
      </c>
      <c r="L833" s="317">
        <v>0</v>
      </c>
      <c r="M833" s="317">
        <v>0</v>
      </c>
      <c r="N833" s="317">
        <f t="shared" si="13"/>
        <v>75000</v>
      </c>
      <c r="O833" s="320" t="s">
        <v>530</v>
      </c>
      <c r="Q833" s="305"/>
    </row>
    <row r="834" spans="1:17" s="304" customFormat="1" ht="14.25" x14ac:dyDescent="0.2">
      <c r="A834" s="314">
        <v>817</v>
      </c>
      <c r="B834" s="315">
        <v>825</v>
      </c>
      <c r="C834" s="315" t="s">
        <v>2309</v>
      </c>
      <c r="D834" s="316" t="s">
        <v>481</v>
      </c>
      <c r="E834" s="316" t="s">
        <v>2310</v>
      </c>
      <c r="F834" s="316" t="s">
        <v>106</v>
      </c>
      <c r="G834" s="317">
        <v>40000</v>
      </c>
      <c r="H834" s="317">
        <v>40000</v>
      </c>
      <c r="I834" s="318" t="s">
        <v>91</v>
      </c>
      <c r="J834" s="319">
        <v>0</v>
      </c>
      <c r="K834" s="319">
        <v>0</v>
      </c>
      <c r="L834" s="317">
        <v>0</v>
      </c>
      <c r="M834" s="317">
        <v>0</v>
      </c>
      <c r="N834" s="317">
        <f t="shared" si="13"/>
        <v>40000</v>
      </c>
      <c r="O834" s="320" t="s">
        <v>530</v>
      </c>
      <c r="Q834" s="305"/>
    </row>
    <row r="835" spans="1:17" s="304" customFormat="1" ht="14.25" x14ac:dyDescent="0.2">
      <c r="A835" s="314">
        <v>818</v>
      </c>
      <c r="B835" s="315">
        <v>826</v>
      </c>
      <c r="C835" s="315" t="s">
        <v>2312</v>
      </c>
      <c r="D835" s="316" t="s">
        <v>481</v>
      </c>
      <c r="E835" s="316" t="s">
        <v>1494</v>
      </c>
      <c r="F835" s="316" t="s">
        <v>106</v>
      </c>
      <c r="G835" s="317">
        <v>8000</v>
      </c>
      <c r="H835" s="317">
        <v>8000</v>
      </c>
      <c r="I835" s="318" t="s">
        <v>91</v>
      </c>
      <c r="J835" s="319">
        <v>0</v>
      </c>
      <c r="K835" s="319">
        <v>0</v>
      </c>
      <c r="L835" s="317">
        <v>0</v>
      </c>
      <c r="M835" s="317">
        <v>0</v>
      </c>
      <c r="N835" s="317">
        <f t="shared" si="13"/>
        <v>8000</v>
      </c>
      <c r="O835" s="320" t="s">
        <v>530</v>
      </c>
      <c r="Q835" s="305"/>
    </row>
    <row r="836" spans="1:17" s="304" customFormat="1" ht="28.5" x14ac:dyDescent="0.2">
      <c r="A836" s="314">
        <v>819</v>
      </c>
      <c r="B836" s="315">
        <v>827</v>
      </c>
      <c r="C836" s="315" t="s">
        <v>2314</v>
      </c>
      <c r="D836" s="316" t="s">
        <v>481</v>
      </c>
      <c r="E836" s="316" t="s">
        <v>2315</v>
      </c>
      <c r="F836" s="316" t="s">
        <v>106</v>
      </c>
      <c r="G836" s="317">
        <v>200000</v>
      </c>
      <c r="H836" s="317">
        <v>200000</v>
      </c>
      <c r="I836" s="318" t="s">
        <v>91</v>
      </c>
      <c r="J836" s="319">
        <v>0</v>
      </c>
      <c r="K836" s="319">
        <v>0</v>
      </c>
      <c r="L836" s="317">
        <v>0</v>
      </c>
      <c r="M836" s="317">
        <v>0</v>
      </c>
      <c r="N836" s="317">
        <f t="shared" si="13"/>
        <v>200000</v>
      </c>
      <c r="O836" s="320" t="s">
        <v>530</v>
      </c>
      <c r="Q836" s="305"/>
    </row>
    <row r="837" spans="1:17" s="304" customFormat="1" ht="14.25" x14ac:dyDescent="0.2">
      <c r="A837" s="314">
        <v>820</v>
      </c>
      <c r="B837" s="315">
        <v>828</v>
      </c>
      <c r="C837" s="315" t="s">
        <v>2317</v>
      </c>
      <c r="D837" s="316" t="s">
        <v>481</v>
      </c>
      <c r="E837" s="316" t="s">
        <v>2318</v>
      </c>
      <c r="F837" s="316" t="s">
        <v>106</v>
      </c>
      <c r="G837" s="317">
        <v>21000</v>
      </c>
      <c r="H837" s="317">
        <v>21000</v>
      </c>
      <c r="I837" s="318" t="s">
        <v>91</v>
      </c>
      <c r="J837" s="319">
        <v>0</v>
      </c>
      <c r="K837" s="319">
        <v>0</v>
      </c>
      <c r="L837" s="317">
        <v>0</v>
      </c>
      <c r="M837" s="317">
        <v>0</v>
      </c>
      <c r="N837" s="317">
        <f t="shared" si="13"/>
        <v>21000</v>
      </c>
      <c r="O837" s="320" t="s">
        <v>530</v>
      </c>
      <c r="Q837" s="305"/>
    </row>
    <row r="838" spans="1:17" s="304" customFormat="1" ht="14.25" x14ac:dyDescent="0.2">
      <c r="A838" s="314">
        <v>821</v>
      </c>
      <c r="B838" s="315">
        <v>829</v>
      </c>
      <c r="C838" s="315" t="s">
        <v>2320</v>
      </c>
      <c r="D838" s="316" t="s">
        <v>481</v>
      </c>
      <c r="E838" s="316" t="s">
        <v>975</v>
      </c>
      <c r="F838" s="316" t="s">
        <v>106</v>
      </c>
      <c r="G838" s="317">
        <v>15000</v>
      </c>
      <c r="H838" s="317">
        <v>15000</v>
      </c>
      <c r="I838" s="318" t="s">
        <v>91</v>
      </c>
      <c r="J838" s="319">
        <v>0</v>
      </c>
      <c r="K838" s="319">
        <v>0</v>
      </c>
      <c r="L838" s="317">
        <v>0</v>
      </c>
      <c r="M838" s="317">
        <v>0</v>
      </c>
      <c r="N838" s="317">
        <f t="shared" si="13"/>
        <v>15000</v>
      </c>
      <c r="O838" s="320" t="s">
        <v>530</v>
      </c>
      <c r="Q838" s="305"/>
    </row>
    <row r="839" spans="1:17" s="304" customFormat="1" ht="14.25" x14ac:dyDescent="0.2">
      <c r="A839" s="314">
        <v>822</v>
      </c>
      <c r="B839" s="315">
        <v>830</v>
      </c>
      <c r="C839" s="315" t="s">
        <v>2322</v>
      </c>
      <c r="D839" s="316" t="s">
        <v>481</v>
      </c>
      <c r="E839" s="316" t="s">
        <v>1491</v>
      </c>
      <c r="F839" s="316" t="s">
        <v>106</v>
      </c>
      <c r="G839" s="317">
        <v>8000</v>
      </c>
      <c r="H839" s="317">
        <v>8000</v>
      </c>
      <c r="I839" s="318" t="s">
        <v>91</v>
      </c>
      <c r="J839" s="319">
        <v>0</v>
      </c>
      <c r="K839" s="319">
        <v>0</v>
      </c>
      <c r="L839" s="317">
        <v>0</v>
      </c>
      <c r="M839" s="317">
        <v>0</v>
      </c>
      <c r="N839" s="317">
        <f t="shared" si="13"/>
        <v>8000</v>
      </c>
      <c r="O839" s="320" t="s">
        <v>530</v>
      </c>
      <c r="Q839" s="305"/>
    </row>
    <row r="840" spans="1:17" s="304" customFormat="1" ht="14.25" x14ac:dyDescent="0.2">
      <c r="A840" s="314">
        <v>823</v>
      </c>
      <c r="B840" s="315">
        <v>831</v>
      </c>
      <c r="C840" s="315" t="s">
        <v>2324</v>
      </c>
      <c r="D840" s="316" t="s">
        <v>481</v>
      </c>
      <c r="E840" s="316" t="s">
        <v>2325</v>
      </c>
      <c r="F840" s="316" t="s">
        <v>106</v>
      </c>
      <c r="G840" s="317">
        <v>100000</v>
      </c>
      <c r="H840" s="317">
        <v>100000</v>
      </c>
      <c r="I840" s="318" t="s">
        <v>91</v>
      </c>
      <c r="J840" s="319">
        <v>0</v>
      </c>
      <c r="K840" s="319">
        <v>0</v>
      </c>
      <c r="L840" s="317">
        <v>0</v>
      </c>
      <c r="M840" s="317">
        <v>0</v>
      </c>
      <c r="N840" s="317">
        <f t="shared" si="13"/>
        <v>100000</v>
      </c>
      <c r="O840" s="320" t="s">
        <v>530</v>
      </c>
      <c r="Q840" s="305"/>
    </row>
    <row r="841" spans="1:17" s="304" customFormat="1" ht="28.5" x14ac:dyDescent="0.2">
      <c r="A841" s="314">
        <v>824</v>
      </c>
      <c r="B841" s="315">
        <v>832</v>
      </c>
      <c r="C841" s="315" t="s">
        <v>2327</v>
      </c>
      <c r="D841" s="316" t="s">
        <v>498</v>
      </c>
      <c r="E841" s="316" t="s">
        <v>2328</v>
      </c>
      <c r="F841" s="316" t="s">
        <v>106</v>
      </c>
      <c r="G841" s="317">
        <v>767000</v>
      </c>
      <c r="H841" s="317">
        <v>767000</v>
      </c>
      <c r="I841" s="318" t="s">
        <v>91</v>
      </c>
      <c r="J841" s="319">
        <v>0</v>
      </c>
      <c r="K841" s="319">
        <v>0</v>
      </c>
      <c r="L841" s="317">
        <v>0</v>
      </c>
      <c r="M841" s="317">
        <v>0</v>
      </c>
      <c r="N841" s="317">
        <f t="shared" si="13"/>
        <v>767000</v>
      </c>
      <c r="O841" s="320" t="s">
        <v>530</v>
      </c>
      <c r="Q841" s="305"/>
    </row>
    <row r="842" spans="1:17" s="304" customFormat="1" ht="28.5" x14ac:dyDescent="0.2">
      <c r="A842" s="314">
        <v>825</v>
      </c>
      <c r="B842" s="315">
        <v>833</v>
      </c>
      <c r="C842" s="315" t="s">
        <v>2330</v>
      </c>
      <c r="D842" s="316" t="s">
        <v>498</v>
      </c>
      <c r="E842" s="316" t="s">
        <v>1445</v>
      </c>
      <c r="F842" s="316" t="s">
        <v>106</v>
      </c>
      <c r="G842" s="317">
        <v>65000</v>
      </c>
      <c r="H842" s="317">
        <v>65000</v>
      </c>
      <c r="I842" s="318" t="s">
        <v>91</v>
      </c>
      <c r="J842" s="319">
        <v>0</v>
      </c>
      <c r="K842" s="319">
        <v>0</v>
      </c>
      <c r="L842" s="317">
        <v>0</v>
      </c>
      <c r="M842" s="317">
        <v>0</v>
      </c>
      <c r="N842" s="317">
        <f t="shared" si="13"/>
        <v>65000</v>
      </c>
      <c r="O842" s="320" t="s">
        <v>530</v>
      </c>
      <c r="Q842" s="305"/>
    </row>
    <row r="843" spans="1:17" s="304" customFormat="1" ht="28.5" x14ac:dyDescent="0.2">
      <c r="A843" s="314">
        <v>826</v>
      </c>
      <c r="B843" s="315">
        <v>834</v>
      </c>
      <c r="C843" s="315" t="s">
        <v>2332</v>
      </c>
      <c r="D843" s="316" t="s">
        <v>498</v>
      </c>
      <c r="E843" s="316" t="s">
        <v>2168</v>
      </c>
      <c r="F843" s="316" t="s">
        <v>106</v>
      </c>
      <c r="G843" s="317">
        <v>128300</v>
      </c>
      <c r="H843" s="317">
        <v>128300</v>
      </c>
      <c r="I843" s="318" t="s">
        <v>91</v>
      </c>
      <c r="J843" s="319">
        <v>0</v>
      </c>
      <c r="K843" s="319">
        <v>0</v>
      </c>
      <c r="L843" s="317">
        <v>0</v>
      </c>
      <c r="M843" s="317">
        <v>0</v>
      </c>
      <c r="N843" s="317">
        <f t="shared" si="13"/>
        <v>128300</v>
      </c>
      <c r="O843" s="320" t="s">
        <v>530</v>
      </c>
      <c r="Q843" s="305"/>
    </row>
    <row r="844" spans="1:17" s="304" customFormat="1" ht="14.25" x14ac:dyDescent="0.2">
      <c r="A844" s="314">
        <v>827</v>
      </c>
      <c r="B844" s="315">
        <v>835</v>
      </c>
      <c r="C844" s="315" t="s">
        <v>2334</v>
      </c>
      <c r="D844" s="316" t="s">
        <v>500</v>
      </c>
      <c r="E844" s="316" t="s">
        <v>1720</v>
      </c>
      <c r="F844" s="316" t="s">
        <v>106</v>
      </c>
      <c r="G844" s="317">
        <v>15000</v>
      </c>
      <c r="H844" s="317">
        <v>15000</v>
      </c>
      <c r="I844" s="318" t="s">
        <v>91</v>
      </c>
      <c r="J844" s="319">
        <v>0</v>
      </c>
      <c r="K844" s="319">
        <v>0</v>
      </c>
      <c r="L844" s="317">
        <v>0</v>
      </c>
      <c r="M844" s="317">
        <v>0</v>
      </c>
      <c r="N844" s="317">
        <f t="shared" si="13"/>
        <v>15000</v>
      </c>
      <c r="O844" s="320" t="s">
        <v>530</v>
      </c>
      <c r="Q844" s="305"/>
    </row>
    <row r="845" spans="1:17" s="304" customFormat="1" ht="14.25" x14ac:dyDescent="0.2">
      <c r="A845" s="314">
        <v>828</v>
      </c>
      <c r="B845" s="315">
        <v>836</v>
      </c>
      <c r="C845" s="315" t="s">
        <v>2336</v>
      </c>
      <c r="D845" s="316" t="s">
        <v>500</v>
      </c>
      <c r="E845" s="316" t="s">
        <v>1419</v>
      </c>
      <c r="F845" s="316" t="s">
        <v>106</v>
      </c>
      <c r="G845" s="317">
        <v>10000</v>
      </c>
      <c r="H845" s="317">
        <v>10000</v>
      </c>
      <c r="I845" s="318" t="s">
        <v>91</v>
      </c>
      <c r="J845" s="319">
        <v>0</v>
      </c>
      <c r="K845" s="319">
        <v>0</v>
      </c>
      <c r="L845" s="317">
        <v>0</v>
      </c>
      <c r="M845" s="317">
        <v>0</v>
      </c>
      <c r="N845" s="317">
        <f t="shared" si="13"/>
        <v>10000</v>
      </c>
      <c r="O845" s="320" t="s">
        <v>530</v>
      </c>
      <c r="Q845" s="305"/>
    </row>
    <row r="846" spans="1:17" s="304" customFormat="1" ht="14.25" x14ac:dyDescent="0.2">
      <c r="A846" s="314">
        <v>829</v>
      </c>
      <c r="B846" s="315">
        <v>837</v>
      </c>
      <c r="C846" s="315" t="s">
        <v>2338</v>
      </c>
      <c r="D846" s="316" t="s">
        <v>500</v>
      </c>
      <c r="E846" s="316" t="s">
        <v>1622</v>
      </c>
      <c r="F846" s="316" t="s">
        <v>106</v>
      </c>
      <c r="G846" s="317">
        <v>45000</v>
      </c>
      <c r="H846" s="317">
        <v>45000</v>
      </c>
      <c r="I846" s="318" t="s">
        <v>91</v>
      </c>
      <c r="J846" s="319">
        <v>0</v>
      </c>
      <c r="K846" s="319">
        <v>0</v>
      </c>
      <c r="L846" s="317">
        <v>0</v>
      </c>
      <c r="M846" s="317">
        <v>0</v>
      </c>
      <c r="N846" s="317">
        <f t="shared" si="13"/>
        <v>45000</v>
      </c>
      <c r="O846" s="320" t="s">
        <v>530</v>
      </c>
      <c r="Q846" s="305"/>
    </row>
    <row r="847" spans="1:17" s="304" customFormat="1" ht="14.25" x14ac:dyDescent="0.2">
      <c r="A847" s="314">
        <v>830</v>
      </c>
      <c r="B847" s="315">
        <v>838</v>
      </c>
      <c r="C847" s="315" t="s">
        <v>2340</v>
      </c>
      <c r="D847" s="316" t="s">
        <v>500</v>
      </c>
      <c r="E847" s="316" t="s">
        <v>2341</v>
      </c>
      <c r="F847" s="316" t="s">
        <v>106</v>
      </c>
      <c r="G847" s="317">
        <v>10000</v>
      </c>
      <c r="H847" s="317">
        <v>10000</v>
      </c>
      <c r="I847" s="318" t="s">
        <v>91</v>
      </c>
      <c r="J847" s="319">
        <v>0</v>
      </c>
      <c r="K847" s="319">
        <v>0</v>
      </c>
      <c r="L847" s="317">
        <v>0</v>
      </c>
      <c r="M847" s="317">
        <v>0</v>
      </c>
      <c r="N847" s="317">
        <f t="shared" si="13"/>
        <v>10000</v>
      </c>
      <c r="O847" s="320" t="s">
        <v>530</v>
      </c>
      <c r="Q847" s="305"/>
    </row>
    <row r="848" spans="1:17" s="304" customFormat="1" ht="14.25" x14ac:dyDescent="0.2">
      <c r="A848" s="314">
        <v>831</v>
      </c>
      <c r="B848" s="315">
        <v>839</v>
      </c>
      <c r="C848" s="315" t="s">
        <v>2343</v>
      </c>
      <c r="D848" s="316" t="s">
        <v>2344</v>
      </c>
      <c r="E848" s="316" t="s">
        <v>2345</v>
      </c>
      <c r="F848" s="316" t="s">
        <v>106</v>
      </c>
      <c r="G848" s="317">
        <v>25000</v>
      </c>
      <c r="H848" s="317">
        <v>25000</v>
      </c>
      <c r="I848" s="318" t="s">
        <v>91</v>
      </c>
      <c r="J848" s="319">
        <v>0</v>
      </c>
      <c r="K848" s="319">
        <v>0</v>
      </c>
      <c r="L848" s="317">
        <v>0</v>
      </c>
      <c r="M848" s="317">
        <v>0</v>
      </c>
      <c r="N848" s="317">
        <f t="shared" si="13"/>
        <v>25000</v>
      </c>
      <c r="O848" s="320" t="s">
        <v>530</v>
      </c>
      <c r="Q848" s="305"/>
    </row>
    <row r="849" spans="1:17" s="304" customFormat="1" ht="14.25" x14ac:dyDescent="0.2">
      <c r="A849" s="314">
        <v>832</v>
      </c>
      <c r="B849" s="315">
        <v>840</v>
      </c>
      <c r="C849" s="315" t="s">
        <v>2347</v>
      </c>
      <c r="D849" s="316" t="s">
        <v>2344</v>
      </c>
      <c r="E849" s="316" t="s">
        <v>1861</v>
      </c>
      <c r="F849" s="316" t="s">
        <v>106</v>
      </c>
      <c r="G849" s="317">
        <v>40000</v>
      </c>
      <c r="H849" s="317">
        <v>40000</v>
      </c>
      <c r="I849" s="318" t="s">
        <v>91</v>
      </c>
      <c r="J849" s="319">
        <v>0</v>
      </c>
      <c r="K849" s="319">
        <v>0</v>
      </c>
      <c r="L849" s="317">
        <v>0</v>
      </c>
      <c r="M849" s="317">
        <v>0</v>
      </c>
      <c r="N849" s="317">
        <f t="shared" si="13"/>
        <v>40000</v>
      </c>
      <c r="O849" s="320" t="s">
        <v>530</v>
      </c>
      <c r="Q849" s="305"/>
    </row>
    <row r="850" spans="1:17" s="304" customFormat="1" ht="14.25" x14ac:dyDescent="0.2">
      <c r="A850" s="314">
        <v>833</v>
      </c>
      <c r="B850" s="315">
        <v>841</v>
      </c>
      <c r="C850" s="315" t="s">
        <v>2349</v>
      </c>
      <c r="D850" s="316" t="s">
        <v>2344</v>
      </c>
      <c r="E850" s="316" t="s">
        <v>2350</v>
      </c>
      <c r="F850" s="316" t="s">
        <v>106</v>
      </c>
      <c r="G850" s="317">
        <v>5000</v>
      </c>
      <c r="H850" s="317">
        <v>5000</v>
      </c>
      <c r="I850" s="318" t="s">
        <v>91</v>
      </c>
      <c r="J850" s="319">
        <v>0</v>
      </c>
      <c r="K850" s="319">
        <v>0</v>
      </c>
      <c r="L850" s="317">
        <v>0</v>
      </c>
      <c r="M850" s="317">
        <v>0</v>
      </c>
      <c r="N850" s="317">
        <f t="shared" si="13"/>
        <v>5000</v>
      </c>
      <c r="O850" s="320" t="s">
        <v>530</v>
      </c>
      <c r="Q850" s="305"/>
    </row>
    <row r="851" spans="1:17" s="304" customFormat="1" ht="28.5" x14ac:dyDescent="0.2">
      <c r="A851" s="314">
        <v>834</v>
      </c>
      <c r="B851" s="315">
        <v>842</v>
      </c>
      <c r="C851" s="315" t="s">
        <v>2352</v>
      </c>
      <c r="D851" s="316" t="s">
        <v>2353</v>
      </c>
      <c r="E851" s="316" t="s">
        <v>1972</v>
      </c>
      <c r="F851" s="316" t="s">
        <v>106</v>
      </c>
      <c r="G851" s="317">
        <v>75000</v>
      </c>
      <c r="H851" s="317">
        <v>75000</v>
      </c>
      <c r="I851" s="318" t="s">
        <v>91</v>
      </c>
      <c r="J851" s="319">
        <v>0</v>
      </c>
      <c r="K851" s="319">
        <v>0</v>
      </c>
      <c r="L851" s="317">
        <v>0</v>
      </c>
      <c r="M851" s="317">
        <v>0</v>
      </c>
      <c r="N851" s="317">
        <f t="shared" si="13"/>
        <v>75000</v>
      </c>
      <c r="O851" s="320" t="s">
        <v>530</v>
      </c>
      <c r="Q851" s="305"/>
    </row>
    <row r="852" spans="1:17" s="304" customFormat="1" ht="28.5" x14ac:dyDescent="0.2">
      <c r="A852" s="314">
        <v>835</v>
      </c>
      <c r="B852" s="315">
        <v>843</v>
      </c>
      <c r="C852" s="315" t="s">
        <v>2355</v>
      </c>
      <c r="D852" s="316" t="s">
        <v>2356</v>
      </c>
      <c r="E852" s="316" t="s">
        <v>1972</v>
      </c>
      <c r="F852" s="316" t="s">
        <v>106</v>
      </c>
      <c r="G852" s="317">
        <v>75000</v>
      </c>
      <c r="H852" s="317">
        <v>75000</v>
      </c>
      <c r="I852" s="318" t="s">
        <v>91</v>
      </c>
      <c r="J852" s="319">
        <v>0</v>
      </c>
      <c r="K852" s="319">
        <v>0</v>
      </c>
      <c r="L852" s="317">
        <v>0</v>
      </c>
      <c r="M852" s="317">
        <v>0</v>
      </c>
      <c r="N852" s="317">
        <f t="shared" si="13"/>
        <v>75000</v>
      </c>
      <c r="O852" s="320" t="s">
        <v>530</v>
      </c>
      <c r="Q852" s="305"/>
    </row>
    <row r="853" spans="1:17" s="304" customFormat="1" ht="14.25" x14ac:dyDescent="0.2">
      <c r="A853" s="314">
        <v>836</v>
      </c>
      <c r="B853" s="315">
        <v>844</v>
      </c>
      <c r="C853" s="315" t="s">
        <v>2358</v>
      </c>
      <c r="D853" s="316" t="s">
        <v>2356</v>
      </c>
      <c r="E853" s="316" t="s">
        <v>1843</v>
      </c>
      <c r="F853" s="316" t="s">
        <v>106</v>
      </c>
      <c r="G853" s="317">
        <v>15000</v>
      </c>
      <c r="H853" s="317">
        <v>15000</v>
      </c>
      <c r="I853" s="318" t="s">
        <v>91</v>
      </c>
      <c r="J853" s="319">
        <v>0</v>
      </c>
      <c r="K853" s="319">
        <v>0</v>
      </c>
      <c r="L853" s="317">
        <v>0</v>
      </c>
      <c r="M853" s="317">
        <v>0</v>
      </c>
      <c r="N853" s="317">
        <f t="shared" si="13"/>
        <v>15000</v>
      </c>
      <c r="O853" s="320" t="s">
        <v>530</v>
      </c>
      <c r="Q853" s="305"/>
    </row>
    <row r="854" spans="1:17" s="304" customFormat="1" ht="14.25" x14ac:dyDescent="0.2">
      <c r="A854" s="314">
        <v>837</v>
      </c>
      <c r="B854" s="315">
        <v>845</v>
      </c>
      <c r="C854" s="315" t="s">
        <v>2360</v>
      </c>
      <c r="D854" s="316" t="s">
        <v>2356</v>
      </c>
      <c r="E854" s="316" t="s">
        <v>1592</v>
      </c>
      <c r="F854" s="316" t="s">
        <v>106</v>
      </c>
      <c r="G854" s="317">
        <v>3000</v>
      </c>
      <c r="H854" s="317">
        <v>3000</v>
      </c>
      <c r="I854" s="318" t="s">
        <v>91</v>
      </c>
      <c r="J854" s="319">
        <v>0</v>
      </c>
      <c r="K854" s="319">
        <v>0</v>
      </c>
      <c r="L854" s="317">
        <v>0</v>
      </c>
      <c r="M854" s="317">
        <v>0</v>
      </c>
      <c r="N854" s="317">
        <f t="shared" si="13"/>
        <v>3000</v>
      </c>
      <c r="O854" s="320" t="s">
        <v>530</v>
      </c>
      <c r="Q854" s="305"/>
    </row>
    <row r="855" spans="1:17" s="304" customFormat="1" ht="14.25" x14ac:dyDescent="0.2">
      <c r="A855" s="314">
        <v>838</v>
      </c>
      <c r="B855" s="315">
        <v>846</v>
      </c>
      <c r="C855" s="315" t="s">
        <v>2362</v>
      </c>
      <c r="D855" s="316" t="s">
        <v>512</v>
      </c>
      <c r="E855" s="316" t="s">
        <v>2209</v>
      </c>
      <c r="F855" s="316" t="s">
        <v>106</v>
      </c>
      <c r="G855" s="317">
        <v>40000</v>
      </c>
      <c r="H855" s="317">
        <v>40000</v>
      </c>
      <c r="I855" s="318" t="s">
        <v>91</v>
      </c>
      <c r="J855" s="319">
        <v>0</v>
      </c>
      <c r="K855" s="319">
        <v>0</v>
      </c>
      <c r="L855" s="317">
        <v>0</v>
      </c>
      <c r="M855" s="317">
        <v>0</v>
      </c>
      <c r="N855" s="317">
        <f t="shared" si="13"/>
        <v>40000</v>
      </c>
      <c r="O855" s="320" t="s">
        <v>530</v>
      </c>
      <c r="Q855" s="305"/>
    </row>
    <row r="856" spans="1:17" s="304" customFormat="1" ht="14.25" x14ac:dyDescent="0.2">
      <c r="A856" s="314">
        <v>839</v>
      </c>
      <c r="B856" s="315">
        <v>847</v>
      </c>
      <c r="C856" s="315" t="s">
        <v>2364</v>
      </c>
      <c r="D856" s="316" t="s">
        <v>512</v>
      </c>
      <c r="E856" s="316" t="s">
        <v>2365</v>
      </c>
      <c r="F856" s="316" t="s">
        <v>106</v>
      </c>
      <c r="G856" s="317">
        <v>40000</v>
      </c>
      <c r="H856" s="317">
        <v>40000</v>
      </c>
      <c r="I856" s="318" t="s">
        <v>91</v>
      </c>
      <c r="J856" s="319">
        <v>0</v>
      </c>
      <c r="K856" s="319">
        <v>0</v>
      </c>
      <c r="L856" s="317">
        <v>0</v>
      </c>
      <c r="M856" s="317">
        <v>0</v>
      </c>
      <c r="N856" s="317">
        <f t="shared" si="13"/>
        <v>40000</v>
      </c>
      <c r="O856" s="320" t="s">
        <v>530</v>
      </c>
      <c r="Q856" s="305"/>
    </row>
    <row r="857" spans="1:17" s="304" customFormat="1" ht="14.25" x14ac:dyDescent="0.2">
      <c r="A857" s="314">
        <v>840</v>
      </c>
      <c r="B857" s="315">
        <v>848</v>
      </c>
      <c r="C857" s="315" t="s">
        <v>2367</v>
      </c>
      <c r="D857" s="316" t="s">
        <v>512</v>
      </c>
      <c r="E857" s="316" t="s">
        <v>1622</v>
      </c>
      <c r="F857" s="316" t="s">
        <v>106</v>
      </c>
      <c r="G857" s="317">
        <v>30000</v>
      </c>
      <c r="H857" s="317">
        <v>30000</v>
      </c>
      <c r="I857" s="318" t="s">
        <v>91</v>
      </c>
      <c r="J857" s="319">
        <v>0</v>
      </c>
      <c r="K857" s="319">
        <v>0</v>
      </c>
      <c r="L857" s="317">
        <v>0</v>
      </c>
      <c r="M857" s="317">
        <v>0</v>
      </c>
      <c r="N857" s="317">
        <f t="shared" si="13"/>
        <v>30000</v>
      </c>
      <c r="O857" s="320" t="s">
        <v>530</v>
      </c>
      <c r="Q857" s="305"/>
    </row>
    <row r="858" spans="1:17" s="304" customFormat="1" ht="14.25" x14ac:dyDescent="0.2">
      <c r="A858" s="314">
        <v>841</v>
      </c>
      <c r="B858" s="315">
        <v>849</v>
      </c>
      <c r="C858" s="315" t="s">
        <v>2369</v>
      </c>
      <c r="D858" s="316" t="s">
        <v>512</v>
      </c>
      <c r="E858" s="316" t="s">
        <v>1500</v>
      </c>
      <c r="F858" s="316" t="s">
        <v>106</v>
      </c>
      <c r="G858" s="317">
        <v>12000</v>
      </c>
      <c r="H858" s="317">
        <v>12000</v>
      </c>
      <c r="I858" s="318" t="s">
        <v>91</v>
      </c>
      <c r="J858" s="319">
        <v>0</v>
      </c>
      <c r="K858" s="319">
        <v>0</v>
      </c>
      <c r="L858" s="317">
        <v>0</v>
      </c>
      <c r="M858" s="317">
        <v>0</v>
      </c>
      <c r="N858" s="317">
        <f t="shared" si="13"/>
        <v>12000</v>
      </c>
      <c r="O858" s="320" t="s">
        <v>530</v>
      </c>
      <c r="Q858" s="305"/>
    </row>
    <row r="859" spans="1:17" s="304" customFormat="1" ht="14.25" x14ac:dyDescent="0.2">
      <c r="A859" s="314">
        <v>842</v>
      </c>
      <c r="B859" s="315">
        <v>850</v>
      </c>
      <c r="C859" s="315" t="s">
        <v>2371</v>
      </c>
      <c r="D859" s="316" t="s">
        <v>512</v>
      </c>
      <c r="E859" s="316" t="s">
        <v>975</v>
      </c>
      <c r="F859" s="316" t="s">
        <v>106</v>
      </c>
      <c r="G859" s="317">
        <v>15000</v>
      </c>
      <c r="H859" s="317">
        <v>15000</v>
      </c>
      <c r="I859" s="318" t="s">
        <v>91</v>
      </c>
      <c r="J859" s="319">
        <v>0</v>
      </c>
      <c r="K859" s="319">
        <v>0</v>
      </c>
      <c r="L859" s="317">
        <v>0</v>
      </c>
      <c r="M859" s="317">
        <v>0</v>
      </c>
      <c r="N859" s="317">
        <f t="shared" si="13"/>
        <v>15000</v>
      </c>
      <c r="O859" s="320" t="s">
        <v>530</v>
      </c>
      <c r="Q859" s="305"/>
    </row>
    <row r="860" spans="1:17" s="304" customFormat="1" ht="14.25" x14ac:dyDescent="0.2">
      <c r="A860" s="314">
        <v>843</v>
      </c>
      <c r="B860" s="315">
        <v>851</v>
      </c>
      <c r="C860" s="315" t="s">
        <v>2373</v>
      </c>
      <c r="D860" s="316" t="s">
        <v>512</v>
      </c>
      <c r="E860" s="316" t="s">
        <v>2214</v>
      </c>
      <c r="F860" s="316" t="s">
        <v>106</v>
      </c>
      <c r="G860" s="317">
        <v>15000</v>
      </c>
      <c r="H860" s="317">
        <v>15000</v>
      </c>
      <c r="I860" s="318" t="s">
        <v>91</v>
      </c>
      <c r="J860" s="319">
        <v>0</v>
      </c>
      <c r="K860" s="319">
        <v>0</v>
      </c>
      <c r="L860" s="317">
        <v>0</v>
      </c>
      <c r="M860" s="317">
        <v>0</v>
      </c>
      <c r="N860" s="317">
        <f t="shared" si="13"/>
        <v>15000</v>
      </c>
      <c r="O860" s="320" t="s">
        <v>530</v>
      </c>
      <c r="Q860" s="305"/>
    </row>
    <row r="861" spans="1:17" s="304" customFormat="1" ht="14.25" x14ac:dyDescent="0.2">
      <c r="A861" s="314">
        <v>844</v>
      </c>
      <c r="B861" s="315">
        <v>852</v>
      </c>
      <c r="C861" s="315" t="s">
        <v>2375</v>
      </c>
      <c r="D861" s="316" t="s">
        <v>512</v>
      </c>
      <c r="E861" s="316" t="s">
        <v>2376</v>
      </c>
      <c r="F861" s="316" t="s">
        <v>106</v>
      </c>
      <c r="G861" s="317">
        <v>6000</v>
      </c>
      <c r="H861" s="317">
        <v>6000</v>
      </c>
      <c r="I861" s="318" t="s">
        <v>91</v>
      </c>
      <c r="J861" s="319">
        <v>0</v>
      </c>
      <c r="K861" s="319">
        <v>0</v>
      </c>
      <c r="L861" s="317">
        <v>0</v>
      </c>
      <c r="M861" s="317">
        <v>0</v>
      </c>
      <c r="N861" s="317">
        <f t="shared" si="13"/>
        <v>6000</v>
      </c>
      <c r="O861" s="320" t="s">
        <v>530</v>
      </c>
      <c r="Q861" s="305"/>
    </row>
    <row r="862" spans="1:17" s="304" customFormat="1" ht="14.25" x14ac:dyDescent="0.2">
      <c r="A862" s="314">
        <v>845</v>
      </c>
      <c r="B862" s="315">
        <v>853</v>
      </c>
      <c r="C862" s="315" t="s">
        <v>2378</v>
      </c>
      <c r="D862" s="316" t="s">
        <v>512</v>
      </c>
      <c r="E862" s="316" t="s">
        <v>1491</v>
      </c>
      <c r="F862" s="316" t="s">
        <v>106</v>
      </c>
      <c r="G862" s="317">
        <v>15000</v>
      </c>
      <c r="H862" s="317">
        <v>15000</v>
      </c>
      <c r="I862" s="318" t="s">
        <v>91</v>
      </c>
      <c r="J862" s="319">
        <v>0</v>
      </c>
      <c r="K862" s="319">
        <v>0</v>
      </c>
      <c r="L862" s="317">
        <v>0</v>
      </c>
      <c r="M862" s="317">
        <v>0</v>
      </c>
      <c r="N862" s="317">
        <f t="shared" ref="N862:N925" si="14">IF(L862&gt;0,L862-M862,H862-M862)</f>
        <v>15000</v>
      </c>
      <c r="O862" s="320" t="s">
        <v>530</v>
      </c>
      <c r="Q862" s="305"/>
    </row>
    <row r="863" spans="1:17" s="304" customFormat="1" ht="14.25" x14ac:dyDescent="0.2">
      <c r="A863" s="314">
        <v>846</v>
      </c>
      <c r="B863" s="315">
        <v>854</v>
      </c>
      <c r="C863" s="315" t="s">
        <v>2380</v>
      </c>
      <c r="D863" s="316" t="s">
        <v>481</v>
      </c>
      <c r="E863" s="316" t="s">
        <v>261</v>
      </c>
      <c r="F863" s="316" t="s">
        <v>106</v>
      </c>
      <c r="G863" s="317">
        <v>200000</v>
      </c>
      <c r="H863" s="317">
        <v>200000</v>
      </c>
      <c r="I863" s="318" t="s">
        <v>91</v>
      </c>
      <c r="J863" s="319">
        <v>0</v>
      </c>
      <c r="K863" s="319">
        <v>0</v>
      </c>
      <c r="L863" s="317">
        <v>0</v>
      </c>
      <c r="M863" s="317">
        <v>0</v>
      </c>
      <c r="N863" s="317">
        <f t="shared" si="14"/>
        <v>200000</v>
      </c>
      <c r="O863" s="320" t="s">
        <v>530</v>
      </c>
      <c r="Q863" s="305"/>
    </row>
    <row r="864" spans="1:17" s="304" customFormat="1" ht="14.25" x14ac:dyDescent="0.2">
      <c r="A864" s="314">
        <v>847</v>
      </c>
      <c r="B864" s="315">
        <v>855</v>
      </c>
      <c r="C864" s="315" t="s">
        <v>2382</v>
      </c>
      <c r="D864" s="316" t="s">
        <v>481</v>
      </c>
      <c r="E864" s="316" t="s">
        <v>2007</v>
      </c>
      <c r="F864" s="316" t="s">
        <v>106</v>
      </c>
      <c r="G864" s="317">
        <v>21500</v>
      </c>
      <c r="H864" s="317">
        <v>21500</v>
      </c>
      <c r="I864" s="318" t="s">
        <v>91</v>
      </c>
      <c r="J864" s="319">
        <v>0</v>
      </c>
      <c r="K864" s="319">
        <v>0</v>
      </c>
      <c r="L864" s="317">
        <v>0</v>
      </c>
      <c r="M864" s="317">
        <v>0</v>
      </c>
      <c r="N864" s="317">
        <f t="shared" si="14"/>
        <v>21500</v>
      </c>
      <c r="O864" s="320" t="s">
        <v>530</v>
      </c>
      <c r="Q864" s="305"/>
    </row>
    <row r="865" spans="1:17" s="304" customFormat="1" ht="14.25" x14ac:dyDescent="0.2">
      <c r="A865" s="314">
        <v>848</v>
      </c>
      <c r="B865" s="315">
        <v>856</v>
      </c>
      <c r="C865" s="315" t="s">
        <v>2384</v>
      </c>
      <c r="D865" s="316" t="s">
        <v>481</v>
      </c>
      <c r="E865" s="316" t="s">
        <v>1494</v>
      </c>
      <c r="F865" s="316" t="s">
        <v>106</v>
      </c>
      <c r="G865" s="317">
        <v>5000</v>
      </c>
      <c r="H865" s="317">
        <v>5000</v>
      </c>
      <c r="I865" s="318" t="s">
        <v>91</v>
      </c>
      <c r="J865" s="319">
        <v>0</v>
      </c>
      <c r="K865" s="319">
        <v>0</v>
      </c>
      <c r="L865" s="317">
        <v>0</v>
      </c>
      <c r="M865" s="317">
        <v>0</v>
      </c>
      <c r="N865" s="317">
        <f t="shared" si="14"/>
        <v>5000</v>
      </c>
      <c r="O865" s="320" t="s">
        <v>530</v>
      </c>
      <c r="Q865" s="305"/>
    </row>
    <row r="866" spans="1:17" s="304" customFormat="1" ht="28.5" x14ac:dyDescent="0.2">
      <c r="A866" s="314">
        <v>849</v>
      </c>
      <c r="B866" s="315">
        <v>857</v>
      </c>
      <c r="C866" s="315" t="s">
        <v>2386</v>
      </c>
      <c r="D866" s="316" t="s">
        <v>2387</v>
      </c>
      <c r="E866" s="316" t="s">
        <v>2388</v>
      </c>
      <c r="F866" s="316" t="s">
        <v>106</v>
      </c>
      <c r="G866" s="317">
        <v>2000000</v>
      </c>
      <c r="H866" s="317">
        <v>2000000</v>
      </c>
      <c r="I866" s="318" t="s">
        <v>91</v>
      </c>
      <c r="J866" s="319">
        <v>0</v>
      </c>
      <c r="K866" s="319">
        <v>0</v>
      </c>
      <c r="L866" s="317">
        <v>0</v>
      </c>
      <c r="M866" s="317">
        <v>0</v>
      </c>
      <c r="N866" s="317">
        <f t="shared" si="14"/>
        <v>2000000</v>
      </c>
      <c r="O866" s="320" t="s">
        <v>530</v>
      </c>
      <c r="Q866" s="305"/>
    </row>
    <row r="867" spans="1:17" s="304" customFormat="1" ht="14.25" x14ac:dyDescent="0.2">
      <c r="A867" s="314">
        <v>850</v>
      </c>
      <c r="B867" s="315">
        <v>858</v>
      </c>
      <c r="C867" s="315" t="s">
        <v>2390</v>
      </c>
      <c r="D867" s="316" t="s">
        <v>2391</v>
      </c>
      <c r="E867" s="316" t="s">
        <v>2392</v>
      </c>
      <c r="F867" s="316" t="s">
        <v>106</v>
      </c>
      <c r="G867" s="317">
        <v>2000000</v>
      </c>
      <c r="H867" s="317">
        <v>2000000</v>
      </c>
      <c r="I867" s="318" t="s">
        <v>91</v>
      </c>
      <c r="J867" s="319">
        <v>0</v>
      </c>
      <c r="K867" s="319">
        <v>0</v>
      </c>
      <c r="L867" s="317">
        <v>0</v>
      </c>
      <c r="M867" s="317">
        <v>0</v>
      </c>
      <c r="N867" s="317">
        <f t="shared" si="14"/>
        <v>2000000</v>
      </c>
      <c r="O867" s="320" t="s">
        <v>530</v>
      </c>
      <c r="Q867" s="305"/>
    </row>
    <row r="868" spans="1:17" s="304" customFormat="1" ht="14.25" x14ac:dyDescent="0.2">
      <c r="A868" s="314">
        <v>851</v>
      </c>
      <c r="B868" s="315">
        <v>859</v>
      </c>
      <c r="C868" s="315" t="s">
        <v>2394</v>
      </c>
      <c r="D868" s="316" t="s">
        <v>2395</v>
      </c>
      <c r="E868" s="316" t="s">
        <v>1843</v>
      </c>
      <c r="F868" s="316" t="s">
        <v>106</v>
      </c>
      <c r="G868" s="317">
        <v>35000</v>
      </c>
      <c r="H868" s="317">
        <v>35000</v>
      </c>
      <c r="I868" s="318" t="s">
        <v>91</v>
      </c>
      <c r="J868" s="319">
        <v>0</v>
      </c>
      <c r="K868" s="319">
        <v>0</v>
      </c>
      <c r="L868" s="317">
        <v>0</v>
      </c>
      <c r="M868" s="317">
        <v>0</v>
      </c>
      <c r="N868" s="317">
        <f t="shared" si="14"/>
        <v>35000</v>
      </c>
      <c r="O868" s="320" t="s">
        <v>530</v>
      </c>
      <c r="Q868" s="305"/>
    </row>
    <row r="869" spans="1:17" s="304" customFormat="1" ht="14.25" x14ac:dyDescent="0.2">
      <c r="A869" s="314">
        <v>852</v>
      </c>
      <c r="B869" s="315">
        <v>860</v>
      </c>
      <c r="C869" s="315" t="s">
        <v>2397</v>
      </c>
      <c r="D869" s="316" t="s">
        <v>2395</v>
      </c>
      <c r="E869" s="316" t="s">
        <v>236</v>
      </c>
      <c r="F869" s="316" t="s">
        <v>106</v>
      </c>
      <c r="G869" s="317">
        <v>50000</v>
      </c>
      <c r="H869" s="317">
        <v>50000</v>
      </c>
      <c r="I869" s="318" t="s">
        <v>91</v>
      </c>
      <c r="J869" s="319">
        <v>0</v>
      </c>
      <c r="K869" s="319">
        <v>0</v>
      </c>
      <c r="L869" s="317">
        <v>0</v>
      </c>
      <c r="M869" s="317">
        <v>0</v>
      </c>
      <c r="N869" s="317">
        <f t="shared" si="14"/>
        <v>50000</v>
      </c>
      <c r="O869" s="320" t="s">
        <v>530</v>
      </c>
      <c r="Q869" s="305"/>
    </row>
    <row r="870" spans="1:17" s="304" customFormat="1" ht="14.25" x14ac:dyDescent="0.2">
      <c r="A870" s="314">
        <v>853</v>
      </c>
      <c r="B870" s="315">
        <v>861</v>
      </c>
      <c r="C870" s="315" t="s">
        <v>2399</v>
      </c>
      <c r="D870" s="316" t="s">
        <v>2395</v>
      </c>
      <c r="E870" s="316" t="s">
        <v>2400</v>
      </c>
      <c r="F870" s="316" t="s">
        <v>106</v>
      </c>
      <c r="G870" s="317">
        <v>12000</v>
      </c>
      <c r="H870" s="317">
        <v>12000</v>
      </c>
      <c r="I870" s="318" t="s">
        <v>91</v>
      </c>
      <c r="J870" s="319">
        <v>0</v>
      </c>
      <c r="K870" s="319">
        <v>0</v>
      </c>
      <c r="L870" s="317">
        <v>0</v>
      </c>
      <c r="M870" s="317">
        <v>0</v>
      </c>
      <c r="N870" s="317">
        <f t="shared" si="14"/>
        <v>12000</v>
      </c>
      <c r="O870" s="320" t="s">
        <v>530</v>
      </c>
      <c r="Q870" s="305"/>
    </row>
    <row r="871" spans="1:17" s="304" customFormat="1" ht="14.25" x14ac:dyDescent="0.2">
      <c r="A871" s="314">
        <v>854</v>
      </c>
      <c r="B871" s="315">
        <v>862</v>
      </c>
      <c r="C871" s="315" t="s">
        <v>2402</v>
      </c>
      <c r="D871" s="316" t="s">
        <v>481</v>
      </c>
      <c r="E871" s="316" t="s">
        <v>1491</v>
      </c>
      <c r="F871" s="316" t="s">
        <v>106</v>
      </c>
      <c r="G871" s="317">
        <v>8000</v>
      </c>
      <c r="H871" s="317">
        <v>8000</v>
      </c>
      <c r="I871" s="318" t="s">
        <v>91</v>
      </c>
      <c r="J871" s="319">
        <v>0</v>
      </c>
      <c r="K871" s="319">
        <v>0</v>
      </c>
      <c r="L871" s="317">
        <v>0</v>
      </c>
      <c r="M871" s="317">
        <v>0</v>
      </c>
      <c r="N871" s="317">
        <f t="shared" si="14"/>
        <v>8000</v>
      </c>
      <c r="O871" s="320" t="s">
        <v>530</v>
      </c>
      <c r="Q871" s="305"/>
    </row>
    <row r="872" spans="1:17" s="304" customFormat="1" ht="14.25" x14ac:dyDescent="0.2">
      <c r="A872" s="314">
        <v>855</v>
      </c>
      <c r="B872" s="315">
        <v>863</v>
      </c>
      <c r="C872" s="315" t="s">
        <v>2404</v>
      </c>
      <c r="D872" s="316" t="s">
        <v>2405</v>
      </c>
      <c r="E872" s="316" t="s">
        <v>1554</v>
      </c>
      <c r="F872" s="316" t="s">
        <v>106</v>
      </c>
      <c r="G872" s="317">
        <v>100000</v>
      </c>
      <c r="H872" s="317">
        <v>100000</v>
      </c>
      <c r="I872" s="318" t="s">
        <v>91</v>
      </c>
      <c r="J872" s="319">
        <v>0</v>
      </c>
      <c r="K872" s="319">
        <v>0</v>
      </c>
      <c r="L872" s="317">
        <v>0</v>
      </c>
      <c r="M872" s="317">
        <v>0</v>
      </c>
      <c r="N872" s="317">
        <f t="shared" si="14"/>
        <v>100000</v>
      </c>
      <c r="O872" s="320" t="s">
        <v>530</v>
      </c>
      <c r="Q872" s="305"/>
    </row>
    <row r="873" spans="1:17" s="304" customFormat="1" ht="14.25" x14ac:dyDescent="0.2">
      <c r="A873" s="314">
        <v>856</v>
      </c>
      <c r="B873" s="315">
        <v>864</v>
      </c>
      <c r="C873" s="315" t="s">
        <v>2407</v>
      </c>
      <c r="D873" s="316" t="s">
        <v>2405</v>
      </c>
      <c r="E873" s="316" t="s">
        <v>2408</v>
      </c>
      <c r="F873" s="316" t="s">
        <v>106</v>
      </c>
      <c r="G873" s="317">
        <v>100000</v>
      </c>
      <c r="H873" s="317">
        <v>100000</v>
      </c>
      <c r="I873" s="318" t="s">
        <v>91</v>
      </c>
      <c r="J873" s="319">
        <v>0</v>
      </c>
      <c r="K873" s="319">
        <v>0</v>
      </c>
      <c r="L873" s="317">
        <v>0</v>
      </c>
      <c r="M873" s="317">
        <v>0</v>
      </c>
      <c r="N873" s="317">
        <f t="shared" si="14"/>
        <v>100000</v>
      </c>
      <c r="O873" s="320" t="s">
        <v>530</v>
      </c>
      <c r="Q873" s="305"/>
    </row>
    <row r="874" spans="1:17" s="304" customFormat="1" ht="28.5" x14ac:dyDescent="0.2">
      <c r="A874" s="314">
        <v>857</v>
      </c>
      <c r="B874" s="315">
        <v>865</v>
      </c>
      <c r="C874" s="315" t="s">
        <v>2410</v>
      </c>
      <c r="D874" s="316" t="s">
        <v>2411</v>
      </c>
      <c r="E874" s="316" t="s">
        <v>2412</v>
      </c>
      <c r="F874" s="316" t="s">
        <v>106</v>
      </c>
      <c r="G874" s="317">
        <v>80000</v>
      </c>
      <c r="H874" s="317">
        <v>80000</v>
      </c>
      <c r="I874" s="318" t="s">
        <v>91</v>
      </c>
      <c r="J874" s="319">
        <v>0</v>
      </c>
      <c r="K874" s="319">
        <v>0</v>
      </c>
      <c r="L874" s="317">
        <v>0</v>
      </c>
      <c r="M874" s="317">
        <v>0</v>
      </c>
      <c r="N874" s="317">
        <f t="shared" si="14"/>
        <v>80000</v>
      </c>
      <c r="O874" s="320" t="s">
        <v>530</v>
      </c>
      <c r="Q874" s="305"/>
    </row>
    <row r="875" spans="1:17" s="304" customFormat="1" ht="14.25" x14ac:dyDescent="0.2">
      <c r="A875" s="314">
        <v>858</v>
      </c>
      <c r="B875" s="315">
        <v>866</v>
      </c>
      <c r="C875" s="315" t="s">
        <v>2414</v>
      </c>
      <c r="D875" s="316" t="s">
        <v>2411</v>
      </c>
      <c r="E875" s="316" t="s">
        <v>2168</v>
      </c>
      <c r="F875" s="316" t="s">
        <v>106</v>
      </c>
      <c r="G875" s="317">
        <v>99400</v>
      </c>
      <c r="H875" s="317">
        <v>99400</v>
      </c>
      <c r="I875" s="318" t="s">
        <v>91</v>
      </c>
      <c r="J875" s="319">
        <v>0</v>
      </c>
      <c r="K875" s="319">
        <v>0</v>
      </c>
      <c r="L875" s="317">
        <v>0</v>
      </c>
      <c r="M875" s="317">
        <v>0</v>
      </c>
      <c r="N875" s="317">
        <f t="shared" si="14"/>
        <v>99400</v>
      </c>
      <c r="O875" s="320" t="s">
        <v>530</v>
      </c>
      <c r="Q875" s="305"/>
    </row>
    <row r="876" spans="1:17" s="304" customFormat="1" ht="14.25" x14ac:dyDescent="0.2">
      <c r="A876" s="314">
        <v>859</v>
      </c>
      <c r="B876" s="315">
        <v>867</v>
      </c>
      <c r="C876" s="315" t="s">
        <v>2416</v>
      </c>
      <c r="D876" s="316" t="s">
        <v>264</v>
      </c>
      <c r="E876" s="316" t="s">
        <v>2417</v>
      </c>
      <c r="F876" s="316" t="s">
        <v>106</v>
      </c>
      <c r="G876" s="317">
        <v>15000</v>
      </c>
      <c r="H876" s="317">
        <v>15000</v>
      </c>
      <c r="I876" s="318" t="s">
        <v>91</v>
      </c>
      <c r="J876" s="319">
        <v>0</v>
      </c>
      <c r="K876" s="319">
        <v>0</v>
      </c>
      <c r="L876" s="317">
        <v>0</v>
      </c>
      <c r="M876" s="317">
        <v>0</v>
      </c>
      <c r="N876" s="317">
        <f t="shared" si="14"/>
        <v>15000</v>
      </c>
      <c r="O876" s="320" t="s">
        <v>530</v>
      </c>
      <c r="Q876" s="305"/>
    </row>
    <row r="877" spans="1:17" s="304" customFormat="1" ht="14.25" x14ac:dyDescent="0.2">
      <c r="A877" s="314">
        <v>860</v>
      </c>
      <c r="B877" s="315">
        <v>868</v>
      </c>
      <c r="C877" s="315" t="s">
        <v>2419</v>
      </c>
      <c r="D877" s="316" t="s">
        <v>264</v>
      </c>
      <c r="E877" s="316" t="s">
        <v>2420</v>
      </c>
      <c r="F877" s="316" t="s">
        <v>106</v>
      </c>
      <c r="G877" s="317">
        <v>25000</v>
      </c>
      <c r="H877" s="317">
        <v>25000</v>
      </c>
      <c r="I877" s="318" t="s">
        <v>91</v>
      </c>
      <c r="J877" s="319">
        <v>0</v>
      </c>
      <c r="K877" s="319">
        <v>0</v>
      </c>
      <c r="L877" s="317">
        <v>0</v>
      </c>
      <c r="M877" s="317">
        <v>0</v>
      </c>
      <c r="N877" s="317">
        <f t="shared" si="14"/>
        <v>25000</v>
      </c>
      <c r="O877" s="320" t="s">
        <v>530</v>
      </c>
      <c r="Q877" s="305"/>
    </row>
    <row r="878" spans="1:17" s="304" customFormat="1" ht="28.5" x14ac:dyDescent="0.2">
      <c r="A878" s="314">
        <v>861</v>
      </c>
      <c r="B878" s="315">
        <v>869</v>
      </c>
      <c r="C878" s="315" t="s">
        <v>2422</v>
      </c>
      <c r="D878" s="316" t="s">
        <v>481</v>
      </c>
      <c r="E878" s="316" t="s">
        <v>2423</v>
      </c>
      <c r="F878" s="316" t="s">
        <v>106</v>
      </c>
      <c r="G878" s="317">
        <v>75000</v>
      </c>
      <c r="H878" s="317">
        <v>75000</v>
      </c>
      <c r="I878" s="318" t="s">
        <v>91</v>
      </c>
      <c r="J878" s="319">
        <v>0</v>
      </c>
      <c r="K878" s="319">
        <v>0</v>
      </c>
      <c r="L878" s="317">
        <v>0</v>
      </c>
      <c r="M878" s="317">
        <v>0</v>
      </c>
      <c r="N878" s="317">
        <f t="shared" si="14"/>
        <v>75000</v>
      </c>
      <c r="O878" s="320" t="s">
        <v>530</v>
      </c>
      <c r="Q878" s="305"/>
    </row>
    <row r="879" spans="1:17" s="304" customFormat="1" ht="28.5" x14ac:dyDescent="0.2">
      <c r="A879" s="314">
        <v>862</v>
      </c>
      <c r="B879" s="315">
        <v>870</v>
      </c>
      <c r="C879" s="315" t="s">
        <v>2425</v>
      </c>
      <c r="D879" s="316" t="s">
        <v>1437</v>
      </c>
      <c r="E879" s="316" t="s">
        <v>1609</v>
      </c>
      <c r="F879" s="316" t="s">
        <v>106</v>
      </c>
      <c r="G879" s="317">
        <v>75000</v>
      </c>
      <c r="H879" s="317">
        <v>75000</v>
      </c>
      <c r="I879" s="318" t="s">
        <v>91</v>
      </c>
      <c r="J879" s="319">
        <v>0</v>
      </c>
      <c r="K879" s="319">
        <v>0</v>
      </c>
      <c r="L879" s="317">
        <v>0</v>
      </c>
      <c r="M879" s="317">
        <v>0</v>
      </c>
      <c r="N879" s="317">
        <f t="shared" si="14"/>
        <v>75000</v>
      </c>
      <c r="O879" s="320" t="s">
        <v>530</v>
      </c>
      <c r="Q879" s="305"/>
    </row>
    <row r="880" spans="1:17" s="304" customFormat="1" ht="28.5" x14ac:dyDescent="0.2">
      <c r="A880" s="314">
        <v>863</v>
      </c>
      <c r="B880" s="315">
        <v>871</v>
      </c>
      <c r="C880" s="315" t="s">
        <v>2427</v>
      </c>
      <c r="D880" s="316" t="s">
        <v>2428</v>
      </c>
      <c r="E880" s="316" t="s">
        <v>2429</v>
      </c>
      <c r="F880" s="316" t="s">
        <v>106</v>
      </c>
      <c r="G880" s="317">
        <v>7500</v>
      </c>
      <c r="H880" s="317">
        <v>7500</v>
      </c>
      <c r="I880" s="318" t="s">
        <v>91</v>
      </c>
      <c r="J880" s="319">
        <v>0</v>
      </c>
      <c r="K880" s="319">
        <v>0</v>
      </c>
      <c r="L880" s="317">
        <v>0</v>
      </c>
      <c r="M880" s="317">
        <v>0</v>
      </c>
      <c r="N880" s="317">
        <f t="shared" si="14"/>
        <v>7500</v>
      </c>
      <c r="O880" s="320" t="s">
        <v>530</v>
      </c>
      <c r="Q880" s="305"/>
    </row>
    <row r="881" spans="1:17" s="304" customFormat="1" ht="28.5" x14ac:dyDescent="0.2">
      <c r="A881" s="314">
        <v>864</v>
      </c>
      <c r="B881" s="315">
        <v>872</v>
      </c>
      <c r="C881" s="315" t="s">
        <v>2431</v>
      </c>
      <c r="D881" s="316" t="s">
        <v>2428</v>
      </c>
      <c r="E881" s="316" t="s">
        <v>2432</v>
      </c>
      <c r="F881" s="316" t="s">
        <v>106</v>
      </c>
      <c r="G881" s="317">
        <v>20000</v>
      </c>
      <c r="H881" s="317">
        <v>20000</v>
      </c>
      <c r="I881" s="318" t="s">
        <v>91</v>
      </c>
      <c r="J881" s="319">
        <v>0</v>
      </c>
      <c r="K881" s="319">
        <v>0</v>
      </c>
      <c r="L881" s="317">
        <v>0</v>
      </c>
      <c r="M881" s="317">
        <v>0</v>
      </c>
      <c r="N881" s="317">
        <f t="shared" si="14"/>
        <v>20000</v>
      </c>
      <c r="O881" s="320" t="s">
        <v>530</v>
      </c>
      <c r="Q881" s="305"/>
    </row>
    <row r="882" spans="1:17" s="304" customFormat="1" ht="28.5" x14ac:dyDescent="0.2">
      <c r="A882" s="314">
        <v>865</v>
      </c>
      <c r="B882" s="315">
        <v>873</v>
      </c>
      <c r="C882" s="315" t="s">
        <v>2434</v>
      </c>
      <c r="D882" s="316" t="s">
        <v>1441</v>
      </c>
      <c r="E882" s="316" t="s">
        <v>1508</v>
      </c>
      <c r="F882" s="316" t="s">
        <v>106</v>
      </c>
      <c r="G882" s="317">
        <v>25000</v>
      </c>
      <c r="H882" s="317">
        <v>25000</v>
      </c>
      <c r="I882" s="318" t="s">
        <v>91</v>
      </c>
      <c r="J882" s="319">
        <v>0</v>
      </c>
      <c r="K882" s="319">
        <v>0</v>
      </c>
      <c r="L882" s="317">
        <v>0</v>
      </c>
      <c r="M882" s="317">
        <v>0</v>
      </c>
      <c r="N882" s="317">
        <f t="shared" si="14"/>
        <v>25000</v>
      </c>
      <c r="O882" s="320" t="s">
        <v>530</v>
      </c>
      <c r="Q882" s="305"/>
    </row>
    <row r="883" spans="1:17" s="304" customFormat="1" ht="28.5" x14ac:dyDescent="0.2">
      <c r="A883" s="314">
        <v>866</v>
      </c>
      <c r="B883" s="315">
        <v>874</v>
      </c>
      <c r="C883" s="315" t="s">
        <v>2436</v>
      </c>
      <c r="D883" s="316" t="s">
        <v>2437</v>
      </c>
      <c r="E883" s="316" t="s">
        <v>1972</v>
      </c>
      <c r="F883" s="316" t="s">
        <v>106</v>
      </c>
      <c r="G883" s="317">
        <v>75000</v>
      </c>
      <c r="H883" s="317">
        <v>75000</v>
      </c>
      <c r="I883" s="318" t="s">
        <v>91</v>
      </c>
      <c r="J883" s="319">
        <v>0</v>
      </c>
      <c r="K883" s="319">
        <v>0</v>
      </c>
      <c r="L883" s="317">
        <v>0</v>
      </c>
      <c r="M883" s="317">
        <v>0</v>
      </c>
      <c r="N883" s="317">
        <f t="shared" si="14"/>
        <v>75000</v>
      </c>
      <c r="O883" s="320" t="s">
        <v>530</v>
      </c>
      <c r="Q883" s="305"/>
    </row>
    <row r="884" spans="1:17" s="304" customFormat="1" ht="28.5" x14ac:dyDescent="0.2">
      <c r="A884" s="314">
        <v>867</v>
      </c>
      <c r="B884" s="315">
        <v>875</v>
      </c>
      <c r="C884" s="315" t="s">
        <v>2439</v>
      </c>
      <c r="D884" s="316" t="s">
        <v>2440</v>
      </c>
      <c r="E884" s="316" t="s">
        <v>1972</v>
      </c>
      <c r="F884" s="316" t="s">
        <v>106</v>
      </c>
      <c r="G884" s="317">
        <v>75000</v>
      </c>
      <c r="H884" s="317">
        <v>75000</v>
      </c>
      <c r="I884" s="318" t="s">
        <v>91</v>
      </c>
      <c r="J884" s="319">
        <v>0</v>
      </c>
      <c r="K884" s="319">
        <v>0</v>
      </c>
      <c r="L884" s="317">
        <v>0</v>
      </c>
      <c r="M884" s="317">
        <v>0</v>
      </c>
      <c r="N884" s="317">
        <f t="shared" si="14"/>
        <v>75000</v>
      </c>
      <c r="O884" s="320" t="s">
        <v>530</v>
      </c>
      <c r="Q884" s="305"/>
    </row>
    <row r="885" spans="1:17" s="304" customFormat="1" ht="14.25" x14ac:dyDescent="0.2">
      <c r="A885" s="314">
        <v>868</v>
      </c>
      <c r="B885" s="315">
        <v>876</v>
      </c>
      <c r="C885" s="315" t="s">
        <v>2442</v>
      </c>
      <c r="D885" s="316" t="s">
        <v>2440</v>
      </c>
      <c r="E885" s="316" t="s">
        <v>1843</v>
      </c>
      <c r="F885" s="316" t="s">
        <v>106</v>
      </c>
      <c r="G885" s="317">
        <v>15000</v>
      </c>
      <c r="H885" s="317">
        <v>15000</v>
      </c>
      <c r="I885" s="318" t="s">
        <v>91</v>
      </c>
      <c r="J885" s="319">
        <v>0</v>
      </c>
      <c r="K885" s="319">
        <v>0</v>
      </c>
      <c r="L885" s="317">
        <v>0</v>
      </c>
      <c r="M885" s="317">
        <v>0</v>
      </c>
      <c r="N885" s="317">
        <f t="shared" si="14"/>
        <v>15000</v>
      </c>
      <c r="O885" s="320" t="s">
        <v>530</v>
      </c>
      <c r="Q885" s="305"/>
    </row>
    <row r="886" spans="1:17" s="304" customFormat="1" ht="14.25" x14ac:dyDescent="0.2">
      <c r="A886" s="314">
        <v>869</v>
      </c>
      <c r="B886" s="315">
        <v>877</v>
      </c>
      <c r="C886" s="315" t="s">
        <v>2444</v>
      </c>
      <c r="D886" s="316" t="s">
        <v>2440</v>
      </c>
      <c r="E886" s="316" t="s">
        <v>1592</v>
      </c>
      <c r="F886" s="316" t="s">
        <v>106</v>
      </c>
      <c r="G886" s="317">
        <v>3000</v>
      </c>
      <c r="H886" s="317">
        <v>3000</v>
      </c>
      <c r="I886" s="318" t="s">
        <v>91</v>
      </c>
      <c r="J886" s="319">
        <v>0</v>
      </c>
      <c r="K886" s="319">
        <v>0</v>
      </c>
      <c r="L886" s="317">
        <v>0</v>
      </c>
      <c r="M886" s="317">
        <v>0</v>
      </c>
      <c r="N886" s="317">
        <f t="shared" si="14"/>
        <v>3000</v>
      </c>
      <c r="O886" s="320" t="s">
        <v>530</v>
      </c>
      <c r="Q886" s="305"/>
    </row>
    <row r="887" spans="1:17" s="304" customFormat="1" ht="14.25" x14ac:dyDescent="0.2">
      <c r="A887" s="314">
        <v>870</v>
      </c>
      <c r="B887" s="315">
        <v>878</v>
      </c>
      <c r="C887" s="315" t="s">
        <v>2446</v>
      </c>
      <c r="D887" s="316" t="s">
        <v>520</v>
      </c>
      <c r="E887" s="316" t="s">
        <v>2447</v>
      </c>
      <c r="F887" s="316" t="s">
        <v>106</v>
      </c>
      <c r="G887" s="317">
        <v>0</v>
      </c>
      <c r="H887" s="317">
        <v>0</v>
      </c>
      <c r="I887" s="318" t="s">
        <v>91</v>
      </c>
      <c r="J887" s="319">
        <v>0</v>
      </c>
      <c r="K887" s="319">
        <v>0</v>
      </c>
      <c r="L887" s="317">
        <v>0</v>
      </c>
      <c r="M887" s="317">
        <v>0</v>
      </c>
      <c r="N887" s="317">
        <f t="shared" si="14"/>
        <v>0</v>
      </c>
      <c r="O887" s="320" t="s">
        <v>530</v>
      </c>
      <c r="Q887" s="305"/>
    </row>
    <row r="888" spans="1:17" s="304" customFormat="1" ht="14.25" x14ac:dyDescent="0.2">
      <c r="A888" s="314">
        <v>871</v>
      </c>
      <c r="B888" s="315">
        <v>879</v>
      </c>
      <c r="C888" s="315" t="s">
        <v>2449</v>
      </c>
      <c r="D888" s="316" t="s">
        <v>520</v>
      </c>
      <c r="E888" s="316" t="s">
        <v>1601</v>
      </c>
      <c r="F888" s="316" t="s">
        <v>106</v>
      </c>
      <c r="G888" s="317">
        <v>25000</v>
      </c>
      <c r="H888" s="317">
        <v>25000</v>
      </c>
      <c r="I888" s="318" t="s">
        <v>91</v>
      </c>
      <c r="J888" s="319">
        <v>0</v>
      </c>
      <c r="K888" s="319">
        <v>0</v>
      </c>
      <c r="L888" s="317">
        <v>0</v>
      </c>
      <c r="M888" s="317">
        <v>0</v>
      </c>
      <c r="N888" s="317">
        <f t="shared" si="14"/>
        <v>25000</v>
      </c>
      <c r="O888" s="320" t="s">
        <v>530</v>
      </c>
      <c r="Q888" s="305"/>
    </row>
    <row r="889" spans="1:17" s="304" customFormat="1" ht="14.25" x14ac:dyDescent="0.2">
      <c r="A889" s="314">
        <v>872</v>
      </c>
      <c r="B889" s="315">
        <v>880</v>
      </c>
      <c r="C889" s="315" t="s">
        <v>2451</v>
      </c>
      <c r="D889" s="316" t="s">
        <v>520</v>
      </c>
      <c r="E889" s="316" t="s">
        <v>2452</v>
      </c>
      <c r="F889" s="316" t="s">
        <v>106</v>
      </c>
      <c r="G889" s="317">
        <v>150000</v>
      </c>
      <c r="H889" s="317">
        <v>150000</v>
      </c>
      <c r="I889" s="318" t="s">
        <v>91</v>
      </c>
      <c r="J889" s="319">
        <v>0</v>
      </c>
      <c r="K889" s="319">
        <v>0</v>
      </c>
      <c r="L889" s="317">
        <v>0</v>
      </c>
      <c r="M889" s="317">
        <v>0</v>
      </c>
      <c r="N889" s="317">
        <f t="shared" si="14"/>
        <v>150000</v>
      </c>
      <c r="O889" s="320" t="s">
        <v>530</v>
      </c>
      <c r="Q889" s="305"/>
    </row>
    <row r="890" spans="1:17" s="304" customFormat="1" ht="14.25" x14ac:dyDescent="0.2">
      <c r="A890" s="314">
        <v>873</v>
      </c>
      <c r="B890" s="315">
        <v>881</v>
      </c>
      <c r="C890" s="315" t="s">
        <v>2454</v>
      </c>
      <c r="D890" s="316" t="s">
        <v>520</v>
      </c>
      <c r="E890" s="316" t="s">
        <v>2455</v>
      </c>
      <c r="F890" s="316" t="s">
        <v>106</v>
      </c>
      <c r="G890" s="317">
        <v>20000</v>
      </c>
      <c r="H890" s="317">
        <v>20000</v>
      </c>
      <c r="I890" s="318" t="s">
        <v>91</v>
      </c>
      <c r="J890" s="319">
        <v>0</v>
      </c>
      <c r="K890" s="319">
        <v>0</v>
      </c>
      <c r="L890" s="317">
        <v>0</v>
      </c>
      <c r="M890" s="317">
        <v>0</v>
      </c>
      <c r="N890" s="317">
        <f t="shared" si="14"/>
        <v>20000</v>
      </c>
      <c r="O890" s="320" t="s">
        <v>530</v>
      </c>
      <c r="Q890" s="305"/>
    </row>
    <row r="891" spans="1:17" s="304" customFormat="1" ht="14.25" x14ac:dyDescent="0.2">
      <c r="A891" s="314">
        <v>874</v>
      </c>
      <c r="B891" s="315">
        <v>882</v>
      </c>
      <c r="C891" s="315" t="s">
        <v>2457</v>
      </c>
      <c r="D891" s="316" t="s">
        <v>2458</v>
      </c>
      <c r="E891" s="316" t="s">
        <v>2459</v>
      </c>
      <c r="F891" s="316" t="s">
        <v>106</v>
      </c>
      <c r="G891" s="317">
        <v>25000</v>
      </c>
      <c r="H891" s="317">
        <v>25000</v>
      </c>
      <c r="I891" s="318" t="s">
        <v>91</v>
      </c>
      <c r="J891" s="319">
        <v>0</v>
      </c>
      <c r="K891" s="319">
        <v>0</v>
      </c>
      <c r="L891" s="317">
        <v>0</v>
      </c>
      <c r="M891" s="317">
        <v>0</v>
      </c>
      <c r="N891" s="317">
        <f t="shared" si="14"/>
        <v>25000</v>
      </c>
      <c r="O891" s="320" t="s">
        <v>530</v>
      </c>
      <c r="Q891" s="305"/>
    </row>
    <row r="892" spans="1:17" s="304" customFormat="1" ht="14.25" x14ac:dyDescent="0.2">
      <c r="A892" s="314">
        <v>875</v>
      </c>
      <c r="B892" s="315">
        <v>883</v>
      </c>
      <c r="C892" s="315" t="s">
        <v>2461</v>
      </c>
      <c r="D892" s="316" t="s">
        <v>266</v>
      </c>
      <c r="E892" s="316" t="s">
        <v>1554</v>
      </c>
      <c r="F892" s="316" t="s">
        <v>106</v>
      </c>
      <c r="G892" s="317">
        <v>100000</v>
      </c>
      <c r="H892" s="317">
        <v>100000</v>
      </c>
      <c r="I892" s="318" t="s">
        <v>91</v>
      </c>
      <c r="J892" s="319">
        <v>0</v>
      </c>
      <c r="K892" s="319">
        <v>0</v>
      </c>
      <c r="L892" s="317">
        <v>0</v>
      </c>
      <c r="M892" s="317">
        <v>0</v>
      </c>
      <c r="N892" s="317">
        <f t="shared" si="14"/>
        <v>100000</v>
      </c>
      <c r="O892" s="320" t="s">
        <v>530</v>
      </c>
      <c r="Q892" s="305"/>
    </row>
    <row r="893" spans="1:17" s="304" customFormat="1" ht="14.25" x14ac:dyDescent="0.2">
      <c r="A893" s="314">
        <v>876</v>
      </c>
      <c r="B893" s="315">
        <v>884</v>
      </c>
      <c r="C893" s="315" t="s">
        <v>2463</v>
      </c>
      <c r="D893" s="316" t="s">
        <v>2464</v>
      </c>
      <c r="E893" s="316" t="s">
        <v>2447</v>
      </c>
      <c r="F893" s="316" t="s">
        <v>106</v>
      </c>
      <c r="G893" s="317">
        <v>350000</v>
      </c>
      <c r="H893" s="317">
        <v>350000</v>
      </c>
      <c r="I893" s="318" t="s">
        <v>91</v>
      </c>
      <c r="J893" s="319">
        <v>0</v>
      </c>
      <c r="K893" s="319">
        <v>0</v>
      </c>
      <c r="L893" s="317">
        <v>0</v>
      </c>
      <c r="M893" s="317">
        <v>0</v>
      </c>
      <c r="N893" s="317">
        <f t="shared" si="14"/>
        <v>350000</v>
      </c>
      <c r="O893" s="320" t="s">
        <v>530</v>
      </c>
      <c r="Q893" s="305"/>
    </row>
    <row r="894" spans="1:17" s="304" customFormat="1" ht="14.25" x14ac:dyDescent="0.2">
      <c r="A894" s="314">
        <v>877</v>
      </c>
      <c r="B894" s="315">
        <v>885</v>
      </c>
      <c r="C894" s="315" t="s">
        <v>2466</v>
      </c>
      <c r="D894" s="316" t="s">
        <v>268</v>
      </c>
      <c r="E894" s="316" t="s">
        <v>2467</v>
      </c>
      <c r="F894" s="316" t="s">
        <v>106</v>
      </c>
      <c r="G894" s="317">
        <v>20000</v>
      </c>
      <c r="H894" s="317">
        <v>20000</v>
      </c>
      <c r="I894" s="318" t="s">
        <v>91</v>
      </c>
      <c r="J894" s="319">
        <v>0</v>
      </c>
      <c r="K894" s="319">
        <v>0</v>
      </c>
      <c r="L894" s="317">
        <v>0</v>
      </c>
      <c r="M894" s="317">
        <v>0</v>
      </c>
      <c r="N894" s="317">
        <f t="shared" si="14"/>
        <v>20000</v>
      </c>
      <c r="O894" s="320" t="s">
        <v>530</v>
      </c>
      <c r="Q894" s="305"/>
    </row>
    <row r="895" spans="1:17" s="304" customFormat="1" ht="14.25" x14ac:dyDescent="0.2">
      <c r="A895" s="314">
        <v>878</v>
      </c>
      <c r="B895" s="315">
        <v>886</v>
      </c>
      <c r="C895" s="315" t="s">
        <v>2469</v>
      </c>
      <c r="D895" s="316" t="s">
        <v>268</v>
      </c>
      <c r="E895" s="316" t="s">
        <v>2470</v>
      </c>
      <c r="F895" s="316" t="s">
        <v>106</v>
      </c>
      <c r="G895" s="317">
        <v>30000</v>
      </c>
      <c r="H895" s="317">
        <v>30000</v>
      </c>
      <c r="I895" s="318" t="s">
        <v>91</v>
      </c>
      <c r="J895" s="319">
        <v>0</v>
      </c>
      <c r="K895" s="319">
        <v>0</v>
      </c>
      <c r="L895" s="317">
        <v>0</v>
      </c>
      <c r="M895" s="317">
        <v>0</v>
      </c>
      <c r="N895" s="317">
        <f t="shared" si="14"/>
        <v>30000</v>
      </c>
      <c r="O895" s="320" t="s">
        <v>530</v>
      </c>
      <c r="Q895" s="305"/>
    </row>
    <row r="896" spans="1:17" s="304" customFormat="1" ht="28.5" x14ac:dyDescent="0.2">
      <c r="A896" s="314">
        <v>879</v>
      </c>
      <c r="B896" s="315">
        <v>887</v>
      </c>
      <c r="C896" s="315" t="s">
        <v>2472</v>
      </c>
      <c r="D896" s="316" t="s">
        <v>270</v>
      </c>
      <c r="E896" s="316" t="s">
        <v>2473</v>
      </c>
      <c r="F896" s="316" t="s">
        <v>106</v>
      </c>
      <c r="G896" s="317">
        <v>50000</v>
      </c>
      <c r="H896" s="317">
        <v>50000</v>
      </c>
      <c r="I896" s="318" t="s">
        <v>91</v>
      </c>
      <c r="J896" s="319">
        <v>0</v>
      </c>
      <c r="K896" s="319">
        <v>0</v>
      </c>
      <c r="L896" s="317">
        <v>0</v>
      </c>
      <c r="M896" s="317">
        <v>0</v>
      </c>
      <c r="N896" s="317">
        <f t="shared" si="14"/>
        <v>50000</v>
      </c>
      <c r="O896" s="320" t="s">
        <v>530</v>
      </c>
      <c r="Q896" s="305"/>
    </row>
    <row r="897" spans="1:17" s="304" customFormat="1" ht="14.25" x14ac:dyDescent="0.2">
      <c r="A897" s="314">
        <v>880</v>
      </c>
      <c r="B897" s="315">
        <v>888</v>
      </c>
      <c r="C897" s="315" t="s">
        <v>2475</v>
      </c>
      <c r="D897" s="316" t="s">
        <v>273</v>
      </c>
      <c r="E897" s="316" t="s">
        <v>2476</v>
      </c>
      <c r="F897" s="316" t="s">
        <v>106</v>
      </c>
      <c r="G897" s="317">
        <v>8000</v>
      </c>
      <c r="H897" s="317">
        <v>8000</v>
      </c>
      <c r="I897" s="318" t="s">
        <v>91</v>
      </c>
      <c r="J897" s="319">
        <v>0</v>
      </c>
      <c r="K897" s="319">
        <v>0</v>
      </c>
      <c r="L897" s="317">
        <v>0</v>
      </c>
      <c r="M897" s="317">
        <v>0</v>
      </c>
      <c r="N897" s="317">
        <f t="shared" si="14"/>
        <v>8000</v>
      </c>
      <c r="O897" s="320" t="s">
        <v>530</v>
      </c>
      <c r="Q897" s="305"/>
    </row>
    <row r="898" spans="1:17" s="304" customFormat="1" ht="28.5" x14ac:dyDescent="0.2">
      <c r="A898" s="314">
        <v>881</v>
      </c>
      <c r="B898" s="315">
        <v>889</v>
      </c>
      <c r="C898" s="315" t="s">
        <v>2478</v>
      </c>
      <c r="D898" s="316" t="s">
        <v>273</v>
      </c>
      <c r="E898" s="316" t="s">
        <v>2479</v>
      </c>
      <c r="F898" s="316" t="s">
        <v>106</v>
      </c>
      <c r="G898" s="317">
        <v>36000</v>
      </c>
      <c r="H898" s="317">
        <v>36000</v>
      </c>
      <c r="I898" s="318" t="s">
        <v>91</v>
      </c>
      <c r="J898" s="319">
        <v>0</v>
      </c>
      <c r="K898" s="319">
        <v>0</v>
      </c>
      <c r="L898" s="317">
        <v>0</v>
      </c>
      <c r="M898" s="317">
        <v>0</v>
      </c>
      <c r="N898" s="317">
        <f t="shared" si="14"/>
        <v>36000</v>
      </c>
      <c r="O898" s="320" t="s">
        <v>530</v>
      </c>
      <c r="Q898" s="305"/>
    </row>
    <row r="899" spans="1:17" s="304" customFormat="1" ht="14.25" x14ac:dyDescent="0.2">
      <c r="A899" s="314">
        <v>882</v>
      </c>
      <c r="B899" s="315">
        <v>890</v>
      </c>
      <c r="C899" s="315" t="s">
        <v>2481</v>
      </c>
      <c r="D899" s="316" t="s">
        <v>273</v>
      </c>
      <c r="E899" s="316" t="s">
        <v>2482</v>
      </c>
      <c r="F899" s="316" t="s">
        <v>106</v>
      </c>
      <c r="G899" s="317">
        <v>17500</v>
      </c>
      <c r="H899" s="317">
        <v>17500</v>
      </c>
      <c r="I899" s="318" t="s">
        <v>91</v>
      </c>
      <c r="J899" s="319">
        <v>0</v>
      </c>
      <c r="K899" s="319">
        <v>0</v>
      </c>
      <c r="L899" s="317">
        <v>0</v>
      </c>
      <c r="M899" s="317">
        <v>0</v>
      </c>
      <c r="N899" s="317">
        <f t="shared" si="14"/>
        <v>17500</v>
      </c>
      <c r="O899" s="320" t="s">
        <v>530</v>
      </c>
      <c r="Q899" s="305"/>
    </row>
    <row r="900" spans="1:17" s="304" customFormat="1" ht="28.5" x14ac:dyDescent="0.2">
      <c r="A900" s="314">
        <v>883</v>
      </c>
      <c r="B900" s="315">
        <v>891</v>
      </c>
      <c r="C900" s="315" t="s">
        <v>2484</v>
      </c>
      <c r="D900" s="316" t="s">
        <v>273</v>
      </c>
      <c r="E900" s="316" t="s">
        <v>2485</v>
      </c>
      <c r="F900" s="316" t="s">
        <v>106</v>
      </c>
      <c r="G900" s="317">
        <v>18000</v>
      </c>
      <c r="H900" s="317">
        <v>18000</v>
      </c>
      <c r="I900" s="318" t="s">
        <v>91</v>
      </c>
      <c r="J900" s="319">
        <v>0</v>
      </c>
      <c r="K900" s="319">
        <v>0</v>
      </c>
      <c r="L900" s="317">
        <v>0</v>
      </c>
      <c r="M900" s="317">
        <v>0</v>
      </c>
      <c r="N900" s="317">
        <f t="shared" si="14"/>
        <v>18000</v>
      </c>
      <c r="O900" s="320" t="s">
        <v>530</v>
      </c>
      <c r="Q900" s="305"/>
    </row>
    <row r="901" spans="1:17" s="304" customFormat="1" ht="28.5" x14ac:dyDescent="0.2">
      <c r="A901" s="314">
        <v>884</v>
      </c>
      <c r="B901" s="315">
        <v>892</v>
      </c>
      <c r="C901" s="315" t="s">
        <v>2487</v>
      </c>
      <c r="D901" s="316" t="s">
        <v>2488</v>
      </c>
      <c r="E901" s="316" t="s">
        <v>1972</v>
      </c>
      <c r="F901" s="316" t="s">
        <v>106</v>
      </c>
      <c r="G901" s="317">
        <v>75000</v>
      </c>
      <c r="H901" s="317">
        <v>75000</v>
      </c>
      <c r="I901" s="318" t="s">
        <v>91</v>
      </c>
      <c r="J901" s="319">
        <v>0</v>
      </c>
      <c r="K901" s="319">
        <v>0</v>
      </c>
      <c r="L901" s="317">
        <v>0</v>
      </c>
      <c r="M901" s="317">
        <v>0</v>
      </c>
      <c r="N901" s="317">
        <f t="shared" si="14"/>
        <v>75000</v>
      </c>
      <c r="O901" s="320" t="s">
        <v>530</v>
      </c>
      <c r="Q901" s="305"/>
    </row>
    <row r="902" spans="1:17" s="304" customFormat="1" ht="14.25" x14ac:dyDescent="0.2">
      <c r="A902" s="314">
        <v>885</v>
      </c>
      <c r="B902" s="315">
        <v>893</v>
      </c>
      <c r="C902" s="315" t="s">
        <v>2490</v>
      </c>
      <c r="D902" s="316" t="s">
        <v>2488</v>
      </c>
      <c r="E902" s="316" t="s">
        <v>1843</v>
      </c>
      <c r="F902" s="316" t="s">
        <v>106</v>
      </c>
      <c r="G902" s="317">
        <v>20000</v>
      </c>
      <c r="H902" s="317">
        <v>20000</v>
      </c>
      <c r="I902" s="318" t="s">
        <v>91</v>
      </c>
      <c r="J902" s="319">
        <v>0</v>
      </c>
      <c r="K902" s="319">
        <v>0</v>
      </c>
      <c r="L902" s="317">
        <v>0</v>
      </c>
      <c r="M902" s="317">
        <v>0</v>
      </c>
      <c r="N902" s="317">
        <f t="shared" si="14"/>
        <v>20000</v>
      </c>
      <c r="O902" s="320" t="s">
        <v>530</v>
      </c>
      <c r="Q902" s="305"/>
    </row>
    <row r="903" spans="1:17" s="304" customFormat="1" ht="14.25" x14ac:dyDescent="0.2">
      <c r="A903" s="314">
        <v>886</v>
      </c>
      <c r="B903" s="315">
        <v>894</v>
      </c>
      <c r="C903" s="315" t="s">
        <v>2492</v>
      </c>
      <c r="D903" s="316" t="s">
        <v>481</v>
      </c>
      <c r="E903" s="316" t="s">
        <v>2281</v>
      </c>
      <c r="F903" s="316" t="s">
        <v>106</v>
      </c>
      <c r="G903" s="317">
        <v>30000</v>
      </c>
      <c r="H903" s="317">
        <v>30000</v>
      </c>
      <c r="I903" s="318" t="s">
        <v>91</v>
      </c>
      <c r="J903" s="319">
        <v>0</v>
      </c>
      <c r="K903" s="319">
        <v>0</v>
      </c>
      <c r="L903" s="317">
        <v>0</v>
      </c>
      <c r="M903" s="317">
        <v>0</v>
      </c>
      <c r="N903" s="317">
        <f t="shared" si="14"/>
        <v>30000</v>
      </c>
      <c r="O903" s="320" t="s">
        <v>530</v>
      </c>
      <c r="Q903" s="305"/>
    </row>
    <row r="904" spans="1:17" s="304" customFormat="1" ht="28.5" x14ac:dyDescent="0.2">
      <c r="A904" s="314">
        <v>887</v>
      </c>
      <c r="B904" s="315">
        <v>895</v>
      </c>
      <c r="C904" s="315" t="s">
        <v>2494</v>
      </c>
      <c r="D904" s="316" t="s">
        <v>285</v>
      </c>
      <c r="E904" s="316" t="s">
        <v>2495</v>
      </c>
      <c r="F904" s="316" t="s">
        <v>106</v>
      </c>
      <c r="G904" s="317">
        <v>10000</v>
      </c>
      <c r="H904" s="317">
        <v>10000</v>
      </c>
      <c r="I904" s="318" t="s">
        <v>91</v>
      </c>
      <c r="J904" s="319">
        <v>0</v>
      </c>
      <c r="K904" s="319">
        <v>0</v>
      </c>
      <c r="L904" s="317">
        <v>0</v>
      </c>
      <c r="M904" s="317">
        <v>0</v>
      </c>
      <c r="N904" s="317">
        <f t="shared" si="14"/>
        <v>10000</v>
      </c>
      <c r="O904" s="320" t="s">
        <v>530</v>
      </c>
      <c r="Q904" s="305"/>
    </row>
    <row r="905" spans="1:17" s="304" customFormat="1" ht="28.5" x14ac:dyDescent="0.2">
      <c r="A905" s="314">
        <v>888</v>
      </c>
      <c r="B905" s="315">
        <v>896</v>
      </c>
      <c r="C905" s="315" t="s">
        <v>2497</v>
      </c>
      <c r="D905" s="316" t="s">
        <v>285</v>
      </c>
      <c r="E905" s="316" t="s">
        <v>2498</v>
      </c>
      <c r="F905" s="316" t="s">
        <v>106</v>
      </c>
      <c r="G905" s="317">
        <v>10000</v>
      </c>
      <c r="H905" s="317">
        <v>10000</v>
      </c>
      <c r="I905" s="318" t="s">
        <v>91</v>
      </c>
      <c r="J905" s="319">
        <v>0</v>
      </c>
      <c r="K905" s="319">
        <v>0</v>
      </c>
      <c r="L905" s="317">
        <v>0</v>
      </c>
      <c r="M905" s="317">
        <v>0</v>
      </c>
      <c r="N905" s="317">
        <f t="shared" si="14"/>
        <v>10000</v>
      </c>
      <c r="O905" s="320" t="s">
        <v>530</v>
      </c>
      <c r="Q905" s="305"/>
    </row>
    <row r="906" spans="1:17" s="304" customFormat="1" ht="14.25" x14ac:dyDescent="0.2">
      <c r="A906" s="314">
        <v>889</v>
      </c>
      <c r="B906" s="315">
        <v>897</v>
      </c>
      <c r="C906" s="315" t="s">
        <v>2500</v>
      </c>
      <c r="D906" s="316" t="s">
        <v>285</v>
      </c>
      <c r="E906" s="316" t="s">
        <v>1843</v>
      </c>
      <c r="F906" s="316" t="s">
        <v>106</v>
      </c>
      <c r="G906" s="317">
        <v>20000</v>
      </c>
      <c r="H906" s="317">
        <v>20000</v>
      </c>
      <c r="I906" s="318" t="s">
        <v>91</v>
      </c>
      <c r="J906" s="319">
        <v>0</v>
      </c>
      <c r="K906" s="319">
        <v>0</v>
      </c>
      <c r="L906" s="317">
        <v>0</v>
      </c>
      <c r="M906" s="317">
        <v>0</v>
      </c>
      <c r="N906" s="317">
        <f t="shared" si="14"/>
        <v>20000</v>
      </c>
      <c r="O906" s="320" t="s">
        <v>530</v>
      </c>
      <c r="Q906" s="305"/>
    </row>
    <row r="907" spans="1:17" s="304" customFormat="1" ht="28.5" x14ac:dyDescent="0.2">
      <c r="A907" s="314">
        <v>890</v>
      </c>
      <c r="B907" s="315">
        <v>898</v>
      </c>
      <c r="C907" s="315" t="s">
        <v>2502</v>
      </c>
      <c r="D907" s="316" t="s">
        <v>288</v>
      </c>
      <c r="E907" s="316" t="s">
        <v>1582</v>
      </c>
      <c r="F907" s="316" t="s">
        <v>106</v>
      </c>
      <c r="G907" s="317">
        <v>175000</v>
      </c>
      <c r="H907" s="317">
        <v>175000</v>
      </c>
      <c r="I907" s="318" t="s">
        <v>91</v>
      </c>
      <c r="J907" s="319">
        <v>0</v>
      </c>
      <c r="K907" s="319">
        <v>0</v>
      </c>
      <c r="L907" s="317">
        <v>0</v>
      </c>
      <c r="M907" s="317">
        <v>0</v>
      </c>
      <c r="N907" s="317">
        <f t="shared" si="14"/>
        <v>175000</v>
      </c>
      <c r="O907" s="320" t="s">
        <v>530</v>
      </c>
      <c r="Q907" s="305"/>
    </row>
    <row r="908" spans="1:17" s="304" customFormat="1" ht="14.25" x14ac:dyDescent="0.2">
      <c r="A908" s="314">
        <v>891</v>
      </c>
      <c r="B908" s="315">
        <v>899</v>
      </c>
      <c r="C908" s="315" t="s">
        <v>2504</v>
      </c>
      <c r="D908" s="316" t="s">
        <v>288</v>
      </c>
      <c r="E908" s="316" t="s">
        <v>1554</v>
      </c>
      <c r="F908" s="316" t="s">
        <v>106</v>
      </c>
      <c r="G908" s="317">
        <v>100000</v>
      </c>
      <c r="H908" s="317">
        <v>100000</v>
      </c>
      <c r="I908" s="318" t="s">
        <v>91</v>
      </c>
      <c r="J908" s="319">
        <v>0</v>
      </c>
      <c r="K908" s="319">
        <v>0</v>
      </c>
      <c r="L908" s="317">
        <v>0</v>
      </c>
      <c r="M908" s="317">
        <v>0</v>
      </c>
      <c r="N908" s="317">
        <f t="shared" si="14"/>
        <v>100000</v>
      </c>
      <c r="O908" s="320" t="s">
        <v>530</v>
      </c>
      <c r="Q908" s="305"/>
    </row>
    <row r="909" spans="1:17" s="304" customFormat="1" ht="14.25" x14ac:dyDescent="0.2">
      <c r="A909" s="314">
        <v>892</v>
      </c>
      <c r="B909" s="315">
        <v>900</v>
      </c>
      <c r="C909" s="315" t="s">
        <v>2506</v>
      </c>
      <c r="D909" s="316" t="s">
        <v>2507</v>
      </c>
      <c r="E909" s="316" t="s">
        <v>2508</v>
      </c>
      <c r="F909" s="316" t="s">
        <v>106</v>
      </c>
      <c r="G909" s="317">
        <v>10000</v>
      </c>
      <c r="H909" s="317">
        <v>10000</v>
      </c>
      <c r="I909" s="318" t="s">
        <v>91</v>
      </c>
      <c r="J909" s="319">
        <v>0</v>
      </c>
      <c r="K909" s="319">
        <v>0</v>
      </c>
      <c r="L909" s="317">
        <v>0</v>
      </c>
      <c r="M909" s="317">
        <v>0</v>
      </c>
      <c r="N909" s="317">
        <f t="shared" si="14"/>
        <v>10000</v>
      </c>
      <c r="O909" s="320" t="s">
        <v>530</v>
      </c>
      <c r="Q909" s="305"/>
    </row>
    <row r="910" spans="1:17" s="304" customFormat="1" ht="28.5" x14ac:dyDescent="0.2">
      <c r="A910" s="314">
        <v>893</v>
      </c>
      <c r="B910" s="315">
        <v>901</v>
      </c>
      <c r="C910" s="315" t="s">
        <v>2510</v>
      </c>
      <c r="D910" s="316" t="s">
        <v>2511</v>
      </c>
      <c r="E910" s="316" t="s">
        <v>2512</v>
      </c>
      <c r="F910" s="316" t="s">
        <v>106</v>
      </c>
      <c r="G910" s="317">
        <v>311000</v>
      </c>
      <c r="H910" s="317">
        <v>311000</v>
      </c>
      <c r="I910" s="318" t="s">
        <v>91</v>
      </c>
      <c r="J910" s="319">
        <v>0</v>
      </c>
      <c r="K910" s="319">
        <v>0</v>
      </c>
      <c r="L910" s="317">
        <v>0</v>
      </c>
      <c r="M910" s="317">
        <v>0</v>
      </c>
      <c r="N910" s="317">
        <f t="shared" si="14"/>
        <v>311000</v>
      </c>
      <c r="O910" s="320" t="s">
        <v>530</v>
      </c>
      <c r="Q910" s="305"/>
    </row>
    <row r="911" spans="1:17" s="304" customFormat="1" ht="28.5" x14ac:dyDescent="0.2">
      <c r="A911" s="314">
        <v>894</v>
      </c>
      <c r="B911" s="315">
        <v>902</v>
      </c>
      <c r="C911" s="315" t="s">
        <v>2514</v>
      </c>
      <c r="D911" s="316" t="s">
        <v>2515</v>
      </c>
      <c r="E911" s="316" t="s">
        <v>1657</v>
      </c>
      <c r="F911" s="316" t="s">
        <v>106</v>
      </c>
      <c r="G911" s="317">
        <v>350000</v>
      </c>
      <c r="H911" s="317">
        <v>350000</v>
      </c>
      <c r="I911" s="318" t="s">
        <v>91</v>
      </c>
      <c r="J911" s="319">
        <v>0</v>
      </c>
      <c r="K911" s="319">
        <v>0</v>
      </c>
      <c r="L911" s="317">
        <v>0</v>
      </c>
      <c r="M911" s="317">
        <v>0</v>
      </c>
      <c r="N911" s="317">
        <f t="shared" si="14"/>
        <v>350000</v>
      </c>
      <c r="O911" s="320" t="s">
        <v>530</v>
      </c>
      <c r="Q911" s="305"/>
    </row>
    <row r="912" spans="1:17" s="304" customFormat="1" ht="28.5" x14ac:dyDescent="0.2">
      <c r="A912" s="314">
        <v>895</v>
      </c>
      <c r="B912" s="315">
        <v>903</v>
      </c>
      <c r="C912" s="315" t="s">
        <v>2517</v>
      </c>
      <c r="D912" s="316" t="s">
        <v>2515</v>
      </c>
      <c r="E912" s="316" t="s">
        <v>2171</v>
      </c>
      <c r="F912" s="316" t="s">
        <v>106</v>
      </c>
      <c r="G912" s="317">
        <v>20000</v>
      </c>
      <c r="H912" s="317">
        <v>20000</v>
      </c>
      <c r="I912" s="318" t="s">
        <v>91</v>
      </c>
      <c r="J912" s="319">
        <v>0</v>
      </c>
      <c r="K912" s="319">
        <v>0</v>
      </c>
      <c r="L912" s="317">
        <v>0</v>
      </c>
      <c r="M912" s="317">
        <v>0</v>
      </c>
      <c r="N912" s="317">
        <f t="shared" si="14"/>
        <v>20000</v>
      </c>
      <c r="O912" s="320" t="s">
        <v>530</v>
      </c>
      <c r="Q912" s="305"/>
    </row>
    <row r="913" spans="1:17" s="304" customFormat="1" ht="28.5" x14ac:dyDescent="0.2">
      <c r="A913" s="314">
        <v>896</v>
      </c>
      <c r="B913" s="315">
        <v>904</v>
      </c>
      <c r="C913" s="315" t="s">
        <v>2519</v>
      </c>
      <c r="D913" s="316" t="s">
        <v>2515</v>
      </c>
      <c r="E913" s="316" t="s">
        <v>2520</v>
      </c>
      <c r="F913" s="316" t="s">
        <v>106</v>
      </c>
      <c r="G913" s="317">
        <v>50000</v>
      </c>
      <c r="H913" s="317">
        <v>50000</v>
      </c>
      <c r="I913" s="318" t="s">
        <v>91</v>
      </c>
      <c r="J913" s="319">
        <v>0</v>
      </c>
      <c r="K913" s="319">
        <v>0</v>
      </c>
      <c r="L913" s="317">
        <v>0</v>
      </c>
      <c r="M913" s="317">
        <v>0</v>
      </c>
      <c r="N913" s="317">
        <f t="shared" si="14"/>
        <v>50000</v>
      </c>
      <c r="O913" s="320" t="s">
        <v>530</v>
      </c>
      <c r="Q913" s="305"/>
    </row>
    <row r="914" spans="1:17" s="304" customFormat="1" ht="28.5" x14ac:dyDescent="0.2">
      <c r="A914" s="314">
        <v>897</v>
      </c>
      <c r="B914" s="315">
        <v>905</v>
      </c>
      <c r="C914" s="315" t="s">
        <v>2522</v>
      </c>
      <c r="D914" s="316" t="s">
        <v>2515</v>
      </c>
      <c r="E914" s="316" t="s">
        <v>1758</v>
      </c>
      <c r="F914" s="316" t="s">
        <v>106</v>
      </c>
      <c r="G914" s="317">
        <v>15000</v>
      </c>
      <c r="H914" s="317">
        <v>15000</v>
      </c>
      <c r="I914" s="318" t="s">
        <v>91</v>
      </c>
      <c r="J914" s="319">
        <v>0</v>
      </c>
      <c r="K914" s="319">
        <v>0</v>
      </c>
      <c r="L914" s="317">
        <v>0</v>
      </c>
      <c r="M914" s="317">
        <v>0</v>
      </c>
      <c r="N914" s="317">
        <f t="shared" si="14"/>
        <v>15000</v>
      </c>
      <c r="O914" s="320" t="s">
        <v>530</v>
      </c>
      <c r="Q914" s="305"/>
    </row>
    <row r="915" spans="1:17" s="304" customFormat="1" ht="28.5" x14ac:dyDescent="0.2">
      <c r="A915" s="314">
        <v>898</v>
      </c>
      <c r="B915" s="315">
        <v>906</v>
      </c>
      <c r="C915" s="315" t="s">
        <v>2524</v>
      </c>
      <c r="D915" s="316" t="s">
        <v>2515</v>
      </c>
      <c r="E915" s="316" t="s">
        <v>1703</v>
      </c>
      <c r="F915" s="316" t="s">
        <v>106</v>
      </c>
      <c r="G915" s="317">
        <v>35000</v>
      </c>
      <c r="H915" s="317">
        <v>35000</v>
      </c>
      <c r="I915" s="318" t="s">
        <v>91</v>
      </c>
      <c r="J915" s="319">
        <v>0</v>
      </c>
      <c r="K915" s="319">
        <v>0</v>
      </c>
      <c r="L915" s="317">
        <v>0</v>
      </c>
      <c r="M915" s="317">
        <v>0</v>
      </c>
      <c r="N915" s="317">
        <f t="shared" si="14"/>
        <v>35000</v>
      </c>
      <c r="O915" s="320" t="s">
        <v>530</v>
      </c>
      <c r="Q915" s="305"/>
    </row>
    <row r="916" spans="1:17" s="304" customFormat="1" ht="28.5" x14ac:dyDescent="0.2">
      <c r="A916" s="314">
        <v>899</v>
      </c>
      <c r="B916" s="315">
        <v>907</v>
      </c>
      <c r="C916" s="315" t="s">
        <v>2526</v>
      </c>
      <c r="D916" s="316" t="s">
        <v>2515</v>
      </c>
      <c r="E916" s="316" t="s">
        <v>2527</v>
      </c>
      <c r="F916" s="316" t="s">
        <v>106</v>
      </c>
      <c r="G916" s="317">
        <v>30000</v>
      </c>
      <c r="H916" s="317">
        <v>30000</v>
      </c>
      <c r="I916" s="318" t="s">
        <v>91</v>
      </c>
      <c r="J916" s="319">
        <v>0</v>
      </c>
      <c r="K916" s="319">
        <v>0</v>
      </c>
      <c r="L916" s="317">
        <v>0</v>
      </c>
      <c r="M916" s="317">
        <v>0</v>
      </c>
      <c r="N916" s="317">
        <f t="shared" si="14"/>
        <v>30000</v>
      </c>
      <c r="O916" s="320" t="s">
        <v>530</v>
      </c>
      <c r="Q916" s="305"/>
    </row>
    <row r="917" spans="1:17" s="304" customFormat="1" ht="14.25" x14ac:dyDescent="0.2">
      <c r="A917" s="314">
        <v>900</v>
      </c>
      <c r="B917" s="315">
        <v>908</v>
      </c>
      <c r="C917" s="315" t="s">
        <v>2529</v>
      </c>
      <c r="D917" s="316" t="s">
        <v>2530</v>
      </c>
      <c r="E917" s="316" t="s">
        <v>2531</v>
      </c>
      <c r="F917" s="316" t="s">
        <v>106</v>
      </c>
      <c r="G917" s="317">
        <v>15000</v>
      </c>
      <c r="H917" s="317">
        <v>15000</v>
      </c>
      <c r="I917" s="318" t="s">
        <v>91</v>
      </c>
      <c r="J917" s="319">
        <v>0</v>
      </c>
      <c r="K917" s="319">
        <v>0</v>
      </c>
      <c r="L917" s="317">
        <v>0</v>
      </c>
      <c r="M917" s="317">
        <v>0</v>
      </c>
      <c r="N917" s="317">
        <f t="shared" si="14"/>
        <v>15000</v>
      </c>
      <c r="O917" s="320" t="s">
        <v>530</v>
      </c>
      <c r="Q917" s="305"/>
    </row>
    <row r="918" spans="1:17" s="304" customFormat="1" ht="28.5" x14ac:dyDescent="0.2">
      <c r="A918" s="314">
        <v>901</v>
      </c>
      <c r="B918" s="315">
        <v>909</v>
      </c>
      <c r="C918" s="315" t="s">
        <v>2533</v>
      </c>
      <c r="D918" s="316" t="s">
        <v>2530</v>
      </c>
      <c r="E918" s="316" t="s">
        <v>2534</v>
      </c>
      <c r="F918" s="316" t="s">
        <v>106</v>
      </c>
      <c r="G918" s="317">
        <v>45000</v>
      </c>
      <c r="H918" s="317">
        <v>45000</v>
      </c>
      <c r="I918" s="318" t="s">
        <v>91</v>
      </c>
      <c r="J918" s="319">
        <v>0</v>
      </c>
      <c r="K918" s="319">
        <v>0</v>
      </c>
      <c r="L918" s="317">
        <v>0</v>
      </c>
      <c r="M918" s="317">
        <v>0</v>
      </c>
      <c r="N918" s="317">
        <f t="shared" si="14"/>
        <v>45000</v>
      </c>
      <c r="O918" s="320" t="s">
        <v>530</v>
      </c>
      <c r="Q918" s="305"/>
    </row>
    <row r="919" spans="1:17" s="304" customFormat="1" ht="42.75" x14ac:dyDescent="0.2">
      <c r="A919" s="314">
        <v>902</v>
      </c>
      <c r="B919" s="315">
        <v>910</v>
      </c>
      <c r="C919" s="315" t="s">
        <v>2536</v>
      </c>
      <c r="D919" s="316" t="s">
        <v>481</v>
      </c>
      <c r="E919" s="316" t="s">
        <v>2537</v>
      </c>
      <c r="F919" s="316" t="s">
        <v>106</v>
      </c>
      <c r="G919" s="317">
        <v>15000</v>
      </c>
      <c r="H919" s="317">
        <v>15000</v>
      </c>
      <c r="I919" s="318" t="s">
        <v>91</v>
      </c>
      <c r="J919" s="319">
        <v>0</v>
      </c>
      <c r="K919" s="319">
        <v>0</v>
      </c>
      <c r="L919" s="317">
        <v>0</v>
      </c>
      <c r="M919" s="317">
        <v>0</v>
      </c>
      <c r="N919" s="317">
        <f t="shared" si="14"/>
        <v>15000</v>
      </c>
      <c r="O919" s="320" t="s">
        <v>530</v>
      </c>
      <c r="Q919" s="305"/>
    </row>
    <row r="920" spans="1:17" s="304" customFormat="1" ht="28.5" x14ac:dyDescent="0.2">
      <c r="A920" s="314">
        <v>903</v>
      </c>
      <c r="B920" s="315">
        <v>911</v>
      </c>
      <c r="C920" s="315" t="s">
        <v>2539</v>
      </c>
      <c r="D920" s="316" t="s">
        <v>481</v>
      </c>
      <c r="E920" s="316" t="s">
        <v>2540</v>
      </c>
      <c r="F920" s="316" t="s">
        <v>106</v>
      </c>
      <c r="G920" s="317">
        <v>15000</v>
      </c>
      <c r="H920" s="317">
        <v>15000</v>
      </c>
      <c r="I920" s="318" t="s">
        <v>91</v>
      </c>
      <c r="J920" s="319">
        <v>0</v>
      </c>
      <c r="K920" s="319">
        <v>0</v>
      </c>
      <c r="L920" s="317">
        <v>0</v>
      </c>
      <c r="M920" s="317">
        <v>0</v>
      </c>
      <c r="N920" s="317">
        <f t="shared" si="14"/>
        <v>15000</v>
      </c>
      <c r="O920" s="320" t="s">
        <v>530</v>
      </c>
      <c r="Q920" s="305"/>
    </row>
    <row r="921" spans="1:17" s="304" customFormat="1" ht="28.5" x14ac:dyDescent="0.2">
      <c r="A921" s="314">
        <v>904</v>
      </c>
      <c r="B921" s="315">
        <v>912</v>
      </c>
      <c r="C921" s="315" t="s">
        <v>2542</v>
      </c>
      <c r="D921" s="316" t="s">
        <v>626</v>
      </c>
      <c r="E921" s="316" t="s">
        <v>2543</v>
      </c>
      <c r="F921" s="316" t="s">
        <v>106</v>
      </c>
      <c r="G921" s="317">
        <v>20000</v>
      </c>
      <c r="H921" s="317">
        <v>20000</v>
      </c>
      <c r="I921" s="318" t="s">
        <v>91</v>
      </c>
      <c r="J921" s="319">
        <v>0</v>
      </c>
      <c r="K921" s="319">
        <v>0</v>
      </c>
      <c r="L921" s="317">
        <v>0</v>
      </c>
      <c r="M921" s="317">
        <v>0</v>
      </c>
      <c r="N921" s="317">
        <f t="shared" si="14"/>
        <v>20000</v>
      </c>
      <c r="O921" s="320" t="s">
        <v>530</v>
      </c>
      <c r="Q921" s="305"/>
    </row>
    <row r="922" spans="1:17" s="304" customFormat="1" ht="28.5" x14ac:dyDescent="0.2">
      <c r="A922" s="314">
        <v>905</v>
      </c>
      <c r="B922" s="315">
        <v>913</v>
      </c>
      <c r="C922" s="315" t="s">
        <v>2545</v>
      </c>
      <c r="D922" s="316" t="s">
        <v>626</v>
      </c>
      <c r="E922" s="316" t="s">
        <v>1072</v>
      </c>
      <c r="F922" s="316" t="s">
        <v>106</v>
      </c>
      <c r="G922" s="317">
        <v>12000</v>
      </c>
      <c r="H922" s="317">
        <v>12000</v>
      </c>
      <c r="I922" s="318" t="s">
        <v>91</v>
      </c>
      <c r="J922" s="319">
        <v>0</v>
      </c>
      <c r="K922" s="319">
        <v>0</v>
      </c>
      <c r="L922" s="317">
        <v>0</v>
      </c>
      <c r="M922" s="317">
        <v>0</v>
      </c>
      <c r="N922" s="317">
        <f t="shared" si="14"/>
        <v>12000</v>
      </c>
      <c r="O922" s="320" t="s">
        <v>530</v>
      </c>
      <c r="Q922" s="305"/>
    </row>
    <row r="923" spans="1:17" s="304" customFormat="1" ht="14.25" x14ac:dyDescent="0.2">
      <c r="A923" s="314">
        <v>906</v>
      </c>
      <c r="B923" s="315">
        <v>914</v>
      </c>
      <c r="C923" s="315" t="s">
        <v>2547</v>
      </c>
      <c r="D923" s="316" t="s">
        <v>626</v>
      </c>
      <c r="E923" s="316" t="s">
        <v>1530</v>
      </c>
      <c r="F923" s="316" t="s">
        <v>106</v>
      </c>
      <c r="G923" s="317">
        <v>35000</v>
      </c>
      <c r="H923" s="317">
        <v>35000</v>
      </c>
      <c r="I923" s="318" t="s">
        <v>91</v>
      </c>
      <c r="J923" s="319">
        <v>0</v>
      </c>
      <c r="K923" s="319">
        <v>0</v>
      </c>
      <c r="L923" s="317">
        <v>0</v>
      </c>
      <c r="M923" s="317">
        <v>0</v>
      </c>
      <c r="N923" s="317">
        <f t="shared" si="14"/>
        <v>35000</v>
      </c>
      <c r="O923" s="320" t="s">
        <v>530</v>
      </c>
      <c r="Q923" s="305"/>
    </row>
    <row r="924" spans="1:17" s="304" customFormat="1" ht="14.25" x14ac:dyDescent="0.2">
      <c r="A924" s="314">
        <v>907</v>
      </c>
      <c r="B924" s="315">
        <v>915</v>
      </c>
      <c r="C924" s="315" t="s">
        <v>2549</v>
      </c>
      <c r="D924" s="316" t="s">
        <v>296</v>
      </c>
      <c r="E924" s="316" t="s">
        <v>2550</v>
      </c>
      <c r="F924" s="316" t="s">
        <v>106</v>
      </c>
      <c r="G924" s="317">
        <v>300000</v>
      </c>
      <c r="H924" s="317">
        <v>300000</v>
      </c>
      <c r="I924" s="318" t="s">
        <v>91</v>
      </c>
      <c r="J924" s="319">
        <v>0</v>
      </c>
      <c r="K924" s="319">
        <v>0</v>
      </c>
      <c r="L924" s="317">
        <v>0</v>
      </c>
      <c r="M924" s="317">
        <v>0</v>
      </c>
      <c r="N924" s="317">
        <f t="shared" si="14"/>
        <v>300000</v>
      </c>
      <c r="O924" s="320" t="s">
        <v>530</v>
      </c>
      <c r="Q924" s="305"/>
    </row>
    <row r="925" spans="1:17" s="304" customFormat="1" ht="14.25" x14ac:dyDescent="0.2">
      <c r="A925" s="314">
        <v>908</v>
      </c>
      <c r="B925" s="315">
        <v>916</v>
      </c>
      <c r="C925" s="315" t="s">
        <v>2552</v>
      </c>
      <c r="D925" s="316" t="s">
        <v>296</v>
      </c>
      <c r="E925" s="316" t="s">
        <v>2553</v>
      </c>
      <c r="F925" s="316" t="s">
        <v>106</v>
      </c>
      <c r="G925" s="317">
        <v>57000</v>
      </c>
      <c r="H925" s="317">
        <v>57000</v>
      </c>
      <c r="I925" s="318" t="s">
        <v>91</v>
      </c>
      <c r="J925" s="319">
        <v>0</v>
      </c>
      <c r="K925" s="319">
        <v>0</v>
      </c>
      <c r="L925" s="317">
        <v>0</v>
      </c>
      <c r="M925" s="317">
        <v>0</v>
      </c>
      <c r="N925" s="317">
        <f t="shared" si="14"/>
        <v>57000</v>
      </c>
      <c r="O925" s="320" t="s">
        <v>530</v>
      </c>
      <c r="Q925" s="305"/>
    </row>
    <row r="926" spans="1:17" s="304" customFormat="1" ht="14.25" x14ac:dyDescent="0.2">
      <c r="A926" s="314">
        <v>909</v>
      </c>
      <c r="B926" s="315">
        <v>917</v>
      </c>
      <c r="C926" s="315" t="s">
        <v>2555</v>
      </c>
      <c r="D926" s="316" t="s">
        <v>296</v>
      </c>
      <c r="E926" s="316" t="s">
        <v>2556</v>
      </c>
      <c r="F926" s="316" t="s">
        <v>106</v>
      </c>
      <c r="G926" s="317">
        <v>21500</v>
      </c>
      <c r="H926" s="317">
        <v>21500</v>
      </c>
      <c r="I926" s="318" t="s">
        <v>91</v>
      </c>
      <c r="J926" s="319">
        <v>0</v>
      </c>
      <c r="K926" s="319">
        <v>0</v>
      </c>
      <c r="L926" s="317">
        <v>0</v>
      </c>
      <c r="M926" s="317">
        <v>0</v>
      </c>
      <c r="N926" s="317">
        <f t="shared" ref="N926:N989" si="15">IF(L926&gt;0,L926-M926,H926-M926)</f>
        <v>21500</v>
      </c>
      <c r="O926" s="320" t="s">
        <v>530</v>
      </c>
      <c r="Q926" s="305"/>
    </row>
    <row r="927" spans="1:17" s="304" customFormat="1" ht="14.25" x14ac:dyDescent="0.2">
      <c r="A927" s="314">
        <v>910</v>
      </c>
      <c r="B927" s="315">
        <v>918</v>
      </c>
      <c r="C927" s="315" t="s">
        <v>2558</v>
      </c>
      <c r="D927" s="316" t="s">
        <v>296</v>
      </c>
      <c r="E927" s="316" t="s">
        <v>2559</v>
      </c>
      <c r="F927" s="316" t="s">
        <v>106</v>
      </c>
      <c r="G927" s="317">
        <v>112000</v>
      </c>
      <c r="H927" s="317">
        <v>112000</v>
      </c>
      <c r="I927" s="318" t="s">
        <v>91</v>
      </c>
      <c r="J927" s="319">
        <v>0</v>
      </c>
      <c r="K927" s="319">
        <v>0</v>
      </c>
      <c r="L927" s="317">
        <v>0</v>
      </c>
      <c r="M927" s="317">
        <v>0</v>
      </c>
      <c r="N927" s="317">
        <f t="shared" si="15"/>
        <v>112000</v>
      </c>
      <c r="O927" s="320" t="s">
        <v>530</v>
      </c>
      <c r="Q927" s="305"/>
    </row>
    <row r="928" spans="1:17" s="304" customFormat="1" ht="14.25" x14ac:dyDescent="0.2">
      <c r="A928" s="314">
        <v>911</v>
      </c>
      <c r="B928" s="315">
        <v>919</v>
      </c>
      <c r="C928" s="315" t="s">
        <v>2561</v>
      </c>
      <c r="D928" s="316" t="s">
        <v>1888</v>
      </c>
      <c r="E928" s="316" t="s">
        <v>2264</v>
      </c>
      <c r="F928" s="316" t="s">
        <v>106</v>
      </c>
      <c r="G928" s="317">
        <v>60000</v>
      </c>
      <c r="H928" s="317">
        <v>60000</v>
      </c>
      <c r="I928" s="318" t="s">
        <v>91</v>
      </c>
      <c r="J928" s="319">
        <v>0</v>
      </c>
      <c r="K928" s="319">
        <v>0</v>
      </c>
      <c r="L928" s="317">
        <v>0</v>
      </c>
      <c r="M928" s="317">
        <v>0</v>
      </c>
      <c r="N928" s="317">
        <f t="shared" si="15"/>
        <v>60000</v>
      </c>
      <c r="O928" s="320" t="s">
        <v>530</v>
      </c>
      <c r="Q928" s="305"/>
    </row>
    <row r="929" spans="1:17" s="304" customFormat="1" ht="14.25" x14ac:dyDescent="0.2">
      <c r="A929" s="314">
        <v>912</v>
      </c>
      <c r="B929" s="315">
        <v>920</v>
      </c>
      <c r="C929" s="315" t="s">
        <v>2563</v>
      </c>
      <c r="D929" s="316" t="s">
        <v>1224</v>
      </c>
      <c r="E929" s="316" t="s">
        <v>1720</v>
      </c>
      <c r="F929" s="316" t="s">
        <v>106</v>
      </c>
      <c r="G929" s="317">
        <v>25000</v>
      </c>
      <c r="H929" s="317">
        <v>25000</v>
      </c>
      <c r="I929" s="318" t="s">
        <v>91</v>
      </c>
      <c r="J929" s="319">
        <v>0</v>
      </c>
      <c r="K929" s="319">
        <v>0</v>
      </c>
      <c r="L929" s="317">
        <v>0</v>
      </c>
      <c r="M929" s="317">
        <v>0</v>
      </c>
      <c r="N929" s="317">
        <f t="shared" si="15"/>
        <v>25000</v>
      </c>
      <c r="O929" s="320" t="s">
        <v>530</v>
      </c>
      <c r="Q929" s="305"/>
    </row>
    <row r="930" spans="1:17" s="304" customFormat="1" ht="14.25" x14ac:dyDescent="0.2">
      <c r="A930" s="314">
        <v>913</v>
      </c>
      <c r="B930" s="315">
        <v>921</v>
      </c>
      <c r="C930" s="315" t="s">
        <v>2565</v>
      </c>
      <c r="D930" s="316" t="s">
        <v>1224</v>
      </c>
      <c r="E930" s="316" t="s">
        <v>1726</v>
      </c>
      <c r="F930" s="316" t="s">
        <v>106</v>
      </c>
      <c r="G930" s="317">
        <v>10000</v>
      </c>
      <c r="H930" s="317">
        <v>10000</v>
      </c>
      <c r="I930" s="318" t="s">
        <v>91</v>
      </c>
      <c r="J930" s="319">
        <v>0</v>
      </c>
      <c r="K930" s="319">
        <v>0</v>
      </c>
      <c r="L930" s="317">
        <v>0</v>
      </c>
      <c r="M930" s="317">
        <v>0</v>
      </c>
      <c r="N930" s="317">
        <f t="shared" si="15"/>
        <v>10000</v>
      </c>
      <c r="O930" s="320" t="s">
        <v>530</v>
      </c>
      <c r="Q930" s="305"/>
    </row>
    <row r="931" spans="1:17" s="304" customFormat="1" ht="28.5" x14ac:dyDescent="0.2">
      <c r="A931" s="314">
        <v>914</v>
      </c>
      <c r="B931" s="315">
        <v>922</v>
      </c>
      <c r="C931" s="315" t="s">
        <v>2567</v>
      </c>
      <c r="D931" s="316" t="s">
        <v>1233</v>
      </c>
      <c r="E931" s="316" t="s">
        <v>2568</v>
      </c>
      <c r="F931" s="316" t="s">
        <v>106</v>
      </c>
      <c r="G931" s="317">
        <v>30000</v>
      </c>
      <c r="H931" s="317">
        <v>30000</v>
      </c>
      <c r="I931" s="318" t="s">
        <v>91</v>
      </c>
      <c r="J931" s="319">
        <v>0</v>
      </c>
      <c r="K931" s="319">
        <v>0</v>
      </c>
      <c r="L931" s="317">
        <v>0</v>
      </c>
      <c r="M931" s="317">
        <v>0</v>
      </c>
      <c r="N931" s="317">
        <f t="shared" si="15"/>
        <v>30000</v>
      </c>
      <c r="O931" s="320" t="s">
        <v>530</v>
      </c>
      <c r="Q931" s="305"/>
    </row>
    <row r="932" spans="1:17" s="304" customFormat="1" ht="28.5" x14ac:dyDescent="0.2">
      <c r="A932" s="314">
        <v>915</v>
      </c>
      <c r="B932" s="315">
        <v>923</v>
      </c>
      <c r="C932" s="315" t="s">
        <v>2570</v>
      </c>
      <c r="D932" s="316" t="s">
        <v>2571</v>
      </c>
      <c r="E932" s="316" t="s">
        <v>2572</v>
      </c>
      <c r="F932" s="316" t="s">
        <v>106</v>
      </c>
      <c r="G932" s="317">
        <v>42000</v>
      </c>
      <c r="H932" s="317">
        <v>42000</v>
      </c>
      <c r="I932" s="318" t="s">
        <v>91</v>
      </c>
      <c r="J932" s="319">
        <v>0</v>
      </c>
      <c r="K932" s="319">
        <v>0</v>
      </c>
      <c r="L932" s="317">
        <v>0</v>
      </c>
      <c r="M932" s="317">
        <v>0</v>
      </c>
      <c r="N932" s="317">
        <f t="shared" si="15"/>
        <v>42000</v>
      </c>
      <c r="O932" s="320" t="s">
        <v>530</v>
      </c>
      <c r="Q932" s="305"/>
    </row>
    <row r="933" spans="1:17" s="304" customFormat="1" ht="28.5" x14ac:dyDescent="0.2">
      <c r="A933" s="314">
        <v>916</v>
      </c>
      <c r="B933" s="315">
        <v>924</v>
      </c>
      <c r="C933" s="315" t="s">
        <v>2574</v>
      </c>
      <c r="D933" s="316" t="s">
        <v>2571</v>
      </c>
      <c r="E933" s="316" t="s">
        <v>1530</v>
      </c>
      <c r="F933" s="316" t="s">
        <v>106</v>
      </c>
      <c r="G933" s="317">
        <v>20000</v>
      </c>
      <c r="H933" s="317">
        <v>20000</v>
      </c>
      <c r="I933" s="318" t="s">
        <v>91</v>
      </c>
      <c r="J933" s="319">
        <v>0</v>
      </c>
      <c r="K933" s="319">
        <v>0</v>
      </c>
      <c r="L933" s="317">
        <v>0</v>
      </c>
      <c r="M933" s="317">
        <v>0</v>
      </c>
      <c r="N933" s="317">
        <f t="shared" si="15"/>
        <v>20000</v>
      </c>
      <c r="O933" s="320" t="s">
        <v>530</v>
      </c>
      <c r="Q933" s="305"/>
    </row>
    <row r="934" spans="1:17" s="304" customFormat="1" ht="28.5" x14ac:dyDescent="0.2">
      <c r="A934" s="314">
        <v>917</v>
      </c>
      <c r="B934" s="315">
        <v>925</v>
      </c>
      <c r="C934" s="315" t="s">
        <v>2576</v>
      </c>
      <c r="D934" s="316" t="s">
        <v>238</v>
      </c>
      <c r="E934" s="316" t="s">
        <v>2248</v>
      </c>
      <c r="F934" s="316" t="s">
        <v>106</v>
      </c>
      <c r="G934" s="317">
        <v>0</v>
      </c>
      <c r="H934" s="317">
        <v>0</v>
      </c>
      <c r="I934" s="318" t="s">
        <v>91</v>
      </c>
      <c r="J934" s="319">
        <v>0</v>
      </c>
      <c r="K934" s="319">
        <v>0</v>
      </c>
      <c r="L934" s="317">
        <v>0</v>
      </c>
      <c r="M934" s="317">
        <v>0</v>
      </c>
      <c r="N934" s="317">
        <f t="shared" si="15"/>
        <v>0</v>
      </c>
      <c r="O934" s="320" t="s">
        <v>530</v>
      </c>
      <c r="Q934" s="305"/>
    </row>
    <row r="935" spans="1:17" s="304" customFormat="1" ht="28.5" x14ac:dyDescent="0.2">
      <c r="A935" s="314">
        <v>918</v>
      </c>
      <c r="B935" s="315">
        <v>926</v>
      </c>
      <c r="C935" s="315" t="s">
        <v>2578</v>
      </c>
      <c r="D935" s="316" t="s">
        <v>1587</v>
      </c>
      <c r="E935" s="316" t="s">
        <v>2579</v>
      </c>
      <c r="F935" s="316" t="s">
        <v>106</v>
      </c>
      <c r="G935" s="317">
        <v>5000</v>
      </c>
      <c r="H935" s="317">
        <v>5000</v>
      </c>
      <c r="I935" s="318" t="s">
        <v>91</v>
      </c>
      <c r="J935" s="319">
        <v>0</v>
      </c>
      <c r="K935" s="319">
        <v>0</v>
      </c>
      <c r="L935" s="317">
        <v>0</v>
      </c>
      <c r="M935" s="317">
        <v>0</v>
      </c>
      <c r="N935" s="317">
        <f t="shared" si="15"/>
        <v>5000</v>
      </c>
      <c r="O935" s="320" t="s">
        <v>530</v>
      </c>
      <c r="Q935" s="305"/>
    </row>
    <row r="936" spans="1:17" s="304" customFormat="1" ht="28.5" x14ac:dyDescent="0.2">
      <c r="A936" s="314">
        <v>919</v>
      </c>
      <c r="B936" s="315">
        <v>927</v>
      </c>
      <c r="C936" s="315" t="s">
        <v>2581</v>
      </c>
      <c r="D936" s="316" t="s">
        <v>1587</v>
      </c>
      <c r="E936" s="316" t="s">
        <v>2582</v>
      </c>
      <c r="F936" s="316" t="s">
        <v>106</v>
      </c>
      <c r="G936" s="317">
        <v>15000</v>
      </c>
      <c r="H936" s="317">
        <v>15000</v>
      </c>
      <c r="I936" s="318" t="s">
        <v>91</v>
      </c>
      <c r="J936" s="319">
        <v>0</v>
      </c>
      <c r="K936" s="319">
        <v>0</v>
      </c>
      <c r="L936" s="317">
        <v>0</v>
      </c>
      <c r="M936" s="317">
        <v>0</v>
      </c>
      <c r="N936" s="317">
        <f t="shared" si="15"/>
        <v>15000</v>
      </c>
      <c r="O936" s="320" t="s">
        <v>530</v>
      </c>
      <c r="Q936" s="305"/>
    </row>
    <row r="937" spans="1:17" s="304" customFormat="1" ht="14.25" x14ac:dyDescent="0.2">
      <c r="A937" s="314">
        <v>920</v>
      </c>
      <c r="B937" s="315">
        <v>928</v>
      </c>
      <c r="C937" s="315" t="s">
        <v>2584</v>
      </c>
      <c r="D937" s="316" t="s">
        <v>1690</v>
      </c>
      <c r="E937" s="316" t="s">
        <v>1698</v>
      </c>
      <c r="F937" s="316" t="s">
        <v>106</v>
      </c>
      <c r="G937" s="317">
        <v>5000</v>
      </c>
      <c r="H937" s="317">
        <v>5000</v>
      </c>
      <c r="I937" s="318" t="s">
        <v>91</v>
      </c>
      <c r="J937" s="319">
        <v>0</v>
      </c>
      <c r="K937" s="319">
        <v>0</v>
      </c>
      <c r="L937" s="317">
        <v>0</v>
      </c>
      <c r="M937" s="317">
        <v>0</v>
      </c>
      <c r="N937" s="317">
        <f t="shared" si="15"/>
        <v>5000</v>
      </c>
      <c r="O937" s="320" t="s">
        <v>530</v>
      </c>
      <c r="Q937" s="305"/>
    </row>
    <row r="938" spans="1:17" s="304" customFormat="1" ht="14.25" x14ac:dyDescent="0.2">
      <c r="A938" s="314">
        <v>921</v>
      </c>
      <c r="B938" s="315">
        <v>929</v>
      </c>
      <c r="C938" s="315" t="s">
        <v>2586</v>
      </c>
      <c r="D938" s="316" t="s">
        <v>1690</v>
      </c>
      <c r="E938" s="316" t="s">
        <v>1657</v>
      </c>
      <c r="F938" s="316" t="s">
        <v>106</v>
      </c>
      <c r="G938" s="317">
        <v>350000</v>
      </c>
      <c r="H938" s="317">
        <v>350000</v>
      </c>
      <c r="I938" s="318" t="s">
        <v>91</v>
      </c>
      <c r="J938" s="319">
        <v>0</v>
      </c>
      <c r="K938" s="319">
        <v>0</v>
      </c>
      <c r="L938" s="317">
        <v>0</v>
      </c>
      <c r="M938" s="317">
        <v>0</v>
      </c>
      <c r="N938" s="317">
        <f t="shared" si="15"/>
        <v>350000</v>
      </c>
      <c r="O938" s="320" t="s">
        <v>530</v>
      </c>
      <c r="Q938" s="305"/>
    </row>
    <row r="939" spans="1:17" s="304" customFormat="1" ht="14.25" x14ac:dyDescent="0.2">
      <c r="A939" s="314">
        <v>922</v>
      </c>
      <c r="B939" s="315">
        <v>930</v>
      </c>
      <c r="C939" s="315" t="s">
        <v>2588</v>
      </c>
      <c r="D939" s="316" t="s">
        <v>1690</v>
      </c>
      <c r="E939" s="316" t="s">
        <v>2589</v>
      </c>
      <c r="F939" s="316" t="s">
        <v>106</v>
      </c>
      <c r="G939" s="317">
        <v>10000</v>
      </c>
      <c r="H939" s="317">
        <v>10000</v>
      </c>
      <c r="I939" s="318" t="s">
        <v>91</v>
      </c>
      <c r="J939" s="319">
        <v>0</v>
      </c>
      <c r="K939" s="319">
        <v>0</v>
      </c>
      <c r="L939" s="317">
        <v>0</v>
      </c>
      <c r="M939" s="317">
        <v>0</v>
      </c>
      <c r="N939" s="317">
        <f t="shared" si="15"/>
        <v>10000</v>
      </c>
      <c r="O939" s="320" t="s">
        <v>530</v>
      </c>
      <c r="Q939" s="305"/>
    </row>
    <row r="940" spans="1:17" s="304" customFormat="1" ht="14.25" x14ac:dyDescent="0.2">
      <c r="A940" s="314">
        <v>923</v>
      </c>
      <c r="B940" s="315">
        <v>931</v>
      </c>
      <c r="C940" s="315" t="s">
        <v>2591</v>
      </c>
      <c r="D940" s="316" t="s">
        <v>635</v>
      </c>
      <c r="E940" s="316" t="s">
        <v>2592</v>
      </c>
      <c r="F940" s="316" t="s">
        <v>106</v>
      </c>
      <c r="G940" s="317">
        <v>5000</v>
      </c>
      <c r="H940" s="317">
        <v>5000</v>
      </c>
      <c r="I940" s="318" t="s">
        <v>91</v>
      </c>
      <c r="J940" s="319">
        <v>0</v>
      </c>
      <c r="K940" s="319">
        <v>0</v>
      </c>
      <c r="L940" s="317">
        <v>0</v>
      </c>
      <c r="M940" s="317">
        <v>0</v>
      </c>
      <c r="N940" s="317">
        <f t="shared" si="15"/>
        <v>5000</v>
      </c>
      <c r="O940" s="320" t="s">
        <v>530</v>
      </c>
      <c r="Q940" s="305"/>
    </row>
    <row r="941" spans="1:17" s="304" customFormat="1" ht="14.25" x14ac:dyDescent="0.2">
      <c r="A941" s="314">
        <v>924</v>
      </c>
      <c r="B941" s="315">
        <v>932</v>
      </c>
      <c r="C941" s="315" t="s">
        <v>2594</v>
      </c>
      <c r="D941" s="316" t="s">
        <v>635</v>
      </c>
      <c r="E941" s="316" t="s">
        <v>2595</v>
      </c>
      <c r="F941" s="316" t="s">
        <v>106</v>
      </c>
      <c r="G941" s="317">
        <v>10000</v>
      </c>
      <c r="H941" s="317">
        <v>10000</v>
      </c>
      <c r="I941" s="318" t="s">
        <v>91</v>
      </c>
      <c r="J941" s="319">
        <v>0</v>
      </c>
      <c r="K941" s="319">
        <v>0</v>
      </c>
      <c r="L941" s="317">
        <v>0</v>
      </c>
      <c r="M941" s="317">
        <v>0</v>
      </c>
      <c r="N941" s="317">
        <f t="shared" si="15"/>
        <v>10000</v>
      </c>
      <c r="O941" s="320" t="s">
        <v>530</v>
      </c>
      <c r="Q941" s="305"/>
    </row>
    <row r="942" spans="1:17" s="304" customFormat="1" ht="28.5" x14ac:dyDescent="0.2">
      <c r="A942" s="314">
        <v>925</v>
      </c>
      <c r="B942" s="315">
        <v>933</v>
      </c>
      <c r="C942" s="315" t="s">
        <v>2597</v>
      </c>
      <c r="D942" s="316" t="s">
        <v>754</v>
      </c>
      <c r="E942" s="316" t="s">
        <v>2598</v>
      </c>
      <c r="F942" s="316" t="s">
        <v>106</v>
      </c>
      <c r="G942" s="317">
        <v>30000</v>
      </c>
      <c r="H942" s="317">
        <v>30000</v>
      </c>
      <c r="I942" s="318" t="s">
        <v>91</v>
      </c>
      <c r="J942" s="319">
        <v>0</v>
      </c>
      <c r="K942" s="319">
        <v>0</v>
      </c>
      <c r="L942" s="317">
        <v>0</v>
      </c>
      <c r="M942" s="317">
        <v>0</v>
      </c>
      <c r="N942" s="317">
        <f t="shared" si="15"/>
        <v>30000</v>
      </c>
      <c r="O942" s="320" t="s">
        <v>530</v>
      </c>
      <c r="Q942" s="305"/>
    </row>
    <row r="943" spans="1:17" s="304" customFormat="1" ht="14.25" x14ac:dyDescent="0.2">
      <c r="A943" s="314">
        <v>926</v>
      </c>
      <c r="B943" s="315">
        <v>934</v>
      </c>
      <c r="C943" s="315" t="s">
        <v>2600</v>
      </c>
      <c r="D943" s="316" t="s">
        <v>299</v>
      </c>
      <c r="E943" s="316" t="s">
        <v>2601</v>
      </c>
      <c r="F943" s="316" t="s">
        <v>106</v>
      </c>
      <c r="G943" s="317">
        <v>19500</v>
      </c>
      <c r="H943" s="317">
        <v>19500</v>
      </c>
      <c r="I943" s="318" t="s">
        <v>91</v>
      </c>
      <c r="J943" s="319">
        <v>0</v>
      </c>
      <c r="K943" s="319">
        <v>0</v>
      </c>
      <c r="L943" s="317">
        <v>0</v>
      </c>
      <c r="M943" s="317">
        <v>0</v>
      </c>
      <c r="N943" s="317">
        <f t="shared" si="15"/>
        <v>19500</v>
      </c>
      <c r="O943" s="320" t="s">
        <v>530</v>
      </c>
      <c r="Q943" s="305"/>
    </row>
    <row r="944" spans="1:17" s="304" customFormat="1" ht="28.5" x14ac:dyDescent="0.2">
      <c r="A944" s="314">
        <v>927</v>
      </c>
      <c r="B944" s="315">
        <v>935</v>
      </c>
      <c r="C944" s="315" t="s">
        <v>2603</v>
      </c>
      <c r="D944" s="316" t="s">
        <v>299</v>
      </c>
      <c r="E944" s="316" t="s">
        <v>2604</v>
      </c>
      <c r="F944" s="316" t="s">
        <v>106</v>
      </c>
      <c r="G944" s="317">
        <v>80000</v>
      </c>
      <c r="H944" s="317">
        <v>80000</v>
      </c>
      <c r="I944" s="318" t="s">
        <v>91</v>
      </c>
      <c r="J944" s="319">
        <v>0</v>
      </c>
      <c r="K944" s="319">
        <v>0</v>
      </c>
      <c r="L944" s="317">
        <v>0</v>
      </c>
      <c r="M944" s="317">
        <v>0</v>
      </c>
      <c r="N944" s="317">
        <f t="shared" si="15"/>
        <v>80000</v>
      </c>
      <c r="O944" s="320" t="s">
        <v>530</v>
      </c>
      <c r="Q944" s="305"/>
    </row>
    <row r="945" spans="1:17" s="304" customFormat="1" ht="14.25" x14ac:dyDescent="0.2">
      <c r="A945" s="314">
        <v>928</v>
      </c>
      <c r="B945" s="315">
        <v>936</v>
      </c>
      <c r="C945" s="315" t="s">
        <v>2606</v>
      </c>
      <c r="D945" s="316" t="s">
        <v>301</v>
      </c>
      <c r="E945" s="316" t="s">
        <v>2607</v>
      </c>
      <c r="F945" s="316" t="s">
        <v>106</v>
      </c>
      <c r="G945" s="317">
        <v>32200</v>
      </c>
      <c r="H945" s="317">
        <v>32200</v>
      </c>
      <c r="I945" s="318" t="s">
        <v>91</v>
      </c>
      <c r="J945" s="319">
        <v>0</v>
      </c>
      <c r="K945" s="319">
        <v>0</v>
      </c>
      <c r="L945" s="317">
        <v>0</v>
      </c>
      <c r="M945" s="317">
        <v>0</v>
      </c>
      <c r="N945" s="317">
        <f t="shared" si="15"/>
        <v>32200</v>
      </c>
      <c r="O945" s="320" t="s">
        <v>530</v>
      </c>
      <c r="Q945" s="305"/>
    </row>
    <row r="946" spans="1:17" s="304" customFormat="1" ht="14.25" x14ac:dyDescent="0.2">
      <c r="A946" s="314">
        <v>929</v>
      </c>
      <c r="B946" s="315">
        <v>937</v>
      </c>
      <c r="C946" s="315" t="s">
        <v>2609</v>
      </c>
      <c r="D946" s="316" t="s">
        <v>301</v>
      </c>
      <c r="E946" s="316" t="s">
        <v>1445</v>
      </c>
      <c r="F946" s="316" t="s">
        <v>106</v>
      </c>
      <c r="G946" s="317">
        <v>45000</v>
      </c>
      <c r="H946" s="317">
        <v>45000</v>
      </c>
      <c r="I946" s="318" t="s">
        <v>91</v>
      </c>
      <c r="J946" s="319">
        <v>0</v>
      </c>
      <c r="K946" s="319">
        <v>0</v>
      </c>
      <c r="L946" s="317">
        <v>0</v>
      </c>
      <c r="M946" s="317">
        <v>0</v>
      </c>
      <c r="N946" s="317">
        <f t="shared" si="15"/>
        <v>45000</v>
      </c>
      <c r="O946" s="320" t="s">
        <v>530</v>
      </c>
      <c r="Q946" s="305"/>
    </row>
    <row r="947" spans="1:17" s="304" customFormat="1" ht="14.25" x14ac:dyDescent="0.2">
      <c r="A947" s="314">
        <v>930</v>
      </c>
      <c r="B947" s="315">
        <v>938</v>
      </c>
      <c r="C947" s="315" t="s">
        <v>2611</v>
      </c>
      <c r="D947" s="316" t="s">
        <v>1757</v>
      </c>
      <c r="E947" s="316" t="s">
        <v>1698</v>
      </c>
      <c r="F947" s="316" t="s">
        <v>106</v>
      </c>
      <c r="G947" s="317">
        <v>5000</v>
      </c>
      <c r="H947" s="317">
        <v>5000</v>
      </c>
      <c r="I947" s="318" t="s">
        <v>91</v>
      </c>
      <c r="J947" s="319">
        <v>0</v>
      </c>
      <c r="K947" s="319">
        <v>0</v>
      </c>
      <c r="L947" s="317">
        <v>0</v>
      </c>
      <c r="M947" s="317">
        <v>0</v>
      </c>
      <c r="N947" s="317">
        <f t="shared" si="15"/>
        <v>5000</v>
      </c>
      <c r="O947" s="320" t="s">
        <v>530</v>
      </c>
      <c r="Q947" s="305"/>
    </row>
    <row r="948" spans="1:17" s="304" customFormat="1" ht="28.5" x14ac:dyDescent="0.2">
      <c r="A948" s="314">
        <v>931</v>
      </c>
      <c r="B948" s="315">
        <v>939</v>
      </c>
      <c r="C948" s="315" t="s">
        <v>2613</v>
      </c>
      <c r="D948" s="316" t="s">
        <v>1757</v>
      </c>
      <c r="E948" s="316" t="s">
        <v>2614</v>
      </c>
      <c r="F948" s="316" t="s">
        <v>106</v>
      </c>
      <c r="G948" s="317">
        <v>350000</v>
      </c>
      <c r="H948" s="317">
        <v>350000</v>
      </c>
      <c r="I948" s="318" t="s">
        <v>91</v>
      </c>
      <c r="J948" s="319">
        <v>0</v>
      </c>
      <c r="K948" s="319">
        <v>0</v>
      </c>
      <c r="L948" s="317">
        <v>0</v>
      </c>
      <c r="M948" s="317">
        <v>0</v>
      </c>
      <c r="N948" s="317">
        <f t="shared" si="15"/>
        <v>350000</v>
      </c>
      <c r="O948" s="320" t="s">
        <v>530</v>
      </c>
      <c r="Q948" s="305"/>
    </row>
    <row r="949" spans="1:17" s="304" customFormat="1" ht="28.5" x14ac:dyDescent="0.2">
      <c r="A949" s="314">
        <v>932</v>
      </c>
      <c r="B949" s="315">
        <v>940</v>
      </c>
      <c r="C949" s="315" t="s">
        <v>2616</v>
      </c>
      <c r="D949" s="316" t="s">
        <v>307</v>
      </c>
      <c r="E949" s="316" t="s">
        <v>1878</v>
      </c>
      <c r="F949" s="316" t="s">
        <v>106</v>
      </c>
      <c r="G949" s="317">
        <v>200000</v>
      </c>
      <c r="H949" s="317">
        <v>200000</v>
      </c>
      <c r="I949" s="318" t="s">
        <v>91</v>
      </c>
      <c r="J949" s="319">
        <v>0</v>
      </c>
      <c r="K949" s="319">
        <v>0</v>
      </c>
      <c r="L949" s="317">
        <v>0</v>
      </c>
      <c r="M949" s="317">
        <v>0</v>
      </c>
      <c r="N949" s="317">
        <f t="shared" si="15"/>
        <v>200000</v>
      </c>
      <c r="O949" s="320" t="s">
        <v>530</v>
      </c>
      <c r="Q949" s="305"/>
    </row>
    <row r="950" spans="1:17" s="304" customFormat="1" ht="28.5" x14ac:dyDescent="0.2">
      <c r="A950" s="314">
        <v>933</v>
      </c>
      <c r="B950" s="315">
        <v>941</v>
      </c>
      <c r="C950" s="315" t="s">
        <v>2618</v>
      </c>
      <c r="D950" s="316" t="s">
        <v>307</v>
      </c>
      <c r="E950" s="316" t="s">
        <v>2619</v>
      </c>
      <c r="F950" s="316" t="s">
        <v>106</v>
      </c>
      <c r="G950" s="317">
        <v>12000</v>
      </c>
      <c r="H950" s="317">
        <v>12000</v>
      </c>
      <c r="I950" s="318" t="s">
        <v>91</v>
      </c>
      <c r="J950" s="319">
        <v>0</v>
      </c>
      <c r="K950" s="319">
        <v>0</v>
      </c>
      <c r="L950" s="317">
        <v>0</v>
      </c>
      <c r="M950" s="317">
        <v>0</v>
      </c>
      <c r="N950" s="317">
        <f t="shared" si="15"/>
        <v>12000</v>
      </c>
      <c r="O950" s="320" t="s">
        <v>530</v>
      </c>
      <c r="Q950" s="305"/>
    </row>
    <row r="951" spans="1:17" s="304" customFormat="1" ht="14.25" x14ac:dyDescent="0.2">
      <c r="A951" s="314">
        <v>934</v>
      </c>
      <c r="B951" s="315">
        <v>942</v>
      </c>
      <c r="C951" s="315" t="s">
        <v>2621</v>
      </c>
      <c r="D951" s="316" t="s">
        <v>309</v>
      </c>
      <c r="E951" s="316" t="s">
        <v>1576</v>
      </c>
      <c r="F951" s="316" t="s">
        <v>106</v>
      </c>
      <c r="G951" s="317">
        <v>5000</v>
      </c>
      <c r="H951" s="317">
        <v>5000</v>
      </c>
      <c r="I951" s="318" t="s">
        <v>91</v>
      </c>
      <c r="J951" s="319">
        <v>0</v>
      </c>
      <c r="K951" s="319">
        <v>0</v>
      </c>
      <c r="L951" s="317">
        <v>0</v>
      </c>
      <c r="M951" s="317">
        <v>0</v>
      </c>
      <c r="N951" s="317">
        <f t="shared" si="15"/>
        <v>5000</v>
      </c>
      <c r="O951" s="320" t="s">
        <v>530</v>
      </c>
      <c r="Q951" s="305"/>
    </row>
    <row r="952" spans="1:17" s="304" customFormat="1" ht="14.25" x14ac:dyDescent="0.2">
      <c r="A952" s="314">
        <v>935</v>
      </c>
      <c r="B952" s="315">
        <v>943</v>
      </c>
      <c r="C952" s="315" t="s">
        <v>2623</v>
      </c>
      <c r="D952" s="316" t="s">
        <v>309</v>
      </c>
      <c r="E952" s="316" t="s">
        <v>2624</v>
      </c>
      <c r="F952" s="316" t="s">
        <v>106</v>
      </c>
      <c r="G952" s="317">
        <v>5000</v>
      </c>
      <c r="H952" s="317">
        <v>5000</v>
      </c>
      <c r="I952" s="318" t="s">
        <v>91</v>
      </c>
      <c r="J952" s="319">
        <v>0</v>
      </c>
      <c r="K952" s="319">
        <v>0</v>
      </c>
      <c r="L952" s="317">
        <v>0</v>
      </c>
      <c r="M952" s="317">
        <v>0</v>
      </c>
      <c r="N952" s="317">
        <f t="shared" si="15"/>
        <v>5000</v>
      </c>
      <c r="O952" s="320" t="s">
        <v>530</v>
      </c>
      <c r="Q952" s="305"/>
    </row>
    <row r="953" spans="1:17" s="304" customFormat="1" ht="14.25" x14ac:dyDescent="0.2">
      <c r="A953" s="314">
        <v>936</v>
      </c>
      <c r="B953" s="315">
        <v>944</v>
      </c>
      <c r="C953" s="315" t="s">
        <v>2626</v>
      </c>
      <c r="D953" s="316" t="s">
        <v>309</v>
      </c>
      <c r="E953" s="316" t="s">
        <v>1554</v>
      </c>
      <c r="F953" s="316" t="s">
        <v>106</v>
      </c>
      <c r="G953" s="317">
        <v>100000</v>
      </c>
      <c r="H953" s="317">
        <v>100000</v>
      </c>
      <c r="I953" s="318" t="s">
        <v>91</v>
      </c>
      <c r="J953" s="319">
        <v>0</v>
      </c>
      <c r="K953" s="319">
        <v>0</v>
      </c>
      <c r="L953" s="317">
        <v>0</v>
      </c>
      <c r="M953" s="317">
        <v>0</v>
      </c>
      <c r="N953" s="317">
        <f t="shared" si="15"/>
        <v>100000</v>
      </c>
      <c r="O953" s="320" t="s">
        <v>530</v>
      </c>
      <c r="Q953" s="305"/>
    </row>
    <row r="954" spans="1:17" s="304" customFormat="1" ht="14.25" x14ac:dyDescent="0.2">
      <c r="A954" s="314">
        <v>937</v>
      </c>
      <c r="B954" s="315">
        <v>945</v>
      </c>
      <c r="C954" s="315" t="s">
        <v>2628</v>
      </c>
      <c r="D954" s="316" t="s">
        <v>1260</v>
      </c>
      <c r="E954" s="316" t="s">
        <v>2417</v>
      </c>
      <c r="F954" s="316" t="s">
        <v>106</v>
      </c>
      <c r="G954" s="317">
        <v>15000</v>
      </c>
      <c r="H954" s="317">
        <v>15000</v>
      </c>
      <c r="I954" s="318" t="s">
        <v>91</v>
      </c>
      <c r="J954" s="319">
        <v>0</v>
      </c>
      <c r="K954" s="319">
        <v>0</v>
      </c>
      <c r="L954" s="317">
        <v>0</v>
      </c>
      <c r="M954" s="317">
        <v>0</v>
      </c>
      <c r="N954" s="317">
        <f t="shared" si="15"/>
        <v>15000</v>
      </c>
      <c r="O954" s="320" t="s">
        <v>530</v>
      </c>
      <c r="Q954" s="305"/>
    </row>
    <row r="955" spans="1:17" s="304" customFormat="1" ht="14.25" x14ac:dyDescent="0.2">
      <c r="A955" s="314">
        <v>938</v>
      </c>
      <c r="B955" s="315">
        <v>946</v>
      </c>
      <c r="C955" s="315" t="s">
        <v>2630</v>
      </c>
      <c r="D955" s="316" t="s">
        <v>1260</v>
      </c>
      <c r="E955" s="316" t="s">
        <v>2420</v>
      </c>
      <c r="F955" s="316" t="s">
        <v>106</v>
      </c>
      <c r="G955" s="317">
        <v>0</v>
      </c>
      <c r="H955" s="317">
        <v>0</v>
      </c>
      <c r="I955" s="318" t="s">
        <v>91</v>
      </c>
      <c r="J955" s="319">
        <v>0</v>
      </c>
      <c r="K955" s="319">
        <v>0</v>
      </c>
      <c r="L955" s="317">
        <v>0</v>
      </c>
      <c r="M955" s="317">
        <v>0</v>
      </c>
      <c r="N955" s="317">
        <f t="shared" si="15"/>
        <v>0</v>
      </c>
      <c r="O955" s="320" t="s">
        <v>530</v>
      </c>
      <c r="Q955" s="305"/>
    </row>
    <row r="956" spans="1:17" s="304" customFormat="1" ht="14.25" x14ac:dyDescent="0.2">
      <c r="A956" s="314">
        <v>939</v>
      </c>
      <c r="B956" s="315">
        <v>947</v>
      </c>
      <c r="C956" s="315" t="s">
        <v>2632</v>
      </c>
      <c r="D956" s="316" t="s">
        <v>1260</v>
      </c>
      <c r="E956" s="316" t="s">
        <v>1448</v>
      </c>
      <c r="F956" s="316" t="s">
        <v>106</v>
      </c>
      <c r="G956" s="317">
        <v>180000</v>
      </c>
      <c r="H956" s="317">
        <v>180000</v>
      </c>
      <c r="I956" s="318" t="s">
        <v>91</v>
      </c>
      <c r="J956" s="319">
        <v>0</v>
      </c>
      <c r="K956" s="319">
        <v>0</v>
      </c>
      <c r="L956" s="317">
        <v>0</v>
      </c>
      <c r="M956" s="317">
        <v>0</v>
      </c>
      <c r="N956" s="317">
        <f t="shared" si="15"/>
        <v>180000</v>
      </c>
      <c r="O956" s="320" t="s">
        <v>530</v>
      </c>
      <c r="Q956" s="305"/>
    </row>
    <row r="957" spans="1:17" s="304" customFormat="1" ht="14.25" x14ac:dyDescent="0.2">
      <c r="A957" s="314">
        <v>940</v>
      </c>
      <c r="B957" s="315">
        <v>948</v>
      </c>
      <c r="C957" s="315" t="s">
        <v>2634</v>
      </c>
      <c r="D957" s="316" t="s">
        <v>2635</v>
      </c>
      <c r="E957" s="316" t="s">
        <v>2636</v>
      </c>
      <c r="F957" s="316" t="s">
        <v>106</v>
      </c>
      <c r="G957" s="317">
        <v>35000</v>
      </c>
      <c r="H957" s="317">
        <v>35000</v>
      </c>
      <c r="I957" s="318" t="s">
        <v>91</v>
      </c>
      <c r="J957" s="319">
        <v>0</v>
      </c>
      <c r="K957" s="319">
        <v>0</v>
      </c>
      <c r="L957" s="317">
        <v>0</v>
      </c>
      <c r="M957" s="317">
        <v>0</v>
      </c>
      <c r="N957" s="317">
        <f t="shared" si="15"/>
        <v>35000</v>
      </c>
      <c r="O957" s="320" t="s">
        <v>530</v>
      </c>
      <c r="Q957" s="305"/>
    </row>
    <row r="958" spans="1:17" s="304" customFormat="1" ht="14.25" x14ac:dyDescent="0.2">
      <c r="A958" s="314">
        <v>941</v>
      </c>
      <c r="B958" s="315">
        <v>949</v>
      </c>
      <c r="C958" s="315" t="s">
        <v>2638</v>
      </c>
      <c r="D958" s="316" t="s">
        <v>2635</v>
      </c>
      <c r="E958" s="316" t="s">
        <v>2639</v>
      </c>
      <c r="F958" s="316" t="s">
        <v>106</v>
      </c>
      <c r="G958" s="317">
        <v>25000</v>
      </c>
      <c r="H958" s="317">
        <v>25000</v>
      </c>
      <c r="I958" s="318" t="s">
        <v>91</v>
      </c>
      <c r="J958" s="319">
        <v>0</v>
      </c>
      <c r="K958" s="319">
        <v>0</v>
      </c>
      <c r="L958" s="317">
        <v>0</v>
      </c>
      <c r="M958" s="317">
        <v>0</v>
      </c>
      <c r="N958" s="317">
        <f t="shared" si="15"/>
        <v>25000</v>
      </c>
      <c r="O958" s="320" t="s">
        <v>530</v>
      </c>
      <c r="Q958" s="305"/>
    </row>
    <row r="959" spans="1:17" s="304" customFormat="1" ht="14.25" x14ac:dyDescent="0.2">
      <c r="A959" s="314">
        <v>942</v>
      </c>
      <c r="B959" s="315">
        <v>950</v>
      </c>
      <c r="C959" s="315" t="s">
        <v>2641</v>
      </c>
      <c r="D959" s="316" t="s">
        <v>2642</v>
      </c>
      <c r="E959" s="316" t="s">
        <v>2643</v>
      </c>
      <c r="F959" s="316" t="s">
        <v>106</v>
      </c>
      <c r="G959" s="317">
        <v>42000</v>
      </c>
      <c r="H959" s="317">
        <v>42000</v>
      </c>
      <c r="I959" s="318" t="s">
        <v>91</v>
      </c>
      <c r="J959" s="319">
        <v>0</v>
      </c>
      <c r="K959" s="319">
        <v>0</v>
      </c>
      <c r="L959" s="317">
        <v>0</v>
      </c>
      <c r="M959" s="317">
        <v>0</v>
      </c>
      <c r="N959" s="317">
        <f t="shared" si="15"/>
        <v>42000</v>
      </c>
      <c r="O959" s="320" t="s">
        <v>530</v>
      </c>
      <c r="Q959" s="305"/>
    </row>
    <row r="960" spans="1:17" s="304" customFormat="1" ht="28.5" x14ac:dyDescent="0.2">
      <c r="A960" s="314">
        <v>943</v>
      </c>
      <c r="B960" s="315">
        <v>951</v>
      </c>
      <c r="C960" s="315" t="s">
        <v>2645</v>
      </c>
      <c r="D960" s="316" t="s">
        <v>2571</v>
      </c>
      <c r="E960" s="316" t="s">
        <v>2646</v>
      </c>
      <c r="F960" s="316" t="s">
        <v>106</v>
      </c>
      <c r="G960" s="317">
        <v>10000</v>
      </c>
      <c r="H960" s="317">
        <v>10000</v>
      </c>
      <c r="I960" s="318" t="s">
        <v>91</v>
      </c>
      <c r="J960" s="319">
        <v>0</v>
      </c>
      <c r="K960" s="319">
        <v>0</v>
      </c>
      <c r="L960" s="317">
        <v>0</v>
      </c>
      <c r="M960" s="317">
        <v>0</v>
      </c>
      <c r="N960" s="317">
        <f t="shared" si="15"/>
        <v>10000</v>
      </c>
      <c r="O960" s="320" t="s">
        <v>530</v>
      </c>
      <c r="Q960" s="305"/>
    </row>
    <row r="961" spans="1:17" s="304" customFormat="1" ht="14.25" x14ac:dyDescent="0.2">
      <c r="A961" s="314">
        <v>944</v>
      </c>
      <c r="B961" s="315">
        <v>952</v>
      </c>
      <c r="C961" s="315" t="s">
        <v>2648</v>
      </c>
      <c r="D961" s="316" t="s">
        <v>313</v>
      </c>
      <c r="E961" s="316" t="s">
        <v>2649</v>
      </c>
      <c r="F961" s="316" t="s">
        <v>106</v>
      </c>
      <c r="G961" s="317">
        <v>15000</v>
      </c>
      <c r="H961" s="317">
        <v>15000</v>
      </c>
      <c r="I961" s="318" t="s">
        <v>91</v>
      </c>
      <c r="J961" s="319">
        <v>0</v>
      </c>
      <c r="K961" s="319">
        <v>0</v>
      </c>
      <c r="L961" s="317">
        <v>0</v>
      </c>
      <c r="M961" s="317">
        <v>0</v>
      </c>
      <c r="N961" s="317">
        <f t="shared" si="15"/>
        <v>15000</v>
      </c>
      <c r="O961" s="320" t="s">
        <v>530</v>
      </c>
      <c r="Q961" s="305"/>
    </row>
    <row r="962" spans="1:17" s="304" customFormat="1" ht="14.25" x14ac:dyDescent="0.2">
      <c r="A962" s="314">
        <v>945</v>
      </c>
      <c r="B962" s="315">
        <v>953</v>
      </c>
      <c r="C962" s="315" t="s">
        <v>2651</v>
      </c>
      <c r="D962" s="316" t="s">
        <v>2652</v>
      </c>
      <c r="E962" s="316" t="s">
        <v>2653</v>
      </c>
      <c r="F962" s="316" t="s">
        <v>106</v>
      </c>
      <c r="G962" s="317">
        <v>18000</v>
      </c>
      <c r="H962" s="317">
        <v>18000</v>
      </c>
      <c r="I962" s="318" t="s">
        <v>91</v>
      </c>
      <c r="J962" s="319">
        <v>0</v>
      </c>
      <c r="K962" s="319">
        <v>0</v>
      </c>
      <c r="L962" s="317">
        <v>0</v>
      </c>
      <c r="M962" s="317">
        <v>0</v>
      </c>
      <c r="N962" s="317">
        <f t="shared" si="15"/>
        <v>18000</v>
      </c>
      <c r="O962" s="320" t="s">
        <v>530</v>
      </c>
      <c r="Q962" s="305"/>
    </row>
    <row r="963" spans="1:17" s="304" customFormat="1" ht="14.25" x14ac:dyDescent="0.2">
      <c r="A963" s="314">
        <v>946</v>
      </c>
      <c r="B963" s="315">
        <v>954</v>
      </c>
      <c r="C963" s="315" t="s">
        <v>2655</v>
      </c>
      <c r="D963" s="316" t="s">
        <v>2652</v>
      </c>
      <c r="E963" s="316" t="s">
        <v>2656</v>
      </c>
      <c r="F963" s="316" t="s">
        <v>106</v>
      </c>
      <c r="G963" s="317">
        <v>1500</v>
      </c>
      <c r="H963" s="317">
        <v>1500</v>
      </c>
      <c r="I963" s="318" t="s">
        <v>91</v>
      </c>
      <c r="J963" s="319">
        <v>0</v>
      </c>
      <c r="K963" s="319">
        <v>0</v>
      </c>
      <c r="L963" s="317">
        <v>0</v>
      </c>
      <c r="M963" s="317">
        <v>0</v>
      </c>
      <c r="N963" s="317">
        <f t="shared" si="15"/>
        <v>1500</v>
      </c>
      <c r="O963" s="320" t="s">
        <v>530</v>
      </c>
      <c r="Q963" s="305"/>
    </row>
    <row r="964" spans="1:17" s="304" customFormat="1" ht="42.75" x14ac:dyDescent="0.2">
      <c r="A964" s="314">
        <v>947</v>
      </c>
      <c r="B964" s="315">
        <v>955</v>
      </c>
      <c r="C964" s="315" t="s">
        <v>2658</v>
      </c>
      <c r="D964" s="316" t="s">
        <v>2652</v>
      </c>
      <c r="E964" s="316" t="s">
        <v>2659</v>
      </c>
      <c r="F964" s="316" t="s">
        <v>106</v>
      </c>
      <c r="G964" s="317">
        <v>12000</v>
      </c>
      <c r="H964" s="317">
        <v>12000</v>
      </c>
      <c r="I964" s="318" t="s">
        <v>91</v>
      </c>
      <c r="J964" s="319">
        <v>0</v>
      </c>
      <c r="K964" s="319">
        <v>0</v>
      </c>
      <c r="L964" s="317">
        <v>0</v>
      </c>
      <c r="M964" s="317">
        <v>0</v>
      </c>
      <c r="N964" s="317">
        <f t="shared" si="15"/>
        <v>12000</v>
      </c>
      <c r="O964" s="320" t="s">
        <v>530</v>
      </c>
      <c r="Q964" s="305"/>
    </row>
    <row r="965" spans="1:17" s="304" customFormat="1" ht="14.25" x14ac:dyDescent="0.2">
      <c r="A965" s="314">
        <v>948</v>
      </c>
      <c r="B965" s="315">
        <v>956</v>
      </c>
      <c r="C965" s="315" t="s">
        <v>2661</v>
      </c>
      <c r="D965" s="316" t="s">
        <v>2652</v>
      </c>
      <c r="E965" s="316" t="s">
        <v>2662</v>
      </c>
      <c r="F965" s="316" t="s">
        <v>106</v>
      </c>
      <c r="G965" s="317">
        <v>25000</v>
      </c>
      <c r="H965" s="317">
        <v>25000</v>
      </c>
      <c r="I965" s="318" t="s">
        <v>91</v>
      </c>
      <c r="J965" s="319">
        <v>0</v>
      </c>
      <c r="K965" s="319">
        <v>0</v>
      </c>
      <c r="L965" s="317">
        <v>0</v>
      </c>
      <c r="M965" s="317">
        <v>0</v>
      </c>
      <c r="N965" s="317">
        <f t="shared" si="15"/>
        <v>25000</v>
      </c>
      <c r="O965" s="320" t="s">
        <v>530</v>
      </c>
      <c r="Q965" s="305"/>
    </row>
    <row r="966" spans="1:17" s="304" customFormat="1" ht="14.25" x14ac:dyDescent="0.2">
      <c r="A966" s="314">
        <v>949</v>
      </c>
      <c r="B966" s="315">
        <v>957</v>
      </c>
      <c r="C966" s="315" t="s">
        <v>2664</v>
      </c>
      <c r="D966" s="316" t="s">
        <v>2652</v>
      </c>
      <c r="E966" s="316" t="s">
        <v>2665</v>
      </c>
      <c r="F966" s="316" t="s">
        <v>106</v>
      </c>
      <c r="G966" s="317">
        <v>2500</v>
      </c>
      <c r="H966" s="317">
        <v>2500</v>
      </c>
      <c r="I966" s="318" t="s">
        <v>91</v>
      </c>
      <c r="J966" s="319">
        <v>0</v>
      </c>
      <c r="K966" s="319">
        <v>0</v>
      </c>
      <c r="L966" s="317">
        <v>0</v>
      </c>
      <c r="M966" s="317">
        <v>0</v>
      </c>
      <c r="N966" s="317">
        <f t="shared" si="15"/>
        <v>2500</v>
      </c>
      <c r="O966" s="320" t="s">
        <v>530</v>
      </c>
      <c r="Q966" s="305"/>
    </row>
    <row r="967" spans="1:17" s="304" customFormat="1" ht="14.25" x14ac:dyDescent="0.2">
      <c r="A967" s="314">
        <v>950</v>
      </c>
      <c r="B967" s="315">
        <v>958</v>
      </c>
      <c r="C967" s="315" t="s">
        <v>2667</v>
      </c>
      <c r="D967" s="316" t="s">
        <v>2668</v>
      </c>
      <c r="E967" s="316" t="s">
        <v>2669</v>
      </c>
      <c r="F967" s="316" t="s">
        <v>106</v>
      </c>
      <c r="G967" s="317">
        <v>35000</v>
      </c>
      <c r="H967" s="317">
        <v>35000</v>
      </c>
      <c r="I967" s="318" t="s">
        <v>91</v>
      </c>
      <c r="J967" s="319">
        <v>0</v>
      </c>
      <c r="K967" s="319">
        <v>0</v>
      </c>
      <c r="L967" s="317">
        <v>0</v>
      </c>
      <c r="M967" s="317">
        <v>0</v>
      </c>
      <c r="N967" s="317">
        <f t="shared" si="15"/>
        <v>35000</v>
      </c>
      <c r="O967" s="320" t="s">
        <v>530</v>
      </c>
      <c r="Q967" s="305"/>
    </row>
    <row r="968" spans="1:17" s="304" customFormat="1" ht="14.25" x14ac:dyDescent="0.2">
      <c r="A968" s="314">
        <v>951</v>
      </c>
      <c r="B968" s="315">
        <v>959</v>
      </c>
      <c r="C968" s="315" t="s">
        <v>2671</v>
      </c>
      <c r="D968" s="316" t="s">
        <v>1264</v>
      </c>
      <c r="E968" s="316" t="s">
        <v>2476</v>
      </c>
      <c r="F968" s="316" t="s">
        <v>106</v>
      </c>
      <c r="G968" s="317">
        <v>8000</v>
      </c>
      <c r="H968" s="317">
        <v>8000</v>
      </c>
      <c r="I968" s="318" t="s">
        <v>91</v>
      </c>
      <c r="J968" s="319">
        <v>0</v>
      </c>
      <c r="K968" s="319">
        <v>0</v>
      </c>
      <c r="L968" s="317">
        <v>0</v>
      </c>
      <c r="M968" s="317">
        <v>0</v>
      </c>
      <c r="N968" s="317">
        <f t="shared" si="15"/>
        <v>8000</v>
      </c>
      <c r="O968" s="320" t="s">
        <v>530</v>
      </c>
      <c r="Q968" s="305"/>
    </row>
    <row r="969" spans="1:17" s="304" customFormat="1" ht="14.25" x14ac:dyDescent="0.2">
      <c r="A969" s="314">
        <v>952</v>
      </c>
      <c r="B969" s="315">
        <v>960</v>
      </c>
      <c r="C969" s="315" t="s">
        <v>2673</v>
      </c>
      <c r="D969" s="316" t="s">
        <v>1264</v>
      </c>
      <c r="E969" s="316" t="s">
        <v>2674</v>
      </c>
      <c r="F969" s="316" t="s">
        <v>106</v>
      </c>
      <c r="G969" s="317">
        <v>7000</v>
      </c>
      <c r="H969" s="317">
        <v>7000</v>
      </c>
      <c r="I969" s="318" t="s">
        <v>91</v>
      </c>
      <c r="J969" s="319">
        <v>0</v>
      </c>
      <c r="K969" s="319">
        <v>0</v>
      </c>
      <c r="L969" s="317">
        <v>0</v>
      </c>
      <c r="M969" s="317">
        <v>0</v>
      </c>
      <c r="N969" s="317">
        <f t="shared" si="15"/>
        <v>7000</v>
      </c>
      <c r="O969" s="320" t="s">
        <v>530</v>
      </c>
      <c r="Q969" s="305"/>
    </row>
    <row r="970" spans="1:17" s="304" customFormat="1" ht="28.5" x14ac:dyDescent="0.2">
      <c r="A970" s="314">
        <v>953</v>
      </c>
      <c r="B970" s="315">
        <v>961</v>
      </c>
      <c r="C970" s="315" t="s">
        <v>2676</v>
      </c>
      <c r="D970" s="316" t="s">
        <v>1264</v>
      </c>
      <c r="E970" s="316" t="s">
        <v>2677</v>
      </c>
      <c r="F970" s="316" t="s">
        <v>106</v>
      </c>
      <c r="G970" s="317">
        <v>11500</v>
      </c>
      <c r="H970" s="317">
        <v>11500</v>
      </c>
      <c r="I970" s="318" t="s">
        <v>91</v>
      </c>
      <c r="J970" s="319">
        <v>0</v>
      </c>
      <c r="K970" s="319">
        <v>0</v>
      </c>
      <c r="L970" s="317">
        <v>0</v>
      </c>
      <c r="M970" s="317">
        <v>0</v>
      </c>
      <c r="N970" s="317">
        <f t="shared" si="15"/>
        <v>11500</v>
      </c>
      <c r="O970" s="320" t="s">
        <v>530</v>
      </c>
      <c r="Q970" s="305"/>
    </row>
    <row r="971" spans="1:17" s="304" customFormat="1" ht="14.25" x14ac:dyDescent="0.2">
      <c r="A971" s="314">
        <v>954</v>
      </c>
      <c r="B971" s="315">
        <v>962</v>
      </c>
      <c r="C971" s="315" t="s">
        <v>2679</v>
      </c>
      <c r="D971" s="316" t="s">
        <v>1269</v>
      </c>
      <c r="E971" s="316" t="s">
        <v>2680</v>
      </c>
      <c r="F971" s="316" t="s">
        <v>106</v>
      </c>
      <c r="G971" s="317">
        <v>50000</v>
      </c>
      <c r="H971" s="317">
        <v>50000</v>
      </c>
      <c r="I971" s="318" t="s">
        <v>91</v>
      </c>
      <c r="J971" s="319">
        <v>0</v>
      </c>
      <c r="K971" s="319">
        <v>0</v>
      </c>
      <c r="L971" s="317">
        <v>0</v>
      </c>
      <c r="M971" s="317">
        <v>0</v>
      </c>
      <c r="N971" s="317">
        <f t="shared" si="15"/>
        <v>50000</v>
      </c>
      <c r="O971" s="320" t="s">
        <v>530</v>
      </c>
      <c r="Q971" s="305"/>
    </row>
    <row r="972" spans="1:17" s="304" customFormat="1" ht="28.5" x14ac:dyDescent="0.2">
      <c r="A972" s="314">
        <v>955</v>
      </c>
      <c r="B972" s="315">
        <v>963</v>
      </c>
      <c r="C972" s="315" t="s">
        <v>2682</v>
      </c>
      <c r="D972" s="316" t="s">
        <v>317</v>
      </c>
      <c r="E972" s="316" t="s">
        <v>2683</v>
      </c>
      <c r="F972" s="316" t="s">
        <v>106</v>
      </c>
      <c r="G972" s="317">
        <v>15000</v>
      </c>
      <c r="H972" s="317">
        <v>15000</v>
      </c>
      <c r="I972" s="318" t="s">
        <v>91</v>
      </c>
      <c r="J972" s="319">
        <v>0</v>
      </c>
      <c r="K972" s="319">
        <v>0</v>
      </c>
      <c r="L972" s="317">
        <v>0</v>
      </c>
      <c r="M972" s="317">
        <v>0</v>
      </c>
      <c r="N972" s="317">
        <f t="shared" si="15"/>
        <v>15000</v>
      </c>
      <c r="O972" s="320" t="s">
        <v>530</v>
      </c>
      <c r="Q972" s="305"/>
    </row>
    <row r="973" spans="1:17" s="304" customFormat="1" ht="14.25" x14ac:dyDescent="0.2">
      <c r="A973" s="314">
        <v>956</v>
      </c>
      <c r="B973" s="315">
        <v>964</v>
      </c>
      <c r="C973" s="315" t="s">
        <v>2685</v>
      </c>
      <c r="D973" s="316" t="s">
        <v>2686</v>
      </c>
      <c r="E973" s="316" t="s">
        <v>2447</v>
      </c>
      <c r="F973" s="316" t="s">
        <v>106</v>
      </c>
      <c r="G973" s="317">
        <v>167200</v>
      </c>
      <c r="H973" s="317">
        <v>167200</v>
      </c>
      <c r="I973" s="318" t="s">
        <v>91</v>
      </c>
      <c r="J973" s="319">
        <v>0</v>
      </c>
      <c r="K973" s="319">
        <v>0</v>
      </c>
      <c r="L973" s="317">
        <v>0</v>
      </c>
      <c r="M973" s="317">
        <v>0</v>
      </c>
      <c r="N973" s="317">
        <f t="shared" si="15"/>
        <v>167200</v>
      </c>
      <c r="O973" s="320" t="s">
        <v>530</v>
      </c>
      <c r="Q973" s="305"/>
    </row>
    <row r="974" spans="1:17" s="304" customFormat="1" ht="14.25" x14ac:dyDescent="0.2">
      <c r="A974" s="314">
        <v>957</v>
      </c>
      <c r="B974" s="315">
        <v>965</v>
      </c>
      <c r="C974" s="315" t="s">
        <v>2688</v>
      </c>
      <c r="D974" s="316" t="s">
        <v>1820</v>
      </c>
      <c r="E974" s="316" t="s">
        <v>2689</v>
      </c>
      <c r="F974" s="316" t="s">
        <v>106</v>
      </c>
      <c r="G974" s="317">
        <v>35000</v>
      </c>
      <c r="H974" s="317">
        <v>35000</v>
      </c>
      <c r="I974" s="318" t="s">
        <v>91</v>
      </c>
      <c r="J974" s="319">
        <v>0</v>
      </c>
      <c r="K974" s="319">
        <v>0</v>
      </c>
      <c r="L974" s="317">
        <v>0</v>
      </c>
      <c r="M974" s="317">
        <v>0</v>
      </c>
      <c r="N974" s="317">
        <f t="shared" si="15"/>
        <v>35000</v>
      </c>
      <c r="O974" s="320" t="s">
        <v>530</v>
      </c>
      <c r="Q974" s="305"/>
    </row>
    <row r="975" spans="1:17" s="304" customFormat="1" ht="28.5" x14ac:dyDescent="0.2">
      <c r="A975" s="314">
        <v>958</v>
      </c>
      <c r="B975" s="315">
        <v>966</v>
      </c>
      <c r="C975" s="315" t="s">
        <v>2691</v>
      </c>
      <c r="D975" s="316" t="s">
        <v>319</v>
      </c>
      <c r="E975" s="316" t="s">
        <v>2692</v>
      </c>
      <c r="F975" s="316" t="s">
        <v>106</v>
      </c>
      <c r="G975" s="317">
        <v>20000</v>
      </c>
      <c r="H975" s="317">
        <v>20000</v>
      </c>
      <c r="I975" s="318" t="s">
        <v>91</v>
      </c>
      <c r="J975" s="319">
        <v>0</v>
      </c>
      <c r="K975" s="319">
        <v>0</v>
      </c>
      <c r="L975" s="317">
        <v>0</v>
      </c>
      <c r="M975" s="317">
        <v>0</v>
      </c>
      <c r="N975" s="317">
        <f t="shared" si="15"/>
        <v>20000</v>
      </c>
      <c r="O975" s="320" t="s">
        <v>530</v>
      </c>
      <c r="Q975" s="305"/>
    </row>
    <row r="976" spans="1:17" s="304" customFormat="1" ht="28.5" x14ac:dyDescent="0.2">
      <c r="A976" s="314">
        <v>959</v>
      </c>
      <c r="B976" s="315">
        <v>967</v>
      </c>
      <c r="C976" s="315" t="s">
        <v>2694</v>
      </c>
      <c r="D976" s="316" t="s">
        <v>203</v>
      </c>
      <c r="E976" s="316" t="s">
        <v>1508</v>
      </c>
      <c r="F976" s="316" t="s">
        <v>106</v>
      </c>
      <c r="G976" s="317">
        <v>25000</v>
      </c>
      <c r="H976" s="317">
        <v>25000</v>
      </c>
      <c r="I976" s="318" t="s">
        <v>91</v>
      </c>
      <c r="J976" s="319">
        <v>0</v>
      </c>
      <c r="K976" s="319">
        <v>0</v>
      </c>
      <c r="L976" s="317">
        <v>0</v>
      </c>
      <c r="M976" s="317">
        <v>0</v>
      </c>
      <c r="N976" s="317">
        <f t="shared" si="15"/>
        <v>25000</v>
      </c>
      <c r="O976" s="320" t="s">
        <v>530</v>
      </c>
      <c r="Q976" s="305"/>
    </row>
    <row r="977" spans="1:17" s="304" customFormat="1" ht="14.25" x14ac:dyDescent="0.2">
      <c r="A977" s="314">
        <v>960</v>
      </c>
      <c r="B977" s="315">
        <v>968</v>
      </c>
      <c r="C977" s="315" t="s">
        <v>2696</v>
      </c>
      <c r="D977" s="316" t="s">
        <v>326</v>
      </c>
      <c r="E977" s="316" t="s">
        <v>2607</v>
      </c>
      <c r="F977" s="316" t="s">
        <v>106</v>
      </c>
      <c r="G977" s="317">
        <v>82600</v>
      </c>
      <c r="H977" s="317">
        <v>82600</v>
      </c>
      <c r="I977" s="318" t="s">
        <v>91</v>
      </c>
      <c r="J977" s="319">
        <v>0</v>
      </c>
      <c r="K977" s="319">
        <v>0</v>
      </c>
      <c r="L977" s="317">
        <v>0</v>
      </c>
      <c r="M977" s="317">
        <v>0</v>
      </c>
      <c r="N977" s="317">
        <f t="shared" si="15"/>
        <v>82600</v>
      </c>
      <c r="O977" s="320" t="s">
        <v>530</v>
      </c>
      <c r="Q977" s="305"/>
    </row>
    <row r="978" spans="1:17" s="304" customFormat="1" ht="14.25" x14ac:dyDescent="0.2">
      <c r="A978" s="314">
        <v>961</v>
      </c>
      <c r="B978" s="315">
        <v>969</v>
      </c>
      <c r="C978" s="315" t="s">
        <v>2698</v>
      </c>
      <c r="D978" s="316" t="s">
        <v>326</v>
      </c>
      <c r="E978" s="316" t="s">
        <v>2699</v>
      </c>
      <c r="F978" s="316" t="s">
        <v>106</v>
      </c>
      <c r="G978" s="317">
        <v>75000</v>
      </c>
      <c r="H978" s="317">
        <v>75000</v>
      </c>
      <c r="I978" s="318" t="s">
        <v>91</v>
      </c>
      <c r="J978" s="319">
        <v>0</v>
      </c>
      <c r="K978" s="319">
        <v>0</v>
      </c>
      <c r="L978" s="317">
        <v>0</v>
      </c>
      <c r="M978" s="317">
        <v>0</v>
      </c>
      <c r="N978" s="317">
        <f t="shared" si="15"/>
        <v>75000</v>
      </c>
      <c r="O978" s="320" t="s">
        <v>530</v>
      </c>
      <c r="Q978" s="305"/>
    </row>
    <row r="979" spans="1:17" s="304" customFormat="1" ht="14.25" x14ac:dyDescent="0.2">
      <c r="A979" s="314">
        <v>962</v>
      </c>
      <c r="B979" s="315">
        <v>970</v>
      </c>
      <c r="C979" s="315" t="s">
        <v>2701</v>
      </c>
      <c r="D979" s="316" t="s">
        <v>206</v>
      </c>
      <c r="E979" s="316" t="s">
        <v>2702</v>
      </c>
      <c r="F979" s="316" t="s">
        <v>106</v>
      </c>
      <c r="G979" s="317">
        <v>7500</v>
      </c>
      <c r="H979" s="317">
        <v>7500</v>
      </c>
      <c r="I979" s="318" t="s">
        <v>91</v>
      </c>
      <c r="J979" s="319">
        <v>0</v>
      </c>
      <c r="K979" s="319">
        <v>0</v>
      </c>
      <c r="L979" s="317">
        <v>0</v>
      </c>
      <c r="M979" s="317">
        <v>0</v>
      </c>
      <c r="N979" s="317">
        <f t="shared" si="15"/>
        <v>7500</v>
      </c>
      <c r="O979" s="320" t="s">
        <v>530</v>
      </c>
      <c r="Q979" s="305"/>
    </row>
    <row r="980" spans="1:17" s="304" customFormat="1" ht="28.5" x14ac:dyDescent="0.2">
      <c r="A980" s="314">
        <v>963</v>
      </c>
      <c r="B980" s="315">
        <v>971</v>
      </c>
      <c r="C980" s="315" t="s">
        <v>2704</v>
      </c>
      <c r="D980" s="316" t="s">
        <v>206</v>
      </c>
      <c r="E980" s="316" t="s">
        <v>2705</v>
      </c>
      <c r="F980" s="316" t="s">
        <v>106</v>
      </c>
      <c r="G980" s="317">
        <v>15000</v>
      </c>
      <c r="H980" s="317">
        <v>15000</v>
      </c>
      <c r="I980" s="318" t="s">
        <v>91</v>
      </c>
      <c r="J980" s="319">
        <v>0</v>
      </c>
      <c r="K980" s="319">
        <v>0</v>
      </c>
      <c r="L980" s="317">
        <v>0</v>
      </c>
      <c r="M980" s="317">
        <v>0</v>
      </c>
      <c r="N980" s="317">
        <f t="shared" si="15"/>
        <v>15000</v>
      </c>
      <c r="O980" s="320" t="s">
        <v>530</v>
      </c>
      <c r="Q980" s="305"/>
    </row>
    <row r="981" spans="1:17" s="304" customFormat="1" ht="28.5" x14ac:dyDescent="0.2">
      <c r="A981" s="314">
        <v>964</v>
      </c>
      <c r="B981" s="315">
        <v>972</v>
      </c>
      <c r="C981" s="315" t="s">
        <v>2707</v>
      </c>
      <c r="D981" s="316" t="s">
        <v>206</v>
      </c>
      <c r="E981" s="316" t="s">
        <v>1508</v>
      </c>
      <c r="F981" s="316" t="s">
        <v>106</v>
      </c>
      <c r="G981" s="317">
        <v>40000</v>
      </c>
      <c r="H981" s="317">
        <v>40000</v>
      </c>
      <c r="I981" s="318" t="s">
        <v>91</v>
      </c>
      <c r="J981" s="319">
        <v>0</v>
      </c>
      <c r="K981" s="319">
        <v>0</v>
      </c>
      <c r="L981" s="317">
        <v>0</v>
      </c>
      <c r="M981" s="317">
        <v>0</v>
      </c>
      <c r="N981" s="317">
        <f t="shared" si="15"/>
        <v>40000</v>
      </c>
      <c r="O981" s="320" t="s">
        <v>530</v>
      </c>
      <c r="Q981" s="305"/>
    </row>
    <row r="982" spans="1:17" s="304" customFormat="1" ht="28.5" x14ac:dyDescent="0.2">
      <c r="A982" s="314">
        <v>965</v>
      </c>
      <c r="B982" s="315">
        <v>973</v>
      </c>
      <c r="C982" s="315" t="s">
        <v>2709</v>
      </c>
      <c r="D982" s="316" t="s">
        <v>1296</v>
      </c>
      <c r="E982" s="316" t="s">
        <v>2710</v>
      </c>
      <c r="F982" s="316" t="s">
        <v>106</v>
      </c>
      <c r="G982" s="317">
        <v>15000</v>
      </c>
      <c r="H982" s="317">
        <v>15000</v>
      </c>
      <c r="I982" s="318" t="s">
        <v>91</v>
      </c>
      <c r="J982" s="319">
        <v>0</v>
      </c>
      <c r="K982" s="319">
        <v>0</v>
      </c>
      <c r="L982" s="317">
        <v>0</v>
      </c>
      <c r="M982" s="317">
        <v>0</v>
      </c>
      <c r="N982" s="317">
        <f t="shared" si="15"/>
        <v>15000</v>
      </c>
      <c r="O982" s="320" t="s">
        <v>530</v>
      </c>
      <c r="Q982" s="305"/>
    </row>
    <row r="983" spans="1:17" s="304" customFormat="1" ht="28.5" x14ac:dyDescent="0.2">
      <c r="A983" s="314">
        <v>966</v>
      </c>
      <c r="B983" s="315">
        <v>974</v>
      </c>
      <c r="C983" s="315" t="s">
        <v>2712</v>
      </c>
      <c r="D983" s="316" t="s">
        <v>1296</v>
      </c>
      <c r="E983" s="316" t="s">
        <v>2713</v>
      </c>
      <c r="F983" s="316" t="s">
        <v>106</v>
      </c>
      <c r="G983" s="317">
        <v>7500</v>
      </c>
      <c r="H983" s="317">
        <v>7500</v>
      </c>
      <c r="I983" s="318" t="s">
        <v>91</v>
      </c>
      <c r="J983" s="319">
        <v>0</v>
      </c>
      <c r="K983" s="319">
        <v>0</v>
      </c>
      <c r="L983" s="317">
        <v>0</v>
      </c>
      <c r="M983" s="317">
        <v>0</v>
      </c>
      <c r="N983" s="317">
        <f t="shared" si="15"/>
        <v>7500</v>
      </c>
      <c r="O983" s="320" t="s">
        <v>530</v>
      </c>
      <c r="Q983" s="305"/>
    </row>
    <row r="984" spans="1:17" s="304" customFormat="1" ht="28.5" x14ac:dyDescent="0.2">
      <c r="A984" s="314">
        <v>967</v>
      </c>
      <c r="B984" s="315">
        <v>975</v>
      </c>
      <c r="C984" s="315" t="s">
        <v>2715</v>
      </c>
      <c r="D984" s="316" t="s">
        <v>1296</v>
      </c>
      <c r="E984" s="316" t="s">
        <v>2716</v>
      </c>
      <c r="F984" s="316" t="s">
        <v>106</v>
      </c>
      <c r="G984" s="317">
        <v>20000</v>
      </c>
      <c r="H984" s="317">
        <v>20000</v>
      </c>
      <c r="I984" s="318" t="s">
        <v>91</v>
      </c>
      <c r="J984" s="319">
        <v>0</v>
      </c>
      <c r="K984" s="319">
        <v>0</v>
      </c>
      <c r="L984" s="317">
        <v>0</v>
      </c>
      <c r="M984" s="317">
        <v>0</v>
      </c>
      <c r="N984" s="317">
        <f t="shared" si="15"/>
        <v>20000</v>
      </c>
      <c r="O984" s="320" t="s">
        <v>530</v>
      </c>
      <c r="Q984" s="305"/>
    </row>
    <row r="985" spans="1:17" s="304" customFormat="1" ht="14.25" x14ac:dyDescent="0.2">
      <c r="A985" s="314">
        <v>968</v>
      </c>
      <c r="B985" s="315">
        <v>976</v>
      </c>
      <c r="C985" s="315" t="s">
        <v>2718</v>
      </c>
      <c r="D985" s="316" t="s">
        <v>853</v>
      </c>
      <c r="E985" s="316" t="s">
        <v>2719</v>
      </c>
      <c r="F985" s="316" t="s">
        <v>106</v>
      </c>
      <c r="G985" s="317">
        <v>17500</v>
      </c>
      <c r="H985" s="317">
        <v>17500</v>
      </c>
      <c r="I985" s="318" t="s">
        <v>91</v>
      </c>
      <c r="J985" s="319">
        <v>0</v>
      </c>
      <c r="K985" s="319">
        <v>0</v>
      </c>
      <c r="L985" s="317">
        <v>0</v>
      </c>
      <c r="M985" s="317">
        <v>0</v>
      </c>
      <c r="N985" s="317">
        <f t="shared" si="15"/>
        <v>17500</v>
      </c>
      <c r="O985" s="320" t="s">
        <v>530</v>
      </c>
      <c r="Q985" s="305"/>
    </row>
    <row r="986" spans="1:17" s="304" customFormat="1" ht="28.5" x14ac:dyDescent="0.2">
      <c r="A986" s="314">
        <v>969</v>
      </c>
      <c r="B986" s="315">
        <v>977</v>
      </c>
      <c r="C986" s="315" t="s">
        <v>2721</v>
      </c>
      <c r="D986" s="316" t="s">
        <v>2722</v>
      </c>
      <c r="E986" s="316" t="s">
        <v>2723</v>
      </c>
      <c r="F986" s="316" t="s">
        <v>106</v>
      </c>
      <c r="G986" s="317">
        <v>25000</v>
      </c>
      <c r="H986" s="317">
        <v>25000</v>
      </c>
      <c r="I986" s="318" t="s">
        <v>91</v>
      </c>
      <c r="J986" s="319">
        <v>0</v>
      </c>
      <c r="K986" s="319">
        <v>0</v>
      </c>
      <c r="L986" s="317">
        <v>0</v>
      </c>
      <c r="M986" s="317">
        <v>0</v>
      </c>
      <c r="N986" s="317">
        <f t="shared" si="15"/>
        <v>25000</v>
      </c>
      <c r="O986" s="320" t="s">
        <v>530</v>
      </c>
      <c r="Q986" s="305"/>
    </row>
    <row r="987" spans="1:17" s="304" customFormat="1" ht="14.25" x14ac:dyDescent="0.2">
      <c r="A987" s="314">
        <v>970</v>
      </c>
      <c r="B987" s="315">
        <v>978</v>
      </c>
      <c r="C987" s="315" t="s">
        <v>2725</v>
      </c>
      <c r="D987" s="316" t="s">
        <v>147</v>
      </c>
      <c r="E987" s="316" t="s">
        <v>2726</v>
      </c>
      <c r="F987" s="316" t="s">
        <v>106</v>
      </c>
      <c r="G987" s="317">
        <v>28000</v>
      </c>
      <c r="H987" s="317">
        <v>28000</v>
      </c>
      <c r="I987" s="318" t="s">
        <v>91</v>
      </c>
      <c r="J987" s="319">
        <v>0</v>
      </c>
      <c r="K987" s="319">
        <v>0</v>
      </c>
      <c r="L987" s="317">
        <v>0</v>
      </c>
      <c r="M987" s="317">
        <v>0</v>
      </c>
      <c r="N987" s="317">
        <f t="shared" si="15"/>
        <v>28000</v>
      </c>
      <c r="O987" s="320" t="s">
        <v>530</v>
      </c>
      <c r="Q987" s="305"/>
    </row>
    <row r="988" spans="1:17" s="304" customFormat="1" ht="28.5" x14ac:dyDescent="0.2">
      <c r="A988" s="314">
        <v>971</v>
      </c>
      <c r="B988" s="315">
        <v>979</v>
      </c>
      <c r="C988" s="315" t="s">
        <v>2728</v>
      </c>
      <c r="D988" s="316" t="s">
        <v>147</v>
      </c>
      <c r="E988" s="316" t="s">
        <v>2729</v>
      </c>
      <c r="F988" s="316" t="s">
        <v>106</v>
      </c>
      <c r="G988" s="317">
        <v>20000</v>
      </c>
      <c r="H988" s="317">
        <v>20000</v>
      </c>
      <c r="I988" s="318" t="s">
        <v>91</v>
      </c>
      <c r="J988" s="319">
        <v>0</v>
      </c>
      <c r="K988" s="319">
        <v>0</v>
      </c>
      <c r="L988" s="317">
        <v>0</v>
      </c>
      <c r="M988" s="317">
        <v>0</v>
      </c>
      <c r="N988" s="317">
        <f t="shared" si="15"/>
        <v>20000</v>
      </c>
      <c r="O988" s="320" t="s">
        <v>530</v>
      </c>
      <c r="Q988" s="305"/>
    </row>
    <row r="989" spans="1:17" s="304" customFormat="1" ht="28.5" x14ac:dyDescent="0.2">
      <c r="A989" s="314">
        <v>972</v>
      </c>
      <c r="B989" s="315">
        <v>980</v>
      </c>
      <c r="C989" s="315" t="s">
        <v>2731</v>
      </c>
      <c r="D989" s="316" t="s">
        <v>147</v>
      </c>
      <c r="E989" s="316" t="s">
        <v>2732</v>
      </c>
      <c r="F989" s="316" t="s">
        <v>106</v>
      </c>
      <c r="G989" s="317">
        <v>15000</v>
      </c>
      <c r="H989" s="317">
        <v>15000</v>
      </c>
      <c r="I989" s="318" t="s">
        <v>91</v>
      </c>
      <c r="J989" s="319">
        <v>0</v>
      </c>
      <c r="K989" s="319">
        <v>0</v>
      </c>
      <c r="L989" s="317">
        <v>0</v>
      </c>
      <c r="M989" s="317">
        <v>0</v>
      </c>
      <c r="N989" s="317">
        <f t="shared" si="15"/>
        <v>15000</v>
      </c>
      <c r="O989" s="320" t="s">
        <v>530</v>
      </c>
      <c r="Q989" s="305"/>
    </row>
    <row r="990" spans="1:17" s="304" customFormat="1" ht="14.25" x14ac:dyDescent="0.2">
      <c r="A990" s="314">
        <v>973</v>
      </c>
      <c r="B990" s="315">
        <v>981</v>
      </c>
      <c r="C990" s="315" t="s">
        <v>2734</v>
      </c>
      <c r="D990" s="316" t="s">
        <v>415</v>
      </c>
      <c r="E990" s="316" t="s">
        <v>1622</v>
      </c>
      <c r="F990" s="316" t="s">
        <v>106</v>
      </c>
      <c r="G990" s="317">
        <v>120000</v>
      </c>
      <c r="H990" s="317">
        <v>120000</v>
      </c>
      <c r="I990" s="318" t="s">
        <v>91</v>
      </c>
      <c r="J990" s="319">
        <v>0</v>
      </c>
      <c r="K990" s="319">
        <v>0</v>
      </c>
      <c r="L990" s="317">
        <v>0</v>
      </c>
      <c r="M990" s="317">
        <v>0</v>
      </c>
      <c r="N990" s="317">
        <f t="shared" ref="N990:N1053" si="16">IF(L990&gt;0,L990-M990,H990-M990)</f>
        <v>120000</v>
      </c>
      <c r="O990" s="320" t="s">
        <v>530</v>
      </c>
      <c r="Q990" s="305"/>
    </row>
    <row r="991" spans="1:17" s="304" customFormat="1" ht="14.25" x14ac:dyDescent="0.2">
      <c r="A991" s="314">
        <v>974</v>
      </c>
      <c r="B991" s="315">
        <v>982</v>
      </c>
      <c r="C991" s="315" t="s">
        <v>2736</v>
      </c>
      <c r="D991" s="316" t="s">
        <v>415</v>
      </c>
      <c r="E991" s="316" t="s">
        <v>1622</v>
      </c>
      <c r="F991" s="316" t="s">
        <v>106</v>
      </c>
      <c r="G991" s="317">
        <v>320000</v>
      </c>
      <c r="H991" s="317">
        <v>320000</v>
      </c>
      <c r="I991" s="318" t="s">
        <v>91</v>
      </c>
      <c r="J991" s="319">
        <v>0</v>
      </c>
      <c r="K991" s="319">
        <v>0</v>
      </c>
      <c r="L991" s="317">
        <v>0</v>
      </c>
      <c r="M991" s="317">
        <v>0</v>
      </c>
      <c r="N991" s="317">
        <f t="shared" si="16"/>
        <v>320000</v>
      </c>
      <c r="O991" s="320" t="s">
        <v>530</v>
      </c>
      <c r="Q991" s="305"/>
    </row>
    <row r="992" spans="1:17" s="304" customFormat="1" ht="14.25" x14ac:dyDescent="0.2">
      <c r="A992" s="314">
        <v>975</v>
      </c>
      <c r="B992" s="315">
        <v>983</v>
      </c>
      <c r="C992" s="315" t="s">
        <v>2738</v>
      </c>
      <c r="D992" s="316" t="s">
        <v>137</v>
      </c>
      <c r="E992" s="316" t="s">
        <v>2739</v>
      </c>
      <c r="F992" s="316" t="s">
        <v>106</v>
      </c>
      <c r="G992" s="317">
        <v>50000</v>
      </c>
      <c r="H992" s="317">
        <v>50000</v>
      </c>
      <c r="I992" s="318" t="s">
        <v>91</v>
      </c>
      <c r="J992" s="319">
        <v>0</v>
      </c>
      <c r="K992" s="319">
        <v>0</v>
      </c>
      <c r="L992" s="317">
        <v>0</v>
      </c>
      <c r="M992" s="317">
        <v>0</v>
      </c>
      <c r="N992" s="317">
        <f t="shared" si="16"/>
        <v>50000</v>
      </c>
      <c r="O992" s="320" t="s">
        <v>530</v>
      </c>
      <c r="Q992" s="305"/>
    </row>
    <row r="993" spans="1:17" s="304" customFormat="1" ht="14.25" x14ac:dyDescent="0.2">
      <c r="A993" s="314">
        <v>976</v>
      </c>
      <c r="B993" s="315">
        <v>984</v>
      </c>
      <c r="C993" s="315" t="s">
        <v>2741</v>
      </c>
      <c r="D993" s="316" t="s">
        <v>137</v>
      </c>
      <c r="E993" s="316" t="s">
        <v>2742</v>
      </c>
      <c r="F993" s="316" t="s">
        <v>106</v>
      </c>
      <c r="G993" s="317">
        <v>15000</v>
      </c>
      <c r="H993" s="317">
        <v>15000</v>
      </c>
      <c r="I993" s="318" t="s">
        <v>91</v>
      </c>
      <c r="J993" s="319">
        <v>0</v>
      </c>
      <c r="K993" s="319">
        <v>0</v>
      </c>
      <c r="L993" s="317">
        <v>0</v>
      </c>
      <c r="M993" s="317">
        <v>0</v>
      </c>
      <c r="N993" s="317">
        <f t="shared" si="16"/>
        <v>15000</v>
      </c>
      <c r="O993" s="320" t="s">
        <v>530</v>
      </c>
      <c r="Q993" s="305"/>
    </row>
    <row r="994" spans="1:17" s="304" customFormat="1" ht="14.25" x14ac:dyDescent="0.2">
      <c r="A994" s="314">
        <v>977</v>
      </c>
      <c r="B994" s="315">
        <v>985</v>
      </c>
      <c r="C994" s="315" t="s">
        <v>2744</v>
      </c>
      <c r="D994" s="316" t="s">
        <v>2745</v>
      </c>
      <c r="E994" s="316" t="s">
        <v>2209</v>
      </c>
      <c r="F994" s="316" t="s">
        <v>106</v>
      </c>
      <c r="G994" s="317">
        <v>40000</v>
      </c>
      <c r="H994" s="317">
        <v>40000</v>
      </c>
      <c r="I994" s="318" t="s">
        <v>91</v>
      </c>
      <c r="J994" s="319">
        <v>0</v>
      </c>
      <c r="K994" s="319">
        <v>0</v>
      </c>
      <c r="L994" s="317">
        <v>0</v>
      </c>
      <c r="M994" s="317">
        <v>0</v>
      </c>
      <c r="N994" s="317">
        <f t="shared" si="16"/>
        <v>40000</v>
      </c>
      <c r="O994" s="320" t="s">
        <v>530</v>
      </c>
      <c r="Q994" s="305"/>
    </row>
    <row r="995" spans="1:17" s="304" customFormat="1" ht="14.25" x14ac:dyDescent="0.2">
      <c r="A995" s="314">
        <v>978</v>
      </c>
      <c r="B995" s="315">
        <v>986</v>
      </c>
      <c r="C995" s="315" t="s">
        <v>2747</v>
      </c>
      <c r="D995" s="316" t="s">
        <v>2745</v>
      </c>
      <c r="E995" s="316" t="s">
        <v>2168</v>
      </c>
      <c r="F995" s="316" t="s">
        <v>106</v>
      </c>
      <c r="G995" s="317">
        <v>20000</v>
      </c>
      <c r="H995" s="317">
        <v>20000</v>
      </c>
      <c r="I995" s="318" t="s">
        <v>91</v>
      </c>
      <c r="J995" s="319">
        <v>0</v>
      </c>
      <c r="K995" s="319">
        <v>0</v>
      </c>
      <c r="L995" s="317">
        <v>0</v>
      </c>
      <c r="M995" s="317">
        <v>0</v>
      </c>
      <c r="N995" s="317">
        <f t="shared" si="16"/>
        <v>20000</v>
      </c>
      <c r="O995" s="320" t="s">
        <v>530</v>
      </c>
      <c r="Q995" s="305"/>
    </row>
    <row r="996" spans="1:17" s="304" customFormat="1" ht="14.25" x14ac:dyDescent="0.2">
      <c r="A996" s="314">
        <v>979</v>
      </c>
      <c r="B996" s="315">
        <v>987</v>
      </c>
      <c r="C996" s="315" t="s">
        <v>2749</v>
      </c>
      <c r="D996" s="316" t="s">
        <v>2745</v>
      </c>
      <c r="E996" s="316" t="s">
        <v>2214</v>
      </c>
      <c r="F996" s="316" t="s">
        <v>106</v>
      </c>
      <c r="G996" s="317">
        <v>15000</v>
      </c>
      <c r="H996" s="317">
        <v>15000</v>
      </c>
      <c r="I996" s="318" t="s">
        <v>91</v>
      </c>
      <c r="J996" s="319">
        <v>0</v>
      </c>
      <c r="K996" s="319">
        <v>0</v>
      </c>
      <c r="L996" s="317">
        <v>0</v>
      </c>
      <c r="M996" s="317">
        <v>0</v>
      </c>
      <c r="N996" s="317">
        <f t="shared" si="16"/>
        <v>15000</v>
      </c>
      <c r="O996" s="320" t="s">
        <v>530</v>
      </c>
      <c r="Q996" s="305"/>
    </row>
    <row r="997" spans="1:17" s="304" customFormat="1" ht="14.25" x14ac:dyDescent="0.2">
      <c r="A997" s="314">
        <v>980</v>
      </c>
      <c r="B997" s="315">
        <v>988</v>
      </c>
      <c r="C997" s="315" t="s">
        <v>2751</v>
      </c>
      <c r="D997" s="316" t="s">
        <v>2745</v>
      </c>
      <c r="E997" s="316" t="s">
        <v>1491</v>
      </c>
      <c r="F997" s="316" t="s">
        <v>106</v>
      </c>
      <c r="G997" s="317">
        <v>15000</v>
      </c>
      <c r="H997" s="317">
        <v>15000</v>
      </c>
      <c r="I997" s="318" t="s">
        <v>91</v>
      </c>
      <c r="J997" s="319">
        <v>0</v>
      </c>
      <c r="K997" s="319">
        <v>0</v>
      </c>
      <c r="L997" s="317">
        <v>0</v>
      </c>
      <c r="M997" s="317">
        <v>0</v>
      </c>
      <c r="N997" s="317">
        <f t="shared" si="16"/>
        <v>15000</v>
      </c>
      <c r="O997" s="320" t="s">
        <v>530</v>
      </c>
      <c r="Q997" s="305"/>
    </row>
    <row r="998" spans="1:17" s="304" customFormat="1" ht="28.5" x14ac:dyDescent="0.2">
      <c r="A998" s="314">
        <v>981</v>
      </c>
      <c r="B998" s="315">
        <v>989</v>
      </c>
      <c r="C998" s="315" t="s">
        <v>2753</v>
      </c>
      <c r="D998" s="316" t="s">
        <v>2754</v>
      </c>
      <c r="E998" s="316" t="s">
        <v>975</v>
      </c>
      <c r="F998" s="316" t="s">
        <v>106</v>
      </c>
      <c r="G998" s="317">
        <v>20000</v>
      </c>
      <c r="H998" s="317">
        <v>20000</v>
      </c>
      <c r="I998" s="318" t="s">
        <v>91</v>
      </c>
      <c r="J998" s="319">
        <v>0</v>
      </c>
      <c r="K998" s="319">
        <v>0</v>
      </c>
      <c r="L998" s="317">
        <v>0</v>
      </c>
      <c r="M998" s="317">
        <v>0</v>
      </c>
      <c r="N998" s="317">
        <f t="shared" si="16"/>
        <v>20000</v>
      </c>
      <c r="O998" s="320" t="s">
        <v>530</v>
      </c>
      <c r="Q998" s="305"/>
    </row>
    <row r="999" spans="1:17" s="304" customFormat="1" ht="28.5" x14ac:dyDescent="0.2">
      <c r="A999" s="314">
        <v>982</v>
      </c>
      <c r="B999" s="315">
        <v>990</v>
      </c>
      <c r="C999" s="315" t="s">
        <v>2756</v>
      </c>
      <c r="D999" s="316" t="s">
        <v>2754</v>
      </c>
      <c r="E999" s="316" t="s">
        <v>2214</v>
      </c>
      <c r="F999" s="316" t="s">
        <v>106</v>
      </c>
      <c r="G999" s="317">
        <v>20000</v>
      </c>
      <c r="H999" s="317">
        <v>20000</v>
      </c>
      <c r="I999" s="318" t="s">
        <v>91</v>
      </c>
      <c r="J999" s="319">
        <v>0</v>
      </c>
      <c r="K999" s="319">
        <v>0</v>
      </c>
      <c r="L999" s="317">
        <v>0</v>
      </c>
      <c r="M999" s="317">
        <v>0</v>
      </c>
      <c r="N999" s="317">
        <f t="shared" si="16"/>
        <v>20000</v>
      </c>
      <c r="O999" s="320" t="s">
        <v>530</v>
      </c>
      <c r="Q999" s="305"/>
    </row>
    <row r="1000" spans="1:17" s="304" customFormat="1" ht="28.5" x14ac:dyDescent="0.2">
      <c r="A1000" s="314">
        <v>983</v>
      </c>
      <c r="B1000" s="315">
        <v>991</v>
      </c>
      <c r="C1000" s="315" t="s">
        <v>2758</v>
      </c>
      <c r="D1000" s="316" t="s">
        <v>2754</v>
      </c>
      <c r="E1000" s="316" t="s">
        <v>1491</v>
      </c>
      <c r="F1000" s="316" t="s">
        <v>106</v>
      </c>
      <c r="G1000" s="317">
        <v>15000</v>
      </c>
      <c r="H1000" s="317">
        <v>15000</v>
      </c>
      <c r="I1000" s="318" t="s">
        <v>91</v>
      </c>
      <c r="J1000" s="319">
        <v>0</v>
      </c>
      <c r="K1000" s="319">
        <v>0</v>
      </c>
      <c r="L1000" s="317">
        <v>0</v>
      </c>
      <c r="M1000" s="317">
        <v>0</v>
      </c>
      <c r="N1000" s="317">
        <f t="shared" si="16"/>
        <v>15000</v>
      </c>
      <c r="O1000" s="320" t="s">
        <v>530</v>
      </c>
      <c r="Q1000" s="305"/>
    </row>
    <row r="1001" spans="1:17" s="304" customFormat="1" ht="28.5" x14ac:dyDescent="0.2">
      <c r="A1001" s="314">
        <v>984</v>
      </c>
      <c r="B1001" s="315">
        <v>992</v>
      </c>
      <c r="C1001" s="315" t="s">
        <v>2760</v>
      </c>
      <c r="D1001" s="316" t="s">
        <v>2761</v>
      </c>
      <c r="E1001" s="316" t="s">
        <v>2762</v>
      </c>
      <c r="F1001" s="316" t="s">
        <v>106</v>
      </c>
      <c r="G1001" s="317">
        <v>10000</v>
      </c>
      <c r="H1001" s="317">
        <v>10000</v>
      </c>
      <c r="I1001" s="318" t="s">
        <v>91</v>
      </c>
      <c r="J1001" s="319">
        <v>0</v>
      </c>
      <c r="K1001" s="319">
        <v>0</v>
      </c>
      <c r="L1001" s="317">
        <v>0</v>
      </c>
      <c r="M1001" s="317">
        <v>0</v>
      </c>
      <c r="N1001" s="317">
        <f t="shared" si="16"/>
        <v>10000</v>
      </c>
      <c r="O1001" s="320" t="s">
        <v>530</v>
      </c>
      <c r="Q1001" s="305"/>
    </row>
    <row r="1002" spans="1:17" s="304" customFormat="1" ht="28.5" x14ac:dyDescent="0.2">
      <c r="A1002" s="314">
        <v>985</v>
      </c>
      <c r="B1002" s="315">
        <v>993</v>
      </c>
      <c r="C1002" s="315" t="s">
        <v>2764</v>
      </c>
      <c r="D1002" s="316" t="s">
        <v>2761</v>
      </c>
      <c r="E1002" s="316" t="s">
        <v>2209</v>
      </c>
      <c r="F1002" s="316" t="s">
        <v>106</v>
      </c>
      <c r="G1002" s="317">
        <v>40000</v>
      </c>
      <c r="H1002" s="317">
        <v>40000</v>
      </c>
      <c r="I1002" s="318" t="s">
        <v>91</v>
      </c>
      <c r="J1002" s="319">
        <v>0</v>
      </c>
      <c r="K1002" s="319">
        <v>0</v>
      </c>
      <c r="L1002" s="317">
        <v>0</v>
      </c>
      <c r="M1002" s="317">
        <v>0</v>
      </c>
      <c r="N1002" s="317">
        <f t="shared" si="16"/>
        <v>40000</v>
      </c>
      <c r="O1002" s="320" t="s">
        <v>530</v>
      </c>
      <c r="Q1002" s="305"/>
    </row>
    <row r="1003" spans="1:17" s="304" customFormat="1" ht="28.5" x14ac:dyDescent="0.2">
      <c r="A1003" s="314">
        <v>986</v>
      </c>
      <c r="B1003" s="315">
        <v>994</v>
      </c>
      <c r="C1003" s="315" t="s">
        <v>2766</v>
      </c>
      <c r="D1003" s="316" t="s">
        <v>2761</v>
      </c>
      <c r="E1003" s="316" t="s">
        <v>975</v>
      </c>
      <c r="F1003" s="316" t="s">
        <v>106</v>
      </c>
      <c r="G1003" s="317">
        <v>30000</v>
      </c>
      <c r="H1003" s="317">
        <v>30000</v>
      </c>
      <c r="I1003" s="318" t="s">
        <v>91</v>
      </c>
      <c r="J1003" s="319">
        <v>0</v>
      </c>
      <c r="K1003" s="319">
        <v>0</v>
      </c>
      <c r="L1003" s="317">
        <v>0</v>
      </c>
      <c r="M1003" s="317">
        <v>0</v>
      </c>
      <c r="N1003" s="317">
        <f t="shared" si="16"/>
        <v>30000</v>
      </c>
      <c r="O1003" s="320" t="s">
        <v>530</v>
      </c>
      <c r="Q1003" s="305"/>
    </row>
    <row r="1004" spans="1:17" s="304" customFormat="1" ht="28.5" x14ac:dyDescent="0.2">
      <c r="A1004" s="314">
        <v>987</v>
      </c>
      <c r="B1004" s="315">
        <v>995</v>
      </c>
      <c r="C1004" s="315" t="s">
        <v>2768</v>
      </c>
      <c r="D1004" s="316" t="s">
        <v>2761</v>
      </c>
      <c r="E1004" s="316" t="s">
        <v>2214</v>
      </c>
      <c r="F1004" s="316" t="s">
        <v>106</v>
      </c>
      <c r="G1004" s="317">
        <v>20000</v>
      </c>
      <c r="H1004" s="317">
        <v>20000</v>
      </c>
      <c r="I1004" s="318" t="s">
        <v>91</v>
      </c>
      <c r="J1004" s="319">
        <v>0</v>
      </c>
      <c r="K1004" s="319">
        <v>0</v>
      </c>
      <c r="L1004" s="317">
        <v>0</v>
      </c>
      <c r="M1004" s="317">
        <v>0</v>
      </c>
      <c r="N1004" s="317">
        <f t="shared" si="16"/>
        <v>20000</v>
      </c>
      <c r="O1004" s="320" t="s">
        <v>530</v>
      </c>
      <c r="Q1004" s="305"/>
    </row>
    <row r="1005" spans="1:17" s="304" customFormat="1" ht="28.5" x14ac:dyDescent="0.2">
      <c r="A1005" s="314">
        <v>988</v>
      </c>
      <c r="B1005" s="315">
        <v>996</v>
      </c>
      <c r="C1005" s="315" t="s">
        <v>2770</v>
      </c>
      <c r="D1005" s="316" t="s">
        <v>2761</v>
      </c>
      <c r="E1005" s="316" t="s">
        <v>2217</v>
      </c>
      <c r="F1005" s="316" t="s">
        <v>106</v>
      </c>
      <c r="G1005" s="317">
        <v>15000</v>
      </c>
      <c r="H1005" s="317">
        <v>15000</v>
      </c>
      <c r="I1005" s="318" t="s">
        <v>91</v>
      </c>
      <c r="J1005" s="319">
        <v>0</v>
      </c>
      <c r="K1005" s="319">
        <v>0</v>
      </c>
      <c r="L1005" s="317">
        <v>0</v>
      </c>
      <c r="M1005" s="317">
        <v>0</v>
      </c>
      <c r="N1005" s="317">
        <f t="shared" si="16"/>
        <v>15000</v>
      </c>
      <c r="O1005" s="320" t="s">
        <v>530</v>
      </c>
      <c r="Q1005" s="305"/>
    </row>
    <row r="1006" spans="1:17" s="304" customFormat="1" ht="28.5" x14ac:dyDescent="0.2">
      <c r="A1006" s="314">
        <v>989</v>
      </c>
      <c r="B1006" s="315">
        <v>997</v>
      </c>
      <c r="C1006" s="315" t="s">
        <v>2772</v>
      </c>
      <c r="D1006" s="316" t="s">
        <v>2761</v>
      </c>
      <c r="E1006" s="316" t="s">
        <v>1491</v>
      </c>
      <c r="F1006" s="316" t="s">
        <v>106</v>
      </c>
      <c r="G1006" s="317">
        <v>15000</v>
      </c>
      <c r="H1006" s="317">
        <v>15000</v>
      </c>
      <c r="I1006" s="318" t="s">
        <v>91</v>
      </c>
      <c r="J1006" s="319">
        <v>0</v>
      </c>
      <c r="K1006" s="319">
        <v>0</v>
      </c>
      <c r="L1006" s="317">
        <v>0</v>
      </c>
      <c r="M1006" s="317">
        <v>0</v>
      </c>
      <c r="N1006" s="317">
        <f t="shared" si="16"/>
        <v>15000</v>
      </c>
      <c r="O1006" s="320" t="s">
        <v>530</v>
      </c>
      <c r="Q1006" s="305"/>
    </row>
    <row r="1007" spans="1:17" s="304" customFormat="1" ht="28.5" x14ac:dyDescent="0.2">
      <c r="A1007" s="314">
        <v>990</v>
      </c>
      <c r="B1007" s="315">
        <v>998</v>
      </c>
      <c r="C1007" s="315" t="s">
        <v>2774</v>
      </c>
      <c r="D1007" s="316" t="s">
        <v>2775</v>
      </c>
      <c r="E1007" s="316" t="s">
        <v>2762</v>
      </c>
      <c r="F1007" s="316" t="s">
        <v>106</v>
      </c>
      <c r="G1007" s="317">
        <v>10000</v>
      </c>
      <c r="H1007" s="317">
        <v>10000</v>
      </c>
      <c r="I1007" s="318" t="s">
        <v>91</v>
      </c>
      <c r="J1007" s="319">
        <v>0</v>
      </c>
      <c r="K1007" s="319">
        <v>0</v>
      </c>
      <c r="L1007" s="317">
        <v>0</v>
      </c>
      <c r="M1007" s="317">
        <v>0</v>
      </c>
      <c r="N1007" s="317">
        <f t="shared" si="16"/>
        <v>10000</v>
      </c>
      <c r="O1007" s="320" t="s">
        <v>530</v>
      </c>
      <c r="Q1007" s="305"/>
    </row>
    <row r="1008" spans="1:17" s="304" customFormat="1" ht="28.5" x14ac:dyDescent="0.2">
      <c r="A1008" s="314">
        <v>991</v>
      </c>
      <c r="B1008" s="315">
        <v>999</v>
      </c>
      <c r="C1008" s="315" t="s">
        <v>2777</v>
      </c>
      <c r="D1008" s="316" t="s">
        <v>2775</v>
      </c>
      <c r="E1008" s="316" t="s">
        <v>2209</v>
      </c>
      <c r="F1008" s="316" t="s">
        <v>106</v>
      </c>
      <c r="G1008" s="317">
        <v>40000</v>
      </c>
      <c r="H1008" s="317">
        <v>40000</v>
      </c>
      <c r="I1008" s="318" t="s">
        <v>91</v>
      </c>
      <c r="J1008" s="319">
        <v>0</v>
      </c>
      <c r="K1008" s="319">
        <v>0</v>
      </c>
      <c r="L1008" s="317">
        <v>0</v>
      </c>
      <c r="M1008" s="317">
        <v>0</v>
      </c>
      <c r="N1008" s="317">
        <f t="shared" si="16"/>
        <v>40000</v>
      </c>
      <c r="O1008" s="320" t="s">
        <v>530</v>
      </c>
      <c r="Q1008" s="305"/>
    </row>
    <row r="1009" spans="1:17" s="304" customFormat="1" ht="28.5" x14ac:dyDescent="0.2">
      <c r="A1009" s="314">
        <v>992</v>
      </c>
      <c r="B1009" s="315">
        <v>1000</v>
      </c>
      <c r="C1009" s="315" t="s">
        <v>2779</v>
      </c>
      <c r="D1009" s="316" t="s">
        <v>2775</v>
      </c>
      <c r="E1009" s="316" t="s">
        <v>975</v>
      </c>
      <c r="F1009" s="316" t="s">
        <v>106</v>
      </c>
      <c r="G1009" s="317">
        <v>30000</v>
      </c>
      <c r="H1009" s="317">
        <v>30000</v>
      </c>
      <c r="I1009" s="318" t="s">
        <v>91</v>
      </c>
      <c r="J1009" s="319">
        <v>0</v>
      </c>
      <c r="K1009" s="319">
        <v>0</v>
      </c>
      <c r="L1009" s="317">
        <v>0</v>
      </c>
      <c r="M1009" s="317">
        <v>0</v>
      </c>
      <c r="N1009" s="317">
        <f t="shared" si="16"/>
        <v>30000</v>
      </c>
      <c r="O1009" s="320" t="s">
        <v>530</v>
      </c>
      <c r="Q1009" s="305"/>
    </row>
    <row r="1010" spans="1:17" s="304" customFormat="1" ht="28.5" x14ac:dyDescent="0.2">
      <c r="A1010" s="314">
        <v>993</v>
      </c>
      <c r="B1010" s="315">
        <v>1001</v>
      </c>
      <c r="C1010" s="315" t="s">
        <v>2781</v>
      </c>
      <c r="D1010" s="316" t="s">
        <v>2775</v>
      </c>
      <c r="E1010" s="316" t="s">
        <v>2214</v>
      </c>
      <c r="F1010" s="316" t="s">
        <v>106</v>
      </c>
      <c r="G1010" s="317">
        <v>20000</v>
      </c>
      <c r="H1010" s="317">
        <v>20000</v>
      </c>
      <c r="I1010" s="318" t="s">
        <v>91</v>
      </c>
      <c r="J1010" s="319">
        <v>0</v>
      </c>
      <c r="K1010" s="319">
        <v>0</v>
      </c>
      <c r="L1010" s="317">
        <v>0</v>
      </c>
      <c r="M1010" s="317">
        <v>0</v>
      </c>
      <c r="N1010" s="317">
        <f t="shared" si="16"/>
        <v>20000</v>
      </c>
      <c r="O1010" s="320" t="s">
        <v>530</v>
      </c>
      <c r="Q1010" s="305"/>
    </row>
    <row r="1011" spans="1:17" s="304" customFormat="1" ht="28.5" x14ac:dyDescent="0.2">
      <c r="A1011" s="314">
        <v>994</v>
      </c>
      <c r="B1011" s="315">
        <v>1002</v>
      </c>
      <c r="C1011" s="315" t="s">
        <v>2783</v>
      </c>
      <c r="D1011" s="316" t="s">
        <v>2775</v>
      </c>
      <c r="E1011" s="316" t="s">
        <v>2217</v>
      </c>
      <c r="F1011" s="316" t="s">
        <v>106</v>
      </c>
      <c r="G1011" s="317">
        <v>15000</v>
      </c>
      <c r="H1011" s="317">
        <v>15000</v>
      </c>
      <c r="I1011" s="318" t="s">
        <v>91</v>
      </c>
      <c r="J1011" s="319">
        <v>0</v>
      </c>
      <c r="K1011" s="319">
        <v>0</v>
      </c>
      <c r="L1011" s="317">
        <v>0</v>
      </c>
      <c r="M1011" s="317">
        <v>0</v>
      </c>
      <c r="N1011" s="317">
        <f t="shared" si="16"/>
        <v>15000</v>
      </c>
      <c r="O1011" s="320" t="s">
        <v>530</v>
      </c>
      <c r="Q1011" s="305"/>
    </row>
    <row r="1012" spans="1:17" s="304" customFormat="1" ht="28.5" x14ac:dyDescent="0.2">
      <c r="A1012" s="314">
        <v>995</v>
      </c>
      <c r="B1012" s="315">
        <v>1003</v>
      </c>
      <c r="C1012" s="315" t="s">
        <v>2785</v>
      </c>
      <c r="D1012" s="316" t="s">
        <v>2775</v>
      </c>
      <c r="E1012" s="316" t="s">
        <v>1491</v>
      </c>
      <c r="F1012" s="316" t="s">
        <v>106</v>
      </c>
      <c r="G1012" s="317">
        <v>15000</v>
      </c>
      <c r="H1012" s="317">
        <v>15000</v>
      </c>
      <c r="I1012" s="318" t="s">
        <v>91</v>
      </c>
      <c r="J1012" s="319">
        <v>0</v>
      </c>
      <c r="K1012" s="319">
        <v>0</v>
      </c>
      <c r="L1012" s="317">
        <v>0</v>
      </c>
      <c r="M1012" s="317">
        <v>0</v>
      </c>
      <c r="N1012" s="317">
        <f t="shared" si="16"/>
        <v>15000</v>
      </c>
      <c r="O1012" s="320" t="s">
        <v>530</v>
      </c>
      <c r="Q1012" s="305"/>
    </row>
    <row r="1013" spans="1:17" s="304" customFormat="1" ht="28.5" x14ac:dyDescent="0.2">
      <c r="A1013" s="314">
        <v>996</v>
      </c>
      <c r="B1013" s="315">
        <v>1004</v>
      </c>
      <c r="C1013" s="315" t="s">
        <v>2787</v>
      </c>
      <c r="D1013" s="316" t="s">
        <v>1663</v>
      </c>
      <c r="E1013" s="316" t="s">
        <v>2543</v>
      </c>
      <c r="F1013" s="316" t="s">
        <v>106</v>
      </c>
      <c r="G1013" s="317">
        <v>20000</v>
      </c>
      <c r="H1013" s="317">
        <v>20000</v>
      </c>
      <c r="I1013" s="318" t="s">
        <v>91</v>
      </c>
      <c r="J1013" s="319">
        <v>0</v>
      </c>
      <c r="K1013" s="319">
        <v>0</v>
      </c>
      <c r="L1013" s="317">
        <v>0</v>
      </c>
      <c r="M1013" s="317">
        <v>0</v>
      </c>
      <c r="N1013" s="317">
        <f t="shared" si="16"/>
        <v>20000</v>
      </c>
      <c r="O1013" s="320" t="s">
        <v>530</v>
      </c>
      <c r="Q1013" s="305"/>
    </row>
    <row r="1014" spans="1:17" s="304" customFormat="1" ht="14.25" x14ac:dyDescent="0.2">
      <c r="A1014" s="314">
        <v>997</v>
      </c>
      <c r="B1014" s="315">
        <v>1005</v>
      </c>
      <c r="C1014" s="315" t="s">
        <v>2789</v>
      </c>
      <c r="D1014" s="316" t="s">
        <v>1663</v>
      </c>
      <c r="E1014" s="316" t="s">
        <v>2790</v>
      </c>
      <c r="F1014" s="316" t="s">
        <v>106</v>
      </c>
      <c r="G1014" s="317">
        <v>5000</v>
      </c>
      <c r="H1014" s="317">
        <v>5000</v>
      </c>
      <c r="I1014" s="318" t="s">
        <v>91</v>
      </c>
      <c r="J1014" s="319">
        <v>0</v>
      </c>
      <c r="K1014" s="319">
        <v>0</v>
      </c>
      <c r="L1014" s="317">
        <v>0</v>
      </c>
      <c r="M1014" s="317">
        <v>0</v>
      </c>
      <c r="N1014" s="317">
        <f t="shared" si="16"/>
        <v>5000</v>
      </c>
      <c r="O1014" s="320" t="s">
        <v>530</v>
      </c>
      <c r="Q1014" s="305"/>
    </row>
    <row r="1015" spans="1:17" s="304" customFormat="1" ht="14.25" x14ac:dyDescent="0.2">
      <c r="A1015" s="314">
        <v>998</v>
      </c>
      <c r="B1015" s="315">
        <v>1006</v>
      </c>
      <c r="C1015" s="315" t="s">
        <v>2792</v>
      </c>
      <c r="D1015" s="316" t="s">
        <v>1663</v>
      </c>
      <c r="E1015" s="316" t="s">
        <v>2793</v>
      </c>
      <c r="F1015" s="316" t="s">
        <v>106</v>
      </c>
      <c r="G1015" s="317">
        <v>8000</v>
      </c>
      <c r="H1015" s="317">
        <v>8000</v>
      </c>
      <c r="I1015" s="318" t="s">
        <v>91</v>
      </c>
      <c r="J1015" s="319">
        <v>0</v>
      </c>
      <c r="K1015" s="319">
        <v>0</v>
      </c>
      <c r="L1015" s="317">
        <v>0</v>
      </c>
      <c r="M1015" s="317">
        <v>0</v>
      </c>
      <c r="N1015" s="317">
        <f t="shared" si="16"/>
        <v>8000</v>
      </c>
      <c r="O1015" s="320" t="s">
        <v>530</v>
      </c>
      <c r="Q1015" s="305"/>
    </row>
    <row r="1016" spans="1:17" s="304" customFormat="1" ht="28.5" x14ac:dyDescent="0.2">
      <c r="A1016" s="314">
        <v>999</v>
      </c>
      <c r="B1016" s="315">
        <v>1007</v>
      </c>
      <c r="C1016" s="315" t="s">
        <v>2795</v>
      </c>
      <c r="D1016" s="316" t="s">
        <v>481</v>
      </c>
      <c r="E1016" s="316" t="s">
        <v>2796</v>
      </c>
      <c r="F1016" s="316" t="s">
        <v>106</v>
      </c>
      <c r="G1016" s="317">
        <v>35000</v>
      </c>
      <c r="H1016" s="317">
        <v>35000</v>
      </c>
      <c r="I1016" s="318" t="s">
        <v>91</v>
      </c>
      <c r="J1016" s="319">
        <v>0</v>
      </c>
      <c r="K1016" s="319">
        <v>0</v>
      </c>
      <c r="L1016" s="317">
        <v>0</v>
      </c>
      <c r="M1016" s="317">
        <v>0</v>
      </c>
      <c r="N1016" s="317">
        <f t="shared" si="16"/>
        <v>35000</v>
      </c>
      <c r="O1016" s="320" t="s">
        <v>530</v>
      </c>
      <c r="Q1016" s="305"/>
    </row>
    <row r="1017" spans="1:17" s="304" customFormat="1" ht="14.25" x14ac:dyDescent="0.2">
      <c r="A1017" s="314">
        <v>1000</v>
      </c>
      <c r="B1017" s="315">
        <v>1008</v>
      </c>
      <c r="C1017" s="315" t="s">
        <v>2798</v>
      </c>
      <c r="D1017" s="316" t="s">
        <v>481</v>
      </c>
      <c r="E1017" s="316" t="s">
        <v>2799</v>
      </c>
      <c r="F1017" s="316" t="s">
        <v>106</v>
      </c>
      <c r="G1017" s="317">
        <v>117000</v>
      </c>
      <c r="H1017" s="317">
        <v>117000</v>
      </c>
      <c r="I1017" s="318" t="s">
        <v>91</v>
      </c>
      <c r="J1017" s="319">
        <v>0</v>
      </c>
      <c r="K1017" s="319">
        <v>0</v>
      </c>
      <c r="L1017" s="317">
        <v>0</v>
      </c>
      <c r="M1017" s="317">
        <v>0</v>
      </c>
      <c r="N1017" s="317">
        <f t="shared" si="16"/>
        <v>117000</v>
      </c>
      <c r="O1017" s="320" t="s">
        <v>530</v>
      </c>
      <c r="Q1017" s="305"/>
    </row>
    <row r="1018" spans="1:17" s="304" customFormat="1" ht="28.5" x14ac:dyDescent="0.2">
      <c r="A1018" s="314">
        <v>1001</v>
      </c>
      <c r="B1018" s="315">
        <v>1009</v>
      </c>
      <c r="C1018" s="315" t="s">
        <v>2801</v>
      </c>
      <c r="D1018" s="316" t="s">
        <v>2802</v>
      </c>
      <c r="E1018" s="316" t="s">
        <v>2803</v>
      </c>
      <c r="F1018" s="316" t="s">
        <v>106</v>
      </c>
      <c r="G1018" s="317">
        <v>40000</v>
      </c>
      <c r="H1018" s="317">
        <v>40000</v>
      </c>
      <c r="I1018" s="318" t="s">
        <v>91</v>
      </c>
      <c r="J1018" s="319">
        <v>0</v>
      </c>
      <c r="K1018" s="319">
        <v>0</v>
      </c>
      <c r="L1018" s="317">
        <v>0</v>
      </c>
      <c r="M1018" s="317">
        <v>0</v>
      </c>
      <c r="N1018" s="317">
        <f t="shared" si="16"/>
        <v>40000</v>
      </c>
      <c r="O1018" s="320" t="s">
        <v>530</v>
      </c>
      <c r="Q1018" s="305"/>
    </row>
    <row r="1019" spans="1:17" s="304" customFormat="1" ht="28.5" x14ac:dyDescent="0.2">
      <c r="A1019" s="314">
        <v>1002</v>
      </c>
      <c r="B1019" s="315">
        <v>1010</v>
      </c>
      <c r="C1019" s="315" t="s">
        <v>2805</v>
      </c>
      <c r="D1019" s="316" t="s">
        <v>2802</v>
      </c>
      <c r="E1019" s="316" t="s">
        <v>2806</v>
      </c>
      <c r="F1019" s="316" t="s">
        <v>106</v>
      </c>
      <c r="G1019" s="317">
        <v>85000</v>
      </c>
      <c r="H1019" s="317">
        <v>85000</v>
      </c>
      <c r="I1019" s="318" t="s">
        <v>91</v>
      </c>
      <c r="J1019" s="319">
        <v>0</v>
      </c>
      <c r="K1019" s="319">
        <v>0</v>
      </c>
      <c r="L1019" s="317">
        <v>0</v>
      </c>
      <c r="M1019" s="317">
        <v>0</v>
      </c>
      <c r="N1019" s="317">
        <f t="shared" si="16"/>
        <v>85000</v>
      </c>
      <c r="O1019" s="320" t="s">
        <v>530</v>
      </c>
      <c r="Q1019" s="305"/>
    </row>
    <row r="1020" spans="1:17" s="304" customFormat="1" ht="28.5" x14ac:dyDescent="0.2">
      <c r="A1020" s="314">
        <v>1003</v>
      </c>
      <c r="B1020" s="315">
        <v>1011</v>
      </c>
      <c r="C1020" s="315" t="s">
        <v>2808</v>
      </c>
      <c r="D1020" s="316" t="s">
        <v>2809</v>
      </c>
      <c r="E1020" s="316" t="s">
        <v>2417</v>
      </c>
      <c r="F1020" s="316" t="s">
        <v>106</v>
      </c>
      <c r="G1020" s="317">
        <v>20000</v>
      </c>
      <c r="H1020" s="317">
        <v>20000</v>
      </c>
      <c r="I1020" s="318" t="s">
        <v>91</v>
      </c>
      <c r="J1020" s="319">
        <v>0</v>
      </c>
      <c r="K1020" s="319">
        <v>0</v>
      </c>
      <c r="L1020" s="317">
        <v>0</v>
      </c>
      <c r="M1020" s="317">
        <v>0</v>
      </c>
      <c r="N1020" s="317">
        <f t="shared" si="16"/>
        <v>20000</v>
      </c>
      <c r="O1020" s="320" t="s">
        <v>530</v>
      </c>
      <c r="Q1020" s="305"/>
    </row>
    <row r="1021" spans="1:17" s="304" customFormat="1" ht="28.5" x14ac:dyDescent="0.2">
      <c r="A1021" s="314">
        <v>1004</v>
      </c>
      <c r="B1021" s="315">
        <v>1012</v>
      </c>
      <c r="C1021" s="315" t="s">
        <v>2811</v>
      </c>
      <c r="D1021" s="316" t="s">
        <v>2809</v>
      </c>
      <c r="E1021" s="316" t="s">
        <v>2639</v>
      </c>
      <c r="F1021" s="316" t="s">
        <v>106</v>
      </c>
      <c r="G1021" s="317">
        <v>25000</v>
      </c>
      <c r="H1021" s="317">
        <v>25000</v>
      </c>
      <c r="I1021" s="318" t="s">
        <v>91</v>
      </c>
      <c r="J1021" s="319">
        <v>0</v>
      </c>
      <c r="K1021" s="319">
        <v>0</v>
      </c>
      <c r="L1021" s="317">
        <v>0</v>
      </c>
      <c r="M1021" s="317">
        <v>0</v>
      </c>
      <c r="N1021" s="317">
        <f t="shared" si="16"/>
        <v>25000</v>
      </c>
      <c r="O1021" s="320" t="s">
        <v>530</v>
      </c>
      <c r="Q1021" s="305"/>
    </row>
    <row r="1022" spans="1:17" s="304" customFormat="1" ht="14.25" x14ac:dyDescent="0.2">
      <c r="A1022" s="314">
        <v>1005</v>
      </c>
      <c r="B1022" s="315">
        <v>1013</v>
      </c>
      <c r="C1022" s="315" t="s">
        <v>2813</v>
      </c>
      <c r="D1022" s="316" t="s">
        <v>332</v>
      </c>
      <c r="E1022" s="316" t="s">
        <v>1576</v>
      </c>
      <c r="F1022" s="316" t="s">
        <v>106</v>
      </c>
      <c r="G1022" s="317">
        <v>8000</v>
      </c>
      <c r="H1022" s="317">
        <v>8000</v>
      </c>
      <c r="I1022" s="318" t="s">
        <v>91</v>
      </c>
      <c r="J1022" s="319">
        <v>0</v>
      </c>
      <c r="K1022" s="319">
        <v>0</v>
      </c>
      <c r="L1022" s="317">
        <v>0</v>
      </c>
      <c r="M1022" s="317">
        <v>0</v>
      </c>
      <c r="N1022" s="317">
        <f t="shared" si="16"/>
        <v>8000</v>
      </c>
      <c r="O1022" s="320" t="s">
        <v>530</v>
      </c>
      <c r="Q1022" s="305"/>
    </row>
    <row r="1023" spans="1:17" s="304" customFormat="1" ht="14.25" x14ac:dyDescent="0.2">
      <c r="A1023" s="314">
        <v>1006</v>
      </c>
      <c r="B1023" s="315">
        <v>1014</v>
      </c>
      <c r="C1023" s="315" t="s">
        <v>2815</v>
      </c>
      <c r="D1023" s="316" t="s">
        <v>332</v>
      </c>
      <c r="E1023" s="316" t="s">
        <v>1554</v>
      </c>
      <c r="F1023" s="316" t="s">
        <v>106</v>
      </c>
      <c r="G1023" s="317">
        <v>100000</v>
      </c>
      <c r="H1023" s="317">
        <v>100000</v>
      </c>
      <c r="I1023" s="318" t="s">
        <v>91</v>
      </c>
      <c r="J1023" s="319">
        <v>0</v>
      </c>
      <c r="K1023" s="319">
        <v>0</v>
      </c>
      <c r="L1023" s="317">
        <v>0</v>
      </c>
      <c r="M1023" s="317">
        <v>0</v>
      </c>
      <c r="N1023" s="317">
        <f t="shared" si="16"/>
        <v>100000</v>
      </c>
      <c r="O1023" s="320" t="s">
        <v>530</v>
      </c>
      <c r="Q1023" s="305"/>
    </row>
    <row r="1024" spans="1:17" s="304" customFormat="1" ht="14.25" x14ac:dyDescent="0.2">
      <c r="A1024" s="314">
        <v>1007</v>
      </c>
      <c r="B1024" s="315">
        <v>1015</v>
      </c>
      <c r="C1024" s="315" t="s">
        <v>2817</v>
      </c>
      <c r="D1024" s="316" t="s">
        <v>332</v>
      </c>
      <c r="E1024" s="316" t="s">
        <v>2818</v>
      </c>
      <c r="F1024" s="316" t="s">
        <v>106</v>
      </c>
      <c r="G1024" s="317">
        <v>15000</v>
      </c>
      <c r="H1024" s="317">
        <v>15000</v>
      </c>
      <c r="I1024" s="318" t="s">
        <v>91</v>
      </c>
      <c r="J1024" s="319">
        <v>0</v>
      </c>
      <c r="K1024" s="319">
        <v>0</v>
      </c>
      <c r="L1024" s="317">
        <v>0</v>
      </c>
      <c r="M1024" s="317">
        <v>0</v>
      </c>
      <c r="N1024" s="317">
        <f t="shared" si="16"/>
        <v>15000</v>
      </c>
      <c r="O1024" s="320" t="s">
        <v>530</v>
      </c>
      <c r="Q1024" s="305"/>
    </row>
    <row r="1025" spans="1:17" s="304" customFormat="1" ht="14.25" x14ac:dyDescent="0.2">
      <c r="A1025" s="314">
        <v>1008</v>
      </c>
      <c r="B1025" s="315">
        <v>1016</v>
      </c>
      <c r="C1025" s="315" t="s">
        <v>2820</v>
      </c>
      <c r="D1025" s="316" t="s">
        <v>336</v>
      </c>
      <c r="E1025" s="316" t="s">
        <v>1445</v>
      </c>
      <c r="F1025" s="316" t="s">
        <v>106</v>
      </c>
      <c r="G1025" s="317">
        <v>65000</v>
      </c>
      <c r="H1025" s="317">
        <v>65000</v>
      </c>
      <c r="I1025" s="318" t="s">
        <v>91</v>
      </c>
      <c r="J1025" s="319">
        <v>0</v>
      </c>
      <c r="K1025" s="319">
        <v>0</v>
      </c>
      <c r="L1025" s="317">
        <v>0</v>
      </c>
      <c r="M1025" s="317">
        <v>0</v>
      </c>
      <c r="N1025" s="317">
        <f t="shared" si="16"/>
        <v>65000</v>
      </c>
      <c r="O1025" s="320" t="s">
        <v>530</v>
      </c>
      <c r="Q1025" s="305"/>
    </row>
    <row r="1026" spans="1:17" s="304" customFormat="1" ht="14.25" x14ac:dyDescent="0.2">
      <c r="A1026" s="314">
        <v>1009</v>
      </c>
      <c r="B1026" s="315">
        <v>1017</v>
      </c>
      <c r="C1026" s="315" t="s">
        <v>2822</v>
      </c>
      <c r="D1026" s="316" t="s">
        <v>336</v>
      </c>
      <c r="E1026" s="316" t="s">
        <v>2168</v>
      </c>
      <c r="F1026" s="316" t="s">
        <v>106</v>
      </c>
      <c r="G1026" s="317">
        <v>113000</v>
      </c>
      <c r="H1026" s="317">
        <v>113000</v>
      </c>
      <c r="I1026" s="318" t="s">
        <v>91</v>
      </c>
      <c r="J1026" s="319">
        <v>0</v>
      </c>
      <c r="K1026" s="319">
        <v>0</v>
      </c>
      <c r="L1026" s="317">
        <v>0</v>
      </c>
      <c r="M1026" s="317">
        <v>0</v>
      </c>
      <c r="N1026" s="317">
        <f t="shared" si="16"/>
        <v>113000</v>
      </c>
      <c r="O1026" s="320" t="s">
        <v>530</v>
      </c>
      <c r="Q1026" s="305"/>
    </row>
    <row r="1027" spans="1:17" s="304" customFormat="1" ht="14.25" x14ac:dyDescent="0.2">
      <c r="A1027" s="314">
        <v>1010</v>
      </c>
      <c r="B1027" s="315">
        <v>1018</v>
      </c>
      <c r="C1027" s="315" t="s">
        <v>2824</v>
      </c>
      <c r="D1027" s="316" t="s">
        <v>481</v>
      </c>
      <c r="E1027" s="316" t="s">
        <v>2825</v>
      </c>
      <c r="F1027" s="316" t="s">
        <v>106</v>
      </c>
      <c r="G1027" s="317">
        <v>45000</v>
      </c>
      <c r="H1027" s="317">
        <v>45000</v>
      </c>
      <c r="I1027" s="318" t="s">
        <v>91</v>
      </c>
      <c r="J1027" s="319">
        <v>0</v>
      </c>
      <c r="K1027" s="319">
        <v>0</v>
      </c>
      <c r="L1027" s="317">
        <v>0</v>
      </c>
      <c r="M1027" s="317">
        <v>0</v>
      </c>
      <c r="N1027" s="317">
        <f t="shared" si="16"/>
        <v>45000</v>
      </c>
      <c r="O1027" s="320" t="s">
        <v>530</v>
      </c>
      <c r="Q1027" s="305"/>
    </row>
    <row r="1028" spans="1:17" s="304" customFormat="1" ht="14.25" x14ac:dyDescent="0.2">
      <c r="A1028" s="314">
        <v>1011</v>
      </c>
      <c r="B1028" s="315">
        <v>1019</v>
      </c>
      <c r="C1028" s="315" t="s">
        <v>2827</v>
      </c>
      <c r="D1028" s="316" t="s">
        <v>667</v>
      </c>
      <c r="E1028" s="316" t="s">
        <v>2828</v>
      </c>
      <c r="F1028" s="316" t="s">
        <v>106</v>
      </c>
      <c r="G1028" s="317">
        <v>5000</v>
      </c>
      <c r="H1028" s="317">
        <v>5000</v>
      </c>
      <c r="I1028" s="318" t="s">
        <v>91</v>
      </c>
      <c r="J1028" s="319">
        <v>0</v>
      </c>
      <c r="K1028" s="319">
        <v>0</v>
      </c>
      <c r="L1028" s="317">
        <v>0</v>
      </c>
      <c r="M1028" s="317">
        <v>0</v>
      </c>
      <c r="N1028" s="317">
        <f t="shared" si="16"/>
        <v>5000</v>
      </c>
      <c r="O1028" s="320" t="s">
        <v>530</v>
      </c>
      <c r="Q1028" s="305"/>
    </row>
    <row r="1029" spans="1:17" s="304" customFormat="1" ht="14.25" x14ac:dyDescent="0.2">
      <c r="A1029" s="314">
        <v>1012</v>
      </c>
      <c r="B1029" s="315">
        <v>1020</v>
      </c>
      <c r="C1029" s="315" t="s">
        <v>2830</v>
      </c>
      <c r="D1029" s="316" t="s">
        <v>481</v>
      </c>
      <c r="E1029" s="316" t="s">
        <v>2831</v>
      </c>
      <c r="F1029" s="316" t="s">
        <v>106</v>
      </c>
      <c r="G1029" s="317">
        <v>831000</v>
      </c>
      <c r="H1029" s="317">
        <v>831000</v>
      </c>
      <c r="I1029" s="318" t="s">
        <v>91</v>
      </c>
      <c r="J1029" s="319">
        <v>0</v>
      </c>
      <c r="K1029" s="319">
        <v>0</v>
      </c>
      <c r="L1029" s="317">
        <v>0</v>
      </c>
      <c r="M1029" s="317">
        <v>0</v>
      </c>
      <c r="N1029" s="317">
        <f t="shared" si="16"/>
        <v>831000</v>
      </c>
      <c r="O1029" s="320" t="s">
        <v>530</v>
      </c>
      <c r="Q1029" s="305"/>
    </row>
    <row r="1030" spans="1:17" s="304" customFormat="1" ht="14.25" x14ac:dyDescent="0.2">
      <c r="A1030" s="314">
        <v>1013</v>
      </c>
      <c r="B1030" s="315">
        <v>1021</v>
      </c>
      <c r="C1030" s="315" t="s">
        <v>2833</v>
      </c>
      <c r="D1030" s="316" t="s">
        <v>1854</v>
      </c>
      <c r="E1030" s="316" t="s">
        <v>2834</v>
      </c>
      <c r="F1030" s="316" t="s">
        <v>106</v>
      </c>
      <c r="G1030" s="317">
        <v>21000</v>
      </c>
      <c r="H1030" s="317">
        <v>21000</v>
      </c>
      <c r="I1030" s="318" t="s">
        <v>91</v>
      </c>
      <c r="J1030" s="319">
        <v>0</v>
      </c>
      <c r="K1030" s="319">
        <v>0</v>
      </c>
      <c r="L1030" s="317">
        <v>0</v>
      </c>
      <c r="M1030" s="317">
        <v>0</v>
      </c>
      <c r="N1030" s="317">
        <f t="shared" si="16"/>
        <v>21000</v>
      </c>
      <c r="O1030" s="320" t="s">
        <v>530</v>
      </c>
      <c r="Q1030" s="305"/>
    </row>
    <row r="1031" spans="1:17" s="304" customFormat="1" ht="14.25" x14ac:dyDescent="0.2">
      <c r="A1031" s="314">
        <v>1014</v>
      </c>
      <c r="B1031" s="315">
        <v>1022</v>
      </c>
      <c r="C1031" s="315" t="s">
        <v>2836</v>
      </c>
      <c r="D1031" s="316" t="s">
        <v>650</v>
      </c>
      <c r="E1031" s="316" t="s">
        <v>2084</v>
      </c>
      <c r="F1031" s="316" t="s">
        <v>106</v>
      </c>
      <c r="G1031" s="317">
        <v>5000</v>
      </c>
      <c r="H1031" s="317">
        <v>5000</v>
      </c>
      <c r="I1031" s="318" t="s">
        <v>91</v>
      </c>
      <c r="J1031" s="319">
        <v>0</v>
      </c>
      <c r="K1031" s="319">
        <v>0</v>
      </c>
      <c r="L1031" s="317">
        <v>0</v>
      </c>
      <c r="M1031" s="317">
        <v>0</v>
      </c>
      <c r="N1031" s="317">
        <f t="shared" si="16"/>
        <v>5000</v>
      </c>
      <c r="O1031" s="320" t="s">
        <v>530</v>
      </c>
      <c r="Q1031" s="305"/>
    </row>
    <row r="1032" spans="1:17" s="304" customFormat="1" ht="14.25" x14ac:dyDescent="0.2">
      <c r="A1032" s="314">
        <v>1015</v>
      </c>
      <c r="B1032" s="315">
        <v>1023</v>
      </c>
      <c r="C1032" s="315" t="s">
        <v>2838</v>
      </c>
      <c r="D1032" s="316" t="s">
        <v>657</v>
      </c>
      <c r="E1032" s="316" t="s">
        <v>2459</v>
      </c>
      <c r="F1032" s="316" t="s">
        <v>106</v>
      </c>
      <c r="G1032" s="317">
        <v>25000</v>
      </c>
      <c r="H1032" s="317">
        <v>25000</v>
      </c>
      <c r="I1032" s="318" t="s">
        <v>91</v>
      </c>
      <c r="J1032" s="319">
        <v>0</v>
      </c>
      <c r="K1032" s="319">
        <v>0</v>
      </c>
      <c r="L1032" s="317">
        <v>0</v>
      </c>
      <c r="M1032" s="317">
        <v>0</v>
      </c>
      <c r="N1032" s="317">
        <f t="shared" si="16"/>
        <v>25000</v>
      </c>
      <c r="O1032" s="320" t="s">
        <v>530</v>
      </c>
      <c r="Q1032" s="305"/>
    </row>
    <row r="1033" spans="1:17" s="304" customFormat="1" ht="14.25" x14ac:dyDescent="0.2">
      <c r="A1033" s="314">
        <v>1016</v>
      </c>
      <c r="B1033" s="315">
        <v>1024</v>
      </c>
      <c r="C1033" s="315" t="s">
        <v>2840</v>
      </c>
      <c r="D1033" s="316" t="s">
        <v>657</v>
      </c>
      <c r="E1033" s="316" t="s">
        <v>1554</v>
      </c>
      <c r="F1033" s="316" t="s">
        <v>106</v>
      </c>
      <c r="G1033" s="317">
        <v>100000</v>
      </c>
      <c r="H1033" s="317">
        <v>100000</v>
      </c>
      <c r="I1033" s="318" t="s">
        <v>91</v>
      </c>
      <c r="J1033" s="319">
        <v>0</v>
      </c>
      <c r="K1033" s="319">
        <v>0</v>
      </c>
      <c r="L1033" s="317">
        <v>0</v>
      </c>
      <c r="M1033" s="317">
        <v>0</v>
      </c>
      <c r="N1033" s="317">
        <f t="shared" si="16"/>
        <v>100000</v>
      </c>
      <c r="O1033" s="320" t="s">
        <v>530</v>
      </c>
      <c r="Q1033" s="305"/>
    </row>
    <row r="1034" spans="1:17" s="304" customFormat="1" ht="14.25" x14ac:dyDescent="0.2">
      <c r="A1034" s="314">
        <v>1017</v>
      </c>
      <c r="B1034" s="315">
        <v>1025</v>
      </c>
      <c r="C1034" s="315" t="s">
        <v>2842</v>
      </c>
      <c r="D1034" s="316" t="s">
        <v>663</v>
      </c>
      <c r="E1034" s="316" t="s">
        <v>2607</v>
      </c>
      <c r="F1034" s="316" t="s">
        <v>106</v>
      </c>
      <c r="G1034" s="317">
        <v>83000</v>
      </c>
      <c r="H1034" s="317">
        <v>83000</v>
      </c>
      <c r="I1034" s="318" t="s">
        <v>91</v>
      </c>
      <c r="J1034" s="319">
        <v>0</v>
      </c>
      <c r="K1034" s="319">
        <v>0</v>
      </c>
      <c r="L1034" s="317">
        <v>0</v>
      </c>
      <c r="M1034" s="317">
        <v>0</v>
      </c>
      <c r="N1034" s="317">
        <f t="shared" si="16"/>
        <v>83000</v>
      </c>
      <c r="O1034" s="320" t="s">
        <v>530</v>
      </c>
      <c r="Q1034" s="305"/>
    </row>
    <row r="1035" spans="1:17" s="304" customFormat="1" ht="14.25" x14ac:dyDescent="0.2">
      <c r="A1035" s="314">
        <v>1018</v>
      </c>
      <c r="B1035" s="315">
        <v>1026</v>
      </c>
      <c r="C1035" s="315" t="s">
        <v>2844</v>
      </c>
      <c r="D1035" s="316" t="s">
        <v>663</v>
      </c>
      <c r="E1035" s="316" t="s">
        <v>2845</v>
      </c>
      <c r="F1035" s="316" t="s">
        <v>106</v>
      </c>
      <c r="G1035" s="317">
        <v>40000</v>
      </c>
      <c r="H1035" s="317">
        <v>40000</v>
      </c>
      <c r="I1035" s="318" t="s">
        <v>91</v>
      </c>
      <c r="J1035" s="319">
        <v>0</v>
      </c>
      <c r="K1035" s="319">
        <v>0</v>
      </c>
      <c r="L1035" s="317">
        <v>0</v>
      </c>
      <c r="M1035" s="317">
        <v>0</v>
      </c>
      <c r="N1035" s="317">
        <f t="shared" si="16"/>
        <v>40000</v>
      </c>
      <c r="O1035" s="320" t="s">
        <v>530</v>
      </c>
      <c r="Q1035" s="305"/>
    </row>
    <row r="1036" spans="1:17" s="304" customFormat="1" ht="14.25" x14ac:dyDescent="0.2">
      <c r="A1036" s="314">
        <v>1019</v>
      </c>
      <c r="B1036" s="315">
        <v>1027</v>
      </c>
      <c r="C1036" s="315" t="s">
        <v>2847</v>
      </c>
      <c r="D1036" s="316" t="s">
        <v>481</v>
      </c>
      <c r="E1036" s="316" t="s">
        <v>2848</v>
      </c>
      <c r="F1036" s="316" t="s">
        <v>106</v>
      </c>
      <c r="G1036" s="317">
        <v>35000</v>
      </c>
      <c r="H1036" s="317">
        <v>35000</v>
      </c>
      <c r="I1036" s="318" t="s">
        <v>91</v>
      </c>
      <c r="J1036" s="319">
        <v>0</v>
      </c>
      <c r="K1036" s="319">
        <v>0</v>
      </c>
      <c r="L1036" s="317">
        <v>0</v>
      </c>
      <c r="M1036" s="317">
        <v>0</v>
      </c>
      <c r="N1036" s="317">
        <f t="shared" si="16"/>
        <v>35000</v>
      </c>
      <c r="O1036" s="320" t="s">
        <v>530</v>
      </c>
      <c r="Q1036" s="305"/>
    </row>
    <row r="1037" spans="1:17" s="304" customFormat="1" ht="14.25" x14ac:dyDescent="0.2">
      <c r="A1037" s="314">
        <v>1020</v>
      </c>
      <c r="B1037" s="315">
        <v>1028</v>
      </c>
      <c r="C1037" s="315" t="s">
        <v>2850</v>
      </c>
      <c r="D1037" s="316" t="s">
        <v>481</v>
      </c>
      <c r="E1037" s="316" t="s">
        <v>2007</v>
      </c>
      <c r="F1037" s="316" t="s">
        <v>106</v>
      </c>
      <c r="G1037" s="317">
        <v>21500</v>
      </c>
      <c r="H1037" s="317">
        <v>21500</v>
      </c>
      <c r="I1037" s="318" t="s">
        <v>91</v>
      </c>
      <c r="J1037" s="319">
        <v>0</v>
      </c>
      <c r="K1037" s="319">
        <v>0</v>
      </c>
      <c r="L1037" s="317">
        <v>0</v>
      </c>
      <c r="M1037" s="317">
        <v>0</v>
      </c>
      <c r="N1037" s="317">
        <f t="shared" si="16"/>
        <v>21500</v>
      </c>
      <c r="O1037" s="320" t="s">
        <v>530</v>
      </c>
      <c r="Q1037" s="305"/>
    </row>
    <row r="1038" spans="1:17" s="304" customFormat="1" ht="14.25" x14ac:dyDescent="0.2">
      <c r="A1038" s="314">
        <v>1021</v>
      </c>
      <c r="B1038" s="315">
        <v>1029</v>
      </c>
      <c r="C1038" s="315" t="s">
        <v>2852</v>
      </c>
      <c r="D1038" s="316" t="s">
        <v>667</v>
      </c>
      <c r="E1038" s="316" t="s">
        <v>2853</v>
      </c>
      <c r="F1038" s="316" t="s">
        <v>106</v>
      </c>
      <c r="G1038" s="317">
        <v>5000</v>
      </c>
      <c r="H1038" s="317">
        <v>5000</v>
      </c>
      <c r="I1038" s="318" t="s">
        <v>91</v>
      </c>
      <c r="J1038" s="319">
        <v>0</v>
      </c>
      <c r="K1038" s="319">
        <v>0</v>
      </c>
      <c r="L1038" s="317">
        <v>0</v>
      </c>
      <c r="M1038" s="317">
        <v>0</v>
      </c>
      <c r="N1038" s="317">
        <f t="shared" si="16"/>
        <v>5000</v>
      </c>
      <c r="O1038" s="320" t="s">
        <v>530</v>
      </c>
      <c r="Q1038" s="305"/>
    </row>
    <row r="1039" spans="1:17" s="304" customFormat="1" ht="14.25" x14ac:dyDescent="0.2">
      <c r="A1039" s="314">
        <v>1022</v>
      </c>
      <c r="B1039" s="315">
        <v>1030</v>
      </c>
      <c r="C1039" s="315" t="s">
        <v>2855</v>
      </c>
      <c r="D1039" s="316" t="s">
        <v>667</v>
      </c>
      <c r="E1039" s="316" t="s">
        <v>2224</v>
      </c>
      <c r="F1039" s="316" t="s">
        <v>106</v>
      </c>
      <c r="G1039" s="317">
        <v>10000</v>
      </c>
      <c r="H1039" s="317">
        <v>10000</v>
      </c>
      <c r="I1039" s="318" t="s">
        <v>91</v>
      </c>
      <c r="J1039" s="319">
        <v>0</v>
      </c>
      <c r="K1039" s="319">
        <v>0</v>
      </c>
      <c r="L1039" s="317">
        <v>0</v>
      </c>
      <c r="M1039" s="317">
        <v>0</v>
      </c>
      <c r="N1039" s="317">
        <f t="shared" si="16"/>
        <v>10000</v>
      </c>
      <c r="O1039" s="320" t="s">
        <v>530</v>
      </c>
      <c r="Q1039" s="305"/>
    </row>
    <row r="1040" spans="1:17" s="304" customFormat="1" ht="14.25" x14ac:dyDescent="0.2">
      <c r="A1040" s="314">
        <v>1023</v>
      </c>
      <c r="B1040" s="315">
        <v>1031</v>
      </c>
      <c r="C1040" s="315" t="s">
        <v>2857</v>
      </c>
      <c r="D1040" s="316" t="s">
        <v>137</v>
      </c>
      <c r="E1040" s="316" t="s">
        <v>2858</v>
      </c>
      <c r="F1040" s="316" t="s">
        <v>106</v>
      </c>
      <c r="G1040" s="317">
        <v>25000</v>
      </c>
      <c r="H1040" s="317">
        <v>25000</v>
      </c>
      <c r="I1040" s="318" t="s">
        <v>91</v>
      </c>
      <c r="J1040" s="319">
        <v>0</v>
      </c>
      <c r="K1040" s="319">
        <v>0</v>
      </c>
      <c r="L1040" s="317">
        <v>0</v>
      </c>
      <c r="M1040" s="317">
        <v>0</v>
      </c>
      <c r="N1040" s="317">
        <f t="shared" si="16"/>
        <v>25000</v>
      </c>
      <c r="O1040" s="320" t="s">
        <v>530</v>
      </c>
      <c r="Q1040" s="305"/>
    </row>
    <row r="1041" spans="1:17" s="304" customFormat="1" ht="14.25" x14ac:dyDescent="0.2">
      <c r="A1041" s="314">
        <v>1024</v>
      </c>
      <c r="B1041" s="315">
        <v>1032</v>
      </c>
      <c r="C1041" s="315" t="s">
        <v>2860</v>
      </c>
      <c r="D1041" s="316" t="s">
        <v>673</v>
      </c>
      <c r="E1041" s="316" t="s">
        <v>2861</v>
      </c>
      <c r="F1041" s="316" t="s">
        <v>106</v>
      </c>
      <c r="G1041" s="317">
        <v>20000</v>
      </c>
      <c r="H1041" s="317">
        <v>20000</v>
      </c>
      <c r="I1041" s="318" t="s">
        <v>91</v>
      </c>
      <c r="J1041" s="319">
        <v>0</v>
      </c>
      <c r="K1041" s="319">
        <v>0</v>
      </c>
      <c r="L1041" s="317">
        <v>0</v>
      </c>
      <c r="M1041" s="317">
        <v>0</v>
      </c>
      <c r="N1041" s="317">
        <f t="shared" si="16"/>
        <v>20000</v>
      </c>
      <c r="O1041" s="320" t="s">
        <v>530</v>
      </c>
      <c r="Q1041" s="305"/>
    </row>
    <row r="1042" spans="1:17" s="304" customFormat="1" ht="14.25" x14ac:dyDescent="0.2">
      <c r="A1042" s="314">
        <v>1025</v>
      </c>
      <c r="B1042" s="315">
        <v>1033</v>
      </c>
      <c r="C1042" s="315" t="s">
        <v>2863</v>
      </c>
      <c r="D1042" s="316" t="s">
        <v>2864</v>
      </c>
      <c r="E1042" s="316" t="s">
        <v>2039</v>
      </c>
      <c r="F1042" s="316" t="s">
        <v>106</v>
      </c>
      <c r="G1042" s="317">
        <v>30000</v>
      </c>
      <c r="H1042" s="317">
        <v>30000</v>
      </c>
      <c r="I1042" s="318" t="s">
        <v>91</v>
      </c>
      <c r="J1042" s="319">
        <v>0</v>
      </c>
      <c r="K1042" s="319">
        <v>0</v>
      </c>
      <c r="L1042" s="317">
        <v>0</v>
      </c>
      <c r="M1042" s="317">
        <v>0</v>
      </c>
      <c r="N1042" s="317">
        <f t="shared" si="16"/>
        <v>30000</v>
      </c>
      <c r="O1042" s="320" t="s">
        <v>530</v>
      </c>
      <c r="Q1042" s="305"/>
    </row>
    <row r="1043" spans="1:17" s="304" customFormat="1" ht="14.25" x14ac:dyDescent="0.2">
      <c r="A1043" s="314">
        <v>1026</v>
      </c>
      <c r="B1043" s="315">
        <v>1034</v>
      </c>
      <c r="C1043" s="315" t="s">
        <v>2866</v>
      </c>
      <c r="D1043" s="316" t="s">
        <v>1306</v>
      </c>
      <c r="E1043" s="316" t="s">
        <v>2039</v>
      </c>
      <c r="F1043" s="316" t="s">
        <v>106</v>
      </c>
      <c r="G1043" s="317">
        <v>25000</v>
      </c>
      <c r="H1043" s="317">
        <v>25000</v>
      </c>
      <c r="I1043" s="318" t="s">
        <v>91</v>
      </c>
      <c r="J1043" s="319">
        <v>0</v>
      </c>
      <c r="K1043" s="319">
        <v>0</v>
      </c>
      <c r="L1043" s="317">
        <v>0</v>
      </c>
      <c r="M1043" s="317">
        <v>0</v>
      </c>
      <c r="N1043" s="317">
        <f t="shared" si="16"/>
        <v>25000</v>
      </c>
      <c r="O1043" s="320" t="s">
        <v>530</v>
      </c>
      <c r="Q1043" s="305"/>
    </row>
    <row r="1044" spans="1:17" s="304" customFormat="1" ht="14.25" x14ac:dyDescent="0.2">
      <c r="A1044" s="314">
        <v>1027</v>
      </c>
      <c r="B1044" s="315">
        <v>1035</v>
      </c>
      <c r="C1044" s="315" t="s">
        <v>2868</v>
      </c>
      <c r="D1044" s="316" t="s">
        <v>1888</v>
      </c>
      <c r="E1044" s="316" t="s">
        <v>2075</v>
      </c>
      <c r="F1044" s="316" t="s">
        <v>106</v>
      </c>
      <c r="G1044" s="317">
        <v>15000</v>
      </c>
      <c r="H1044" s="317">
        <v>15000</v>
      </c>
      <c r="I1044" s="318" t="s">
        <v>91</v>
      </c>
      <c r="J1044" s="319">
        <v>0</v>
      </c>
      <c r="K1044" s="319">
        <v>0</v>
      </c>
      <c r="L1044" s="317">
        <v>0</v>
      </c>
      <c r="M1044" s="317">
        <v>0</v>
      </c>
      <c r="N1044" s="317">
        <f t="shared" si="16"/>
        <v>15000</v>
      </c>
      <c r="O1044" s="320" t="s">
        <v>530</v>
      </c>
      <c r="Q1044" s="305"/>
    </row>
    <row r="1045" spans="1:17" s="304" customFormat="1" ht="14.25" x14ac:dyDescent="0.2">
      <c r="A1045" s="314">
        <v>1028</v>
      </c>
      <c r="B1045" s="315">
        <v>1036</v>
      </c>
      <c r="C1045" s="315" t="s">
        <v>2870</v>
      </c>
      <c r="D1045" s="316" t="s">
        <v>677</v>
      </c>
      <c r="E1045" s="316" t="s">
        <v>2861</v>
      </c>
      <c r="F1045" s="316" t="s">
        <v>106</v>
      </c>
      <c r="G1045" s="317">
        <v>24000</v>
      </c>
      <c r="H1045" s="317">
        <v>24000</v>
      </c>
      <c r="I1045" s="318" t="s">
        <v>91</v>
      </c>
      <c r="J1045" s="319">
        <v>0</v>
      </c>
      <c r="K1045" s="319">
        <v>0</v>
      </c>
      <c r="L1045" s="317">
        <v>0</v>
      </c>
      <c r="M1045" s="317">
        <v>0</v>
      </c>
      <c r="N1045" s="317">
        <f t="shared" si="16"/>
        <v>24000</v>
      </c>
      <c r="O1045" s="320" t="s">
        <v>530</v>
      </c>
      <c r="Q1045" s="305"/>
    </row>
    <row r="1046" spans="1:17" s="304" customFormat="1" ht="14.25" x14ac:dyDescent="0.2">
      <c r="A1046" s="314">
        <v>1029</v>
      </c>
      <c r="B1046" s="315">
        <v>1037</v>
      </c>
      <c r="C1046" s="315" t="s">
        <v>2872</v>
      </c>
      <c r="D1046" s="316" t="s">
        <v>677</v>
      </c>
      <c r="E1046" s="316" t="s">
        <v>2873</v>
      </c>
      <c r="F1046" s="316" t="s">
        <v>106</v>
      </c>
      <c r="G1046" s="317">
        <v>15000</v>
      </c>
      <c r="H1046" s="317">
        <v>15000</v>
      </c>
      <c r="I1046" s="318" t="s">
        <v>91</v>
      </c>
      <c r="J1046" s="319">
        <v>0</v>
      </c>
      <c r="K1046" s="319">
        <v>0</v>
      </c>
      <c r="L1046" s="317">
        <v>0</v>
      </c>
      <c r="M1046" s="317">
        <v>0</v>
      </c>
      <c r="N1046" s="317">
        <f t="shared" si="16"/>
        <v>15000</v>
      </c>
      <c r="O1046" s="320" t="s">
        <v>530</v>
      </c>
      <c r="Q1046" s="305"/>
    </row>
    <row r="1047" spans="1:17" s="304" customFormat="1" ht="14.25" x14ac:dyDescent="0.2">
      <c r="A1047" s="314">
        <v>1030</v>
      </c>
      <c r="B1047" s="315">
        <v>1038</v>
      </c>
      <c r="C1047" s="315" t="s">
        <v>2875</v>
      </c>
      <c r="D1047" s="316" t="s">
        <v>1319</v>
      </c>
      <c r="E1047" s="316" t="s">
        <v>2876</v>
      </c>
      <c r="F1047" s="316" t="s">
        <v>106</v>
      </c>
      <c r="G1047" s="317">
        <v>1500</v>
      </c>
      <c r="H1047" s="317">
        <v>1500</v>
      </c>
      <c r="I1047" s="318" t="s">
        <v>91</v>
      </c>
      <c r="J1047" s="319">
        <v>0</v>
      </c>
      <c r="K1047" s="319">
        <v>0</v>
      </c>
      <c r="L1047" s="317">
        <v>0</v>
      </c>
      <c r="M1047" s="317">
        <v>0</v>
      </c>
      <c r="N1047" s="317">
        <f t="shared" si="16"/>
        <v>1500</v>
      </c>
      <c r="O1047" s="320" t="s">
        <v>530</v>
      </c>
      <c r="Q1047" s="305"/>
    </row>
    <row r="1048" spans="1:17" s="304" customFormat="1" ht="14.25" x14ac:dyDescent="0.2">
      <c r="A1048" s="314">
        <v>1031</v>
      </c>
      <c r="B1048" s="315">
        <v>1039</v>
      </c>
      <c r="C1048" s="315" t="s">
        <v>2878</v>
      </c>
      <c r="D1048" s="316" t="s">
        <v>1319</v>
      </c>
      <c r="E1048" s="316" t="s">
        <v>2879</v>
      </c>
      <c r="F1048" s="316" t="s">
        <v>106</v>
      </c>
      <c r="G1048" s="317">
        <v>4000</v>
      </c>
      <c r="H1048" s="317">
        <v>4000</v>
      </c>
      <c r="I1048" s="318" t="s">
        <v>91</v>
      </c>
      <c r="J1048" s="319">
        <v>0</v>
      </c>
      <c r="K1048" s="319">
        <v>0</v>
      </c>
      <c r="L1048" s="317">
        <v>0</v>
      </c>
      <c r="M1048" s="317">
        <v>0</v>
      </c>
      <c r="N1048" s="317">
        <f t="shared" si="16"/>
        <v>4000</v>
      </c>
      <c r="O1048" s="320" t="s">
        <v>530</v>
      </c>
      <c r="Q1048" s="305"/>
    </row>
    <row r="1049" spans="1:17" s="304" customFormat="1" ht="14.25" x14ac:dyDescent="0.2">
      <c r="A1049" s="314">
        <v>1032</v>
      </c>
      <c r="B1049" s="315">
        <v>1040</v>
      </c>
      <c r="C1049" s="315" t="s">
        <v>2881</v>
      </c>
      <c r="D1049" s="316" t="s">
        <v>1319</v>
      </c>
      <c r="E1049" s="316" t="s">
        <v>1745</v>
      </c>
      <c r="F1049" s="316" t="s">
        <v>106</v>
      </c>
      <c r="G1049" s="317">
        <v>20000</v>
      </c>
      <c r="H1049" s="317">
        <v>20000</v>
      </c>
      <c r="I1049" s="318" t="s">
        <v>91</v>
      </c>
      <c r="J1049" s="319">
        <v>0</v>
      </c>
      <c r="K1049" s="319">
        <v>0</v>
      </c>
      <c r="L1049" s="317">
        <v>0</v>
      </c>
      <c r="M1049" s="317">
        <v>0</v>
      </c>
      <c r="N1049" s="317">
        <f t="shared" si="16"/>
        <v>20000</v>
      </c>
      <c r="O1049" s="320" t="s">
        <v>530</v>
      </c>
      <c r="Q1049" s="305"/>
    </row>
    <row r="1050" spans="1:17" s="304" customFormat="1" ht="14.25" x14ac:dyDescent="0.2">
      <c r="A1050" s="314">
        <v>1033</v>
      </c>
      <c r="B1050" s="315">
        <v>1041</v>
      </c>
      <c r="C1050" s="315" t="s">
        <v>2883</v>
      </c>
      <c r="D1050" s="316" t="s">
        <v>1319</v>
      </c>
      <c r="E1050" s="316" t="s">
        <v>2884</v>
      </c>
      <c r="F1050" s="316" t="s">
        <v>106</v>
      </c>
      <c r="G1050" s="317">
        <v>20000</v>
      </c>
      <c r="H1050" s="317">
        <v>20000</v>
      </c>
      <c r="I1050" s="318" t="s">
        <v>91</v>
      </c>
      <c r="J1050" s="319">
        <v>0</v>
      </c>
      <c r="K1050" s="319">
        <v>0</v>
      </c>
      <c r="L1050" s="317">
        <v>0</v>
      </c>
      <c r="M1050" s="317">
        <v>0</v>
      </c>
      <c r="N1050" s="317">
        <f t="shared" si="16"/>
        <v>20000</v>
      </c>
      <c r="O1050" s="320" t="s">
        <v>530</v>
      </c>
      <c r="Q1050" s="305"/>
    </row>
    <row r="1051" spans="1:17" s="304" customFormat="1" ht="14.25" x14ac:dyDescent="0.2">
      <c r="A1051" s="314">
        <v>1034</v>
      </c>
      <c r="B1051" s="315">
        <v>1042</v>
      </c>
      <c r="C1051" s="315" t="s">
        <v>2886</v>
      </c>
      <c r="D1051" s="316" t="s">
        <v>1319</v>
      </c>
      <c r="E1051" s="316" t="s">
        <v>2887</v>
      </c>
      <c r="F1051" s="316" t="s">
        <v>106</v>
      </c>
      <c r="G1051" s="317">
        <v>54000</v>
      </c>
      <c r="H1051" s="317">
        <v>54000</v>
      </c>
      <c r="I1051" s="318" t="s">
        <v>91</v>
      </c>
      <c r="J1051" s="319">
        <v>0</v>
      </c>
      <c r="K1051" s="319">
        <v>0</v>
      </c>
      <c r="L1051" s="317">
        <v>0</v>
      </c>
      <c r="M1051" s="317">
        <v>0</v>
      </c>
      <c r="N1051" s="317">
        <f t="shared" si="16"/>
        <v>54000</v>
      </c>
      <c r="O1051" s="320" t="s">
        <v>530</v>
      </c>
      <c r="Q1051" s="305"/>
    </row>
    <row r="1052" spans="1:17" s="304" customFormat="1" ht="14.25" x14ac:dyDescent="0.2">
      <c r="A1052" s="314">
        <v>1035</v>
      </c>
      <c r="B1052" s="315">
        <v>1043</v>
      </c>
      <c r="C1052" s="315" t="s">
        <v>2889</v>
      </c>
      <c r="D1052" s="316" t="s">
        <v>1319</v>
      </c>
      <c r="E1052" s="316" t="s">
        <v>2890</v>
      </c>
      <c r="F1052" s="316" t="s">
        <v>106</v>
      </c>
      <c r="G1052" s="317">
        <v>15000</v>
      </c>
      <c r="H1052" s="317">
        <v>15000</v>
      </c>
      <c r="I1052" s="318" t="s">
        <v>91</v>
      </c>
      <c r="J1052" s="319">
        <v>0</v>
      </c>
      <c r="K1052" s="319">
        <v>0</v>
      </c>
      <c r="L1052" s="317">
        <v>0</v>
      </c>
      <c r="M1052" s="317">
        <v>0</v>
      </c>
      <c r="N1052" s="317">
        <f t="shared" si="16"/>
        <v>15000</v>
      </c>
      <c r="O1052" s="320" t="s">
        <v>530</v>
      </c>
      <c r="Q1052" s="305"/>
    </row>
    <row r="1053" spans="1:17" s="304" customFormat="1" ht="14.25" x14ac:dyDescent="0.2">
      <c r="A1053" s="314">
        <v>1036</v>
      </c>
      <c r="B1053" s="315">
        <v>1044</v>
      </c>
      <c r="C1053" s="315" t="s">
        <v>2892</v>
      </c>
      <c r="D1053" s="316" t="s">
        <v>684</v>
      </c>
      <c r="E1053" s="316" t="s">
        <v>2893</v>
      </c>
      <c r="F1053" s="316" t="s">
        <v>106</v>
      </c>
      <c r="G1053" s="317">
        <v>65000</v>
      </c>
      <c r="H1053" s="317">
        <v>65000</v>
      </c>
      <c r="I1053" s="318" t="s">
        <v>91</v>
      </c>
      <c r="J1053" s="319">
        <v>0</v>
      </c>
      <c r="K1053" s="319">
        <v>0</v>
      </c>
      <c r="L1053" s="317">
        <v>0</v>
      </c>
      <c r="M1053" s="317">
        <v>0</v>
      </c>
      <c r="N1053" s="317">
        <f t="shared" si="16"/>
        <v>65000</v>
      </c>
      <c r="O1053" s="320" t="s">
        <v>530</v>
      </c>
      <c r="Q1053" s="305"/>
    </row>
    <row r="1054" spans="1:17" s="304" customFormat="1" ht="14.25" x14ac:dyDescent="0.2">
      <c r="A1054" s="314">
        <v>1037</v>
      </c>
      <c r="B1054" s="315">
        <v>1045</v>
      </c>
      <c r="C1054" s="315" t="s">
        <v>2895</v>
      </c>
      <c r="D1054" s="316" t="s">
        <v>684</v>
      </c>
      <c r="E1054" s="316" t="s">
        <v>2896</v>
      </c>
      <c r="F1054" s="316" t="s">
        <v>106</v>
      </c>
      <c r="G1054" s="317">
        <v>10000</v>
      </c>
      <c r="H1054" s="317">
        <v>10000</v>
      </c>
      <c r="I1054" s="318" t="s">
        <v>91</v>
      </c>
      <c r="J1054" s="319">
        <v>0</v>
      </c>
      <c r="K1054" s="319">
        <v>0</v>
      </c>
      <c r="L1054" s="317">
        <v>0</v>
      </c>
      <c r="M1054" s="317">
        <v>0</v>
      </c>
      <c r="N1054" s="317">
        <f t="shared" ref="N1054:N1117" si="17">IF(L1054&gt;0,L1054-M1054,H1054-M1054)</f>
        <v>10000</v>
      </c>
      <c r="O1054" s="320" t="s">
        <v>530</v>
      </c>
      <c r="Q1054" s="305"/>
    </row>
    <row r="1055" spans="1:17" s="304" customFormat="1" ht="14.25" x14ac:dyDescent="0.2">
      <c r="A1055" s="314">
        <v>1038</v>
      </c>
      <c r="B1055" s="315">
        <v>1046</v>
      </c>
      <c r="C1055" s="315" t="s">
        <v>2898</v>
      </c>
      <c r="D1055" s="316" t="s">
        <v>1325</v>
      </c>
      <c r="E1055" s="316" t="s">
        <v>1800</v>
      </c>
      <c r="F1055" s="316" t="s">
        <v>106</v>
      </c>
      <c r="G1055" s="317">
        <v>15000</v>
      </c>
      <c r="H1055" s="317">
        <v>15000</v>
      </c>
      <c r="I1055" s="318" t="s">
        <v>91</v>
      </c>
      <c r="J1055" s="319">
        <v>0</v>
      </c>
      <c r="K1055" s="319">
        <v>0</v>
      </c>
      <c r="L1055" s="317">
        <v>0</v>
      </c>
      <c r="M1055" s="317">
        <v>0</v>
      </c>
      <c r="N1055" s="317">
        <f t="shared" si="17"/>
        <v>15000</v>
      </c>
      <c r="O1055" s="320" t="s">
        <v>530</v>
      </c>
      <c r="Q1055" s="305"/>
    </row>
    <row r="1056" spans="1:17" s="304" customFormat="1" ht="14.25" x14ac:dyDescent="0.2">
      <c r="A1056" s="314">
        <v>1039</v>
      </c>
      <c r="B1056" s="315">
        <v>1047</v>
      </c>
      <c r="C1056" s="315" t="s">
        <v>2900</v>
      </c>
      <c r="D1056" s="316" t="s">
        <v>1325</v>
      </c>
      <c r="E1056" s="316" t="s">
        <v>1419</v>
      </c>
      <c r="F1056" s="316" t="s">
        <v>106</v>
      </c>
      <c r="G1056" s="317">
        <v>15000</v>
      </c>
      <c r="H1056" s="317">
        <v>15000</v>
      </c>
      <c r="I1056" s="318" t="s">
        <v>91</v>
      </c>
      <c r="J1056" s="319">
        <v>0</v>
      </c>
      <c r="K1056" s="319">
        <v>0</v>
      </c>
      <c r="L1056" s="317">
        <v>0</v>
      </c>
      <c r="M1056" s="317">
        <v>0</v>
      </c>
      <c r="N1056" s="317">
        <f t="shared" si="17"/>
        <v>15000</v>
      </c>
      <c r="O1056" s="320" t="s">
        <v>530</v>
      </c>
      <c r="Q1056" s="305"/>
    </row>
    <row r="1057" spans="1:17" s="304" customFormat="1" ht="14.25" x14ac:dyDescent="0.2">
      <c r="A1057" s="314">
        <v>1040</v>
      </c>
      <c r="B1057" s="315">
        <v>1048</v>
      </c>
      <c r="C1057" s="315" t="s">
        <v>2902</v>
      </c>
      <c r="D1057" s="316" t="s">
        <v>1325</v>
      </c>
      <c r="E1057" s="316" t="s">
        <v>2903</v>
      </c>
      <c r="F1057" s="316" t="s">
        <v>106</v>
      </c>
      <c r="G1057" s="317">
        <v>10000</v>
      </c>
      <c r="H1057" s="317">
        <v>10000</v>
      </c>
      <c r="I1057" s="318" t="s">
        <v>91</v>
      </c>
      <c r="J1057" s="319">
        <v>0</v>
      </c>
      <c r="K1057" s="319">
        <v>0</v>
      </c>
      <c r="L1057" s="317">
        <v>0</v>
      </c>
      <c r="M1057" s="317">
        <v>0</v>
      </c>
      <c r="N1057" s="317">
        <f t="shared" si="17"/>
        <v>10000</v>
      </c>
      <c r="O1057" s="320" t="s">
        <v>530</v>
      </c>
      <c r="Q1057" s="305"/>
    </row>
    <row r="1058" spans="1:17" s="304" customFormat="1" ht="14.25" x14ac:dyDescent="0.2">
      <c r="A1058" s="314">
        <v>1041</v>
      </c>
      <c r="B1058" s="315">
        <v>1049</v>
      </c>
      <c r="C1058" s="315" t="s">
        <v>2905</v>
      </c>
      <c r="D1058" s="316" t="s">
        <v>1325</v>
      </c>
      <c r="E1058" s="316" t="s">
        <v>2906</v>
      </c>
      <c r="F1058" s="316" t="s">
        <v>106</v>
      </c>
      <c r="G1058" s="317">
        <v>5000</v>
      </c>
      <c r="H1058" s="317">
        <v>5000</v>
      </c>
      <c r="I1058" s="318" t="s">
        <v>91</v>
      </c>
      <c r="J1058" s="319">
        <v>0</v>
      </c>
      <c r="K1058" s="319">
        <v>0</v>
      </c>
      <c r="L1058" s="317">
        <v>0</v>
      </c>
      <c r="M1058" s="317">
        <v>0</v>
      </c>
      <c r="N1058" s="317">
        <f t="shared" si="17"/>
        <v>5000</v>
      </c>
      <c r="O1058" s="320" t="s">
        <v>530</v>
      </c>
      <c r="Q1058" s="305"/>
    </row>
    <row r="1059" spans="1:17" s="304" customFormat="1" ht="28.5" x14ac:dyDescent="0.2">
      <c r="A1059" s="314">
        <v>1042</v>
      </c>
      <c r="B1059" s="315">
        <v>1050</v>
      </c>
      <c r="C1059" s="315" t="s">
        <v>2908</v>
      </c>
      <c r="D1059" s="316" t="s">
        <v>2909</v>
      </c>
      <c r="E1059" s="316" t="s">
        <v>2910</v>
      </c>
      <c r="F1059" s="316" t="s">
        <v>106</v>
      </c>
      <c r="G1059" s="317">
        <v>120000</v>
      </c>
      <c r="H1059" s="317">
        <v>120000</v>
      </c>
      <c r="I1059" s="318" t="s">
        <v>91</v>
      </c>
      <c r="J1059" s="319">
        <v>0</v>
      </c>
      <c r="K1059" s="319">
        <v>0</v>
      </c>
      <c r="L1059" s="317">
        <v>0</v>
      </c>
      <c r="M1059" s="317">
        <v>0</v>
      </c>
      <c r="N1059" s="317">
        <f t="shared" si="17"/>
        <v>120000</v>
      </c>
      <c r="O1059" s="320" t="s">
        <v>530</v>
      </c>
      <c r="Q1059" s="305"/>
    </row>
    <row r="1060" spans="1:17" s="304" customFormat="1" ht="28.5" x14ac:dyDescent="0.2">
      <c r="A1060" s="314">
        <v>1043</v>
      </c>
      <c r="B1060" s="315">
        <v>1051</v>
      </c>
      <c r="C1060" s="315" t="s">
        <v>2912</v>
      </c>
      <c r="D1060" s="316" t="s">
        <v>705</v>
      </c>
      <c r="E1060" s="316" t="s">
        <v>2913</v>
      </c>
      <c r="F1060" s="316" t="s">
        <v>106</v>
      </c>
      <c r="G1060" s="317">
        <v>20000</v>
      </c>
      <c r="H1060" s="317">
        <v>20000</v>
      </c>
      <c r="I1060" s="318" t="s">
        <v>91</v>
      </c>
      <c r="J1060" s="319">
        <v>0</v>
      </c>
      <c r="K1060" s="319">
        <v>0</v>
      </c>
      <c r="L1060" s="317">
        <v>0</v>
      </c>
      <c r="M1060" s="317">
        <v>0</v>
      </c>
      <c r="N1060" s="317">
        <f t="shared" si="17"/>
        <v>20000</v>
      </c>
      <c r="O1060" s="320" t="s">
        <v>530</v>
      </c>
      <c r="Q1060" s="305"/>
    </row>
    <row r="1061" spans="1:17" s="304" customFormat="1" ht="28.5" x14ac:dyDescent="0.2">
      <c r="A1061" s="314">
        <v>1044</v>
      </c>
      <c r="B1061" s="315">
        <v>1052</v>
      </c>
      <c r="C1061" s="315" t="s">
        <v>2915</v>
      </c>
      <c r="D1061" s="316" t="s">
        <v>2916</v>
      </c>
      <c r="E1061" s="316" t="s">
        <v>2917</v>
      </c>
      <c r="F1061" s="316" t="s">
        <v>106</v>
      </c>
      <c r="G1061" s="317">
        <v>10000</v>
      </c>
      <c r="H1061" s="317">
        <v>10000</v>
      </c>
      <c r="I1061" s="318" t="s">
        <v>91</v>
      </c>
      <c r="J1061" s="319">
        <v>0</v>
      </c>
      <c r="K1061" s="319">
        <v>0</v>
      </c>
      <c r="L1061" s="317">
        <v>0</v>
      </c>
      <c r="M1061" s="317">
        <v>0</v>
      </c>
      <c r="N1061" s="317">
        <f t="shared" si="17"/>
        <v>10000</v>
      </c>
      <c r="O1061" s="320" t="s">
        <v>530</v>
      </c>
      <c r="Q1061" s="305"/>
    </row>
    <row r="1062" spans="1:17" s="304" customFormat="1" ht="14.25" x14ac:dyDescent="0.2">
      <c r="A1062" s="314">
        <v>1045</v>
      </c>
      <c r="B1062" s="315">
        <v>1053</v>
      </c>
      <c r="C1062" s="315" t="s">
        <v>2919</v>
      </c>
      <c r="D1062" s="316" t="s">
        <v>708</v>
      </c>
      <c r="E1062" s="316" t="s">
        <v>2920</v>
      </c>
      <c r="F1062" s="316" t="s">
        <v>106</v>
      </c>
      <c r="G1062" s="317">
        <v>300000</v>
      </c>
      <c r="H1062" s="317">
        <v>300000</v>
      </c>
      <c r="I1062" s="318" t="s">
        <v>91</v>
      </c>
      <c r="J1062" s="319">
        <v>0</v>
      </c>
      <c r="K1062" s="319">
        <v>0</v>
      </c>
      <c r="L1062" s="317">
        <v>0</v>
      </c>
      <c r="M1062" s="317">
        <v>0</v>
      </c>
      <c r="N1062" s="317">
        <f t="shared" si="17"/>
        <v>300000</v>
      </c>
      <c r="O1062" s="320" t="s">
        <v>530</v>
      </c>
      <c r="Q1062" s="305"/>
    </row>
    <row r="1063" spans="1:17" s="304" customFormat="1" ht="14.25" x14ac:dyDescent="0.2">
      <c r="A1063" s="314">
        <v>1046</v>
      </c>
      <c r="B1063" s="315">
        <v>1054</v>
      </c>
      <c r="C1063" s="315" t="s">
        <v>2922</v>
      </c>
      <c r="D1063" s="316" t="s">
        <v>708</v>
      </c>
      <c r="E1063" s="316" t="s">
        <v>2923</v>
      </c>
      <c r="F1063" s="316" t="s">
        <v>106</v>
      </c>
      <c r="G1063" s="317">
        <v>5000</v>
      </c>
      <c r="H1063" s="317">
        <v>5000</v>
      </c>
      <c r="I1063" s="318" t="s">
        <v>91</v>
      </c>
      <c r="J1063" s="319">
        <v>0</v>
      </c>
      <c r="K1063" s="319">
        <v>0</v>
      </c>
      <c r="L1063" s="317">
        <v>0</v>
      </c>
      <c r="M1063" s="317">
        <v>0</v>
      </c>
      <c r="N1063" s="317">
        <f t="shared" si="17"/>
        <v>5000</v>
      </c>
      <c r="O1063" s="320" t="s">
        <v>530</v>
      </c>
      <c r="Q1063" s="305"/>
    </row>
    <row r="1064" spans="1:17" s="304" customFormat="1" ht="14.25" x14ac:dyDescent="0.2">
      <c r="A1064" s="314">
        <v>1047</v>
      </c>
      <c r="B1064" s="315">
        <v>1055</v>
      </c>
      <c r="C1064" s="315" t="s">
        <v>2925</v>
      </c>
      <c r="D1064" s="316" t="s">
        <v>2926</v>
      </c>
      <c r="E1064" s="316" t="s">
        <v>2927</v>
      </c>
      <c r="F1064" s="316" t="s">
        <v>106</v>
      </c>
      <c r="G1064" s="317">
        <v>25000</v>
      </c>
      <c r="H1064" s="317">
        <v>25000</v>
      </c>
      <c r="I1064" s="318" t="s">
        <v>91</v>
      </c>
      <c r="J1064" s="319">
        <v>0</v>
      </c>
      <c r="K1064" s="319">
        <v>0</v>
      </c>
      <c r="L1064" s="317">
        <v>0</v>
      </c>
      <c r="M1064" s="317">
        <v>0</v>
      </c>
      <c r="N1064" s="317">
        <f t="shared" si="17"/>
        <v>25000</v>
      </c>
      <c r="O1064" s="320" t="s">
        <v>530</v>
      </c>
      <c r="Q1064" s="305"/>
    </row>
    <row r="1065" spans="1:17" s="304" customFormat="1" ht="14.25" x14ac:dyDescent="0.2">
      <c r="A1065" s="314">
        <v>1048</v>
      </c>
      <c r="B1065" s="315">
        <v>1056</v>
      </c>
      <c r="C1065" s="315" t="s">
        <v>2929</v>
      </c>
      <c r="D1065" s="316" t="s">
        <v>715</v>
      </c>
      <c r="E1065" s="316" t="s">
        <v>2930</v>
      </c>
      <c r="F1065" s="316" t="s">
        <v>106</v>
      </c>
      <c r="G1065" s="317">
        <v>30000</v>
      </c>
      <c r="H1065" s="317">
        <v>30000</v>
      </c>
      <c r="I1065" s="318" t="s">
        <v>91</v>
      </c>
      <c r="J1065" s="319">
        <v>0</v>
      </c>
      <c r="K1065" s="319">
        <v>0</v>
      </c>
      <c r="L1065" s="317">
        <v>0</v>
      </c>
      <c r="M1065" s="317">
        <v>0</v>
      </c>
      <c r="N1065" s="317">
        <f t="shared" si="17"/>
        <v>30000</v>
      </c>
      <c r="O1065" s="320" t="s">
        <v>530</v>
      </c>
      <c r="Q1065" s="305"/>
    </row>
    <row r="1066" spans="1:17" s="304" customFormat="1" ht="14.25" x14ac:dyDescent="0.2">
      <c r="A1066" s="314">
        <v>1049</v>
      </c>
      <c r="B1066" s="315">
        <v>1057</v>
      </c>
      <c r="C1066" s="315" t="s">
        <v>2932</v>
      </c>
      <c r="D1066" s="316" t="s">
        <v>2933</v>
      </c>
      <c r="E1066" s="316" t="s">
        <v>2934</v>
      </c>
      <c r="F1066" s="316" t="s">
        <v>106</v>
      </c>
      <c r="G1066" s="317">
        <v>96000</v>
      </c>
      <c r="H1066" s="317">
        <v>96000</v>
      </c>
      <c r="I1066" s="318" t="s">
        <v>91</v>
      </c>
      <c r="J1066" s="319">
        <v>0</v>
      </c>
      <c r="K1066" s="319">
        <v>0</v>
      </c>
      <c r="L1066" s="317">
        <v>0</v>
      </c>
      <c r="M1066" s="317">
        <v>0</v>
      </c>
      <c r="N1066" s="317">
        <f t="shared" si="17"/>
        <v>96000</v>
      </c>
      <c r="O1066" s="320" t="s">
        <v>530</v>
      </c>
      <c r="Q1066" s="305"/>
    </row>
    <row r="1067" spans="1:17" s="304" customFormat="1" ht="14.25" x14ac:dyDescent="0.2">
      <c r="A1067" s="314">
        <v>1050</v>
      </c>
      <c r="B1067" s="315">
        <v>1058</v>
      </c>
      <c r="C1067" s="315" t="s">
        <v>2936</v>
      </c>
      <c r="D1067" s="316" t="s">
        <v>727</v>
      </c>
      <c r="E1067" s="316" t="s">
        <v>2937</v>
      </c>
      <c r="F1067" s="316" t="s">
        <v>106</v>
      </c>
      <c r="G1067" s="317">
        <v>1000000</v>
      </c>
      <c r="H1067" s="317">
        <v>1000000</v>
      </c>
      <c r="I1067" s="318" t="s">
        <v>91</v>
      </c>
      <c r="J1067" s="319">
        <v>0</v>
      </c>
      <c r="K1067" s="319">
        <v>0</v>
      </c>
      <c r="L1067" s="317">
        <v>0</v>
      </c>
      <c r="M1067" s="317">
        <v>0</v>
      </c>
      <c r="N1067" s="317">
        <f t="shared" si="17"/>
        <v>1000000</v>
      </c>
      <c r="O1067" s="320" t="s">
        <v>530</v>
      </c>
      <c r="Q1067" s="305"/>
    </row>
    <row r="1068" spans="1:17" s="304" customFormat="1" ht="14.25" x14ac:dyDescent="0.2">
      <c r="A1068" s="314">
        <v>1051</v>
      </c>
      <c r="B1068" s="315">
        <v>1059</v>
      </c>
      <c r="C1068" s="315" t="s">
        <v>2939</v>
      </c>
      <c r="D1068" s="316" t="s">
        <v>481</v>
      </c>
      <c r="E1068" s="316" t="s">
        <v>2940</v>
      </c>
      <c r="F1068" s="316" t="s">
        <v>106</v>
      </c>
      <c r="G1068" s="317">
        <v>40000</v>
      </c>
      <c r="H1068" s="317">
        <v>40000</v>
      </c>
      <c r="I1068" s="318" t="s">
        <v>91</v>
      </c>
      <c r="J1068" s="319">
        <v>0</v>
      </c>
      <c r="K1068" s="319">
        <v>0</v>
      </c>
      <c r="L1068" s="317">
        <v>0</v>
      </c>
      <c r="M1068" s="317">
        <v>0</v>
      </c>
      <c r="N1068" s="317">
        <f t="shared" si="17"/>
        <v>40000</v>
      </c>
      <c r="O1068" s="320" t="s">
        <v>530</v>
      </c>
      <c r="Q1068" s="305"/>
    </row>
    <row r="1069" spans="1:17" s="304" customFormat="1" ht="14.25" x14ac:dyDescent="0.2">
      <c r="A1069" s="314">
        <v>1052</v>
      </c>
      <c r="B1069" s="315">
        <v>1060</v>
      </c>
      <c r="C1069" s="315" t="s">
        <v>2942</v>
      </c>
      <c r="D1069" s="316" t="s">
        <v>481</v>
      </c>
      <c r="E1069" s="316" t="s">
        <v>2943</v>
      </c>
      <c r="F1069" s="316" t="s">
        <v>106</v>
      </c>
      <c r="G1069" s="317">
        <v>150000</v>
      </c>
      <c r="H1069" s="317">
        <v>150000</v>
      </c>
      <c r="I1069" s="318" t="s">
        <v>91</v>
      </c>
      <c r="J1069" s="319">
        <v>0</v>
      </c>
      <c r="K1069" s="319">
        <v>0</v>
      </c>
      <c r="L1069" s="317">
        <v>0</v>
      </c>
      <c r="M1069" s="317">
        <v>0</v>
      </c>
      <c r="N1069" s="317">
        <f t="shared" si="17"/>
        <v>150000</v>
      </c>
      <c r="O1069" s="320" t="s">
        <v>530</v>
      </c>
      <c r="Q1069" s="305"/>
    </row>
    <row r="1070" spans="1:17" s="304" customFormat="1" ht="14.25" x14ac:dyDescent="0.2">
      <c r="A1070" s="314">
        <v>1053</v>
      </c>
      <c r="B1070" s="315">
        <v>1061</v>
      </c>
      <c r="C1070" s="315" t="s">
        <v>2945</v>
      </c>
      <c r="D1070" s="316" t="s">
        <v>481</v>
      </c>
      <c r="E1070" s="316" t="s">
        <v>2007</v>
      </c>
      <c r="F1070" s="316" t="s">
        <v>106</v>
      </c>
      <c r="G1070" s="317">
        <v>21500</v>
      </c>
      <c r="H1070" s="317">
        <v>21500</v>
      </c>
      <c r="I1070" s="318" t="s">
        <v>91</v>
      </c>
      <c r="J1070" s="319">
        <v>0</v>
      </c>
      <c r="K1070" s="319">
        <v>0</v>
      </c>
      <c r="L1070" s="317">
        <v>0</v>
      </c>
      <c r="M1070" s="317">
        <v>0</v>
      </c>
      <c r="N1070" s="317">
        <f t="shared" si="17"/>
        <v>21500</v>
      </c>
      <c r="O1070" s="320" t="s">
        <v>530</v>
      </c>
      <c r="Q1070" s="305"/>
    </row>
    <row r="1071" spans="1:17" s="304" customFormat="1" ht="14.25" x14ac:dyDescent="0.2">
      <c r="A1071" s="314">
        <v>1054</v>
      </c>
      <c r="B1071" s="315">
        <v>1062</v>
      </c>
      <c r="C1071" s="315" t="s">
        <v>2947</v>
      </c>
      <c r="D1071" s="316" t="s">
        <v>2948</v>
      </c>
      <c r="E1071" s="316" t="s">
        <v>2949</v>
      </c>
      <c r="F1071" s="316" t="s">
        <v>106</v>
      </c>
      <c r="G1071" s="317">
        <v>20000</v>
      </c>
      <c r="H1071" s="317">
        <v>20000</v>
      </c>
      <c r="I1071" s="318" t="s">
        <v>91</v>
      </c>
      <c r="J1071" s="319">
        <v>0</v>
      </c>
      <c r="K1071" s="319">
        <v>0</v>
      </c>
      <c r="L1071" s="317">
        <v>0</v>
      </c>
      <c r="M1071" s="317">
        <v>0</v>
      </c>
      <c r="N1071" s="317">
        <f t="shared" si="17"/>
        <v>20000</v>
      </c>
      <c r="O1071" s="320" t="s">
        <v>530</v>
      </c>
      <c r="Q1071" s="305"/>
    </row>
    <row r="1072" spans="1:17" s="304" customFormat="1" ht="14.25" x14ac:dyDescent="0.2">
      <c r="A1072" s="314">
        <v>1055</v>
      </c>
      <c r="B1072" s="315">
        <v>1063</v>
      </c>
      <c r="C1072" s="315" t="s">
        <v>2951</v>
      </c>
      <c r="D1072" s="316" t="s">
        <v>2948</v>
      </c>
      <c r="E1072" s="316" t="s">
        <v>2952</v>
      </c>
      <c r="F1072" s="316" t="s">
        <v>106</v>
      </c>
      <c r="G1072" s="317">
        <v>15000</v>
      </c>
      <c r="H1072" s="317">
        <v>15000</v>
      </c>
      <c r="I1072" s="318" t="s">
        <v>91</v>
      </c>
      <c r="J1072" s="319">
        <v>0</v>
      </c>
      <c r="K1072" s="319">
        <v>0</v>
      </c>
      <c r="L1072" s="317">
        <v>0</v>
      </c>
      <c r="M1072" s="317">
        <v>0</v>
      </c>
      <c r="N1072" s="317">
        <f t="shared" si="17"/>
        <v>15000</v>
      </c>
      <c r="O1072" s="320" t="s">
        <v>530</v>
      </c>
      <c r="Q1072" s="305"/>
    </row>
    <row r="1073" spans="1:17" s="304" customFormat="1" ht="14.25" x14ac:dyDescent="0.2">
      <c r="A1073" s="314">
        <v>1056</v>
      </c>
      <c r="B1073" s="315">
        <v>1064</v>
      </c>
      <c r="C1073" s="315" t="s">
        <v>2954</v>
      </c>
      <c r="D1073" s="316" t="s">
        <v>2955</v>
      </c>
      <c r="E1073" s="316" t="s">
        <v>2084</v>
      </c>
      <c r="F1073" s="316" t="s">
        <v>106</v>
      </c>
      <c r="G1073" s="317">
        <v>5000</v>
      </c>
      <c r="H1073" s="317">
        <v>5000</v>
      </c>
      <c r="I1073" s="318" t="s">
        <v>91</v>
      </c>
      <c r="J1073" s="319">
        <v>0</v>
      </c>
      <c r="K1073" s="319">
        <v>0</v>
      </c>
      <c r="L1073" s="317">
        <v>0</v>
      </c>
      <c r="M1073" s="317">
        <v>0</v>
      </c>
      <c r="N1073" s="317">
        <f t="shared" si="17"/>
        <v>5000</v>
      </c>
      <c r="O1073" s="320" t="s">
        <v>530</v>
      </c>
      <c r="Q1073" s="305"/>
    </row>
    <row r="1074" spans="1:17" s="304" customFormat="1" ht="14.25" x14ac:dyDescent="0.2">
      <c r="A1074" s="314">
        <v>1057</v>
      </c>
      <c r="B1074" s="315">
        <v>1065</v>
      </c>
      <c r="C1074" s="315" t="s">
        <v>2957</v>
      </c>
      <c r="D1074" s="316" t="s">
        <v>2955</v>
      </c>
      <c r="E1074" s="316" t="s">
        <v>2958</v>
      </c>
      <c r="F1074" s="316" t="s">
        <v>106</v>
      </c>
      <c r="G1074" s="317">
        <v>50000</v>
      </c>
      <c r="H1074" s="317">
        <v>50000</v>
      </c>
      <c r="I1074" s="318" t="s">
        <v>91</v>
      </c>
      <c r="J1074" s="319">
        <v>0</v>
      </c>
      <c r="K1074" s="319">
        <v>0</v>
      </c>
      <c r="L1074" s="317">
        <v>0</v>
      </c>
      <c r="M1074" s="317">
        <v>0</v>
      </c>
      <c r="N1074" s="317">
        <f t="shared" si="17"/>
        <v>50000</v>
      </c>
      <c r="O1074" s="320" t="s">
        <v>530</v>
      </c>
      <c r="Q1074" s="305"/>
    </row>
    <row r="1075" spans="1:17" s="304" customFormat="1" ht="28.5" x14ac:dyDescent="0.2">
      <c r="A1075" s="314">
        <v>1058</v>
      </c>
      <c r="B1075" s="315">
        <v>1066</v>
      </c>
      <c r="C1075" s="315" t="s">
        <v>2960</v>
      </c>
      <c r="D1075" s="316" t="s">
        <v>481</v>
      </c>
      <c r="E1075" s="316" t="s">
        <v>2723</v>
      </c>
      <c r="F1075" s="316" t="s">
        <v>106</v>
      </c>
      <c r="G1075" s="317">
        <v>15000</v>
      </c>
      <c r="H1075" s="317">
        <v>15000</v>
      </c>
      <c r="I1075" s="318" t="s">
        <v>91</v>
      </c>
      <c r="J1075" s="319">
        <v>0</v>
      </c>
      <c r="K1075" s="319">
        <v>0</v>
      </c>
      <c r="L1075" s="317">
        <v>0</v>
      </c>
      <c r="M1075" s="317">
        <v>0</v>
      </c>
      <c r="N1075" s="317">
        <f t="shared" si="17"/>
        <v>15000</v>
      </c>
      <c r="O1075" s="320" t="s">
        <v>530</v>
      </c>
      <c r="Q1075" s="305"/>
    </row>
    <row r="1076" spans="1:17" s="304" customFormat="1" ht="28.5" x14ac:dyDescent="0.2">
      <c r="A1076" s="314">
        <v>1059</v>
      </c>
      <c r="B1076" s="315">
        <v>1067</v>
      </c>
      <c r="C1076" s="315" t="s">
        <v>2962</v>
      </c>
      <c r="D1076" s="316" t="s">
        <v>481</v>
      </c>
      <c r="E1076" s="316" t="s">
        <v>2963</v>
      </c>
      <c r="F1076" s="316" t="s">
        <v>106</v>
      </c>
      <c r="G1076" s="317">
        <v>27500</v>
      </c>
      <c r="H1076" s="317">
        <v>27500</v>
      </c>
      <c r="I1076" s="318" t="s">
        <v>91</v>
      </c>
      <c r="J1076" s="319">
        <v>0</v>
      </c>
      <c r="K1076" s="319">
        <v>0</v>
      </c>
      <c r="L1076" s="317">
        <v>0</v>
      </c>
      <c r="M1076" s="317">
        <v>0</v>
      </c>
      <c r="N1076" s="317">
        <f t="shared" si="17"/>
        <v>27500</v>
      </c>
      <c r="O1076" s="320" t="s">
        <v>530</v>
      </c>
      <c r="Q1076" s="305"/>
    </row>
    <row r="1077" spans="1:17" s="304" customFormat="1" ht="14.25" x14ac:dyDescent="0.2">
      <c r="A1077" s="314">
        <v>1060</v>
      </c>
      <c r="B1077" s="315">
        <v>1068</v>
      </c>
      <c r="C1077" s="315" t="s">
        <v>2965</v>
      </c>
      <c r="D1077" s="316" t="s">
        <v>481</v>
      </c>
      <c r="E1077" s="316" t="s">
        <v>2966</v>
      </c>
      <c r="F1077" s="316" t="s">
        <v>106</v>
      </c>
      <c r="G1077" s="317">
        <v>20000</v>
      </c>
      <c r="H1077" s="317">
        <v>20000</v>
      </c>
      <c r="I1077" s="318" t="s">
        <v>91</v>
      </c>
      <c r="J1077" s="319">
        <v>0</v>
      </c>
      <c r="K1077" s="319">
        <v>0</v>
      </c>
      <c r="L1077" s="317">
        <v>0</v>
      </c>
      <c r="M1077" s="317">
        <v>0</v>
      </c>
      <c r="N1077" s="317">
        <f t="shared" si="17"/>
        <v>20000</v>
      </c>
      <c r="O1077" s="320" t="s">
        <v>530</v>
      </c>
      <c r="Q1077" s="305"/>
    </row>
    <row r="1078" spans="1:17" s="304" customFormat="1" ht="14.25" x14ac:dyDescent="0.2">
      <c r="A1078" s="314">
        <v>1061</v>
      </c>
      <c r="B1078" s="315">
        <v>1069</v>
      </c>
      <c r="C1078" s="315" t="s">
        <v>2968</v>
      </c>
      <c r="D1078" s="316" t="s">
        <v>481</v>
      </c>
      <c r="E1078" s="316" t="s">
        <v>2969</v>
      </c>
      <c r="F1078" s="316" t="s">
        <v>106</v>
      </c>
      <c r="G1078" s="317">
        <v>36000</v>
      </c>
      <c r="H1078" s="317">
        <v>36000</v>
      </c>
      <c r="I1078" s="318" t="s">
        <v>91</v>
      </c>
      <c r="J1078" s="319">
        <v>0</v>
      </c>
      <c r="K1078" s="319">
        <v>0</v>
      </c>
      <c r="L1078" s="317">
        <v>0</v>
      </c>
      <c r="M1078" s="317">
        <v>0</v>
      </c>
      <c r="N1078" s="317">
        <f t="shared" si="17"/>
        <v>36000</v>
      </c>
      <c r="O1078" s="320" t="s">
        <v>530</v>
      </c>
      <c r="Q1078" s="305"/>
    </row>
    <row r="1079" spans="1:17" s="304" customFormat="1" ht="14.25" x14ac:dyDescent="0.2">
      <c r="A1079" s="314">
        <v>1062</v>
      </c>
      <c r="B1079" s="315">
        <v>1070</v>
      </c>
      <c r="C1079" s="315" t="s">
        <v>2971</v>
      </c>
      <c r="D1079" s="316" t="s">
        <v>481</v>
      </c>
      <c r="E1079" s="316" t="s">
        <v>2972</v>
      </c>
      <c r="F1079" s="316" t="s">
        <v>106</v>
      </c>
      <c r="G1079" s="317">
        <v>48000</v>
      </c>
      <c r="H1079" s="317">
        <v>48000</v>
      </c>
      <c r="I1079" s="318" t="s">
        <v>91</v>
      </c>
      <c r="J1079" s="319">
        <v>0</v>
      </c>
      <c r="K1079" s="319">
        <v>0</v>
      </c>
      <c r="L1079" s="317">
        <v>0</v>
      </c>
      <c r="M1079" s="317">
        <v>0</v>
      </c>
      <c r="N1079" s="317">
        <f t="shared" si="17"/>
        <v>48000</v>
      </c>
      <c r="O1079" s="320" t="s">
        <v>530</v>
      </c>
      <c r="Q1079" s="305"/>
    </row>
    <row r="1080" spans="1:17" s="304" customFormat="1" ht="28.5" x14ac:dyDescent="0.2">
      <c r="A1080" s="314">
        <v>1063</v>
      </c>
      <c r="B1080" s="315">
        <v>1071</v>
      </c>
      <c r="C1080" s="315" t="s">
        <v>2974</v>
      </c>
      <c r="D1080" s="316" t="s">
        <v>481</v>
      </c>
      <c r="E1080" s="316" t="s">
        <v>2975</v>
      </c>
      <c r="F1080" s="316" t="s">
        <v>106</v>
      </c>
      <c r="G1080" s="317">
        <v>5000</v>
      </c>
      <c r="H1080" s="317">
        <v>5000</v>
      </c>
      <c r="I1080" s="318" t="s">
        <v>91</v>
      </c>
      <c r="J1080" s="319">
        <v>0</v>
      </c>
      <c r="K1080" s="319">
        <v>0</v>
      </c>
      <c r="L1080" s="317">
        <v>0</v>
      </c>
      <c r="M1080" s="317">
        <v>0</v>
      </c>
      <c r="N1080" s="317">
        <f t="shared" si="17"/>
        <v>5000</v>
      </c>
      <c r="O1080" s="320" t="s">
        <v>530</v>
      </c>
      <c r="Q1080" s="305"/>
    </row>
    <row r="1081" spans="1:17" s="304" customFormat="1" ht="28.5" x14ac:dyDescent="0.2">
      <c r="A1081" s="314">
        <v>1064</v>
      </c>
      <c r="B1081" s="315">
        <v>1072</v>
      </c>
      <c r="C1081" s="315" t="s">
        <v>2977</v>
      </c>
      <c r="D1081" s="316" t="s">
        <v>1799</v>
      </c>
      <c r="E1081" s="316" t="s">
        <v>2978</v>
      </c>
      <c r="F1081" s="316" t="s">
        <v>106</v>
      </c>
      <c r="G1081" s="317">
        <v>8000</v>
      </c>
      <c r="H1081" s="317">
        <v>8000</v>
      </c>
      <c r="I1081" s="318" t="s">
        <v>91</v>
      </c>
      <c r="J1081" s="319">
        <v>0</v>
      </c>
      <c r="K1081" s="319">
        <v>0</v>
      </c>
      <c r="L1081" s="317">
        <v>0</v>
      </c>
      <c r="M1081" s="317">
        <v>0</v>
      </c>
      <c r="N1081" s="317">
        <f t="shared" si="17"/>
        <v>8000</v>
      </c>
      <c r="O1081" s="320" t="s">
        <v>530</v>
      </c>
      <c r="Q1081" s="305"/>
    </row>
    <row r="1082" spans="1:17" s="304" customFormat="1" ht="14.25" x14ac:dyDescent="0.2">
      <c r="A1082" s="314">
        <v>1065</v>
      </c>
      <c r="B1082" s="315">
        <v>1073</v>
      </c>
      <c r="C1082" s="315" t="s">
        <v>2980</v>
      </c>
      <c r="D1082" s="316" t="s">
        <v>2981</v>
      </c>
      <c r="E1082" s="316" t="s">
        <v>1843</v>
      </c>
      <c r="F1082" s="316" t="s">
        <v>106</v>
      </c>
      <c r="G1082" s="317">
        <v>50000</v>
      </c>
      <c r="H1082" s="317">
        <v>50000</v>
      </c>
      <c r="I1082" s="318" t="s">
        <v>91</v>
      </c>
      <c r="J1082" s="319">
        <v>0</v>
      </c>
      <c r="K1082" s="319">
        <v>0</v>
      </c>
      <c r="L1082" s="317">
        <v>0</v>
      </c>
      <c r="M1082" s="317">
        <v>0</v>
      </c>
      <c r="N1082" s="317">
        <f t="shared" si="17"/>
        <v>50000</v>
      </c>
      <c r="O1082" s="320" t="s">
        <v>530</v>
      </c>
      <c r="Q1082" s="305"/>
    </row>
    <row r="1083" spans="1:17" s="304" customFormat="1" ht="28.5" x14ac:dyDescent="0.2">
      <c r="A1083" s="314">
        <v>1066</v>
      </c>
      <c r="B1083" s="315">
        <v>1074</v>
      </c>
      <c r="C1083" s="315" t="s">
        <v>2983</v>
      </c>
      <c r="D1083" s="316" t="s">
        <v>735</v>
      </c>
      <c r="E1083" s="316" t="s">
        <v>2984</v>
      </c>
      <c r="F1083" s="316" t="s">
        <v>106</v>
      </c>
      <c r="G1083" s="317">
        <v>7500</v>
      </c>
      <c r="H1083" s="317">
        <v>7500</v>
      </c>
      <c r="I1083" s="318" t="s">
        <v>91</v>
      </c>
      <c r="J1083" s="319">
        <v>0</v>
      </c>
      <c r="K1083" s="319">
        <v>0</v>
      </c>
      <c r="L1083" s="317">
        <v>0</v>
      </c>
      <c r="M1083" s="317">
        <v>0</v>
      </c>
      <c r="N1083" s="317">
        <f t="shared" si="17"/>
        <v>7500</v>
      </c>
      <c r="O1083" s="320" t="s">
        <v>530</v>
      </c>
      <c r="Q1083" s="305"/>
    </row>
    <row r="1084" spans="1:17" s="304" customFormat="1" ht="28.5" x14ac:dyDescent="0.2">
      <c r="A1084" s="314">
        <v>1067</v>
      </c>
      <c r="B1084" s="315">
        <v>1075</v>
      </c>
      <c r="C1084" s="315" t="s">
        <v>2986</v>
      </c>
      <c r="D1084" s="316" t="s">
        <v>735</v>
      </c>
      <c r="E1084" s="316" t="s">
        <v>2987</v>
      </c>
      <c r="F1084" s="316" t="s">
        <v>106</v>
      </c>
      <c r="G1084" s="317">
        <v>10000</v>
      </c>
      <c r="H1084" s="317">
        <v>10000</v>
      </c>
      <c r="I1084" s="318" t="s">
        <v>91</v>
      </c>
      <c r="J1084" s="319">
        <v>0</v>
      </c>
      <c r="K1084" s="319">
        <v>0</v>
      </c>
      <c r="L1084" s="317">
        <v>0</v>
      </c>
      <c r="M1084" s="317">
        <v>0</v>
      </c>
      <c r="N1084" s="317">
        <f t="shared" si="17"/>
        <v>10000</v>
      </c>
      <c r="O1084" s="320" t="s">
        <v>530</v>
      </c>
      <c r="Q1084" s="305"/>
    </row>
    <row r="1085" spans="1:17" s="304" customFormat="1" ht="28.5" x14ac:dyDescent="0.2">
      <c r="A1085" s="314">
        <v>1068</v>
      </c>
      <c r="B1085" s="315">
        <v>1076</v>
      </c>
      <c r="C1085" s="315" t="s">
        <v>2989</v>
      </c>
      <c r="D1085" s="316" t="s">
        <v>735</v>
      </c>
      <c r="E1085" s="316" t="s">
        <v>2990</v>
      </c>
      <c r="F1085" s="316" t="s">
        <v>106</v>
      </c>
      <c r="G1085" s="317">
        <v>2000</v>
      </c>
      <c r="H1085" s="317">
        <v>2000</v>
      </c>
      <c r="I1085" s="318" t="s">
        <v>91</v>
      </c>
      <c r="J1085" s="319">
        <v>0</v>
      </c>
      <c r="K1085" s="319">
        <v>0</v>
      </c>
      <c r="L1085" s="317">
        <v>0</v>
      </c>
      <c r="M1085" s="317">
        <v>0</v>
      </c>
      <c r="N1085" s="317">
        <f t="shared" si="17"/>
        <v>2000</v>
      </c>
      <c r="O1085" s="320" t="s">
        <v>530</v>
      </c>
      <c r="Q1085" s="305"/>
    </row>
    <row r="1086" spans="1:17" s="304" customFormat="1" ht="28.5" x14ac:dyDescent="0.2">
      <c r="A1086" s="314">
        <v>1069</v>
      </c>
      <c r="B1086" s="315">
        <v>1077</v>
      </c>
      <c r="C1086" s="315" t="s">
        <v>2992</v>
      </c>
      <c r="D1086" s="316" t="s">
        <v>741</v>
      </c>
      <c r="E1086" s="316" t="s">
        <v>2993</v>
      </c>
      <c r="F1086" s="316" t="s">
        <v>106</v>
      </c>
      <c r="G1086" s="317">
        <v>50000</v>
      </c>
      <c r="H1086" s="317">
        <v>50000</v>
      </c>
      <c r="I1086" s="318" t="s">
        <v>91</v>
      </c>
      <c r="J1086" s="319">
        <v>0</v>
      </c>
      <c r="K1086" s="319">
        <v>0</v>
      </c>
      <c r="L1086" s="317">
        <v>0</v>
      </c>
      <c r="M1086" s="317">
        <v>0</v>
      </c>
      <c r="N1086" s="317">
        <f t="shared" si="17"/>
        <v>50000</v>
      </c>
      <c r="O1086" s="320" t="s">
        <v>530</v>
      </c>
      <c r="Q1086" s="305"/>
    </row>
    <row r="1087" spans="1:17" s="304" customFormat="1" ht="14.25" x14ac:dyDescent="0.2">
      <c r="A1087" s="314">
        <v>1070</v>
      </c>
      <c r="B1087" s="315">
        <v>1078</v>
      </c>
      <c r="C1087" s="315" t="s">
        <v>2995</v>
      </c>
      <c r="D1087" s="316" t="s">
        <v>2996</v>
      </c>
      <c r="E1087" s="316" t="s">
        <v>2997</v>
      </c>
      <c r="F1087" s="316" t="s">
        <v>106</v>
      </c>
      <c r="G1087" s="317">
        <v>50000</v>
      </c>
      <c r="H1087" s="317">
        <v>50000</v>
      </c>
      <c r="I1087" s="318" t="s">
        <v>91</v>
      </c>
      <c r="J1087" s="319">
        <v>0</v>
      </c>
      <c r="K1087" s="319">
        <v>0</v>
      </c>
      <c r="L1087" s="317">
        <v>0</v>
      </c>
      <c r="M1087" s="317">
        <v>0</v>
      </c>
      <c r="N1087" s="317">
        <f t="shared" si="17"/>
        <v>50000</v>
      </c>
      <c r="O1087" s="320" t="s">
        <v>530</v>
      </c>
      <c r="Q1087" s="305"/>
    </row>
    <row r="1088" spans="1:17" s="304" customFormat="1" ht="28.5" x14ac:dyDescent="0.2">
      <c r="A1088" s="314">
        <v>1071</v>
      </c>
      <c r="B1088" s="315">
        <v>1079</v>
      </c>
      <c r="C1088" s="315" t="s">
        <v>2999</v>
      </c>
      <c r="D1088" s="316" t="s">
        <v>3000</v>
      </c>
      <c r="E1088" s="316" t="s">
        <v>3001</v>
      </c>
      <c r="F1088" s="316" t="s">
        <v>106</v>
      </c>
      <c r="G1088" s="317">
        <v>50000</v>
      </c>
      <c r="H1088" s="317">
        <v>50000</v>
      </c>
      <c r="I1088" s="318" t="s">
        <v>91</v>
      </c>
      <c r="J1088" s="319">
        <v>0</v>
      </c>
      <c r="K1088" s="319">
        <v>0</v>
      </c>
      <c r="L1088" s="317">
        <v>0</v>
      </c>
      <c r="M1088" s="317">
        <v>0</v>
      </c>
      <c r="N1088" s="317">
        <f t="shared" si="17"/>
        <v>50000</v>
      </c>
      <c r="O1088" s="320" t="s">
        <v>530</v>
      </c>
      <c r="Q1088" s="305"/>
    </row>
    <row r="1089" spans="1:17" s="304" customFormat="1" ht="14.25" x14ac:dyDescent="0.2">
      <c r="A1089" s="314">
        <v>1072</v>
      </c>
      <c r="B1089" s="315">
        <v>1080</v>
      </c>
      <c r="C1089" s="315" t="s">
        <v>3003</v>
      </c>
      <c r="D1089" s="316" t="s">
        <v>3004</v>
      </c>
      <c r="E1089" s="316" t="s">
        <v>3005</v>
      </c>
      <c r="F1089" s="316" t="s">
        <v>106</v>
      </c>
      <c r="G1089" s="317">
        <v>7500</v>
      </c>
      <c r="H1089" s="317">
        <v>7500</v>
      </c>
      <c r="I1089" s="318" t="s">
        <v>91</v>
      </c>
      <c r="J1089" s="319">
        <v>0</v>
      </c>
      <c r="K1089" s="319">
        <v>0</v>
      </c>
      <c r="L1089" s="317">
        <v>0</v>
      </c>
      <c r="M1089" s="317">
        <v>0</v>
      </c>
      <c r="N1089" s="317">
        <f t="shared" si="17"/>
        <v>7500</v>
      </c>
      <c r="O1089" s="320" t="s">
        <v>530</v>
      </c>
      <c r="Q1089" s="305"/>
    </row>
    <row r="1090" spans="1:17" s="304" customFormat="1" ht="14.25" x14ac:dyDescent="0.2">
      <c r="A1090" s="314">
        <v>1073</v>
      </c>
      <c r="B1090" s="315">
        <v>1081</v>
      </c>
      <c r="C1090" s="315" t="s">
        <v>3007</v>
      </c>
      <c r="D1090" s="316" t="s">
        <v>3004</v>
      </c>
      <c r="E1090" s="316" t="s">
        <v>3008</v>
      </c>
      <c r="F1090" s="316" t="s">
        <v>106</v>
      </c>
      <c r="G1090" s="317">
        <v>15000</v>
      </c>
      <c r="H1090" s="317">
        <v>15000</v>
      </c>
      <c r="I1090" s="318" t="s">
        <v>91</v>
      </c>
      <c r="J1090" s="319">
        <v>0</v>
      </c>
      <c r="K1090" s="319">
        <v>0</v>
      </c>
      <c r="L1090" s="317">
        <v>0</v>
      </c>
      <c r="M1090" s="317">
        <v>0</v>
      </c>
      <c r="N1090" s="317">
        <f t="shared" si="17"/>
        <v>15000</v>
      </c>
      <c r="O1090" s="320" t="s">
        <v>530</v>
      </c>
      <c r="Q1090" s="305"/>
    </row>
    <row r="1091" spans="1:17" s="304" customFormat="1" ht="14.25" x14ac:dyDescent="0.2">
      <c r="A1091" s="314">
        <v>1074</v>
      </c>
      <c r="B1091" s="315">
        <v>1082</v>
      </c>
      <c r="C1091" s="315" t="s">
        <v>3010</v>
      </c>
      <c r="D1091" s="316" t="s">
        <v>3004</v>
      </c>
      <c r="E1091" s="316" t="s">
        <v>3011</v>
      </c>
      <c r="F1091" s="316" t="s">
        <v>106</v>
      </c>
      <c r="G1091" s="317">
        <v>5000</v>
      </c>
      <c r="H1091" s="317">
        <v>5000</v>
      </c>
      <c r="I1091" s="318" t="s">
        <v>91</v>
      </c>
      <c r="J1091" s="319">
        <v>0</v>
      </c>
      <c r="K1091" s="319">
        <v>0</v>
      </c>
      <c r="L1091" s="317">
        <v>0</v>
      </c>
      <c r="M1091" s="317">
        <v>0</v>
      </c>
      <c r="N1091" s="317">
        <f t="shared" si="17"/>
        <v>5000</v>
      </c>
      <c r="O1091" s="320" t="s">
        <v>530</v>
      </c>
      <c r="Q1091" s="305"/>
    </row>
    <row r="1092" spans="1:17" s="304" customFormat="1" ht="14.25" x14ac:dyDescent="0.2">
      <c r="A1092" s="314">
        <v>1075</v>
      </c>
      <c r="B1092" s="315">
        <v>1083</v>
      </c>
      <c r="C1092" s="315" t="s">
        <v>3013</v>
      </c>
      <c r="D1092" s="316" t="s">
        <v>3004</v>
      </c>
      <c r="E1092" s="316" t="s">
        <v>3014</v>
      </c>
      <c r="F1092" s="316" t="s">
        <v>106</v>
      </c>
      <c r="G1092" s="317">
        <v>10000</v>
      </c>
      <c r="H1092" s="317">
        <v>10000</v>
      </c>
      <c r="I1092" s="318" t="s">
        <v>91</v>
      </c>
      <c r="J1092" s="319">
        <v>0</v>
      </c>
      <c r="K1092" s="319">
        <v>0</v>
      </c>
      <c r="L1092" s="317">
        <v>0</v>
      </c>
      <c r="M1092" s="317">
        <v>0</v>
      </c>
      <c r="N1092" s="317">
        <f t="shared" si="17"/>
        <v>10000</v>
      </c>
      <c r="O1092" s="320" t="s">
        <v>530</v>
      </c>
      <c r="Q1092" s="305"/>
    </row>
    <row r="1093" spans="1:17" s="304" customFormat="1" ht="14.25" x14ac:dyDescent="0.2">
      <c r="A1093" s="314">
        <v>1076</v>
      </c>
      <c r="B1093" s="315">
        <v>1084</v>
      </c>
      <c r="C1093" s="315" t="s">
        <v>3016</v>
      </c>
      <c r="D1093" s="316" t="s">
        <v>3017</v>
      </c>
      <c r="E1093" s="316" t="s">
        <v>1625</v>
      </c>
      <c r="F1093" s="316" t="s">
        <v>106</v>
      </c>
      <c r="G1093" s="317">
        <v>30000</v>
      </c>
      <c r="H1093" s="317">
        <v>30000</v>
      </c>
      <c r="I1093" s="318" t="s">
        <v>91</v>
      </c>
      <c r="J1093" s="319">
        <v>0</v>
      </c>
      <c r="K1093" s="319">
        <v>0</v>
      </c>
      <c r="L1093" s="317">
        <v>0</v>
      </c>
      <c r="M1093" s="317">
        <v>0</v>
      </c>
      <c r="N1093" s="317">
        <f t="shared" si="17"/>
        <v>30000</v>
      </c>
      <c r="O1093" s="320" t="s">
        <v>530</v>
      </c>
      <c r="Q1093" s="305"/>
    </row>
    <row r="1094" spans="1:17" s="304" customFormat="1" ht="28.5" x14ac:dyDescent="0.2">
      <c r="A1094" s="314">
        <v>1077</v>
      </c>
      <c r="B1094" s="315">
        <v>1085</v>
      </c>
      <c r="C1094" s="315" t="s">
        <v>3019</v>
      </c>
      <c r="D1094" s="316" t="s">
        <v>3020</v>
      </c>
      <c r="E1094" s="316" t="s">
        <v>3021</v>
      </c>
      <c r="F1094" s="316" t="s">
        <v>106</v>
      </c>
      <c r="G1094" s="317">
        <v>30000</v>
      </c>
      <c r="H1094" s="317">
        <v>30000</v>
      </c>
      <c r="I1094" s="318" t="s">
        <v>91</v>
      </c>
      <c r="J1094" s="319">
        <v>0</v>
      </c>
      <c r="K1094" s="319">
        <v>0</v>
      </c>
      <c r="L1094" s="317">
        <v>0</v>
      </c>
      <c r="M1094" s="317">
        <v>0</v>
      </c>
      <c r="N1094" s="317">
        <f t="shared" si="17"/>
        <v>30000</v>
      </c>
      <c r="O1094" s="320" t="s">
        <v>530</v>
      </c>
      <c r="Q1094" s="305"/>
    </row>
    <row r="1095" spans="1:17" s="304" customFormat="1" ht="28.5" x14ac:dyDescent="0.2">
      <c r="A1095" s="314">
        <v>1078</v>
      </c>
      <c r="B1095" s="315">
        <v>1086</v>
      </c>
      <c r="C1095" s="315" t="s">
        <v>3023</v>
      </c>
      <c r="D1095" s="316" t="s">
        <v>3024</v>
      </c>
      <c r="E1095" s="316" t="s">
        <v>3025</v>
      </c>
      <c r="F1095" s="316" t="s">
        <v>106</v>
      </c>
      <c r="G1095" s="317">
        <v>200000</v>
      </c>
      <c r="H1095" s="317">
        <v>200000</v>
      </c>
      <c r="I1095" s="318" t="s">
        <v>91</v>
      </c>
      <c r="J1095" s="319">
        <v>0</v>
      </c>
      <c r="K1095" s="319">
        <v>0</v>
      </c>
      <c r="L1095" s="317">
        <v>0</v>
      </c>
      <c r="M1095" s="317">
        <v>0</v>
      </c>
      <c r="N1095" s="317">
        <f t="shared" si="17"/>
        <v>200000</v>
      </c>
      <c r="O1095" s="320" t="s">
        <v>530</v>
      </c>
      <c r="Q1095" s="305"/>
    </row>
    <row r="1096" spans="1:17" s="304" customFormat="1" ht="14.25" x14ac:dyDescent="0.2">
      <c r="A1096" s="314">
        <v>1079</v>
      </c>
      <c r="B1096" s="315">
        <v>1087</v>
      </c>
      <c r="C1096" s="315" t="s">
        <v>3027</v>
      </c>
      <c r="D1096" s="316" t="s">
        <v>744</v>
      </c>
      <c r="E1096" s="316" t="s">
        <v>1726</v>
      </c>
      <c r="F1096" s="316" t="s">
        <v>106</v>
      </c>
      <c r="G1096" s="317">
        <v>10000</v>
      </c>
      <c r="H1096" s="317">
        <v>10000</v>
      </c>
      <c r="I1096" s="318" t="s">
        <v>91</v>
      </c>
      <c r="J1096" s="319">
        <v>0</v>
      </c>
      <c r="K1096" s="319">
        <v>0</v>
      </c>
      <c r="L1096" s="317">
        <v>0</v>
      </c>
      <c r="M1096" s="317">
        <v>0</v>
      </c>
      <c r="N1096" s="317">
        <f t="shared" si="17"/>
        <v>10000</v>
      </c>
      <c r="O1096" s="320" t="s">
        <v>530</v>
      </c>
      <c r="Q1096" s="305"/>
    </row>
    <row r="1097" spans="1:17" s="304" customFormat="1" ht="28.5" x14ac:dyDescent="0.2">
      <c r="A1097" s="314">
        <v>1080</v>
      </c>
      <c r="B1097" s="315">
        <v>1088</v>
      </c>
      <c r="C1097" s="315" t="s">
        <v>3029</v>
      </c>
      <c r="D1097" s="316" t="s">
        <v>3030</v>
      </c>
      <c r="E1097" s="316" t="s">
        <v>1843</v>
      </c>
      <c r="F1097" s="316" t="s">
        <v>106</v>
      </c>
      <c r="G1097" s="317">
        <v>30000</v>
      </c>
      <c r="H1097" s="317">
        <v>30000</v>
      </c>
      <c r="I1097" s="318" t="s">
        <v>91</v>
      </c>
      <c r="J1097" s="319">
        <v>0</v>
      </c>
      <c r="K1097" s="319">
        <v>0</v>
      </c>
      <c r="L1097" s="317">
        <v>0</v>
      </c>
      <c r="M1097" s="317">
        <v>0</v>
      </c>
      <c r="N1097" s="317">
        <f t="shared" si="17"/>
        <v>30000</v>
      </c>
      <c r="O1097" s="320" t="s">
        <v>530</v>
      </c>
      <c r="Q1097" s="305"/>
    </row>
    <row r="1098" spans="1:17" s="304" customFormat="1" ht="28.5" x14ac:dyDescent="0.2">
      <c r="A1098" s="314">
        <v>1081</v>
      </c>
      <c r="B1098" s="315">
        <v>1089</v>
      </c>
      <c r="C1098" s="315" t="s">
        <v>3032</v>
      </c>
      <c r="D1098" s="316" t="s">
        <v>3030</v>
      </c>
      <c r="E1098" s="316" t="s">
        <v>3033</v>
      </c>
      <c r="F1098" s="316" t="s">
        <v>106</v>
      </c>
      <c r="G1098" s="317">
        <v>20000</v>
      </c>
      <c r="H1098" s="317">
        <v>20000</v>
      </c>
      <c r="I1098" s="318" t="s">
        <v>91</v>
      </c>
      <c r="J1098" s="319">
        <v>0</v>
      </c>
      <c r="K1098" s="319">
        <v>0</v>
      </c>
      <c r="L1098" s="317">
        <v>0</v>
      </c>
      <c r="M1098" s="317">
        <v>0</v>
      </c>
      <c r="N1098" s="317">
        <f t="shared" si="17"/>
        <v>20000</v>
      </c>
      <c r="O1098" s="320" t="s">
        <v>530</v>
      </c>
      <c r="Q1098" s="305"/>
    </row>
    <row r="1099" spans="1:17" s="304" customFormat="1" ht="28.5" x14ac:dyDescent="0.2">
      <c r="A1099" s="314">
        <v>1082</v>
      </c>
      <c r="B1099" s="315">
        <v>1090</v>
      </c>
      <c r="C1099" s="315" t="s">
        <v>3035</v>
      </c>
      <c r="D1099" s="316" t="s">
        <v>3036</v>
      </c>
      <c r="E1099" s="316" t="s">
        <v>1972</v>
      </c>
      <c r="F1099" s="316" t="s">
        <v>106</v>
      </c>
      <c r="G1099" s="317">
        <v>75000</v>
      </c>
      <c r="H1099" s="317">
        <v>75000</v>
      </c>
      <c r="I1099" s="318" t="s">
        <v>91</v>
      </c>
      <c r="J1099" s="319">
        <v>0</v>
      </c>
      <c r="K1099" s="319">
        <v>0</v>
      </c>
      <c r="L1099" s="317">
        <v>0</v>
      </c>
      <c r="M1099" s="317">
        <v>0</v>
      </c>
      <c r="N1099" s="317">
        <f t="shared" si="17"/>
        <v>75000</v>
      </c>
      <c r="O1099" s="320" t="s">
        <v>530</v>
      </c>
      <c r="Q1099" s="305"/>
    </row>
    <row r="1100" spans="1:17" s="304" customFormat="1" ht="14.25" x14ac:dyDescent="0.2">
      <c r="A1100" s="314">
        <v>1083</v>
      </c>
      <c r="B1100" s="315">
        <v>1091</v>
      </c>
      <c r="C1100" s="315" t="s">
        <v>3038</v>
      </c>
      <c r="D1100" s="316" t="s">
        <v>3036</v>
      </c>
      <c r="E1100" s="316" t="s">
        <v>1843</v>
      </c>
      <c r="F1100" s="316" t="s">
        <v>106</v>
      </c>
      <c r="G1100" s="317">
        <v>10000</v>
      </c>
      <c r="H1100" s="317">
        <v>10000</v>
      </c>
      <c r="I1100" s="318" t="s">
        <v>91</v>
      </c>
      <c r="J1100" s="319">
        <v>0</v>
      </c>
      <c r="K1100" s="319">
        <v>0</v>
      </c>
      <c r="L1100" s="317">
        <v>0</v>
      </c>
      <c r="M1100" s="317">
        <v>0</v>
      </c>
      <c r="N1100" s="317">
        <f t="shared" si="17"/>
        <v>10000</v>
      </c>
      <c r="O1100" s="320" t="s">
        <v>530</v>
      </c>
      <c r="Q1100" s="305"/>
    </row>
    <row r="1101" spans="1:17" s="304" customFormat="1" ht="14.25" x14ac:dyDescent="0.2">
      <c r="A1101" s="314">
        <v>1084</v>
      </c>
      <c r="B1101" s="315">
        <v>1092</v>
      </c>
      <c r="C1101" s="315" t="s">
        <v>3040</v>
      </c>
      <c r="D1101" s="316" t="s">
        <v>3036</v>
      </c>
      <c r="E1101" s="316" t="s">
        <v>1592</v>
      </c>
      <c r="F1101" s="316" t="s">
        <v>106</v>
      </c>
      <c r="G1101" s="317">
        <v>3000</v>
      </c>
      <c r="H1101" s="317">
        <v>3000</v>
      </c>
      <c r="I1101" s="318" t="s">
        <v>91</v>
      </c>
      <c r="J1101" s="319">
        <v>0</v>
      </c>
      <c r="K1101" s="319">
        <v>0</v>
      </c>
      <c r="L1101" s="317">
        <v>0</v>
      </c>
      <c r="M1101" s="317">
        <v>0</v>
      </c>
      <c r="N1101" s="317">
        <f t="shared" si="17"/>
        <v>3000</v>
      </c>
      <c r="O1101" s="320" t="s">
        <v>530</v>
      </c>
      <c r="Q1101" s="305"/>
    </row>
    <row r="1102" spans="1:17" s="304" customFormat="1" ht="14.25" x14ac:dyDescent="0.2">
      <c r="A1102" s="314">
        <v>1085</v>
      </c>
      <c r="B1102" s="315">
        <v>1093</v>
      </c>
      <c r="C1102" s="315" t="s">
        <v>3042</v>
      </c>
      <c r="D1102" s="316" t="s">
        <v>481</v>
      </c>
      <c r="E1102" s="316" t="s">
        <v>3043</v>
      </c>
      <c r="F1102" s="316" t="s">
        <v>106</v>
      </c>
      <c r="G1102" s="317">
        <v>7000</v>
      </c>
      <c r="H1102" s="317">
        <v>7000</v>
      </c>
      <c r="I1102" s="318" t="s">
        <v>91</v>
      </c>
      <c r="J1102" s="319">
        <v>0</v>
      </c>
      <c r="K1102" s="319">
        <v>0</v>
      </c>
      <c r="L1102" s="317">
        <v>0</v>
      </c>
      <c r="M1102" s="317">
        <v>0</v>
      </c>
      <c r="N1102" s="317">
        <f t="shared" si="17"/>
        <v>7000</v>
      </c>
      <c r="O1102" s="320" t="s">
        <v>530</v>
      </c>
      <c r="Q1102" s="305"/>
    </row>
    <row r="1103" spans="1:17" s="304" customFormat="1" ht="14.25" x14ac:dyDescent="0.2">
      <c r="A1103" s="314">
        <v>1086</v>
      </c>
      <c r="B1103" s="315">
        <v>1094</v>
      </c>
      <c r="C1103" s="315" t="s">
        <v>3045</v>
      </c>
      <c r="D1103" s="316" t="s">
        <v>3046</v>
      </c>
      <c r="E1103" s="316" t="s">
        <v>3047</v>
      </c>
      <c r="F1103" s="316" t="s">
        <v>106</v>
      </c>
      <c r="G1103" s="317">
        <v>30000</v>
      </c>
      <c r="H1103" s="317">
        <v>30000</v>
      </c>
      <c r="I1103" s="318" t="s">
        <v>91</v>
      </c>
      <c r="J1103" s="319">
        <v>0</v>
      </c>
      <c r="K1103" s="319">
        <v>0</v>
      </c>
      <c r="L1103" s="317">
        <v>0</v>
      </c>
      <c r="M1103" s="317">
        <v>0</v>
      </c>
      <c r="N1103" s="317">
        <f t="shared" si="17"/>
        <v>30000</v>
      </c>
      <c r="O1103" s="320" t="s">
        <v>530</v>
      </c>
      <c r="Q1103" s="305"/>
    </row>
    <row r="1104" spans="1:17" s="304" customFormat="1" ht="14.25" x14ac:dyDescent="0.2">
      <c r="A1104" s="314">
        <v>1087</v>
      </c>
      <c r="B1104" s="315">
        <v>1095</v>
      </c>
      <c r="C1104" s="315" t="s">
        <v>3049</v>
      </c>
      <c r="D1104" s="316" t="s">
        <v>3050</v>
      </c>
      <c r="E1104" s="316" t="s">
        <v>2141</v>
      </c>
      <c r="F1104" s="316" t="s">
        <v>106</v>
      </c>
      <c r="G1104" s="317">
        <v>430000</v>
      </c>
      <c r="H1104" s="317">
        <v>430000</v>
      </c>
      <c r="I1104" s="318" t="s">
        <v>91</v>
      </c>
      <c r="J1104" s="319">
        <v>0</v>
      </c>
      <c r="K1104" s="319">
        <v>0</v>
      </c>
      <c r="L1104" s="317">
        <v>0</v>
      </c>
      <c r="M1104" s="317">
        <v>0</v>
      </c>
      <c r="N1104" s="317">
        <f t="shared" si="17"/>
        <v>430000</v>
      </c>
      <c r="O1104" s="320" t="s">
        <v>530</v>
      </c>
      <c r="Q1104" s="305"/>
    </row>
    <row r="1105" spans="1:17" s="304" customFormat="1" ht="14.25" x14ac:dyDescent="0.2">
      <c r="A1105" s="314">
        <v>1088</v>
      </c>
      <c r="B1105" s="315">
        <v>1096</v>
      </c>
      <c r="C1105" s="315" t="s">
        <v>3052</v>
      </c>
      <c r="D1105" s="316" t="s">
        <v>3050</v>
      </c>
      <c r="E1105" s="316" t="s">
        <v>3053</v>
      </c>
      <c r="F1105" s="316" t="s">
        <v>106</v>
      </c>
      <c r="G1105" s="317">
        <v>210000</v>
      </c>
      <c r="H1105" s="317">
        <v>210000</v>
      </c>
      <c r="I1105" s="318" t="s">
        <v>91</v>
      </c>
      <c r="J1105" s="319">
        <v>0</v>
      </c>
      <c r="K1105" s="319">
        <v>0</v>
      </c>
      <c r="L1105" s="317">
        <v>0</v>
      </c>
      <c r="M1105" s="317">
        <v>0</v>
      </c>
      <c r="N1105" s="317">
        <f t="shared" si="17"/>
        <v>210000</v>
      </c>
      <c r="O1105" s="320" t="s">
        <v>530</v>
      </c>
      <c r="Q1105" s="305"/>
    </row>
    <row r="1106" spans="1:17" s="304" customFormat="1" ht="28.5" x14ac:dyDescent="0.2">
      <c r="A1106" s="314">
        <v>1089</v>
      </c>
      <c r="B1106" s="315">
        <v>1097</v>
      </c>
      <c r="C1106" s="315" t="s">
        <v>3055</v>
      </c>
      <c r="D1106" s="316" t="s">
        <v>3050</v>
      </c>
      <c r="E1106" s="316" t="s">
        <v>3056</v>
      </c>
      <c r="F1106" s="316" t="s">
        <v>106</v>
      </c>
      <c r="G1106" s="317">
        <v>60000</v>
      </c>
      <c r="H1106" s="317">
        <v>60000</v>
      </c>
      <c r="I1106" s="318" t="s">
        <v>91</v>
      </c>
      <c r="J1106" s="319">
        <v>0</v>
      </c>
      <c r="K1106" s="319">
        <v>0</v>
      </c>
      <c r="L1106" s="317">
        <v>0</v>
      </c>
      <c r="M1106" s="317">
        <v>0</v>
      </c>
      <c r="N1106" s="317">
        <f t="shared" si="17"/>
        <v>60000</v>
      </c>
      <c r="O1106" s="320" t="s">
        <v>530</v>
      </c>
      <c r="Q1106" s="305"/>
    </row>
    <row r="1107" spans="1:17" s="304" customFormat="1" ht="28.5" x14ac:dyDescent="0.2">
      <c r="A1107" s="314">
        <v>1090</v>
      </c>
      <c r="B1107" s="315">
        <v>1098</v>
      </c>
      <c r="C1107" s="315" t="s">
        <v>3058</v>
      </c>
      <c r="D1107" s="316" t="s">
        <v>432</v>
      </c>
      <c r="E1107" s="316" t="s">
        <v>1745</v>
      </c>
      <c r="F1107" s="316" t="s">
        <v>106</v>
      </c>
      <c r="G1107" s="317">
        <v>5000</v>
      </c>
      <c r="H1107" s="317">
        <v>5000</v>
      </c>
      <c r="I1107" s="318" t="s">
        <v>91</v>
      </c>
      <c r="J1107" s="319">
        <v>0</v>
      </c>
      <c r="K1107" s="319">
        <v>0</v>
      </c>
      <c r="L1107" s="317">
        <v>0</v>
      </c>
      <c r="M1107" s="317">
        <v>0</v>
      </c>
      <c r="N1107" s="317">
        <f t="shared" si="17"/>
        <v>5000</v>
      </c>
      <c r="O1107" s="320" t="s">
        <v>530</v>
      </c>
      <c r="Q1107" s="305"/>
    </row>
    <row r="1108" spans="1:17" s="304" customFormat="1" ht="28.5" x14ac:dyDescent="0.2">
      <c r="A1108" s="314">
        <v>1091</v>
      </c>
      <c r="B1108" s="315">
        <v>1099</v>
      </c>
      <c r="C1108" s="315" t="s">
        <v>3060</v>
      </c>
      <c r="D1108" s="316" t="s">
        <v>432</v>
      </c>
      <c r="E1108" s="316" t="s">
        <v>3061</v>
      </c>
      <c r="F1108" s="316" t="s">
        <v>106</v>
      </c>
      <c r="G1108" s="317">
        <v>7500</v>
      </c>
      <c r="H1108" s="317">
        <v>7500</v>
      </c>
      <c r="I1108" s="318" t="s">
        <v>91</v>
      </c>
      <c r="J1108" s="319">
        <v>0</v>
      </c>
      <c r="K1108" s="319">
        <v>0</v>
      </c>
      <c r="L1108" s="317">
        <v>0</v>
      </c>
      <c r="M1108" s="317">
        <v>0</v>
      </c>
      <c r="N1108" s="317">
        <f t="shared" si="17"/>
        <v>7500</v>
      </c>
      <c r="O1108" s="320" t="s">
        <v>530</v>
      </c>
      <c r="Q1108" s="305"/>
    </row>
    <row r="1109" spans="1:17" s="304" customFormat="1" ht="28.5" x14ac:dyDescent="0.2">
      <c r="A1109" s="314">
        <v>1092</v>
      </c>
      <c r="B1109" s="315">
        <v>1100</v>
      </c>
      <c r="C1109" s="315" t="s">
        <v>3063</v>
      </c>
      <c r="D1109" s="316" t="s">
        <v>481</v>
      </c>
      <c r="E1109" s="316" t="s">
        <v>3064</v>
      </c>
      <c r="F1109" s="316" t="s">
        <v>106</v>
      </c>
      <c r="G1109" s="317">
        <v>5000</v>
      </c>
      <c r="H1109" s="317">
        <v>5000</v>
      </c>
      <c r="I1109" s="318" t="s">
        <v>91</v>
      </c>
      <c r="J1109" s="319">
        <v>0</v>
      </c>
      <c r="K1109" s="319">
        <v>0</v>
      </c>
      <c r="L1109" s="317">
        <v>0</v>
      </c>
      <c r="M1109" s="317">
        <v>0</v>
      </c>
      <c r="N1109" s="317">
        <f t="shared" si="17"/>
        <v>5000</v>
      </c>
      <c r="O1109" s="320" t="s">
        <v>530</v>
      </c>
      <c r="Q1109" s="305"/>
    </row>
    <row r="1110" spans="1:17" s="304" customFormat="1" ht="28.5" x14ac:dyDescent="0.2">
      <c r="A1110" s="314">
        <v>1093</v>
      </c>
      <c r="B1110" s="315">
        <v>1101</v>
      </c>
      <c r="C1110" s="315" t="s">
        <v>3066</v>
      </c>
      <c r="D1110" s="316" t="s">
        <v>667</v>
      </c>
      <c r="E1110" s="316" t="s">
        <v>3067</v>
      </c>
      <c r="F1110" s="316" t="s">
        <v>106</v>
      </c>
      <c r="G1110" s="317">
        <v>10000</v>
      </c>
      <c r="H1110" s="317">
        <v>10000</v>
      </c>
      <c r="I1110" s="318" t="s">
        <v>91</v>
      </c>
      <c r="J1110" s="319">
        <v>0</v>
      </c>
      <c r="K1110" s="319">
        <v>0</v>
      </c>
      <c r="L1110" s="317">
        <v>0</v>
      </c>
      <c r="M1110" s="317">
        <v>0</v>
      </c>
      <c r="N1110" s="317">
        <f t="shared" si="17"/>
        <v>10000</v>
      </c>
      <c r="O1110" s="320" t="s">
        <v>530</v>
      </c>
      <c r="Q1110" s="305"/>
    </row>
    <row r="1111" spans="1:17" s="304" customFormat="1" ht="14.25" x14ac:dyDescent="0.2">
      <c r="A1111" s="314">
        <v>1094</v>
      </c>
      <c r="B1111" s="315">
        <v>1102</v>
      </c>
      <c r="C1111" s="315" t="s">
        <v>3069</v>
      </c>
      <c r="D1111" s="316" t="s">
        <v>667</v>
      </c>
      <c r="E1111" s="316" t="s">
        <v>1726</v>
      </c>
      <c r="F1111" s="316" t="s">
        <v>106</v>
      </c>
      <c r="G1111" s="317">
        <v>15000</v>
      </c>
      <c r="H1111" s="317">
        <v>15000</v>
      </c>
      <c r="I1111" s="318" t="s">
        <v>91</v>
      </c>
      <c r="J1111" s="319">
        <v>0</v>
      </c>
      <c r="K1111" s="319">
        <v>0</v>
      </c>
      <c r="L1111" s="317">
        <v>0</v>
      </c>
      <c r="M1111" s="317">
        <v>0</v>
      </c>
      <c r="N1111" s="317">
        <f t="shared" si="17"/>
        <v>15000</v>
      </c>
      <c r="O1111" s="320" t="s">
        <v>530</v>
      </c>
      <c r="Q1111" s="305"/>
    </row>
    <row r="1112" spans="1:17" s="304" customFormat="1" ht="42.75" x14ac:dyDescent="0.2">
      <c r="A1112" s="314">
        <v>1095</v>
      </c>
      <c r="B1112" s="315">
        <v>1103</v>
      </c>
      <c r="C1112" s="315" t="s">
        <v>3071</v>
      </c>
      <c r="D1112" s="316" t="s">
        <v>3072</v>
      </c>
      <c r="E1112" s="316" t="s">
        <v>3073</v>
      </c>
      <c r="F1112" s="316" t="s">
        <v>106</v>
      </c>
      <c r="G1112" s="317">
        <v>10000</v>
      </c>
      <c r="H1112" s="317">
        <v>10000</v>
      </c>
      <c r="I1112" s="318" t="s">
        <v>91</v>
      </c>
      <c r="J1112" s="319">
        <v>0</v>
      </c>
      <c r="K1112" s="319">
        <v>0</v>
      </c>
      <c r="L1112" s="317">
        <v>0</v>
      </c>
      <c r="M1112" s="317">
        <v>0</v>
      </c>
      <c r="N1112" s="317">
        <f t="shared" si="17"/>
        <v>10000</v>
      </c>
      <c r="O1112" s="320" t="s">
        <v>530</v>
      </c>
      <c r="Q1112" s="305"/>
    </row>
    <row r="1113" spans="1:17" s="304" customFormat="1" ht="14.25" x14ac:dyDescent="0.2">
      <c r="A1113" s="314">
        <v>1096</v>
      </c>
      <c r="B1113" s="315">
        <v>1104</v>
      </c>
      <c r="C1113" s="315" t="s">
        <v>3075</v>
      </c>
      <c r="D1113" s="316" t="s">
        <v>769</v>
      </c>
      <c r="E1113" s="316" t="s">
        <v>3076</v>
      </c>
      <c r="F1113" s="316" t="s">
        <v>106</v>
      </c>
      <c r="G1113" s="317">
        <v>30000</v>
      </c>
      <c r="H1113" s="317">
        <v>30000</v>
      </c>
      <c r="I1113" s="318" t="s">
        <v>91</v>
      </c>
      <c r="J1113" s="319">
        <v>0</v>
      </c>
      <c r="K1113" s="319">
        <v>0</v>
      </c>
      <c r="L1113" s="317">
        <v>0</v>
      </c>
      <c r="M1113" s="317">
        <v>0</v>
      </c>
      <c r="N1113" s="317">
        <f t="shared" si="17"/>
        <v>30000</v>
      </c>
      <c r="O1113" s="320" t="s">
        <v>530</v>
      </c>
      <c r="Q1113" s="305"/>
    </row>
    <row r="1114" spans="1:17" s="304" customFormat="1" ht="14.25" x14ac:dyDescent="0.2">
      <c r="A1114" s="314">
        <v>1097</v>
      </c>
      <c r="B1114" s="315">
        <v>1105</v>
      </c>
      <c r="C1114" s="315" t="s">
        <v>3078</v>
      </c>
      <c r="D1114" s="316" t="s">
        <v>215</v>
      </c>
      <c r="E1114" s="316" t="s">
        <v>3079</v>
      </c>
      <c r="F1114" s="316" t="s">
        <v>106</v>
      </c>
      <c r="G1114" s="317">
        <v>3000</v>
      </c>
      <c r="H1114" s="317">
        <v>3000</v>
      </c>
      <c r="I1114" s="318" t="s">
        <v>91</v>
      </c>
      <c r="J1114" s="319">
        <v>0</v>
      </c>
      <c r="K1114" s="319">
        <v>0</v>
      </c>
      <c r="L1114" s="317">
        <v>0</v>
      </c>
      <c r="M1114" s="317">
        <v>0</v>
      </c>
      <c r="N1114" s="317">
        <f t="shared" si="17"/>
        <v>3000</v>
      </c>
      <c r="O1114" s="320" t="s">
        <v>530</v>
      </c>
      <c r="Q1114" s="305"/>
    </row>
    <row r="1115" spans="1:17" s="304" customFormat="1" ht="14.25" x14ac:dyDescent="0.2">
      <c r="A1115" s="314">
        <v>1098</v>
      </c>
      <c r="B1115" s="315">
        <v>1106</v>
      </c>
      <c r="C1115" s="315" t="s">
        <v>3081</v>
      </c>
      <c r="D1115" s="316" t="s">
        <v>270</v>
      </c>
      <c r="E1115" s="316" t="s">
        <v>3082</v>
      </c>
      <c r="F1115" s="316" t="s">
        <v>106</v>
      </c>
      <c r="G1115" s="317">
        <v>10000</v>
      </c>
      <c r="H1115" s="317">
        <v>10000</v>
      </c>
      <c r="I1115" s="318" t="s">
        <v>91</v>
      </c>
      <c r="J1115" s="319">
        <v>0</v>
      </c>
      <c r="K1115" s="319">
        <v>0</v>
      </c>
      <c r="L1115" s="317">
        <v>0</v>
      </c>
      <c r="M1115" s="317">
        <v>0</v>
      </c>
      <c r="N1115" s="317">
        <f t="shared" si="17"/>
        <v>10000</v>
      </c>
      <c r="O1115" s="320" t="s">
        <v>530</v>
      </c>
      <c r="Q1115" s="305"/>
    </row>
    <row r="1116" spans="1:17" s="304" customFormat="1" ht="14.25" x14ac:dyDescent="0.2">
      <c r="A1116" s="314">
        <v>1099</v>
      </c>
      <c r="B1116" s="315">
        <v>1107</v>
      </c>
      <c r="C1116" s="315" t="s">
        <v>3084</v>
      </c>
      <c r="D1116" s="316" t="s">
        <v>270</v>
      </c>
      <c r="E1116" s="316" t="s">
        <v>1745</v>
      </c>
      <c r="F1116" s="316" t="s">
        <v>106</v>
      </c>
      <c r="G1116" s="317">
        <v>10000</v>
      </c>
      <c r="H1116" s="317">
        <v>10000</v>
      </c>
      <c r="I1116" s="318" t="s">
        <v>91</v>
      </c>
      <c r="J1116" s="319">
        <v>0</v>
      </c>
      <c r="K1116" s="319">
        <v>0</v>
      </c>
      <c r="L1116" s="317">
        <v>0</v>
      </c>
      <c r="M1116" s="317">
        <v>0</v>
      </c>
      <c r="N1116" s="317">
        <f t="shared" si="17"/>
        <v>10000</v>
      </c>
      <c r="O1116" s="320" t="s">
        <v>530</v>
      </c>
      <c r="Q1116" s="305"/>
    </row>
    <row r="1117" spans="1:17" s="304" customFormat="1" ht="14.25" x14ac:dyDescent="0.2">
      <c r="A1117" s="314">
        <v>1100</v>
      </c>
      <c r="B1117" s="315">
        <v>1108</v>
      </c>
      <c r="C1117" s="315" t="s">
        <v>3086</v>
      </c>
      <c r="D1117" s="316" t="s">
        <v>270</v>
      </c>
      <c r="E1117" s="316" t="s">
        <v>2884</v>
      </c>
      <c r="F1117" s="316" t="s">
        <v>106</v>
      </c>
      <c r="G1117" s="317">
        <v>20000</v>
      </c>
      <c r="H1117" s="317">
        <v>20000</v>
      </c>
      <c r="I1117" s="318" t="s">
        <v>91</v>
      </c>
      <c r="J1117" s="319">
        <v>0</v>
      </c>
      <c r="K1117" s="319">
        <v>0</v>
      </c>
      <c r="L1117" s="317">
        <v>0</v>
      </c>
      <c r="M1117" s="317">
        <v>0</v>
      </c>
      <c r="N1117" s="317">
        <f t="shared" si="17"/>
        <v>20000</v>
      </c>
      <c r="O1117" s="320" t="s">
        <v>530</v>
      </c>
      <c r="Q1117" s="305"/>
    </row>
    <row r="1118" spans="1:17" s="304" customFormat="1" ht="14.25" x14ac:dyDescent="0.2">
      <c r="A1118" s="314">
        <v>1101</v>
      </c>
      <c r="B1118" s="315">
        <v>1109</v>
      </c>
      <c r="C1118" s="315" t="s">
        <v>3088</v>
      </c>
      <c r="D1118" s="316" t="s">
        <v>270</v>
      </c>
      <c r="E1118" s="316" t="s">
        <v>2890</v>
      </c>
      <c r="F1118" s="316" t="s">
        <v>106</v>
      </c>
      <c r="G1118" s="317">
        <v>15000</v>
      </c>
      <c r="H1118" s="317">
        <v>15000</v>
      </c>
      <c r="I1118" s="318" t="s">
        <v>91</v>
      </c>
      <c r="J1118" s="319">
        <v>0</v>
      </c>
      <c r="K1118" s="319">
        <v>0</v>
      </c>
      <c r="L1118" s="317">
        <v>0</v>
      </c>
      <c r="M1118" s="317">
        <v>0</v>
      </c>
      <c r="N1118" s="317">
        <f t="shared" ref="N1118:N1181" si="18">IF(L1118&gt;0,L1118-M1118,H1118-M1118)</f>
        <v>15000</v>
      </c>
      <c r="O1118" s="320" t="s">
        <v>530</v>
      </c>
      <c r="Q1118" s="305"/>
    </row>
    <row r="1119" spans="1:17" s="304" customFormat="1" ht="14.25" x14ac:dyDescent="0.2">
      <c r="A1119" s="314">
        <v>1102</v>
      </c>
      <c r="B1119" s="315">
        <v>1110</v>
      </c>
      <c r="C1119" s="315" t="s">
        <v>3090</v>
      </c>
      <c r="D1119" s="316" t="s">
        <v>270</v>
      </c>
      <c r="E1119" s="316" t="s">
        <v>3091</v>
      </c>
      <c r="F1119" s="316" t="s">
        <v>106</v>
      </c>
      <c r="G1119" s="317">
        <v>5000</v>
      </c>
      <c r="H1119" s="317">
        <v>5000</v>
      </c>
      <c r="I1119" s="318" t="s">
        <v>91</v>
      </c>
      <c r="J1119" s="319">
        <v>0</v>
      </c>
      <c r="K1119" s="319">
        <v>0</v>
      </c>
      <c r="L1119" s="317">
        <v>0</v>
      </c>
      <c r="M1119" s="317">
        <v>0</v>
      </c>
      <c r="N1119" s="317">
        <f t="shared" si="18"/>
        <v>5000</v>
      </c>
      <c r="O1119" s="320" t="s">
        <v>530</v>
      </c>
      <c r="Q1119" s="305"/>
    </row>
    <row r="1120" spans="1:17" s="304" customFormat="1" ht="14.25" x14ac:dyDescent="0.2">
      <c r="A1120" s="314">
        <v>1103</v>
      </c>
      <c r="B1120" s="315">
        <v>1111</v>
      </c>
      <c r="C1120" s="315" t="s">
        <v>3093</v>
      </c>
      <c r="D1120" s="316" t="s">
        <v>270</v>
      </c>
      <c r="E1120" s="316" t="s">
        <v>3094</v>
      </c>
      <c r="F1120" s="316" t="s">
        <v>106</v>
      </c>
      <c r="G1120" s="317">
        <v>9500</v>
      </c>
      <c r="H1120" s="317">
        <v>9500</v>
      </c>
      <c r="I1120" s="318" t="s">
        <v>91</v>
      </c>
      <c r="J1120" s="319">
        <v>0</v>
      </c>
      <c r="K1120" s="319">
        <v>0</v>
      </c>
      <c r="L1120" s="317">
        <v>0</v>
      </c>
      <c r="M1120" s="317">
        <v>0</v>
      </c>
      <c r="N1120" s="317">
        <f t="shared" si="18"/>
        <v>9500</v>
      </c>
      <c r="O1120" s="320" t="s">
        <v>530</v>
      </c>
      <c r="Q1120" s="305"/>
    </row>
    <row r="1121" spans="1:17" s="304" customFormat="1" ht="14.25" x14ac:dyDescent="0.2">
      <c r="A1121" s="314">
        <v>1104</v>
      </c>
      <c r="B1121" s="315">
        <v>1112</v>
      </c>
      <c r="C1121" s="315" t="s">
        <v>3096</v>
      </c>
      <c r="D1121" s="316" t="s">
        <v>1690</v>
      </c>
      <c r="E1121" s="316" t="s">
        <v>3097</v>
      </c>
      <c r="F1121" s="316" t="s">
        <v>106</v>
      </c>
      <c r="G1121" s="317">
        <v>200000</v>
      </c>
      <c r="H1121" s="317">
        <v>200000</v>
      </c>
      <c r="I1121" s="318" t="s">
        <v>91</v>
      </c>
      <c r="J1121" s="319">
        <v>0</v>
      </c>
      <c r="K1121" s="319">
        <v>0</v>
      </c>
      <c r="L1121" s="317">
        <v>0</v>
      </c>
      <c r="M1121" s="317">
        <v>0</v>
      </c>
      <c r="N1121" s="317">
        <f t="shared" si="18"/>
        <v>200000</v>
      </c>
      <c r="O1121" s="320" t="s">
        <v>530</v>
      </c>
      <c r="Q1121" s="305"/>
    </row>
    <row r="1122" spans="1:17" s="304" customFormat="1" ht="14.25" x14ac:dyDescent="0.2">
      <c r="A1122" s="314">
        <v>1105</v>
      </c>
      <c r="B1122" s="315">
        <v>1113</v>
      </c>
      <c r="C1122" s="315" t="s">
        <v>3099</v>
      </c>
      <c r="D1122" s="316" t="s">
        <v>1690</v>
      </c>
      <c r="E1122" s="316" t="s">
        <v>3100</v>
      </c>
      <c r="F1122" s="316" t="s">
        <v>106</v>
      </c>
      <c r="G1122" s="317">
        <v>35000</v>
      </c>
      <c r="H1122" s="317">
        <v>35000</v>
      </c>
      <c r="I1122" s="318" t="s">
        <v>91</v>
      </c>
      <c r="J1122" s="319">
        <v>0</v>
      </c>
      <c r="K1122" s="319">
        <v>0</v>
      </c>
      <c r="L1122" s="317">
        <v>0</v>
      </c>
      <c r="M1122" s="317">
        <v>0</v>
      </c>
      <c r="N1122" s="317">
        <f t="shared" si="18"/>
        <v>35000</v>
      </c>
      <c r="O1122" s="320" t="s">
        <v>530</v>
      </c>
      <c r="Q1122" s="305"/>
    </row>
    <row r="1123" spans="1:17" s="304" customFormat="1" ht="14.25" x14ac:dyDescent="0.2">
      <c r="A1123" s="314">
        <v>1106</v>
      </c>
      <c r="B1123" s="315">
        <v>1114</v>
      </c>
      <c r="C1123" s="315" t="s">
        <v>3102</v>
      </c>
      <c r="D1123" s="316" t="s">
        <v>1690</v>
      </c>
      <c r="E1123" s="316" t="s">
        <v>3103</v>
      </c>
      <c r="F1123" s="316" t="s">
        <v>106</v>
      </c>
      <c r="G1123" s="317">
        <v>10000</v>
      </c>
      <c r="H1123" s="317">
        <v>10000</v>
      </c>
      <c r="I1123" s="318" t="s">
        <v>91</v>
      </c>
      <c r="J1123" s="319">
        <v>0</v>
      </c>
      <c r="K1123" s="319">
        <v>0</v>
      </c>
      <c r="L1123" s="317">
        <v>0</v>
      </c>
      <c r="M1123" s="317">
        <v>0</v>
      </c>
      <c r="N1123" s="317">
        <f t="shared" si="18"/>
        <v>10000</v>
      </c>
      <c r="O1123" s="320" t="s">
        <v>530</v>
      </c>
      <c r="Q1123" s="305"/>
    </row>
    <row r="1124" spans="1:17" s="304" customFormat="1" ht="28.5" x14ac:dyDescent="0.2">
      <c r="A1124" s="314">
        <v>1107</v>
      </c>
      <c r="B1124" s="315">
        <v>1115</v>
      </c>
      <c r="C1124" s="315" t="s">
        <v>3105</v>
      </c>
      <c r="D1124" s="316" t="s">
        <v>1343</v>
      </c>
      <c r="E1124" s="316" t="s">
        <v>3025</v>
      </c>
      <c r="F1124" s="316" t="s">
        <v>106</v>
      </c>
      <c r="G1124" s="317">
        <v>200000</v>
      </c>
      <c r="H1124" s="317">
        <v>200000</v>
      </c>
      <c r="I1124" s="318" t="s">
        <v>91</v>
      </c>
      <c r="J1124" s="319">
        <v>0</v>
      </c>
      <c r="K1124" s="319">
        <v>0</v>
      </c>
      <c r="L1124" s="317">
        <v>0</v>
      </c>
      <c r="M1124" s="317">
        <v>0</v>
      </c>
      <c r="N1124" s="317">
        <f t="shared" si="18"/>
        <v>200000</v>
      </c>
      <c r="O1124" s="320" t="s">
        <v>530</v>
      </c>
      <c r="Q1124" s="305"/>
    </row>
    <row r="1125" spans="1:17" s="304" customFormat="1" ht="28.5" x14ac:dyDescent="0.2">
      <c r="A1125" s="314">
        <v>1108</v>
      </c>
      <c r="B1125" s="315">
        <v>1116</v>
      </c>
      <c r="C1125" s="315" t="s">
        <v>3107</v>
      </c>
      <c r="D1125" s="316" t="s">
        <v>783</v>
      </c>
      <c r="E1125" s="316" t="s">
        <v>3108</v>
      </c>
      <c r="F1125" s="316" t="s">
        <v>106</v>
      </c>
      <c r="G1125" s="317">
        <v>30000</v>
      </c>
      <c r="H1125" s="317">
        <v>30000</v>
      </c>
      <c r="I1125" s="318" t="s">
        <v>91</v>
      </c>
      <c r="J1125" s="319">
        <v>0</v>
      </c>
      <c r="K1125" s="319">
        <v>0</v>
      </c>
      <c r="L1125" s="317">
        <v>0</v>
      </c>
      <c r="M1125" s="317">
        <v>0</v>
      </c>
      <c r="N1125" s="317">
        <f t="shared" si="18"/>
        <v>30000</v>
      </c>
      <c r="O1125" s="320" t="s">
        <v>530</v>
      </c>
      <c r="Q1125" s="305"/>
    </row>
    <row r="1126" spans="1:17" s="304" customFormat="1" ht="28.5" x14ac:dyDescent="0.2">
      <c r="A1126" s="314">
        <v>1109</v>
      </c>
      <c r="B1126" s="315">
        <v>1117</v>
      </c>
      <c r="C1126" s="315" t="s">
        <v>3110</v>
      </c>
      <c r="D1126" s="316" t="s">
        <v>783</v>
      </c>
      <c r="E1126" s="316" t="s">
        <v>3111</v>
      </c>
      <c r="F1126" s="316" t="s">
        <v>106</v>
      </c>
      <c r="G1126" s="317">
        <v>5900</v>
      </c>
      <c r="H1126" s="317">
        <v>5900</v>
      </c>
      <c r="I1126" s="318" t="s">
        <v>91</v>
      </c>
      <c r="J1126" s="319">
        <v>0</v>
      </c>
      <c r="K1126" s="319">
        <v>0</v>
      </c>
      <c r="L1126" s="317">
        <v>0</v>
      </c>
      <c r="M1126" s="317">
        <v>0</v>
      </c>
      <c r="N1126" s="317">
        <f t="shared" si="18"/>
        <v>5900</v>
      </c>
      <c r="O1126" s="320" t="s">
        <v>530</v>
      </c>
      <c r="Q1126" s="305"/>
    </row>
    <row r="1127" spans="1:17" s="304" customFormat="1" ht="28.5" x14ac:dyDescent="0.2">
      <c r="A1127" s="314">
        <v>1110</v>
      </c>
      <c r="B1127" s="315">
        <v>1118</v>
      </c>
      <c r="C1127" s="315" t="s">
        <v>3113</v>
      </c>
      <c r="D1127" s="316" t="s">
        <v>3114</v>
      </c>
      <c r="E1127" s="316" t="s">
        <v>2141</v>
      </c>
      <c r="F1127" s="316" t="s">
        <v>106</v>
      </c>
      <c r="G1127" s="317">
        <v>120000</v>
      </c>
      <c r="H1127" s="317">
        <v>120000</v>
      </c>
      <c r="I1127" s="318" t="s">
        <v>91</v>
      </c>
      <c r="J1127" s="319">
        <v>0</v>
      </c>
      <c r="K1127" s="319">
        <v>0</v>
      </c>
      <c r="L1127" s="317">
        <v>0</v>
      </c>
      <c r="M1127" s="317">
        <v>0</v>
      </c>
      <c r="N1127" s="317">
        <f t="shared" si="18"/>
        <v>120000</v>
      </c>
      <c r="O1127" s="320" t="s">
        <v>530</v>
      </c>
      <c r="Q1127" s="305"/>
    </row>
    <row r="1128" spans="1:17" s="304" customFormat="1" ht="28.5" x14ac:dyDescent="0.2">
      <c r="A1128" s="314">
        <v>1111</v>
      </c>
      <c r="B1128" s="315">
        <v>1119</v>
      </c>
      <c r="C1128" s="315" t="s">
        <v>3116</v>
      </c>
      <c r="D1128" s="316" t="s">
        <v>793</v>
      </c>
      <c r="E1128" s="316" t="s">
        <v>3117</v>
      </c>
      <c r="F1128" s="316" t="s">
        <v>106</v>
      </c>
      <c r="G1128" s="317">
        <v>12500</v>
      </c>
      <c r="H1128" s="317">
        <v>12500</v>
      </c>
      <c r="I1128" s="318" t="s">
        <v>91</v>
      </c>
      <c r="J1128" s="319">
        <v>0</v>
      </c>
      <c r="K1128" s="319">
        <v>0</v>
      </c>
      <c r="L1128" s="317">
        <v>0</v>
      </c>
      <c r="M1128" s="317">
        <v>0</v>
      </c>
      <c r="N1128" s="317">
        <f t="shared" si="18"/>
        <v>12500</v>
      </c>
      <c r="O1128" s="320" t="s">
        <v>530</v>
      </c>
      <c r="Q1128" s="305"/>
    </row>
    <row r="1129" spans="1:17" s="304" customFormat="1" ht="28.5" x14ac:dyDescent="0.2">
      <c r="A1129" s="314">
        <v>1112</v>
      </c>
      <c r="B1129" s="315">
        <v>1120</v>
      </c>
      <c r="C1129" s="315" t="s">
        <v>3119</v>
      </c>
      <c r="D1129" s="316" t="s">
        <v>793</v>
      </c>
      <c r="E1129" s="316" t="s">
        <v>3120</v>
      </c>
      <c r="F1129" s="316" t="s">
        <v>106</v>
      </c>
      <c r="G1129" s="317">
        <v>50000</v>
      </c>
      <c r="H1129" s="317">
        <v>50000</v>
      </c>
      <c r="I1129" s="318" t="s">
        <v>91</v>
      </c>
      <c r="J1129" s="319">
        <v>0</v>
      </c>
      <c r="K1129" s="319">
        <v>0</v>
      </c>
      <c r="L1129" s="317">
        <v>0</v>
      </c>
      <c r="M1129" s="317">
        <v>0</v>
      </c>
      <c r="N1129" s="317">
        <f t="shared" si="18"/>
        <v>50000</v>
      </c>
      <c r="O1129" s="320" t="s">
        <v>530</v>
      </c>
      <c r="Q1129" s="305"/>
    </row>
    <row r="1130" spans="1:17" s="304" customFormat="1" ht="42.75" x14ac:dyDescent="0.2">
      <c r="A1130" s="314">
        <v>1113</v>
      </c>
      <c r="B1130" s="315">
        <v>1121</v>
      </c>
      <c r="C1130" s="315" t="s">
        <v>3122</v>
      </c>
      <c r="D1130" s="316" t="s">
        <v>481</v>
      </c>
      <c r="E1130" s="316" t="s">
        <v>3123</v>
      </c>
      <c r="F1130" s="316" t="s">
        <v>106</v>
      </c>
      <c r="G1130" s="317">
        <v>120000</v>
      </c>
      <c r="H1130" s="317">
        <v>120000</v>
      </c>
      <c r="I1130" s="318" t="s">
        <v>91</v>
      </c>
      <c r="J1130" s="319">
        <v>0</v>
      </c>
      <c r="K1130" s="319">
        <v>0</v>
      </c>
      <c r="L1130" s="317">
        <v>0</v>
      </c>
      <c r="M1130" s="317">
        <v>0</v>
      </c>
      <c r="N1130" s="317">
        <f t="shared" si="18"/>
        <v>120000</v>
      </c>
      <c r="O1130" s="320" t="s">
        <v>530</v>
      </c>
      <c r="Q1130" s="305"/>
    </row>
    <row r="1131" spans="1:17" s="304" customFormat="1" ht="14.25" x14ac:dyDescent="0.2">
      <c r="A1131" s="314">
        <v>1114</v>
      </c>
      <c r="B1131" s="315">
        <v>1122</v>
      </c>
      <c r="C1131" s="315" t="s">
        <v>3125</v>
      </c>
      <c r="D1131" s="316" t="s">
        <v>800</v>
      </c>
      <c r="E1131" s="316" t="s">
        <v>3126</v>
      </c>
      <c r="F1131" s="316" t="s">
        <v>106</v>
      </c>
      <c r="G1131" s="317">
        <v>30000</v>
      </c>
      <c r="H1131" s="317">
        <v>30000</v>
      </c>
      <c r="I1131" s="318" t="s">
        <v>91</v>
      </c>
      <c r="J1131" s="319">
        <v>0</v>
      </c>
      <c r="K1131" s="319">
        <v>0</v>
      </c>
      <c r="L1131" s="317">
        <v>0</v>
      </c>
      <c r="M1131" s="317">
        <v>0</v>
      </c>
      <c r="N1131" s="317">
        <f t="shared" si="18"/>
        <v>30000</v>
      </c>
      <c r="O1131" s="320" t="s">
        <v>530</v>
      </c>
      <c r="Q1131" s="305"/>
    </row>
    <row r="1132" spans="1:17" s="304" customFormat="1" ht="14.25" x14ac:dyDescent="0.2">
      <c r="A1132" s="314">
        <v>1115</v>
      </c>
      <c r="B1132" s="315">
        <v>1123</v>
      </c>
      <c r="C1132" s="315" t="s">
        <v>3128</v>
      </c>
      <c r="D1132" s="316" t="s">
        <v>800</v>
      </c>
      <c r="E1132" s="316" t="s">
        <v>3129</v>
      </c>
      <c r="F1132" s="316" t="s">
        <v>106</v>
      </c>
      <c r="G1132" s="317">
        <v>2500</v>
      </c>
      <c r="H1132" s="317">
        <v>2500</v>
      </c>
      <c r="I1132" s="318" t="s">
        <v>91</v>
      </c>
      <c r="J1132" s="319">
        <v>0</v>
      </c>
      <c r="K1132" s="319">
        <v>0</v>
      </c>
      <c r="L1132" s="317">
        <v>0</v>
      </c>
      <c r="M1132" s="317">
        <v>0</v>
      </c>
      <c r="N1132" s="317">
        <f t="shared" si="18"/>
        <v>2500</v>
      </c>
      <c r="O1132" s="320" t="s">
        <v>530</v>
      </c>
      <c r="Q1132" s="305"/>
    </row>
    <row r="1133" spans="1:17" s="304" customFormat="1" ht="28.5" x14ac:dyDescent="0.2">
      <c r="A1133" s="314">
        <v>1116</v>
      </c>
      <c r="B1133" s="315">
        <v>1124</v>
      </c>
      <c r="C1133" s="315" t="s">
        <v>3131</v>
      </c>
      <c r="D1133" s="316" t="s">
        <v>1367</v>
      </c>
      <c r="E1133" s="316" t="s">
        <v>1900</v>
      </c>
      <c r="F1133" s="316" t="s">
        <v>106</v>
      </c>
      <c r="G1133" s="317">
        <v>180000</v>
      </c>
      <c r="H1133" s="317">
        <v>180000</v>
      </c>
      <c r="I1133" s="318" t="s">
        <v>91</v>
      </c>
      <c r="J1133" s="319">
        <v>0</v>
      </c>
      <c r="K1133" s="319">
        <v>0</v>
      </c>
      <c r="L1133" s="317">
        <v>0</v>
      </c>
      <c r="M1133" s="317">
        <v>0</v>
      </c>
      <c r="N1133" s="317">
        <f t="shared" si="18"/>
        <v>180000</v>
      </c>
      <c r="O1133" s="320" t="s">
        <v>530</v>
      </c>
      <c r="Q1133" s="305"/>
    </row>
    <row r="1134" spans="1:17" s="304" customFormat="1" ht="28.5" x14ac:dyDescent="0.2">
      <c r="A1134" s="314">
        <v>1117</v>
      </c>
      <c r="B1134" s="315">
        <v>1125</v>
      </c>
      <c r="C1134" s="315" t="s">
        <v>3133</v>
      </c>
      <c r="D1134" s="316" t="s">
        <v>805</v>
      </c>
      <c r="E1134" s="316" t="s">
        <v>3134</v>
      </c>
      <c r="F1134" s="316" t="s">
        <v>106</v>
      </c>
      <c r="G1134" s="317">
        <v>5000</v>
      </c>
      <c r="H1134" s="317">
        <v>5000</v>
      </c>
      <c r="I1134" s="318" t="s">
        <v>91</v>
      </c>
      <c r="J1134" s="319">
        <v>0</v>
      </c>
      <c r="K1134" s="319">
        <v>0</v>
      </c>
      <c r="L1134" s="317">
        <v>0</v>
      </c>
      <c r="M1134" s="317">
        <v>0</v>
      </c>
      <c r="N1134" s="317">
        <f t="shared" si="18"/>
        <v>5000</v>
      </c>
      <c r="O1134" s="320" t="s">
        <v>530</v>
      </c>
      <c r="Q1134" s="305"/>
    </row>
    <row r="1135" spans="1:17" s="304" customFormat="1" ht="28.5" x14ac:dyDescent="0.2">
      <c r="A1135" s="314">
        <v>1118</v>
      </c>
      <c r="B1135" s="315">
        <v>1126</v>
      </c>
      <c r="C1135" s="315" t="s">
        <v>3136</v>
      </c>
      <c r="D1135" s="316" t="s">
        <v>812</v>
      </c>
      <c r="E1135" s="316" t="s">
        <v>3137</v>
      </c>
      <c r="F1135" s="316" t="s">
        <v>106</v>
      </c>
      <c r="G1135" s="317">
        <v>35000</v>
      </c>
      <c r="H1135" s="317">
        <v>35000</v>
      </c>
      <c r="I1135" s="318" t="s">
        <v>91</v>
      </c>
      <c r="J1135" s="319">
        <v>0</v>
      </c>
      <c r="K1135" s="319">
        <v>0</v>
      </c>
      <c r="L1135" s="317">
        <v>0</v>
      </c>
      <c r="M1135" s="317">
        <v>0</v>
      </c>
      <c r="N1135" s="317">
        <f t="shared" si="18"/>
        <v>35000</v>
      </c>
      <c r="O1135" s="320" t="s">
        <v>530</v>
      </c>
      <c r="Q1135" s="305"/>
    </row>
    <row r="1136" spans="1:17" s="304" customFormat="1" ht="28.5" x14ac:dyDescent="0.2">
      <c r="A1136" s="314">
        <v>1119</v>
      </c>
      <c r="B1136" s="315">
        <v>1127</v>
      </c>
      <c r="C1136" s="315" t="s">
        <v>3139</v>
      </c>
      <c r="D1136" s="316" t="s">
        <v>812</v>
      </c>
      <c r="E1136" s="316" t="s">
        <v>3140</v>
      </c>
      <c r="F1136" s="316" t="s">
        <v>106</v>
      </c>
      <c r="G1136" s="317">
        <v>12000</v>
      </c>
      <c r="H1136" s="317">
        <v>12000</v>
      </c>
      <c r="I1136" s="318" t="s">
        <v>91</v>
      </c>
      <c r="J1136" s="319">
        <v>0</v>
      </c>
      <c r="K1136" s="319">
        <v>0</v>
      </c>
      <c r="L1136" s="317">
        <v>0</v>
      </c>
      <c r="M1136" s="317">
        <v>0</v>
      </c>
      <c r="N1136" s="317">
        <f t="shared" si="18"/>
        <v>12000</v>
      </c>
      <c r="O1136" s="320" t="s">
        <v>530</v>
      </c>
      <c r="Q1136" s="305"/>
    </row>
    <row r="1137" spans="1:17" s="304" customFormat="1" ht="14.25" x14ac:dyDescent="0.2">
      <c r="A1137" s="314">
        <v>1120</v>
      </c>
      <c r="B1137" s="315">
        <v>1128</v>
      </c>
      <c r="C1137" s="315" t="s">
        <v>3142</v>
      </c>
      <c r="D1137" s="316" t="s">
        <v>1109</v>
      </c>
      <c r="E1137" s="316" t="s">
        <v>3143</v>
      </c>
      <c r="F1137" s="316" t="s">
        <v>106</v>
      </c>
      <c r="G1137" s="317">
        <v>15000</v>
      </c>
      <c r="H1137" s="317">
        <v>15000</v>
      </c>
      <c r="I1137" s="318" t="s">
        <v>91</v>
      </c>
      <c r="J1137" s="319">
        <v>0</v>
      </c>
      <c r="K1137" s="319">
        <v>0</v>
      </c>
      <c r="L1137" s="317">
        <v>0</v>
      </c>
      <c r="M1137" s="317">
        <v>0</v>
      </c>
      <c r="N1137" s="317">
        <f t="shared" si="18"/>
        <v>15000</v>
      </c>
      <c r="O1137" s="320" t="s">
        <v>530</v>
      </c>
      <c r="Q1137" s="305"/>
    </row>
    <row r="1138" spans="1:17" s="304" customFormat="1" ht="28.5" x14ac:dyDescent="0.2">
      <c r="A1138" s="314">
        <v>1121</v>
      </c>
      <c r="B1138" s="315">
        <v>1129</v>
      </c>
      <c r="C1138" s="315" t="s">
        <v>3145</v>
      </c>
      <c r="D1138" s="316" t="s">
        <v>3146</v>
      </c>
      <c r="E1138" s="316" t="s">
        <v>1717</v>
      </c>
      <c r="F1138" s="316" t="s">
        <v>106</v>
      </c>
      <c r="G1138" s="317">
        <v>35000</v>
      </c>
      <c r="H1138" s="317">
        <v>35000</v>
      </c>
      <c r="I1138" s="318" t="s">
        <v>91</v>
      </c>
      <c r="J1138" s="319">
        <v>0</v>
      </c>
      <c r="K1138" s="319">
        <v>0</v>
      </c>
      <c r="L1138" s="317">
        <v>0</v>
      </c>
      <c r="M1138" s="317">
        <v>0</v>
      </c>
      <c r="N1138" s="317">
        <f t="shared" si="18"/>
        <v>35000</v>
      </c>
      <c r="O1138" s="320" t="s">
        <v>530</v>
      </c>
      <c r="Q1138" s="305"/>
    </row>
    <row r="1139" spans="1:17" s="304" customFormat="1" ht="14.25" x14ac:dyDescent="0.2">
      <c r="A1139" s="314">
        <v>1122</v>
      </c>
      <c r="B1139" s="315">
        <v>1130</v>
      </c>
      <c r="C1139" s="315" t="s">
        <v>3148</v>
      </c>
      <c r="D1139" s="316" t="s">
        <v>820</v>
      </c>
      <c r="E1139" s="316" t="s">
        <v>3149</v>
      </c>
      <c r="F1139" s="316" t="s">
        <v>106</v>
      </c>
      <c r="G1139" s="317">
        <v>40000</v>
      </c>
      <c r="H1139" s="317">
        <v>40000</v>
      </c>
      <c r="I1139" s="318" t="s">
        <v>91</v>
      </c>
      <c r="J1139" s="319">
        <v>0</v>
      </c>
      <c r="K1139" s="319">
        <v>0</v>
      </c>
      <c r="L1139" s="317">
        <v>0</v>
      </c>
      <c r="M1139" s="317">
        <v>0</v>
      </c>
      <c r="N1139" s="317">
        <f t="shared" si="18"/>
        <v>40000</v>
      </c>
      <c r="O1139" s="320" t="s">
        <v>530</v>
      </c>
      <c r="Q1139" s="305"/>
    </row>
    <row r="1140" spans="1:17" s="304" customFormat="1" ht="14.25" x14ac:dyDescent="0.2">
      <c r="A1140" s="314">
        <v>1123</v>
      </c>
      <c r="B1140" s="315">
        <v>1131</v>
      </c>
      <c r="C1140" s="315" t="s">
        <v>3151</v>
      </c>
      <c r="D1140" s="316" t="s">
        <v>3152</v>
      </c>
      <c r="E1140" s="316" t="s">
        <v>3153</v>
      </c>
      <c r="F1140" s="316" t="s">
        <v>106</v>
      </c>
      <c r="G1140" s="317">
        <v>7000</v>
      </c>
      <c r="H1140" s="317">
        <v>7000</v>
      </c>
      <c r="I1140" s="318" t="s">
        <v>91</v>
      </c>
      <c r="J1140" s="319">
        <v>0</v>
      </c>
      <c r="K1140" s="319">
        <v>0</v>
      </c>
      <c r="L1140" s="317">
        <v>0</v>
      </c>
      <c r="M1140" s="317">
        <v>0</v>
      </c>
      <c r="N1140" s="317">
        <f t="shared" si="18"/>
        <v>7000</v>
      </c>
      <c r="O1140" s="320" t="s">
        <v>530</v>
      </c>
      <c r="Q1140" s="305"/>
    </row>
    <row r="1141" spans="1:17" s="304" customFormat="1" ht="28.5" x14ac:dyDescent="0.2">
      <c r="A1141" s="314">
        <v>1124</v>
      </c>
      <c r="B1141" s="315">
        <v>1132</v>
      </c>
      <c r="C1141" s="315" t="s">
        <v>3155</v>
      </c>
      <c r="D1141" s="316" t="s">
        <v>3156</v>
      </c>
      <c r="E1141" s="316" t="s">
        <v>3157</v>
      </c>
      <c r="F1141" s="316" t="s">
        <v>106</v>
      </c>
      <c r="G1141" s="317">
        <v>10000</v>
      </c>
      <c r="H1141" s="317">
        <v>10000</v>
      </c>
      <c r="I1141" s="318" t="s">
        <v>91</v>
      </c>
      <c r="J1141" s="319">
        <v>0</v>
      </c>
      <c r="K1141" s="319">
        <v>0</v>
      </c>
      <c r="L1141" s="317">
        <v>0</v>
      </c>
      <c r="M1141" s="317">
        <v>0</v>
      </c>
      <c r="N1141" s="317">
        <f t="shared" si="18"/>
        <v>10000</v>
      </c>
      <c r="O1141" s="320" t="s">
        <v>530</v>
      </c>
      <c r="Q1141" s="305"/>
    </row>
    <row r="1142" spans="1:17" s="304" customFormat="1" ht="14.25" x14ac:dyDescent="0.2">
      <c r="A1142" s="314">
        <v>1125</v>
      </c>
      <c r="B1142" s="315">
        <v>1133</v>
      </c>
      <c r="C1142" s="315" t="s">
        <v>3159</v>
      </c>
      <c r="D1142" s="316" t="s">
        <v>3160</v>
      </c>
      <c r="E1142" s="316" t="s">
        <v>2084</v>
      </c>
      <c r="F1142" s="316" t="s">
        <v>106</v>
      </c>
      <c r="G1142" s="317">
        <v>5000</v>
      </c>
      <c r="H1142" s="317">
        <v>5000</v>
      </c>
      <c r="I1142" s="318" t="s">
        <v>91</v>
      </c>
      <c r="J1142" s="319">
        <v>0</v>
      </c>
      <c r="K1142" s="319">
        <v>0</v>
      </c>
      <c r="L1142" s="317">
        <v>0</v>
      </c>
      <c r="M1142" s="317">
        <v>0</v>
      </c>
      <c r="N1142" s="317">
        <f t="shared" si="18"/>
        <v>5000</v>
      </c>
      <c r="O1142" s="320" t="s">
        <v>530</v>
      </c>
      <c r="Q1142" s="305"/>
    </row>
    <row r="1143" spans="1:17" s="304" customFormat="1" ht="14.25" x14ac:dyDescent="0.2">
      <c r="A1143" s="314">
        <v>1126</v>
      </c>
      <c r="B1143" s="315">
        <v>1134</v>
      </c>
      <c r="C1143" s="315" t="s">
        <v>3162</v>
      </c>
      <c r="D1143" s="316" t="s">
        <v>3160</v>
      </c>
      <c r="E1143" s="316" t="s">
        <v>3163</v>
      </c>
      <c r="F1143" s="316" t="s">
        <v>106</v>
      </c>
      <c r="G1143" s="317">
        <v>8000</v>
      </c>
      <c r="H1143" s="317">
        <v>8000</v>
      </c>
      <c r="I1143" s="318" t="s">
        <v>91</v>
      </c>
      <c r="J1143" s="319">
        <v>0</v>
      </c>
      <c r="K1143" s="319">
        <v>0</v>
      </c>
      <c r="L1143" s="317">
        <v>0</v>
      </c>
      <c r="M1143" s="317">
        <v>0</v>
      </c>
      <c r="N1143" s="317">
        <f t="shared" si="18"/>
        <v>8000</v>
      </c>
      <c r="O1143" s="320" t="s">
        <v>530</v>
      </c>
      <c r="Q1143" s="305"/>
    </row>
    <row r="1144" spans="1:17" s="304" customFormat="1" ht="14.25" x14ac:dyDescent="0.2">
      <c r="A1144" s="314">
        <v>1127</v>
      </c>
      <c r="B1144" s="315">
        <v>1135</v>
      </c>
      <c r="C1144" s="315" t="s">
        <v>3165</v>
      </c>
      <c r="D1144" s="316" t="s">
        <v>481</v>
      </c>
      <c r="E1144" s="316" t="s">
        <v>1445</v>
      </c>
      <c r="F1144" s="316" t="s">
        <v>106</v>
      </c>
      <c r="G1144" s="317">
        <v>50000</v>
      </c>
      <c r="H1144" s="317">
        <v>50000</v>
      </c>
      <c r="I1144" s="318" t="s">
        <v>91</v>
      </c>
      <c r="J1144" s="319">
        <v>0</v>
      </c>
      <c r="K1144" s="319">
        <v>0</v>
      </c>
      <c r="L1144" s="317">
        <v>0</v>
      </c>
      <c r="M1144" s="317">
        <v>0</v>
      </c>
      <c r="N1144" s="317">
        <f t="shared" si="18"/>
        <v>50000</v>
      </c>
      <c r="O1144" s="320" t="s">
        <v>530</v>
      </c>
      <c r="Q1144" s="305"/>
    </row>
    <row r="1145" spans="1:17" s="304" customFormat="1" ht="14.25" x14ac:dyDescent="0.2">
      <c r="A1145" s="314">
        <v>1128</v>
      </c>
      <c r="B1145" s="315">
        <v>1136</v>
      </c>
      <c r="C1145" s="315" t="s">
        <v>3167</v>
      </c>
      <c r="D1145" s="316" t="s">
        <v>481</v>
      </c>
      <c r="E1145" s="316" t="s">
        <v>2420</v>
      </c>
      <c r="F1145" s="316" t="s">
        <v>106</v>
      </c>
      <c r="G1145" s="317">
        <v>181000</v>
      </c>
      <c r="H1145" s="317">
        <v>181000</v>
      </c>
      <c r="I1145" s="318" t="s">
        <v>91</v>
      </c>
      <c r="J1145" s="319">
        <v>0</v>
      </c>
      <c r="K1145" s="319">
        <v>0</v>
      </c>
      <c r="L1145" s="317">
        <v>0</v>
      </c>
      <c r="M1145" s="317">
        <v>0</v>
      </c>
      <c r="N1145" s="317">
        <f t="shared" si="18"/>
        <v>181000</v>
      </c>
      <c r="O1145" s="320" t="s">
        <v>530</v>
      </c>
      <c r="Q1145" s="305"/>
    </row>
    <row r="1146" spans="1:17" s="304" customFormat="1" ht="28.5" x14ac:dyDescent="0.2">
      <c r="A1146" s="314">
        <v>1129</v>
      </c>
      <c r="B1146" s="315">
        <v>1137</v>
      </c>
      <c r="C1146" s="315" t="s">
        <v>3169</v>
      </c>
      <c r="D1146" s="316" t="s">
        <v>1587</v>
      </c>
      <c r="E1146" s="316" t="s">
        <v>3170</v>
      </c>
      <c r="F1146" s="316" t="s">
        <v>106</v>
      </c>
      <c r="G1146" s="317">
        <v>10000</v>
      </c>
      <c r="H1146" s="317">
        <v>10000</v>
      </c>
      <c r="I1146" s="318" t="s">
        <v>91</v>
      </c>
      <c r="J1146" s="319">
        <v>0</v>
      </c>
      <c r="K1146" s="319">
        <v>0</v>
      </c>
      <c r="L1146" s="317">
        <v>0</v>
      </c>
      <c r="M1146" s="317">
        <v>0</v>
      </c>
      <c r="N1146" s="317">
        <f t="shared" si="18"/>
        <v>10000</v>
      </c>
      <c r="O1146" s="320" t="s">
        <v>530</v>
      </c>
      <c r="Q1146" s="305"/>
    </row>
    <row r="1147" spans="1:17" s="304" customFormat="1" ht="28.5" x14ac:dyDescent="0.2">
      <c r="A1147" s="314">
        <v>1130</v>
      </c>
      <c r="B1147" s="315">
        <v>1138</v>
      </c>
      <c r="C1147" s="315" t="s">
        <v>3172</v>
      </c>
      <c r="D1147" s="316" t="s">
        <v>1587</v>
      </c>
      <c r="E1147" s="316" t="s">
        <v>1698</v>
      </c>
      <c r="F1147" s="316" t="s">
        <v>106</v>
      </c>
      <c r="G1147" s="317">
        <v>5000</v>
      </c>
      <c r="H1147" s="317">
        <v>5000</v>
      </c>
      <c r="I1147" s="318" t="s">
        <v>91</v>
      </c>
      <c r="J1147" s="319">
        <v>0</v>
      </c>
      <c r="K1147" s="319">
        <v>0</v>
      </c>
      <c r="L1147" s="317">
        <v>0</v>
      </c>
      <c r="M1147" s="317">
        <v>0</v>
      </c>
      <c r="N1147" s="317">
        <f t="shared" si="18"/>
        <v>5000</v>
      </c>
      <c r="O1147" s="320" t="s">
        <v>530</v>
      </c>
      <c r="Q1147" s="305"/>
    </row>
    <row r="1148" spans="1:17" s="304" customFormat="1" ht="28.5" x14ac:dyDescent="0.2">
      <c r="A1148" s="314">
        <v>1131</v>
      </c>
      <c r="B1148" s="315">
        <v>1139</v>
      </c>
      <c r="C1148" s="315" t="s">
        <v>3174</v>
      </c>
      <c r="D1148" s="316" t="s">
        <v>1587</v>
      </c>
      <c r="E1148" s="316" t="s">
        <v>3175</v>
      </c>
      <c r="F1148" s="316" t="s">
        <v>106</v>
      </c>
      <c r="G1148" s="317">
        <v>7500</v>
      </c>
      <c r="H1148" s="317">
        <v>7500</v>
      </c>
      <c r="I1148" s="318" t="s">
        <v>91</v>
      </c>
      <c r="J1148" s="319">
        <v>0</v>
      </c>
      <c r="K1148" s="319">
        <v>0</v>
      </c>
      <c r="L1148" s="317">
        <v>0</v>
      </c>
      <c r="M1148" s="317">
        <v>0</v>
      </c>
      <c r="N1148" s="317">
        <f t="shared" si="18"/>
        <v>7500</v>
      </c>
      <c r="O1148" s="320" t="s">
        <v>530</v>
      </c>
      <c r="Q1148" s="305"/>
    </row>
    <row r="1149" spans="1:17" s="304" customFormat="1" ht="28.5" x14ac:dyDescent="0.2">
      <c r="A1149" s="314">
        <v>1132</v>
      </c>
      <c r="B1149" s="315">
        <v>1140</v>
      </c>
      <c r="C1149" s="315" t="s">
        <v>3177</v>
      </c>
      <c r="D1149" s="316" t="s">
        <v>1587</v>
      </c>
      <c r="E1149" s="316" t="s">
        <v>3178</v>
      </c>
      <c r="F1149" s="316" t="s">
        <v>106</v>
      </c>
      <c r="G1149" s="317">
        <v>5000</v>
      </c>
      <c r="H1149" s="317">
        <v>5000</v>
      </c>
      <c r="I1149" s="318" t="s">
        <v>91</v>
      </c>
      <c r="J1149" s="319">
        <v>0</v>
      </c>
      <c r="K1149" s="319">
        <v>0</v>
      </c>
      <c r="L1149" s="317">
        <v>0</v>
      </c>
      <c r="M1149" s="317">
        <v>0</v>
      </c>
      <c r="N1149" s="317">
        <f t="shared" si="18"/>
        <v>5000</v>
      </c>
      <c r="O1149" s="320" t="s">
        <v>530</v>
      </c>
      <c r="Q1149" s="305"/>
    </row>
    <row r="1150" spans="1:17" s="304" customFormat="1" ht="28.5" x14ac:dyDescent="0.2">
      <c r="A1150" s="314">
        <v>1133</v>
      </c>
      <c r="B1150" s="315">
        <v>1141</v>
      </c>
      <c r="C1150" s="315" t="s">
        <v>3180</v>
      </c>
      <c r="D1150" s="316" t="s">
        <v>1381</v>
      </c>
      <c r="E1150" s="316" t="s">
        <v>3181</v>
      </c>
      <c r="F1150" s="316" t="s">
        <v>106</v>
      </c>
      <c r="G1150" s="317">
        <v>4500</v>
      </c>
      <c r="H1150" s="317">
        <v>4500</v>
      </c>
      <c r="I1150" s="318" t="s">
        <v>91</v>
      </c>
      <c r="J1150" s="319">
        <v>0</v>
      </c>
      <c r="K1150" s="319">
        <v>0</v>
      </c>
      <c r="L1150" s="317">
        <v>0</v>
      </c>
      <c r="M1150" s="317">
        <v>0</v>
      </c>
      <c r="N1150" s="317">
        <f t="shared" si="18"/>
        <v>4500</v>
      </c>
      <c r="O1150" s="320" t="s">
        <v>530</v>
      </c>
      <c r="Q1150" s="305"/>
    </row>
    <row r="1151" spans="1:17" s="304" customFormat="1" ht="14.25" x14ac:dyDescent="0.2">
      <c r="A1151" s="314">
        <v>1134</v>
      </c>
      <c r="B1151" s="315">
        <v>1142</v>
      </c>
      <c r="C1151" s="315" t="s">
        <v>3183</v>
      </c>
      <c r="D1151" s="316" t="s">
        <v>3184</v>
      </c>
      <c r="E1151" s="316" t="s">
        <v>3185</v>
      </c>
      <c r="F1151" s="316" t="s">
        <v>106</v>
      </c>
      <c r="G1151" s="317">
        <v>35000</v>
      </c>
      <c r="H1151" s="317">
        <v>35000</v>
      </c>
      <c r="I1151" s="318" t="s">
        <v>91</v>
      </c>
      <c r="J1151" s="319">
        <v>0</v>
      </c>
      <c r="K1151" s="319">
        <v>0</v>
      </c>
      <c r="L1151" s="317">
        <v>0</v>
      </c>
      <c r="M1151" s="317">
        <v>0</v>
      </c>
      <c r="N1151" s="317">
        <f t="shared" si="18"/>
        <v>35000</v>
      </c>
      <c r="O1151" s="320" t="s">
        <v>530</v>
      </c>
      <c r="Q1151" s="305"/>
    </row>
    <row r="1152" spans="1:17" s="304" customFormat="1" ht="14.25" x14ac:dyDescent="0.2">
      <c r="A1152" s="314">
        <v>1135</v>
      </c>
      <c r="B1152" s="315">
        <v>1143</v>
      </c>
      <c r="C1152" s="315" t="s">
        <v>3187</v>
      </c>
      <c r="D1152" s="316" t="s">
        <v>3188</v>
      </c>
      <c r="E1152" s="316" t="s">
        <v>3189</v>
      </c>
      <c r="F1152" s="316" t="s">
        <v>106</v>
      </c>
      <c r="G1152" s="317">
        <v>25000</v>
      </c>
      <c r="H1152" s="317">
        <v>25000</v>
      </c>
      <c r="I1152" s="318" t="s">
        <v>91</v>
      </c>
      <c r="J1152" s="319">
        <v>0</v>
      </c>
      <c r="K1152" s="319">
        <v>0</v>
      </c>
      <c r="L1152" s="317">
        <v>0</v>
      </c>
      <c r="M1152" s="317">
        <v>0</v>
      </c>
      <c r="N1152" s="317">
        <f t="shared" si="18"/>
        <v>25000</v>
      </c>
      <c r="O1152" s="320" t="s">
        <v>530</v>
      </c>
      <c r="Q1152" s="305"/>
    </row>
    <row r="1153" spans="1:17" s="304" customFormat="1" ht="14.25" x14ac:dyDescent="0.2">
      <c r="A1153" s="314">
        <v>1136</v>
      </c>
      <c r="B1153" s="315">
        <v>1144</v>
      </c>
      <c r="C1153" s="315" t="s">
        <v>3191</v>
      </c>
      <c r="D1153" s="316" t="s">
        <v>828</v>
      </c>
      <c r="E1153" s="316" t="s">
        <v>3192</v>
      </c>
      <c r="F1153" s="316" t="s">
        <v>106</v>
      </c>
      <c r="G1153" s="317">
        <v>150000</v>
      </c>
      <c r="H1153" s="317">
        <v>150000</v>
      </c>
      <c r="I1153" s="318" t="s">
        <v>91</v>
      </c>
      <c r="J1153" s="319">
        <v>0</v>
      </c>
      <c r="K1153" s="319">
        <v>0</v>
      </c>
      <c r="L1153" s="317">
        <v>0</v>
      </c>
      <c r="M1153" s="317">
        <v>0</v>
      </c>
      <c r="N1153" s="317">
        <f t="shared" si="18"/>
        <v>150000</v>
      </c>
      <c r="O1153" s="320" t="s">
        <v>530</v>
      </c>
      <c r="Q1153" s="305"/>
    </row>
    <row r="1154" spans="1:17" s="304" customFormat="1" ht="14.25" x14ac:dyDescent="0.2">
      <c r="A1154" s="314">
        <v>1137</v>
      </c>
      <c r="B1154" s="315">
        <v>1145</v>
      </c>
      <c r="C1154" s="315" t="s">
        <v>3194</v>
      </c>
      <c r="D1154" s="316" t="s">
        <v>828</v>
      </c>
      <c r="E1154" s="316" t="s">
        <v>1924</v>
      </c>
      <c r="F1154" s="316" t="s">
        <v>106</v>
      </c>
      <c r="G1154" s="317">
        <v>125000</v>
      </c>
      <c r="H1154" s="317">
        <v>125000</v>
      </c>
      <c r="I1154" s="318" t="s">
        <v>91</v>
      </c>
      <c r="J1154" s="319">
        <v>0</v>
      </c>
      <c r="K1154" s="319">
        <v>0</v>
      </c>
      <c r="L1154" s="317">
        <v>0</v>
      </c>
      <c r="M1154" s="317">
        <v>0</v>
      </c>
      <c r="N1154" s="317">
        <f t="shared" si="18"/>
        <v>125000</v>
      </c>
      <c r="O1154" s="320" t="s">
        <v>530</v>
      </c>
      <c r="Q1154" s="305"/>
    </row>
    <row r="1155" spans="1:17" s="304" customFormat="1" ht="14.25" x14ac:dyDescent="0.2">
      <c r="A1155" s="314">
        <v>1138</v>
      </c>
      <c r="B1155" s="315">
        <v>1146</v>
      </c>
      <c r="C1155" s="315" t="s">
        <v>3196</v>
      </c>
      <c r="D1155" s="316" t="s">
        <v>828</v>
      </c>
      <c r="E1155" s="316" t="s">
        <v>3197</v>
      </c>
      <c r="F1155" s="316" t="s">
        <v>106</v>
      </c>
      <c r="G1155" s="317">
        <v>50000</v>
      </c>
      <c r="H1155" s="317">
        <v>50000</v>
      </c>
      <c r="I1155" s="318" t="s">
        <v>91</v>
      </c>
      <c r="J1155" s="319">
        <v>0</v>
      </c>
      <c r="K1155" s="319">
        <v>0</v>
      </c>
      <c r="L1155" s="317">
        <v>0</v>
      </c>
      <c r="M1155" s="317">
        <v>0</v>
      </c>
      <c r="N1155" s="317">
        <f t="shared" si="18"/>
        <v>50000</v>
      </c>
      <c r="O1155" s="320" t="s">
        <v>530</v>
      </c>
      <c r="Q1155" s="305"/>
    </row>
    <row r="1156" spans="1:17" s="304" customFormat="1" ht="14.25" x14ac:dyDescent="0.2">
      <c r="A1156" s="314">
        <v>1139</v>
      </c>
      <c r="B1156" s="315">
        <v>1147</v>
      </c>
      <c r="C1156" s="315" t="s">
        <v>3199</v>
      </c>
      <c r="D1156" s="316" t="s">
        <v>3200</v>
      </c>
      <c r="E1156" s="316" t="s">
        <v>975</v>
      </c>
      <c r="F1156" s="316" t="s">
        <v>106</v>
      </c>
      <c r="G1156" s="317">
        <v>15000</v>
      </c>
      <c r="H1156" s="317">
        <v>15000</v>
      </c>
      <c r="I1156" s="318" t="s">
        <v>91</v>
      </c>
      <c r="J1156" s="319">
        <v>0</v>
      </c>
      <c r="K1156" s="319">
        <v>0</v>
      </c>
      <c r="L1156" s="317">
        <v>0</v>
      </c>
      <c r="M1156" s="317">
        <v>0</v>
      </c>
      <c r="N1156" s="317">
        <f t="shared" si="18"/>
        <v>15000</v>
      </c>
      <c r="O1156" s="320" t="s">
        <v>530</v>
      </c>
      <c r="Q1156" s="305"/>
    </row>
    <row r="1157" spans="1:17" s="304" customFormat="1" ht="14.25" x14ac:dyDescent="0.2">
      <c r="A1157" s="314">
        <v>1140</v>
      </c>
      <c r="B1157" s="315">
        <v>1148</v>
      </c>
      <c r="C1157" s="315" t="s">
        <v>3202</v>
      </c>
      <c r="D1157" s="316" t="s">
        <v>3200</v>
      </c>
      <c r="E1157" s="316" t="s">
        <v>1491</v>
      </c>
      <c r="F1157" s="316" t="s">
        <v>106</v>
      </c>
      <c r="G1157" s="317">
        <v>15000</v>
      </c>
      <c r="H1157" s="317">
        <v>15000</v>
      </c>
      <c r="I1157" s="318" t="s">
        <v>91</v>
      </c>
      <c r="J1157" s="319">
        <v>0</v>
      </c>
      <c r="K1157" s="319">
        <v>0</v>
      </c>
      <c r="L1157" s="317">
        <v>0</v>
      </c>
      <c r="M1157" s="317">
        <v>0</v>
      </c>
      <c r="N1157" s="317">
        <f t="shared" si="18"/>
        <v>15000</v>
      </c>
      <c r="O1157" s="320" t="s">
        <v>530</v>
      </c>
      <c r="Q1157" s="305"/>
    </row>
    <row r="1158" spans="1:17" s="304" customFormat="1" ht="14.25" x14ac:dyDescent="0.2">
      <c r="A1158" s="314">
        <v>1141</v>
      </c>
      <c r="B1158" s="315">
        <v>1149</v>
      </c>
      <c r="C1158" s="315" t="s">
        <v>3204</v>
      </c>
      <c r="D1158" s="316" t="s">
        <v>3205</v>
      </c>
      <c r="E1158" s="316" t="s">
        <v>975</v>
      </c>
      <c r="F1158" s="316" t="s">
        <v>106</v>
      </c>
      <c r="G1158" s="317">
        <v>20000</v>
      </c>
      <c r="H1158" s="317">
        <v>20000</v>
      </c>
      <c r="I1158" s="318" t="s">
        <v>91</v>
      </c>
      <c r="J1158" s="319">
        <v>0</v>
      </c>
      <c r="K1158" s="319">
        <v>0</v>
      </c>
      <c r="L1158" s="317">
        <v>0</v>
      </c>
      <c r="M1158" s="317">
        <v>0</v>
      </c>
      <c r="N1158" s="317">
        <f t="shared" si="18"/>
        <v>20000</v>
      </c>
      <c r="O1158" s="320" t="s">
        <v>530</v>
      </c>
      <c r="Q1158" s="305"/>
    </row>
    <row r="1159" spans="1:17" s="304" customFormat="1" ht="14.25" x14ac:dyDescent="0.2">
      <c r="A1159" s="314">
        <v>1142</v>
      </c>
      <c r="B1159" s="315">
        <v>1150</v>
      </c>
      <c r="C1159" s="315" t="s">
        <v>3207</v>
      </c>
      <c r="D1159" s="316" t="s">
        <v>3205</v>
      </c>
      <c r="E1159" s="316" t="s">
        <v>1491</v>
      </c>
      <c r="F1159" s="316" t="s">
        <v>106</v>
      </c>
      <c r="G1159" s="317">
        <v>15000</v>
      </c>
      <c r="H1159" s="317">
        <v>15000</v>
      </c>
      <c r="I1159" s="318" t="s">
        <v>91</v>
      </c>
      <c r="J1159" s="319">
        <v>0</v>
      </c>
      <c r="K1159" s="319">
        <v>0</v>
      </c>
      <c r="L1159" s="317">
        <v>0</v>
      </c>
      <c r="M1159" s="317">
        <v>0</v>
      </c>
      <c r="N1159" s="317">
        <f t="shared" si="18"/>
        <v>15000</v>
      </c>
      <c r="O1159" s="320" t="s">
        <v>530</v>
      </c>
      <c r="Q1159" s="305"/>
    </row>
    <row r="1160" spans="1:17" s="304" customFormat="1" ht="28.5" x14ac:dyDescent="0.2">
      <c r="A1160" s="314">
        <v>1143</v>
      </c>
      <c r="B1160" s="315">
        <v>1151</v>
      </c>
      <c r="C1160" s="315" t="s">
        <v>3209</v>
      </c>
      <c r="D1160" s="316" t="s">
        <v>2428</v>
      </c>
      <c r="E1160" s="316" t="s">
        <v>3210</v>
      </c>
      <c r="F1160" s="316" t="s">
        <v>106</v>
      </c>
      <c r="G1160" s="317">
        <v>40000</v>
      </c>
      <c r="H1160" s="317">
        <v>40000</v>
      </c>
      <c r="I1160" s="318" t="s">
        <v>91</v>
      </c>
      <c r="J1160" s="319">
        <v>0</v>
      </c>
      <c r="K1160" s="319">
        <v>0</v>
      </c>
      <c r="L1160" s="317">
        <v>0</v>
      </c>
      <c r="M1160" s="317">
        <v>0</v>
      </c>
      <c r="N1160" s="317">
        <f t="shared" si="18"/>
        <v>40000</v>
      </c>
      <c r="O1160" s="320" t="s">
        <v>530</v>
      </c>
      <c r="Q1160" s="305"/>
    </row>
    <row r="1161" spans="1:17" s="304" customFormat="1" ht="28.5" x14ac:dyDescent="0.2">
      <c r="A1161" s="314">
        <v>1144</v>
      </c>
      <c r="B1161" s="315">
        <v>1152</v>
      </c>
      <c r="C1161" s="315" t="s">
        <v>3212</v>
      </c>
      <c r="D1161" s="316" t="s">
        <v>3213</v>
      </c>
      <c r="E1161" s="316" t="s">
        <v>3214</v>
      </c>
      <c r="F1161" s="316" t="s">
        <v>106</v>
      </c>
      <c r="G1161" s="317">
        <v>40000</v>
      </c>
      <c r="H1161" s="317">
        <v>40000</v>
      </c>
      <c r="I1161" s="318" t="s">
        <v>91</v>
      </c>
      <c r="J1161" s="319">
        <v>0</v>
      </c>
      <c r="K1161" s="319">
        <v>0</v>
      </c>
      <c r="L1161" s="317">
        <v>0</v>
      </c>
      <c r="M1161" s="317">
        <v>0</v>
      </c>
      <c r="N1161" s="317">
        <f t="shared" si="18"/>
        <v>40000</v>
      </c>
      <c r="O1161" s="320" t="s">
        <v>530</v>
      </c>
      <c r="Q1161" s="305"/>
    </row>
    <row r="1162" spans="1:17" s="304" customFormat="1" ht="14.25" x14ac:dyDescent="0.2">
      <c r="A1162" s="314">
        <v>1145</v>
      </c>
      <c r="B1162" s="315">
        <v>1153</v>
      </c>
      <c r="C1162" s="315" t="s">
        <v>3216</v>
      </c>
      <c r="D1162" s="316" t="s">
        <v>708</v>
      </c>
      <c r="E1162" s="316" t="s">
        <v>3217</v>
      </c>
      <c r="F1162" s="316" t="s">
        <v>106</v>
      </c>
      <c r="G1162" s="317">
        <v>40000</v>
      </c>
      <c r="H1162" s="317">
        <v>40000</v>
      </c>
      <c r="I1162" s="318" t="s">
        <v>91</v>
      </c>
      <c r="J1162" s="319">
        <v>0</v>
      </c>
      <c r="K1162" s="319">
        <v>0</v>
      </c>
      <c r="L1162" s="317">
        <v>0</v>
      </c>
      <c r="M1162" s="317">
        <v>0</v>
      </c>
      <c r="N1162" s="317">
        <f t="shared" si="18"/>
        <v>40000</v>
      </c>
      <c r="O1162" s="320" t="s">
        <v>530</v>
      </c>
      <c r="Q1162" s="305"/>
    </row>
    <row r="1163" spans="1:17" s="304" customFormat="1" ht="28.5" x14ac:dyDescent="0.2">
      <c r="A1163" s="314">
        <v>1146</v>
      </c>
      <c r="B1163" s="315">
        <v>1154</v>
      </c>
      <c r="C1163" s="315" t="s">
        <v>3219</v>
      </c>
      <c r="D1163" s="316" t="s">
        <v>836</v>
      </c>
      <c r="E1163" s="316" t="s">
        <v>3220</v>
      </c>
      <c r="F1163" s="316" t="s">
        <v>106</v>
      </c>
      <c r="G1163" s="317">
        <v>10000</v>
      </c>
      <c r="H1163" s="317">
        <v>10000</v>
      </c>
      <c r="I1163" s="318" t="s">
        <v>91</v>
      </c>
      <c r="J1163" s="319">
        <v>0</v>
      </c>
      <c r="K1163" s="319">
        <v>0</v>
      </c>
      <c r="L1163" s="317">
        <v>0</v>
      </c>
      <c r="M1163" s="317">
        <v>0</v>
      </c>
      <c r="N1163" s="317">
        <f t="shared" si="18"/>
        <v>10000</v>
      </c>
      <c r="O1163" s="320" t="s">
        <v>530</v>
      </c>
      <c r="Q1163" s="305"/>
    </row>
    <row r="1164" spans="1:17" s="304" customFormat="1" ht="28.5" x14ac:dyDescent="0.2">
      <c r="A1164" s="314">
        <v>1147</v>
      </c>
      <c r="B1164" s="315">
        <v>1155</v>
      </c>
      <c r="C1164" s="315" t="s">
        <v>3222</v>
      </c>
      <c r="D1164" s="316" t="s">
        <v>836</v>
      </c>
      <c r="E1164" s="316" t="s">
        <v>1419</v>
      </c>
      <c r="F1164" s="316" t="s">
        <v>106</v>
      </c>
      <c r="G1164" s="317">
        <v>10000</v>
      </c>
      <c r="H1164" s="317">
        <v>10000</v>
      </c>
      <c r="I1164" s="318" t="s">
        <v>91</v>
      </c>
      <c r="J1164" s="319">
        <v>0</v>
      </c>
      <c r="K1164" s="319">
        <v>0</v>
      </c>
      <c r="L1164" s="317">
        <v>0</v>
      </c>
      <c r="M1164" s="317">
        <v>0</v>
      </c>
      <c r="N1164" s="317">
        <f t="shared" si="18"/>
        <v>10000</v>
      </c>
      <c r="O1164" s="320" t="s">
        <v>530</v>
      </c>
      <c r="Q1164" s="305"/>
    </row>
    <row r="1165" spans="1:17" s="304" customFormat="1" ht="14.25" x14ac:dyDescent="0.2">
      <c r="A1165" s="314">
        <v>1148</v>
      </c>
      <c r="B1165" s="315">
        <v>1156</v>
      </c>
      <c r="C1165" s="315" t="s">
        <v>3224</v>
      </c>
      <c r="D1165" s="316" t="s">
        <v>481</v>
      </c>
      <c r="E1165" s="316" t="s">
        <v>3225</v>
      </c>
      <c r="F1165" s="316" t="s">
        <v>106</v>
      </c>
      <c r="G1165" s="317">
        <v>45000</v>
      </c>
      <c r="H1165" s="317">
        <v>45000</v>
      </c>
      <c r="I1165" s="318" t="s">
        <v>91</v>
      </c>
      <c r="J1165" s="319">
        <v>0</v>
      </c>
      <c r="K1165" s="319">
        <v>0</v>
      </c>
      <c r="L1165" s="317">
        <v>0</v>
      </c>
      <c r="M1165" s="317">
        <v>0</v>
      </c>
      <c r="N1165" s="317">
        <f t="shared" si="18"/>
        <v>45000</v>
      </c>
      <c r="O1165" s="320" t="s">
        <v>530</v>
      </c>
      <c r="Q1165" s="305"/>
    </row>
    <row r="1166" spans="1:17" s="304" customFormat="1" ht="14.25" x14ac:dyDescent="0.2">
      <c r="A1166" s="314">
        <v>1149</v>
      </c>
      <c r="B1166" s="315">
        <v>1157</v>
      </c>
      <c r="C1166" s="315" t="s">
        <v>3227</v>
      </c>
      <c r="D1166" s="316" t="s">
        <v>481</v>
      </c>
      <c r="E1166" s="316" t="s">
        <v>2572</v>
      </c>
      <c r="F1166" s="316" t="s">
        <v>106</v>
      </c>
      <c r="G1166" s="317">
        <v>42000</v>
      </c>
      <c r="H1166" s="317">
        <v>42000</v>
      </c>
      <c r="I1166" s="318" t="s">
        <v>91</v>
      </c>
      <c r="J1166" s="319">
        <v>0</v>
      </c>
      <c r="K1166" s="319">
        <v>0</v>
      </c>
      <c r="L1166" s="317">
        <v>0</v>
      </c>
      <c r="M1166" s="317">
        <v>0</v>
      </c>
      <c r="N1166" s="317">
        <f t="shared" si="18"/>
        <v>42000</v>
      </c>
      <c r="O1166" s="320" t="s">
        <v>530</v>
      </c>
      <c r="Q1166" s="305"/>
    </row>
    <row r="1167" spans="1:17" s="304" customFormat="1" ht="14.25" x14ac:dyDescent="0.2">
      <c r="A1167" s="314">
        <v>1150</v>
      </c>
      <c r="B1167" s="315">
        <v>1158</v>
      </c>
      <c r="C1167" s="315" t="s">
        <v>3229</v>
      </c>
      <c r="D1167" s="316" t="s">
        <v>481</v>
      </c>
      <c r="E1167" s="316" t="s">
        <v>3230</v>
      </c>
      <c r="F1167" s="316" t="s">
        <v>106</v>
      </c>
      <c r="G1167" s="317">
        <v>45000</v>
      </c>
      <c r="H1167" s="317">
        <v>45000</v>
      </c>
      <c r="I1167" s="318" t="s">
        <v>91</v>
      </c>
      <c r="J1167" s="319">
        <v>0</v>
      </c>
      <c r="K1167" s="319">
        <v>0</v>
      </c>
      <c r="L1167" s="317">
        <v>0</v>
      </c>
      <c r="M1167" s="317">
        <v>0</v>
      </c>
      <c r="N1167" s="317">
        <f t="shared" si="18"/>
        <v>45000</v>
      </c>
      <c r="O1167" s="320" t="s">
        <v>530</v>
      </c>
      <c r="Q1167" s="305"/>
    </row>
    <row r="1168" spans="1:17" s="304" customFormat="1" ht="14.25" x14ac:dyDescent="0.2">
      <c r="A1168" s="314">
        <v>1151</v>
      </c>
      <c r="B1168" s="315">
        <v>1159</v>
      </c>
      <c r="C1168" s="315" t="s">
        <v>3232</v>
      </c>
      <c r="D1168" s="316" t="s">
        <v>481</v>
      </c>
      <c r="E1168" s="316" t="s">
        <v>3233</v>
      </c>
      <c r="F1168" s="316" t="s">
        <v>106</v>
      </c>
      <c r="G1168" s="317">
        <v>75000</v>
      </c>
      <c r="H1168" s="317">
        <v>75000</v>
      </c>
      <c r="I1168" s="318" t="s">
        <v>91</v>
      </c>
      <c r="J1168" s="319">
        <v>0</v>
      </c>
      <c r="K1168" s="319">
        <v>0</v>
      </c>
      <c r="L1168" s="317">
        <v>0</v>
      </c>
      <c r="M1168" s="317">
        <v>0</v>
      </c>
      <c r="N1168" s="317">
        <f t="shared" si="18"/>
        <v>75000</v>
      </c>
      <c r="O1168" s="320" t="s">
        <v>530</v>
      </c>
      <c r="Q1168" s="305"/>
    </row>
    <row r="1169" spans="1:17" s="304" customFormat="1" ht="28.5" x14ac:dyDescent="0.2">
      <c r="A1169" s="314">
        <v>1152</v>
      </c>
      <c r="B1169" s="315">
        <v>1160</v>
      </c>
      <c r="C1169" s="315" t="s">
        <v>3235</v>
      </c>
      <c r="D1169" s="316" t="s">
        <v>1587</v>
      </c>
      <c r="E1169" s="316" t="s">
        <v>3236</v>
      </c>
      <c r="F1169" s="316" t="s">
        <v>106</v>
      </c>
      <c r="G1169" s="317">
        <v>7500</v>
      </c>
      <c r="H1169" s="317">
        <v>7500</v>
      </c>
      <c r="I1169" s="318" t="s">
        <v>91</v>
      </c>
      <c r="J1169" s="319">
        <v>0</v>
      </c>
      <c r="K1169" s="319">
        <v>0</v>
      </c>
      <c r="L1169" s="317">
        <v>0</v>
      </c>
      <c r="M1169" s="317">
        <v>0</v>
      </c>
      <c r="N1169" s="317">
        <f t="shared" si="18"/>
        <v>7500</v>
      </c>
      <c r="O1169" s="320" t="s">
        <v>530</v>
      </c>
      <c r="Q1169" s="305"/>
    </row>
    <row r="1170" spans="1:17" s="304" customFormat="1" ht="28.5" x14ac:dyDescent="0.2">
      <c r="A1170" s="314">
        <v>1153</v>
      </c>
      <c r="B1170" s="315">
        <v>1161</v>
      </c>
      <c r="C1170" s="315" t="s">
        <v>3238</v>
      </c>
      <c r="D1170" s="316" t="s">
        <v>1587</v>
      </c>
      <c r="E1170" s="316" t="s">
        <v>3239</v>
      </c>
      <c r="F1170" s="316" t="s">
        <v>106</v>
      </c>
      <c r="G1170" s="317">
        <v>12500</v>
      </c>
      <c r="H1170" s="317">
        <v>12500</v>
      </c>
      <c r="I1170" s="318" t="s">
        <v>91</v>
      </c>
      <c r="J1170" s="319">
        <v>0</v>
      </c>
      <c r="K1170" s="319">
        <v>0</v>
      </c>
      <c r="L1170" s="317">
        <v>0</v>
      </c>
      <c r="M1170" s="317">
        <v>0</v>
      </c>
      <c r="N1170" s="317">
        <f t="shared" si="18"/>
        <v>12500</v>
      </c>
      <c r="O1170" s="320" t="s">
        <v>530</v>
      </c>
      <c r="Q1170" s="305"/>
    </row>
    <row r="1171" spans="1:17" s="304" customFormat="1" ht="14.25" x14ac:dyDescent="0.2">
      <c r="A1171" s="314">
        <v>1154</v>
      </c>
      <c r="B1171" s="315">
        <v>1162</v>
      </c>
      <c r="C1171" s="315" t="s">
        <v>3241</v>
      </c>
      <c r="D1171" s="316" t="s">
        <v>3004</v>
      </c>
      <c r="E1171" s="316" t="s">
        <v>1698</v>
      </c>
      <c r="F1171" s="316" t="s">
        <v>106</v>
      </c>
      <c r="G1171" s="317">
        <v>5000</v>
      </c>
      <c r="H1171" s="317">
        <v>5000</v>
      </c>
      <c r="I1171" s="318" t="s">
        <v>91</v>
      </c>
      <c r="J1171" s="319">
        <v>0</v>
      </c>
      <c r="K1171" s="319">
        <v>0</v>
      </c>
      <c r="L1171" s="317">
        <v>0</v>
      </c>
      <c r="M1171" s="317">
        <v>0</v>
      </c>
      <c r="N1171" s="317">
        <f t="shared" si="18"/>
        <v>5000</v>
      </c>
      <c r="O1171" s="320" t="s">
        <v>530</v>
      </c>
      <c r="Q1171" s="305"/>
    </row>
    <row r="1172" spans="1:17" s="304" customFormat="1" ht="14.25" x14ac:dyDescent="0.2">
      <c r="A1172" s="314">
        <v>1155</v>
      </c>
      <c r="B1172" s="315">
        <v>1163</v>
      </c>
      <c r="C1172" s="315" t="s">
        <v>3243</v>
      </c>
      <c r="D1172" s="316" t="s">
        <v>3004</v>
      </c>
      <c r="E1172" s="316" t="s">
        <v>3244</v>
      </c>
      <c r="F1172" s="316" t="s">
        <v>106</v>
      </c>
      <c r="G1172" s="317">
        <v>35000</v>
      </c>
      <c r="H1172" s="317">
        <v>35000</v>
      </c>
      <c r="I1172" s="318" t="s">
        <v>91</v>
      </c>
      <c r="J1172" s="319">
        <v>0</v>
      </c>
      <c r="K1172" s="319">
        <v>0</v>
      </c>
      <c r="L1172" s="317">
        <v>0</v>
      </c>
      <c r="M1172" s="317">
        <v>0</v>
      </c>
      <c r="N1172" s="317">
        <f t="shared" si="18"/>
        <v>35000</v>
      </c>
      <c r="O1172" s="320" t="s">
        <v>530</v>
      </c>
      <c r="Q1172" s="305"/>
    </row>
    <row r="1173" spans="1:17" s="304" customFormat="1" ht="28.5" x14ac:dyDescent="0.2">
      <c r="A1173" s="314">
        <v>1156</v>
      </c>
      <c r="B1173" s="315">
        <v>1164</v>
      </c>
      <c r="C1173" s="315" t="s">
        <v>3246</v>
      </c>
      <c r="D1173" s="316" t="s">
        <v>2515</v>
      </c>
      <c r="E1173" s="316" t="s">
        <v>1698</v>
      </c>
      <c r="F1173" s="316" t="s">
        <v>106</v>
      </c>
      <c r="G1173" s="317">
        <v>5000</v>
      </c>
      <c r="H1173" s="317">
        <v>5000</v>
      </c>
      <c r="I1173" s="318" t="s">
        <v>91</v>
      </c>
      <c r="J1173" s="319">
        <v>0</v>
      </c>
      <c r="K1173" s="319">
        <v>0</v>
      </c>
      <c r="L1173" s="317">
        <v>0</v>
      </c>
      <c r="M1173" s="317">
        <v>0</v>
      </c>
      <c r="N1173" s="317">
        <f t="shared" si="18"/>
        <v>5000</v>
      </c>
      <c r="O1173" s="320" t="s">
        <v>530</v>
      </c>
      <c r="Q1173" s="305"/>
    </row>
    <row r="1174" spans="1:17" s="304" customFormat="1" ht="14.25" x14ac:dyDescent="0.2">
      <c r="A1174" s="314">
        <v>1157</v>
      </c>
      <c r="B1174" s="315">
        <v>1165</v>
      </c>
      <c r="C1174" s="315" t="s">
        <v>3248</v>
      </c>
      <c r="D1174" s="316" t="s">
        <v>3249</v>
      </c>
      <c r="E1174" s="316" t="s">
        <v>3250</v>
      </c>
      <c r="F1174" s="316" t="s">
        <v>106</v>
      </c>
      <c r="G1174" s="317">
        <v>40000</v>
      </c>
      <c r="H1174" s="317">
        <v>40000</v>
      </c>
      <c r="I1174" s="318" t="s">
        <v>91</v>
      </c>
      <c r="J1174" s="319">
        <v>0</v>
      </c>
      <c r="K1174" s="319">
        <v>0</v>
      </c>
      <c r="L1174" s="317">
        <v>0</v>
      </c>
      <c r="M1174" s="317">
        <v>0</v>
      </c>
      <c r="N1174" s="317">
        <f t="shared" si="18"/>
        <v>40000</v>
      </c>
      <c r="O1174" s="320" t="s">
        <v>530</v>
      </c>
      <c r="Q1174" s="305"/>
    </row>
    <row r="1175" spans="1:17" s="304" customFormat="1" ht="14.25" x14ac:dyDescent="0.2">
      <c r="A1175" s="314">
        <v>1158</v>
      </c>
      <c r="B1175" s="315">
        <v>1166</v>
      </c>
      <c r="C1175" s="315" t="s">
        <v>3252</v>
      </c>
      <c r="D1175" s="316" t="s">
        <v>3249</v>
      </c>
      <c r="E1175" s="316" t="s">
        <v>3253</v>
      </c>
      <c r="F1175" s="316" t="s">
        <v>106</v>
      </c>
      <c r="G1175" s="317">
        <v>10000</v>
      </c>
      <c r="H1175" s="317">
        <v>10000</v>
      </c>
      <c r="I1175" s="318" t="s">
        <v>91</v>
      </c>
      <c r="J1175" s="319">
        <v>0</v>
      </c>
      <c r="K1175" s="319">
        <v>0</v>
      </c>
      <c r="L1175" s="317">
        <v>0</v>
      </c>
      <c r="M1175" s="317">
        <v>0</v>
      </c>
      <c r="N1175" s="317">
        <f t="shared" si="18"/>
        <v>10000</v>
      </c>
      <c r="O1175" s="320" t="s">
        <v>530</v>
      </c>
      <c r="Q1175" s="305"/>
    </row>
    <row r="1176" spans="1:17" s="304" customFormat="1" ht="14.25" x14ac:dyDescent="0.2">
      <c r="A1176" s="314">
        <v>1159</v>
      </c>
      <c r="B1176" s="315">
        <v>1167</v>
      </c>
      <c r="C1176" s="315" t="s">
        <v>3255</v>
      </c>
      <c r="D1176" s="316" t="s">
        <v>415</v>
      </c>
      <c r="E1176" s="316" t="s">
        <v>1622</v>
      </c>
      <c r="F1176" s="316" t="s">
        <v>106</v>
      </c>
      <c r="G1176" s="317">
        <v>500000</v>
      </c>
      <c r="H1176" s="317">
        <v>500000</v>
      </c>
      <c r="I1176" s="318" t="s">
        <v>91</v>
      </c>
      <c r="J1176" s="319">
        <v>0</v>
      </c>
      <c r="K1176" s="319">
        <v>0</v>
      </c>
      <c r="L1176" s="317">
        <v>0</v>
      </c>
      <c r="M1176" s="317">
        <v>0</v>
      </c>
      <c r="N1176" s="317">
        <f t="shared" si="18"/>
        <v>500000</v>
      </c>
      <c r="O1176" s="320" t="s">
        <v>530</v>
      </c>
      <c r="Q1176" s="305"/>
    </row>
    <row r="1177" spans="1:17" s="304" customFormat="1" ht="42.75" x14ac:dyDescent="0.2">
      <c r="A1177" s="314">
        <v>1160</v>
      </c>
      <c r="B1177" s="315">
        <v>1168</v>
      </c>
      <c r="C1177" s="315" t="s">
        <v>3257</v>
      </c>
      <c r="D1177" s="316" t="s">
        <v>137</v>
      </c>
      <c r="E1177" s="316" t="s">
        <v>3258</v>
      </c>
      <c r="F1177" s="316" t="s">
        <v>106</v>
      </c>
      <c r="G1177" s="317">
        <v>18000</v>
      </c>
      <c r="H1177" s="317">
        <v>18000</v>
      </c>
      <c r="I1177" s="318" t="s">
        <v>91</v>
      </c>
      <c r="J1177" s="319">
        <v>0</v>
      </c>
      <c r="K1177" s="319">
        <v>0</v>
      </c>
      <c r="L1177" s="317">
        <v>0</v>
      </c>
      <c r="M1177" s="317">
        <v>0</v>
      </c>
      <c r="N1177" s="317">
        <f t="shared" si="18"/>
        <v>18000</v>
      </c>
      <c r="O1177" s="320" t="s">
        <v>530</v>
      </c>
      <c r="Q1177" s="305"/>
    </row>
    <row r="1178" spans="1:17" s="304" customFormat="1" ht="14.25" x14ac:dyDescent="0.2">
      <c r="A1178" s="314">
        <v>1161</v>
      </c>
      <c r="B1178" s="315">
        <v>1169</v>
      </c>
      <c r="C1178" s="315" t="s">
        <v>3260</v>
      </c>
      <c r="D1178" s="316" t="s">
        <v>481</v>
      </c>
      <c r="E1178" s="316" t="s">
        <v>1622</v>
      </c>
      <c r="F1178" s="316" t="s">
        <v>106</v>
      </c>
      <c r="G1178" s="317">
        <v>8000</v>
      </c>
      <c r="H1178" s="317">
        <v>8000</v>
      </c>
      <c r="I1178" s="318" t="s">
        <v>91</v>
      </c>
      <c r="J1178" s="319">
        <v>0</v>
      </c>
      <c r="K1178" s="319">
        <v>0</v>
      </c>
      <c r="L1178" s="317">
        <v>0</v>
      </c>
      <c r="M1178" s="317">
        <v>0</v>
      </c>
      <c r="N1178" s="317">
        <f t="shared" si="18"/>
        <v>8000</v>
      </c>
      <c r="O1178" s="320" t="s">
        <v>530</v>
      </c>
      <c r="Q1178" s="305"/>
    </row>
    <row r="1179" spans="1:17" s="304" customFormat="1" ht="28.5" x14ac:dyDescent="0.2">
      <c r="A1179" s="314">
        <v>1162</v>
      </c>
      <c r="B1179" s="315">
        <v>1170</v>
      </c>
      <c r="C1179" s="315" t="s">
        <v>3262</v>
      </c>
      <c r="D1179" s="316" t="s">
        <v>860</v>
      </c>
      <c r="E1179" s="316" t="s">
        <v>3263</v>
      </c>
      <c r="F1179" s="316" t="s">
        <v>106</v>
      </c>
      <c r="G1179" s="317">
        <v>10000</v>
      </c>
      <c r="H1179" s="317">
        <v>10000</v>
      </c>
      <c r="I1179" s="318" t="s">
        <v>91</v>
      </c>
      <c r="J1179" s="319">
        <v>0</v>
      </c>
      <c r="K1179" s="319">
        <v>0</v>
      </c>
      <c r="L1179" s="317">
        <v>0</v>
      </c>
      <c r="M1179" s="317">
        <v>0</v>
      </c>
      <c r="N1179" s="317">
        <f t="shared" si="18"/>
        <v>10000</v>
      </c>
      <c r="O1179" s="320" t="s">
        <v>530</v>
      </c>
      <c r="Q1179" s="305"/>
    </row>
    <row r="1180" spans="1:17" s="304" customFormat="1" ht="14.25" x14ac:dyDescent="0.2">
      <c r="A1180" s="314">
        <v>1163</v>
      </c>
      <c r="B1180" s="315">
        <v>1171</v>
      </c>
      <c r="C1180" s="315" t="s">
        <v>3265</v>
      </c>
      <c r="D1180" s="316" t="s">
        <v>866</v>
      </c>
      <c r="E1180" s="316" t="s">
        <v>3047</v>
      </c>
      <c r="F1180" s="316" t="s">
        <v>106</v>
      </c>
      <c r="G1180" s="317">
        <v>15000</v>
      </c>
      <c r="H1180" s="317">
        <v>15000</v>
      </c>
      <c r="I1180" s="318" t="s">
        <v>91</v>
      </c>
      <c r="J1180" s="319">
        <v>0</v>
      </c>
      <c r="K1180" s="319">
        <v>0</v>
      </c>
      <c r="L1180" s="317">
        <v>0</v>
      </c>
      <c r="M1180" s="317">
        <v>0</v>
      </c>
      <c r="N1180" s="317">
        <f t="shared" si="18"/>
        <v>15000</v>
      </c>
      <c r="O1180" s="320" t="s">
        <v>530</v>
      </c>
      <c r="Q1180" s="305"/>
    </row>
    <row r="1181" spans="1:17" s="304" customFormat="1" ht="14.25" x14ac:dyDescent="0.2">
      <c r="A1181" s="314">
        <v>1164</v>
      </c>
      <c r="B1181" s="315">
        <v>1172</v>
      </c>
      <c r="C1181" s="315" t="s">
        <v>3267</v>
      </c>
      <c r="D1181" s="316" t="s">
        <v>866</v>
      </c>
      <c r="E1181" s="316" t="s">
        <v>3268</v>
      </c>
      <c r="F1181" s="316" t="s">
        <v>106</v>
      </c>
      <c r="G1181" s="317">
        <v>50000</v>
      </c>
      <c r="H1181" s="317">
        <v>50000</v>
      </c>
      <c r="I1181" s="318" t="s">
        <v>91</v>
      </c>
      <c r="J1181" s="319">
        <v>0</v>
      </c>
      <c r="K1181" s="319">
        <v>0</v>
      </c>
      <c r="L1181" s="317">
        <v>0</v>
      </c>
      <c r="M1181" s="317">
        <v>0</v>
      </c>
      <c r="N1181" s="317">
        <f t="shared" si="18"/>
        <v>50000</v>
      </c>
      <c r="O1181" s="320" t="s">
        <v>530</v>
      </c>
      <c r="Q1181" s="305"/>
    </row>
    <row r="1182" spans="1:17" s="304" customFormat="1" ht="14.25" x14ac:dyDescent="0.2">
      <c r="A1182" s="314">
        <v>1165</v>
      </c>
      <c r="B1182" s="315">
        <v>1173</v>
      </c>
      <c r="C1182" s="315" t="s">
        <v>3270</v>
      </c>
      <c r="D1182" s="316" t="s">
        <v>869</v>
      </c>
      <c r="E1182" s="316" t="s">
        <v>1368</v>
      </c>
      <c r="F1182" s="316" t="s">
        <v>106</v>
      </c>
      <c r="G1182" s="317">
        <v>15000</v>
      </c>
      <c r="H1182" s="317">
        <v>15000</v>
      </c>
      <c r="I1182" s="318" t="s">
        <v>91</v>
      </c>
      <c r="J1182" s="319">
        <v>0</v>
      </c>
      <c r="K1182" s="319">
        <v>0</v>
      </c>
      <c r="L1182" s="317">
        <v>0</v>
      </c>
      <c r="M1182" s="317">
        <v>0</v>
      </c>
      <c r="N1182" s="317">
        <f t="shared" ref="N1182:N1233" si="19">IF(L1182&gt;0,L1182-M1182,H1182-M1182)</f>
        <v>15000</v>
      </c>
      <c r="O1182" s="320" t="s">
        <v>530</v>
      </c>
      <c r="Q1182" s="305"/>
    </row>
    <row r="1183" spans="1:17" s="304" customFormat="1" ht="14.25" x14ac:dyDescent="0.2">
      <c r="A1183" s="314">
        <v>1166</v>
      </c>
      <c r="B1183" s="315">
        <v>1174</v>
      </c>
      <c r="C1183" s="315" t="s">
        <v>3272</v>
      </c>
      <c r="D1183" s="316" t="s">
        <v>304</v>
      </c>
      <c r="E1183" s="316" t="s">
        <v>3273</v>
      </c>
      <c r="F1183" s="316" t="s">
        <v>106</v>
      </c>
      <c r="G1183" s="317">
        <v>60000</v>
      </c>
      <c r="H1183" s="317">
        <v>60000</v>
      </c>
      <c r="I1183" s="318" t="s">
        <v>91</v>
      </c>
      <c r="J1183" s="319">
        <v>0</v>
      </c>
      <c r="K1183" s="319">
        <v>0</v>
      </c>
      <c r="L1183" s="317">
        <v>0</v>
      </c>
      <c r="M1183" s="317">
        <v>0</v>
      </c>
      <c r="N1183" s="317">
        <f t="shared" si="19"/>
        <v>60000</v>
      </c>
      <c r="O1183" s="320" t="s">
        <v>530</v>
      </c>
      <c r="Q1183" s="305"/>
    </row>
    <row r="1184" spans="1:17" s="304" customFormat="1" ht="14.25" x14ac:dyDescent="0.2">
      <c r="A1184" s="314">
        <v>1167</v>
      </c>
      <c r="B1184" s="315">
        <v>1175</v>
      </c>
      <c r="C1184" s="315" t="s">
        <v>3275</v>
      </c>
      <c r="D1184" s="316" t="s">
        <v>304</v>
      </c>
      <c r="E1184" s="316" t="s">
        <v>1368</v>
      </c>
      <c r="F1184" s="316" t="s">
        <v>106</v>
      </c>
      <c r="G1184" s="317">
        <v>35000</v>
      </c>
      <c r="H1184" s="317">
        <v>35000</v>
      </c>
      <c r="I1184" s="318" t="s">
        <v>91</v>
      </c>
      <c r="J1184" s="319">
        <v>0</v>
      </c>
      <c r="K1184" s="319">
        <v>0</v>
      </c>
      <c r="L1184" s="317">
        <v>0</v>
      </c>
      <c r="M1184" s="317">
        <v>0</v>
      </c>
      <c r="N1184" s="317">
        <f t="shared" si="19"/>
        <v>35000</v>
      </c>
      <c r="O1184" s="320" t="s">
        <v>530</v>
      </c>
      <c r="Q1184" s="305"/>
    </row>
    <row r="1185" spans="1:17" s="304" customFormat="1" ht="14.25" x14ac:dyDescent="0.2">
      <c r="A1185" s="314">
        <v>1168</v>
      </c>
      <c r="B1185" s="315">
        <v>1176</v>
      </c>
      <c r="C1185" s="315" t="s">
        <v>3277</v>
      </c>
      <c r="D1185" s="316" t="s">
        <v>159</v>
      </c>
      <c r="E1185" s="316" t="s">
        <v>3278</v>
      </c>
      <c r="F1185" s="316" t="s">
        <v>106</v>
      </c>
      <c r="G1185" s="317">
        <v>80000</v>
      </c>
      <c r="H1185" s="317">
        <v>80000</v>
      </c>
      <c r="I1185" s="318" t="s">
        <v>91</v>
      </c>
      <c r="J1185" s="319">
        <v>0</v>
      </c>
      <c r="K1185" s="319">
        <v>0</v>
      </c>
      <c r="L1185" s="317">
        <v>0</v>
      </c>
      <c r="M1185" s="317">
        <v>0</v>
      </c>
      <c r="N1185" s="317">
        <f t="shared" si="19"/>
        <v>80000</v>
      </c>
      <c r="O1185" s="320" t="s">
        <v>530</v>
      </c>
      <c r="Q1185" s="305"/>
    </row>
    <row r="1186" spans="1:17" s="304" customFormat="1" ht="28.5" x14ac:dyDescent="0.2">
      <c r="A1186" s="314">
        <v>1169</v>
      </c>
      <c r="B1186" s="315">
        <v>1177</v>
      </c>
      <c r="C1186" s="315" t="s">
        <v>3280</v>
      </c>
      <c r="D1186" s="316" t="s">
        <v>3281</v>
      </c>
      <c r="E1186" s="316" t="s">
        <v>2723</v>
      </c>
      <c r="F1186" s="316" t="s">
        <v>106</v>
      </c>
      <c r="G1186" s="317">
        <v>35000</v>
      </c>
      <c r="H1186" s="317">
        <v>35000</v>
      </c>
      <c r="I1186" s="318" t="s">
        <v>91</v>
      </c>
      <c r="J1186" s="319">
        <v>0</v>
      </c>
      <c r="K1186" s="319">
        <v>0</v>
      </c>
      <c r="L1186" s="317">
        <v>0</v>
      </c>
      <c r="M1186" s="317">
        <v>0</v>
      </c>
      <c r="N1186" s="317">
        <f t="shared" si="19"/>
        <v>35000</v>
      </c>
      <c r="O1186" s="320" t="s">
        <v>530</v>
      </c>
      <c r="Q1186" s="305"/>
    </row>
    <row r="1187" spans="1:17" s="304" customFormat="1" ht="14.25" x14ac:dyDescent="0.2">
      <c r="A1187" s="314">
        <v>1170</v>
      </c>
      <c r="B1187" s="315">
        <v>1178</v>
      </c>
      <c r="C1187" s="315" t="s">
        <v>3283</v>
      </c>
      <c r="D1187" s="316" t="s">
        <v>3284</v>
      </c>
      <c r="E1187" s="316" t="s">
        <v>1491</v>
      </c>
      <c r="F1187" s="316" t="s">
        <v>106</v>
      </c>
      <c r="G1187" s="317">
        <v>15000</v>
      </c>
      <c r="H1187" s="317">
        <v>15000</v>
      </c>
      <c r="I1187" s="318" t="s">
        <v>91</v>
      </c>
      <c r="J1187" s="319">
        <v>0</v>
      </c>
      <c r="K1187" s="319">
        <v>0</v>
      </c>
      <c r="L1187" s="317">
        <v>0</v>
      </c>
      <c r="M1187" s="317">
        <v>0</v>
      </c>
      <c r="N1187" s="317">
        <f t="shared" si="19"/>
        <v>15000</v>
      </c>
      <c r="O1187" s="320" t="s">
        <v>530</v>
      </c>
      <c r="Q1187" s="305"/>
    </row>
    <row r="1188" spans="1:17" s="304" customFormat="1" ht="14.25" x14ac:dyDescent="0.2">
      <c r="A1188" s="314">
        <v>1171</v>
      </c>
      <c r="B1188" s="315">
        <v>1179</v>
      </c>
      <c r="C1188" s="315" t="s">
        <v>3286</v>
      </c>
      <c r="D1188" s="316" t="s">
        <v>885</v>
      </c>
      <c r="E1188" s="316" t="s">
        <v>3287</v>
      </c>
      <c r="F1188" s="316" t="s">
        <v>106</v>
      </c>
      <c r="G1188" s="317">
        <v>1000</v>
      </c>
      <c r="H1188" s="317">
        <v>1000</v>
      </c>
      <c r="I1188" s="318" t="s">
        <v>91</v>
      </c>
      <c r="J1188" s="319">
        <v>0</v>
      </c>
      <c r="K1188" s="319">
        <v>0</v>
      </c>
      <c r="L1188" s="317">
        <v>0</v>
      </c>
      <c r="M1188" s="317">
        <v>0</v>
      </c>
      <c r="N1188" s="317">
        <f t="shared" si="19"/>
        <v>1000</v>
      </c>
      <c r="O1188" s="320" t="s">
        <v>530</v>
      </c>
      <c r="Q1188" s="305"/>
    </row>
    <row r="1189" spans="1:17" s="304" customFormat="1" ht="14.25" x14ac:dyDescent="0.2">
      <c r="A1189" s="314">
        <v>1172</v>
      </c>
      <c r="B1189" s="315">
        <v>1180</v>
      </c>
      <c r="C1189" s="315" t="s">
        <v>3289</v>
      </c>
      <c r="D1189" s="316" t="s">
        <v>885</v>
      </c>
      <c r="E1189" s="316" t="s">
        <v>3290</v>
      </c>
      <c r="F1189" s="316" t="s">
        <v>106</v>
      </c>
      <c r="G1189" s="317">
        <v>500</v>
      </c>
      <c r="H1189" s="317">
        <v>500</v>
      </c>
      <c r="I1189" s="318" t="s">
        <v>91</v>
      </c>
      <c r="J1189" s="319">
        <v>0</v>
      </c>
      <c r="K1189" s="319">
        <v>0</v>
      </c>
      <c r="L1189" s="317">
        <v>0</v>
      </c>
      <c r="M1189" s="317">
        <v>0</v>
      </c>
      <c r="N1189" s="317">
        <f t="shared" si="19"/>
        <v>500</v>
      </c>
      <c r="O1189" s="320" t="s">
        <v>530</v>
      </c>
      <c r="Q1189" s="305"/>
    </row>
    <row r="1190" spans="1:17" s="304" customFormat="1" ht="14.25" x14ac:dyDescent="0.2">
      <c r="A1190" s="314">
        <v>1173</v>
      </c>
      <c r="B1190" s="315">
        <v>1181</v>
      </c>
      <c r="C1190" s="315" t="s">
        <v>3292</v>
      </c>
      <c r="D1190" s="316" t="s">
        <v>885</v>
      </c>
      <c r="E1190" s="316" t="s">
        <v>3293</v>
      </c>
      <c r="F1190" s="316" t="s">
        <v>106</v>
      </c>
      <c r="G1190" s="317">
        <v>2500</v>
      </c>
      <c r="H1190" s="317">
        <v>2500</v>
      </c>
      <c r="I1190" s="318" t="s">
        <v>91</v>
      </c>
      <c r="J1190" s="319">
        <v>0</v>
      </c>
      <c r="K1190" s="319">
        <v>0</v>
      </c>
      <c r="L1190" s="317">
        <v>0</v>
      </c>
      <c r="M1190" s="317">
        <v>0</v>
      </c>
      <c r="N1190" s="317">
        <f t="shared" si="19"/>
        <v>2500</v>
      </c>
      <c r="O1190" s="320" t="s">
        <v>530</v>
      </c>
      <c r="Q1190" s="305"/>
    </row>
    <row r="1191" spans="1:17" s="304" customFormat="1" ht="14.25" x14ac:dyDescent="0.2">
      <c r="A1191" s="314">
        <v>1174</v>
      </c>
      <c r="B1191" s="315">
        <v>1182</v>
      </c>
      <c r="C1191" s="315" t="s">
        <v>3295</v>
      </c>
      <c r="D1191" s="316" t="s">
        <v>481</v>
      </c>
      <c r="E1191" s="316" t="s">
        <v>3296</v>
      </c>
      <c r="F1191" s="316" t="s">
        <v>106</v>
      </c>
      <c r="G1191" s="317">
        <v>35000</v>
      </c>
      <c r="H1191" s="317">
        <v>35000</v>
      </c>
      <c r="I1191" s="318" t="s">
        <v>91</v>
      </c>
      <c r="J1191" s="319">
        <v>0</v>
      </c>
      <c r="K1191" s="319">
        <v>0</v>
      </c>
      <c r="L1191" s="317">
        <v>0</v>
      </c>
      <c r="M1191" s="317">
        <v>0</v>
      </c>
      <c r="N1191" s="317">
        <f t="shared" si="19"/>
        <v>35000</v>
      </c>
      <c r="O1191" s="320" t="s">
        <v>530</v>
      </c>
      <c r="Q1191" s="305"/>
    </row>
    <row r="1192" spans="1:17" s="304" customFormat="1" ht="14.25" x14ac:dyDescent="0.2">
      <c r="A1192" s="314">
        <v>1175</v>
      </c>
      <c r="B1192" s="315">
        <v>1183</v>
      </c>
      <c r="C1192" s="315" t="s">
        <v>3298</v>
      </c>
      <c r="D1192" s="316" t="s">
        <v>481</v>
      </c>
      <c r="E1192" s="316" t="s">
        <v>3299</v>
      </c>
      <c r="F1192" s="316" t="s">
        <v>106</v>
      </c>
      <c r="G1192" s="317">
        <v>50000</v>
      </c>
      <c r="H1192" s="317">
        <v>50000</v>
      </c>
      <c r="I1192" s="318" t="s">
        <v>91</v>
      </c>
      <c r="J1192" s="319">
        <v>0</v>
      </c>
      <c r="K1192" s="319">
        <v>0</v>
      </c>
      <c r="L1192" s="317">
        <v>0</v>
      </c>
      <c r="M1192" s="317">
        <v>0</v>
      </c>
      <c r="N1192" s="317">
        <f t="shared" si="19"/>
        <v>50000</v>
      </c>
      <c r="O1192" s="320" t="s">
        <v>530</v>
      </c>
      <c r="Q1192" s="305"/>
    </row>
    <row r="1193" spans="1:17" s="304" customFormat="1" ht="14.25" x14ac:dyDescent="0.2">
      <c r="A1193" s="314">
        <v>1176</v>
      </c>
      <c r="B1193" s="315">
        <v>1184</v>
      </c>
      <c r="C1193" s="315" t="s">
        <v>3301</v>
      </c>
      <c r="D1193" s="316" t="s">
        <v>481</v>
      </c>
      <c r="E1193" s="316" t="s">
        <v>3302</v>
      </c>
      <c r="F1193" s="316" t="s">
        <v>106</v>
      </c>
      <c r="G1193" s="317">
        <v>30000</v>
      </c>
      <c r="H1193" s="317">
        <v>30000</v>
      </c>
      <c r="I1193" s="318" t="s">
        <v>91</v>
      </c>
      <c r="J1193" s="319">
        <v>0</v>
      </c>
      <c r="K1193" s="319">
        <v>0</v>
      </c>
      <c r="L1193" s="317">
        <v>0</v>
      </c>
      <c r="M1193" s="317">
        <v>0</v>
      </c>
      <c r="N1193" s="317">
        <f t="shared" si="19"/>
        <v>30000</v>
      </c>
      <c r="O1193" s="320" t="s">
        <v>530</v>
      </c>
      <c r="Q1193" s="305"/>
    </row>
    <row r="1194" spans="1:17" s="304" customFormat="1" ht="14.25" x14ac:dyDescent="0.2">
      <c r="A1194" s="314">
        <v>1177</v>
      </c>
      <c r="B1194" s="315">
        <v>1185</v>
      </c>
      <c r="C1194" s="315" t="s">
        <v>3304</v>
      </c>
      <c r="D1194" s="316" t="s">
        <v>481</v>
      </c>
      <c r="E1194" s="316" t="s">
        <v>3305</v>
      </c>
      <c r="F1194" s="316" t="s">
        <v>106</v>
      </c>
      <c r="G1194" s="317">
        <v>25000</v>
      </c>
      <c r="H1194" s="317">
        <v>25000</v>
      </c>
      <c r="I1194" s="318" t="s">
        <v>91</v>
      </c>
      <c r="J1194" s="319">
        <v>0</v>
      </c>
      <c r="K1194" s="319">
        <v>0</v>
      </c>
      <c r="L1194" s="317">
        <v>0</v>
      </c>
      <c r="M1194" s="317">
        <v>0</v>
      </c>
      <c r="N1194" s="317">
        <f t="shared" si="19"/>
        <v>25000</v>
      </c>
      <c r="O1194" s="320" t="s">
        <v>530</v>
      </c>
      <c r="Q1194" s="305"/>
    </row>
    <row r="1195" spans="1:17" s="304" customFormat="1" ht="14.25" x14ac:dyDescent="0.2">
      <c r="A1195" s="314">
        <v>1178</v>
      </c>
      <c r="B1195" s="315">
        <v>1186</v>
      </c>
      <c r="C1195" s="315" t="s">
        <v>3307</v>
      </c>
      <c r="D1195" s="316" t="s">
        <v>481</v>
      </c>
      <c r="E1195" s="316" t="s">
        <v>3308</v>
      </c>
      <c r="F1195" s="316" t="s">
        <v>106</v>
      </c>
      <c r="G1195" s="317">
        <v>12500</v>
      </c>
      <c r="H1195" s="317">
        <v>12500</v>
      </c>
      <c r="I1195" s="318" t="s">
        <v>91</v>
      </c>
      <c r="J1195" s="319">
        <v>0</v>
      </c>
      <c r="K1195" s="319">
        <v>0</v>
      </c>
      <c r="L1195" s="317">
        <v>0</v>
      </c>
      <c r="M1195" s="317">
        <v>0</v>
      </c>
      <c r="N1195" s="317">
        <f t="shared" si="19"/>
        <v>12500</v>
      </c>
      <c r="O1195" s="320" t="s">
        <v>530</v>
      </c>
      <c r="Q1195" s="305"/>
    </row>
    <row r="1196" spans="1:17" s="304" customFormat="1" ht="14.25" x14ac:dyDescent="0.2">
      <c r="A1196" s="314">
        <v>1179</v>
      </c>
      <c r="B1196" s="315">
        <v>1187</v>
      </c>
      <c r="C1196" s="315" t="s">
        <v>3310</v>
      </c>
      <c r="D1196" s="316" t="s">
        <v>481</v>
      </c>
      <c r="E1196" s="316" t="s">
        <v>1936</v>
      </c>
      <c r="F1196" s="316" t="s">
        <v>106</v>
      </c>
      <c r="G1196" s="317">
        <v>45000</v>
      </c>
      <c r="H1196" s="317">
        <v>45000</v>
      </c>
      <c r="I1196" s="318" t="s">
        <v>91</v>
      </c>
      <c r="J1196" s="319">
        <v>0</v>
      </c>
      <c r="K1196" s="319">
        <v>0</v>
      </c>
      <c r="L1196" s="317">
        <v>0</v>
      </c>
      <c r="M1196" s="317">
        <v>0</v>
      </c>
      <c r="N1196" s="317">
        <f t="shared" si="19"/>
        <v>45000</v>
      </c>
      <c r="O1196" s="320" t="s">
        <v>530</v>
      </c>
      <c r="Q1196" s="305"/>
    </row>
    <row r="1197" spans="1:17" s="304" customFormat="1" ht="14.25" x14ac:dyDescent="0.2">
      <c r="A1197" s="314">
        <v>1180</v>
      </c>
      <c r="B1197" s="315">
        <v>1188</v>
      </c>
      <c r="C1197" s="315" t="s">
        <v>3312</v>
      </c>
      <c r="D1197" s="316" t="s">
        <v>481</v>
      </c>
      <c r="E1197" s="316" t="s">
        <v>3313</v>
      </c>
      <c r="F1197" s="316" t="s">
        <v>106</v>
      </c>
      <c r="G1197" s="317">
        <v>75000</v>
      </c>
      <c r="H1197" s="317">
        <v>75000</v>
      </c>
      <c r="I1197" s="318" t="s">
        <v>91</v>
      </c>
      <c r="J1197" s="319">
        <v>0</v>
      </c>
      <c r="K1197" s="319">
        <v>0</v>
      </c>
      <c r="L1197" s="317">
        <v>0</v>
      </c>
      <c r="M1197" s="317">
        <v>0</v>
      </c>
      <c r="N1197" s="317">
        <f t="shared" si="19"/>
        <v>75000</v>
      </c>
      <c r="O1197" s="320" t="s">
        <v>530</v>
      </c>
      <c r="Q1197" s="305"/>
    </row>
    <row r="1198" spans="1:17" s="304" customFormat="1" ht="14.25" x14ac:dyDescent="0.2">
      <c r="A1198" s="314">
        <v>1181</v>
      </c>
      <c r="B1198" s="315">
        <v>1189</v>
      </c>
      <c r="C1198" s="315" t="s">
        <v>3315</v>
      </c>
      <c r="D1198" s="316" t="s">
        <v>481</v>
      </c>
      <c r="E1198" s="316" t="s">
        <v>3316</v>
      </c>
      <c r="F1198" s="316" t="s">
        <v>106</v>
      </c>
      <c r="G1198" s="317">
        <v>10000</v>
      </c>
      <c r="H1198" s="317">
        <v>10000</v>
      </c>
      <c r="I1198" s="318" t="s">
        <v>91</v>
      </c>
      <c r="J1198" s="319">
        <v>0</v>
      </c>
      <c r="K1198" s="319">
        <v>0</v>
      </c>
      <c r="L1198" s="317">
        <v>0</v>
      </c>
      <c r="M1198" s="317">
        <v>0</v>
      </c>
      <c r="N1198" s="317">
        <f t="shared" si="19"/>
        <v>10000</v>
      </c>
      <c r="O1198" s="320" t="s">
        <v>530</v>
      </c>
      <c r="Q1198" s="305"/>
    </row>
    <row r="1199" spans="1:17" s="304" customFormat="1" ht="14.25" x14ac:dyDescent="0.2">
      <c r="A1199" s="314">
        <v>1182</v>
      </c>
      <c r="B1199" s="315">
        <v>1190</v>
      </c>
      <c r="C1199" s="315" t="s">
        <v>3318</v>
      </c>
      <c r="D1199" s="316" t="s">
        <v>481</v>
      </c>
      <c r="E1199" s="316" t="s">
        <v>3319</v>
      </c>
      <c r="F1199" s="316" t="s">
        <v>106</v>
      </c>
      <c r="G1199" s="317">
        <v>20000</v>
      </c>
      <c r="H1199" s="317">
        <v>20000</v>
      </c>
      <c r="I1199" s="318" t="s">
        <v>91</v>
      </c>
      <c r="J1199" s="319">
        <v>0</v>
      </c>
      <c r="K1199" s="319">
        <v>0</v>
      </c>
      <c r="L1199" s="317">
        <v>0</v>
      </c>
      <c r="M1199" s="317">
        <v>0</v>
      </c>
      <c r="N1199" s="317">
        <f t="shared" si="19"/>
        <v>20000</v>
      </c>
      <c r="O1199" s="320" t="s">
        <v>530</v>
      </c>
      <c r="Q1199" s="305"/>
    </row>
    <row r="1200" spans="1:17" s="304" customFormat="1" ht="14.25" x14ac:dyDescent="0.2">
      <c r="A1200" s="314">
        <v>1183</v>
      </c>
      <c r="B1200" s="315">
        <v>1191</v>
      </c>
      <c r="C1200" s="315" t="s">
        <v>3321</v>
      </c>
      <c r="D1200" s="316" t="s">
        <v>481</v>
      </c>
      <c r="E1200" s="316" t="s">
        <v>3322</v>
      </c>
      <c r="F1200" s="316" t="s">
        <v>106</v>
      </c>
      <c r="G1200" s="317">
        <v>5000</v>
      </c>
      <c r="H1200" s="317">
        <v>5000</v>
      </c>
      <c r="I1200" s="318" t="s">
        <v>91</v>
      </c>
      <c r="J1200" s="319">
        <v>0</v>
      </c>
      <c r="K1200" s="319">
        <v>0</v>
      </c>
      <c r="L1200" s="317">
        <v>0</v>
      </c>
      <c r="M1200" s="317">
        <v>0</v>
      </c>
      <c r="N1200" s="317">
        <f t="shared" si="19"/>
        <v>5000</v>
      </c>
      <c r="O1200" s="320" t="s">
        <v>530</v>
      </c>
      <c r="Q1200" s="305"/>
    </row>
    <row r="1201" spans="1:17" s="304" customFormat="1" ht="14.25" x14ac:dyDescent="0.2">
      <c r="A1201" s="314">
        <v>1184</v>
      </c>
      <c r="B1201" s="315">
        <v>1192</v>
      </c>
      <c r="C1201" s="315" t="s">
        <v>3324</v>
      </c>
      <c r="D1201" s="316" t="s">
        <v>3325</v>
      </c>
      <c r="E1201" s="316" t="s">
        <v>3326</v>
      </c>
      <c r="F1201" s="316" t="s">
        <v>106</v>
      </c>
      <c r="G1201" s="317">
        <v>120000</v>
      </c>
      <c r="H1201" s="317">
        <v>120000</v>
      </c>
      <c r="I1201" s="318" t="s">
        <v>91</v>
      </c>
      <c r="J1201" s="319">
        <v>0</v>
      </c>
      <c r="K1201" s="319">
        <v>0</v>
      </c>
      <c r="L1201" s="317">
        <v>0</v>
      </c>
      <c r="M1201" s="317">
        <v>0</v>
      </c>
      <c r="N1201" s="317">
        <f t="shared" si="19"/>
        <v>120000</v>
      </c>
      <c r="O1201" s="320" t="s">
        <v>530</v>
      </c>
      <c r="Q1201" s="305"/>
    </row>
    <row r="1202" spans="1:17" s="304" customFormat="1" ht="14.25" x14ac:dyDescent="0.2">
      <c r="A1202" s="314">
        <v>1185</v>
      </c>
      <c r="B1202" s="315">
        <v>1193</v>
      </c>
      <c r="C1202" s="315">
        <v>38470402678</v>
      </c>
      <c r="D1202" s="316" t="s">
        <v>3328</v>
      </c>
      <c r="E1202" s="316" t="s">
        <v>3329</v>
      </c>
      <c r="F1202" s="316" t="s">
        <v>106</v>
      </c>
      <c r="G1202" s="317">
        <v>50866849</v>
      </c>
      <c r="H1202" s="317">
        <v>56927954.979999997</v>
      </c>
      <c r="I1202" s="318" t="s">
        <v>91</v>
      </c>
      <c r="J1202" s="319">
        <v>0</v>
      </c>
      <c r="K1202" s="319">
        <v>0</v>
      </c>
      <c r="L1202" s="317">
        <v>0</v>
      </c>
      <c r="M1202" s="317">
        <v>0</v>
      </c>
      <c r="N1202" s="317">
        <f t="shared" si="19"/>
        <v>56927954.979999997</v>
      </c>
      <c r="O1202" s="320" t="s">
        <v>530</v>
      </c>
      <c r="Q1202" s="305"/>
    </row>
    <row r="1203" spans="1:17" s="327" customFormat="1" ht="20.25" x14ac:dyDescent="0.3">
      <c r="A1203" s="1024" t="s">
        <v>4680</v>
      </c>
      <c r="B1203" s="1024"/>
      <c r="C1203" s="1024"/>
      <c r="D1203" s="1024"/>
      <c r="E1203" s="1024"/>
      <c r="F1203" s="321"/>
      <c r="G1203" s="322">
        <f>SUM(G222:G1202)</f>
        <v>155244129</v>
      </c>
      <c r="H1203" s="322">
        <f>SUM(H222:H1202)</f>
        <v>161305234.97999999</v>
      </c>
      <c r="I1203" s="323"/>
      <c r="J1203" s="324"/>
      <c r="K1203" s="324"/>
      <c r="L1203" s="325"/>
      <c r="M1203" s="325"/>
      <c r="N1203" s="325"/>
      <c r="O1203" s="326"/>
      <c r="Q1203" s="328"/>
    </row>
    <row r="1204" spans="1:17" ht="20.25" x14ac:dyDescent="0.2">
      <c r="A1204" s="1025" t="s">
        <v>4681</v>
      </c>
      <c r="B1204" s="1025"/>
      <c r="C1204" s="1025"/>
      <c r="D1204" s="1025"/>
      <c r="E1204" s="1025"/>
      <c r="F1204" s="1025"/>
      <c r="G1204" s="1025"/>
      <c r="H1204" s="1025"/>
      <c r="I1204" s="1025"/>
      <c r="J1204" s="1025"/>
      <c r="K1204" s="1025"/>
      <c r="L1204" s="1025"/>
      <c r="M1204" s="1025"/>
      <c r="N1204" s="1025"/>
      <c r="O1204" s="1025"/>
      <c r="Q1204" s="294"/>
    </row>
    <row r="1205" spans="1:17" s="304" customFormat="1" ht="14.25" x14ac:dyDescent="0.2">
      <c r="A1205" s="329" t="s">
        <v>4682</v>
      </c>
      <c r="B1205" s="330" t="s">
        <v>4682</v>
      </c>
      <c r="C1205" s="330">
        <v>38470402968</v>
      </c>
      <c r="D1205" s="331" t="s">
        <v>3332</v>
      </c>
      <c r="E1205" s="331" t="s">
        <v>3333</v>
      </c>
      <c r="F1205" s="331"/>
      <c r="G1205" s="332">
        <v>5000000</v>
      </c>
      <c r="H1205" s="332">
        <v>0</v>
      </c>
      <c r="I1205" s="333" t="s">
        <v>91</v>
      </c>
      <c r="J1205" s="334">
        <v>0</v>
      </c>
      <c r="K1205" s="334">
        <v>0</v>
      </c>
      <c r="L1205" s="332">
        <v>0</v>
      </c>
      <c r="M1205" s="332">
        <v>0</v>
      </c>
      <c r="N1205" s="332">
        <f t="shared" si="19"/>
        <v>0</v>
      </c>
      <c r="O1205" s="335" t="s">
        <v>4683</v>
      </c>
      <c r="Q1205" s="305"/>
    </row>
    <row r="1206" spans="1:17" s="304" customFormat="1" ht="14.25" x14ac:dyDescent="0.2">
      <c r="A1206" s="329" t="s">
        <v>4684</v>
      </c>
      <c r="B1206" s="330" t="s">
        <v>4684</v>
      </c>
      <c r="C1206" s="330">
        <v>38470402969</v>
      </c>
      <c r="D1206" s="331" t="s">
        <v>3332</v>
      </c>
      <c r="E1206" s="331" t="s">
        <v>3335</v>
      </c>
      <c r="F1206" s="331"/>
      <c r="G1206" s="332">
        <v>1000000</v>
      </c>
      <c r="H1206" s="332">
        <v>0</v>
      </c>
      <c r="I1206" s="333" t="s">
        <v>91</v>
      </c>
      <c r="J1206" s="334">
        <v>0</v>
      </c>
      <c r="K1206" s="334">
        <v>0</v>
      </c>
      <c r="L1206" s="332">
        <v>0</v>
      </c>
      <c r="M1206" s="332">
        <v>0</v>
      </c>
      <c r="N1206" s="332">
        <f t="shared" si="19"/>
        <v>0</v>
      </c>
      <c r="O1206" s="335" t="s">
        <v>4683</v>
      </c>
      <c r="Q1206" s="305"/>
    </row>
    <row r="1207" spans="1:17" s="304" customFormat="1" ht="14.25" x14ac:dyDescent="0.2">
      <c r="A1207" s="329" t="s">
        <v>4685</v>
      </c>
      <c r="B1207" s="330" t="s">
        <v>4685</v>
      </c>
      <c r="C1207" s="330" t="s">
        <v>129</v>
      </c>
      <c r="D1207" s="331" t="s">
        <v>125</v>
      </c>
      <c r="E1207" s="331" t="s">
        <v>135</v>
      </c>
      <c r="F1207" s="331"/>
      <c r="G1207" s="332">
        <v>350000</v>
      </c>
      <c r="H1207" s="332">
        <v>0</v>
      </c>
      <c r="I1207" s="333" t="s">
        <v>91</v>
      </c>
      <c r="J1207" s="334">
        <v>0</v>
      </c>
      <c r="K1207" s="334">
        <v>0</v>
      </c>
      <c r="L1207" s="332">
        <v>0</v>
      </c>
      <c r="M1207" s="332">
        <v>0</v>
      </c>
      <c r="N1207" s="332">
        <f t="shared" si="19"/>
        <v>0</v>
      </c>
      <c r="O1207" s="335" t="s">
        <v>4686</v>
      </c>
      <c r="Q1207" s="305"/>
    </row>
    <row r="1208" spans="1:17" s="304" customFormat="1" ht="14.25" x14ac:dyDescent="0.2">
      <c r="A1208" s="329" t="s">
        <v>4687</v>
      </c>
      <c r="B1208" s="330" t="s">
        <v>4687</v>
      </c>
      <c r="C1208" s="330" t="s">
        <v>3336</v>
      </c>
      <c r="D1208" s="331" t="s">
        <v>1517</v>
      </c>
      <c r="E1208" s="331" t="s">
        <v>597</v>
      </c>
      <c r="F1208" s="331"/>
      <c r="G1208" s="332">
        <v>1500</v>
      </c>
      <c r="H1208" s="332">
        <v>0</v>
      </c>
      <c r="I1208" s="333" t="s">
        <v>91</v>
      </c>
      <c r="J1208" s="334">
        <v>0</v>
      </c>
      <c r="K1208" s="334">
        <v>0</v>
      </c>
      <c r="L1208" s="332">
        <v>0</v>
      </c>
      <c r="M1208" s="332">
        <v>0</v>
      </c>
      <c r="N1208" s="332">
        <f t="shared" si="19"/>
        <v>0</v>
      </c>
      <c r="O1208" s="335" t="s">
        <v>4683</v>
      </c>
      <c r="Q1208" s="305"/>
    </row>
    <row r="1209" spans="1:17" s="304" customFormat="1" ht="14.25" x14ac:dyDescent="0.2">
      <c r="A1209" s="329" t="s">
        <v>4688</v>
      </c>
      <c r="B1209" s="330" t="s">
        <v>4688</v>
      </c>
      <c r="C1209" s="330" t="s">
        <v>4689</v>
      </c>
      <c r="D1209" s="331" t="s">
        <v>156</v>
      </c>
      <c r="E1209" s="331" t="s">
        <v>3337</v>
      </c>
      <c r="F1209" s="331"/>
      <c r="G1209" s="332">
        <v>180000</v>
      </c>
      <c r="H1209" s="332">
        <v>0</v>
      </c>
      <c r="I1209" s="333" t="s">
        <v>91</v>
      </c>
      <c r="J1209" s="334">
        <v>0</v>
      </c>
      <c r="K1209" s="334">
        <v>0</v>
      </c>
      <c r="L1209" s="332">
        <v>0</v>
      </c>
      <c r="M1209" s="332">
        <v>0</v>
      </c>
      <c r="N1209" s="332">
        <f t="shared" si="19"/>
        <v>0</v>
      </c>
      <c r="O1209" s="335" t="s">
        <v>4683</v>
      </c>
      <c r="Q1209" s="305"/>
    </row>
    <row r="1210" spans="1:17" s="304" customFormat="1" ht="14.25" x14ac:dyDescent="0.2">
      <c r="A1210" s="329" t="s">
        <v>4690</v>
      </c>
      <c r="B1210" s="330" t="s">
        <v>4690</v>
      </c>
      <c r="C1210" s="330" t="s">
        <v>3339</v>
      </c>
      <c r="D1210" s="331" t="s">
        <v>941</v>
      </c>
      <c r="E1210" s="331" t="s">
        <v>597</v>
      </c>
      <c r="F1210" s="331"/>
      <c r="G1210" s="332">
        <v>1500</v>
      </c>
      <c r="H1210" s="332">
        <v>0</v>
      </c>
      <c r="I1210" s="333" t="s">
        <v>91</v>
      </c>
      <c r="J1210" s="334">
        <v>0</v>
      </c>
      <c r="K1210" s="334">
        <v>0</v>
      </c>
      <c r="L1210" s="332">
        <v>0</v>
      </c>
      <c r="M1210" s="332">
        <v>0</v>
      </c>
      <c r="N1210" s="332">
        <f t="shared" si="19"/>
        <v>0</v>
      </c>
      <c r="O1210" s="335" t="s">
        <v>4683</v>
      </c>
      <c r="Q1210" s="305"/>
    </row>
    <row r="1211" spans="1:17" s="304" customFormat="1" ht="14.25" x14ac:dyDescent="0.2">
      <c r="A1211" s="336" t="s">
        <v>4691</v>
      </c>
      <c r="B1211" s="330" t="s">
        <v>4691</v>
      </c>
      <c r="C1211" s="330" t="s">
        <v>188</v>
      </c>
      <c r="D1211" s="331" t="s">
        <v>184</v>
      </c>
      <c r="E1211" s="331" t="s">
        <v>135</v>
      </c>
      <c r="F1211" s="331"/>
      <c r="G1211" s="332">
        <v>350000</v>
      </c>
      <c r="H1211" s="332">
        <v>0</v>
      </c>
      <c r="I1211" s="333" t="s">
        <v>91</v>
      </c>
      <c r="J1211" s="334">
        <v>0</v>
      </c>
      <c r="K1211" s="334">
        <v>0</v>
      </c>
      <c r="L1211" s="332">
        <v>0</v>
      </c>
      <c r="M1211" s="332">
        <v>0</v>
      </c>
      <c r="N1211" s="332">
        <f t="shared" si="19"/>
        <v>0</v>
      </c>
      <c r="O1211" s="335" t="s">
        <v>4686</v>
      </c>
      <c r="Q1211" s="305"/>
    </row>
    <row r="1212" spans="1:17" s="304" customFormat="1" ht="14.25" x14ac:dyDescent="0.2">
      <c r="A1212" s="329" t="s">
        <v>4692</v>
      </c>
      <c r="B1212" s="330" t="s">
        <v>4692</v>
      </c>
      <c r="C1212" s="330" t="s">
        <v>3340</v>
      </c>
      <c r="D1212" s="331" t="s">
        <v>1663</v>
      </c>
      <c r="E1212" s="331" t="s">
        <v>597</v>
      </c>
      <c r="F1212" s="331"/>
      <c r="G1212" s="332">
        <v>1500</v>
      </c>
      <c r="H1212" s="332">
        <v>0</v>
      </c>
      <c r="I1212" s="333" t="s">
        <v>91</v>
      </c>
      <c r="J1212" s="334">
        <v>0</v>
      </c>
      <c r="K1212" s="334">
        <v>0</v>
      </c>
      <c r="L1212" s="332">
        <v>0</v>
      </c>
      <c r="M1212" s="332">
        <v>0</v>
      </c>
      <c r="N1212" s="332">
        <f t="shared" si="19"/>
        <v>0</v>
      </c>
      <c r="O1212" s="335" t="s">
        <v>4683</v>
      </c>
      <c r="Q1212" s="305"/>
    </row>
    <row r="1213" spans="1:17" s="304" customFormat="1" ht="14.25" x14ac:dyDescent="0.2">
      <c r="A1213" s="336" t="s">
        <v>4693</v>
      </c>
      <c r="B1213" s="330" t="s">
        <v>4693</v>
      </c>
      <c r="C1213" s="330" t="s">
        <v>217</v>
      </c>
      <c r="D1213" s="331" t="s">
        <v>215</v>
      </c>
      <c r="E1213" s="331" t="s">
        <v>218</v>
      </c>
      <c r="F1213" s="331"/>
      <c r="G1213" s="332">
        <v>12000</v>
      </c>
      <c r="H1213" s="332">
        <v>0</v>
      </c>
      <c r="I1213" s="333" t="s">
        <v>91</v>
      </c>
      <c r="J1213" s="334">
        <v>0</v>
      </c>
      <c r="K1213" s="334">
        <v>0</v>
      </c>
      <c r="L1213" s="332">
        <v>0</v>
      </c>
      <c r="M1213" s="332">
        <v>0</v>
      </c>
      <c r="N1213" s="332">
        <f t="shared" si="19"/>
        <v>0</v>
      </c>
      <c r="O1213" s="335" t="s">
        <v>4694</v>
      </c>
      <c r="Q1213" s="305"/>
    </row>
    <row r="1214" spans="1:17" s="304" customFormat="1" ht="14.25" x14ac:dyDescent="0.2">
      <c r="A1214" s="336" t="s">
        <v>4695</v>
      </c>
      <c r="B1214" s="330" t="s">
        <v>4695</v>
      </c>
      <c r="C1214" s="330" t="s">
        <v>224</v>
      </c>
      <c r="D1214" s="331" t="s">
        <v>225</v>
      </c>
      <c r="E1214" s="331" t="s">
        <v>226</v>
      </c>
      <c r="F1214" s="331"/>
      <c r="G1214" s="332">
        <v>15000</v>
      </c>
      <c r="H1214" s="332">
        <v>0</v>
      </c>
      <c r="I1214" s="333" t="s">
        <v>91</v>
      </c>
      <c r="J1214" s="334">
        <v>0</v>
      </c>
      <c r="K1214" s="334">
        <v>0</v>
      </c>
      <c r="L1214" s="332">
        <v>0</v>
      </c>
      <c r="M1214" s="332">
        <v>0</v>
      </c>
      <c r="N1214" s="332">
        <f t="shared" si="19"/>
        <v>0</v>
      </c>
      <c r="O1214" s="335" t="s">
        <v>4694</v>
      </c>
      <c r="Q1214" s="305"/>
    </row>
    <row r="1215" spans="1:17" s="304" customFormat="1" ht="14.25" x14ac:dyDescent="0.2">
      <c r="A1215" s="336" t="s">
        <v>4696</v>
      </c>
      <c r="B1215" s="330" t="s">
        <v>4696</v>
      </c>
      <c r="C1215" s="330" t="s">
        <v>228</v>
      </c>
      <c r="D1215" s="331" t="s">
        <v>229</v>
      </c>
      <c r="E1215" s="331" t="s">
        <v>230</v>
      </c>
      <c r="F1215" s="331"/>
      <c r="G1215" s="332">
        <v>10000</v>
      </c>
      <c r="H1215" s="332">
        <v>0</v>
      </c>
      <c r="I1215" s="333" t="s">
        <v>91</v>
      </c>
      <c r="J1215" s="334">
        <v>0</v>
      </c>
      <c r="K1215" s="334">
        <v>0</v>
      </c>
      <c r="L1215" s="332">
        <v>0</v>
      </c>
      <c r="M1215" s="332">
        <v>0</v>
      </c>
      <c r="N1215" s="332">
        <f t="shared" si="19"/>
        <v>0</v>
      </c>
      <c r="O1215" s="335" t="s">
        <v>4694</v>
      </c>
      <c r="Q1215" s="305"/>
    </row>
    <row r="1216" spans="1:17" s="304" customFormat="1" ht="14.25" x14ac:dyDescent="0.2">
      <c r="A1216" s="329" t="s">
        <v>4697</v>
      </c>
      <c r="B1216" s="330" t="s">
        <v>4697</v>
      </c>
      <c r="C1216" s="330" t="s">
        <v>3341</v>
      </c>
      <c r="D1216" s="331" t="s">
        <v>1854</v>
      </c>
      <c r="E1216" s="331" t="s">
        <v>597</v>
      </c>
      <c r="F1216" s="331"/>
      <c r="G1216" s="332">
        <v>1500</v>
      </c>
      <c r="H1216" s="332">
        <v>0</v>
      </c>
      <c r="I1216" s="333" t="s">
        <v>91</v>
      </c>
      <c r="J1216" s="334">
        <v>0</v>
      </c>
      <c r="K1216" s="334">
        <v>0</v>
      </c>
      <c r="L1216" s="332">
        <v>0</v>
      </c>
      <c r="M1216" s="332">
        <v>0</v>
      </c>
      <c r="N1216" s="332">
        <f t="shared" si="19"/>
        <v>0</v>
      </c>
      <c r="O1216" s="335" t="s">
        <v>4683</v>
      </c>
      <c r="Q1216" s="305"/>
    </row>
    <row r="1217" spans="1:17" s="304" customFormat="1" ht="14.25" x14ac:dyDescent="0.2">
      <c r="A1217" s="336" t="s">
        <v>4698</v>
      </c>
      <c r="B1217" s="330" t="s">
        <v>4698</v>
      </c>
      <c r="C1217" s="330" t="s">
        <v>366</v>
      </c>
      <c r="D1217" s="331" t="s">
        <v>365</v>
      </c>
      <c r="E1217" s="331" t="s">
        <v>148</v>
      </c>
      <c r="F1217" s="331"/>
      <c r="G1217" s="332">
        <v>40000</v>
      </c>
      <c r="H1217" s="332">
        <v>0</v>
      </c>
      <c r="I1217" s="333" t="s">
        <v>91</v>
      </c>
      <c r="J1217" s="334">
        <v>0</v>
      </c>
      <c r="K1217" s="334">
        <v>0</v>
      </c>
      <c r="L1217" s="332">
        <v>0</v>
      </c>
      <c r="M1217" s="332">
        <v>0</v>
      </c>
      <c r="N1217" s="332">
        <f t="shared" si="19"/>
        <v>0</v>
      </c>
      <c r="O1217" s="335" t="s">
        <v>4694</v>
      </c>
      <c r="Q1217" s="305"/>
    </row>
    <row r="1218" spans="1:17" s="304" customFormat="1" ht="14.25" x14ac:dyDescent="0.2">
      <c r="A1218" s="336" t="s">
        <v>4699</v>
      </c>
      <c r="B1218" s="330" t="s">
        <v>4699</v>
      </c>
      <c r="C1218" s="330" t="s">
        <v>367</v>
      </c>
      <c r="D1218" s="331" t="s">
        <v>241</v>
      </c>
      <c r="E1218" s="331" t="s">
        <v>187</v>
      </c>
      <c r="F1218" s="331"/>
      <c r="G1218" s="332">
        <v>120000</v>
      </c>
      <c r="H1218" s="332">
        <v>0</v>
      </c>
      <c r="I1218" s="333" t="s">
        <v>91</v>
      </c>
      <c r="J1218" s="334">
        <v>0</v>
      </c>
      <c r="K1218" s="334">
        <v>0</v>
      </c>
      <c r="L1218" s="332">
        <v>0</v>
      </c>
      <c r="M1218" s="332">
        <v>0</v>
      </c>
      <c r="N1218" s="332">
        <f t="shared" si="19"/>
        <v>0</v>
      </c>
      <c r="O1218" s="335" t="s">
        <v>4694</v>
      </c>
      <c r="Q1218" s="305"/>
    </row>
    <row r="1219" spans="1:17" s="304" customFormat="1" ht="14.25" x14ac:dyDescent="0.2">
      <c r="A1219" s="336" t="s">
        <v>4700</v>
      </c>
      <c r="B1219" s="330" t="s">
        <v>4700</v>
      </c>
      <c r="C1219" s="330" t="s">
        <v>240</v>
      </c>
      <c r="D1219" s="331" t="s">
        <v>241</v>
      </c>
      <c r="E1219" s="331" t="s">
        <v>135</v>
      </c>
      <c r="F1219" s="331"/>
      <c r="G1219" s="332">
        <v>350000</v>
      </c>
      <c r="H1219" s="332">
        <v>0</v>
      </c>
      <c r="I1219" s="333" t="s">
        <v>91</v>
      </c>
      <c r="J1219" s="334">
        <v>0</v>
      </c>
      <c r="K1219" s="334">
        <v>0</v>
      </c>
      <c r="L1219" s="332">
        <v>0</v>
      </c>
      <c r="M1219" s="332">
        <v>0</v>
      </c>
      <c r="N1219" s="332">
        <f t="shared" si="19"/>
        <v>0</v>
      </c>
      <c r="O1219" s="335" t="s">
        <v>4686</v>
      </c>
      <c r="Q1219" s="305"/>
    </row>
    <row r="1220" spans="1:17" s="304" customFormat="1" ht="14.25" x14ac:dyDescent="0.2">
      <c r="A1220" s="329" t="s">
        <v>4701</v>
      </c>
      <c r="B1220" s="330" t="s">
        <v>4701</v>
      </c>
      <c r="C1220" s="330" t="s">
        <v>595</v>
      </c>
      <c r="D1220" s="331" t="s">
        <v>596</v>
      </c>
      <c r="E1220" s="331" t="s">
        <v>597</v>
      </c>
      <c r="F1220" s="331"/>
      <c r="G1220" s="332">
        <v>1500</v>
      </c>
      <c r="H1220" s="332">
        <v>0</v>
      </c>
      <c r="I1220" s="333" t="s">
        <v>91</v>
      </c>
      <c r="J1220" s="334">
        <v>0</v>
      </c>
      <c r="K1220" s="334">
        <v>0</v>
      </c>
      <c r="L1220" s="332">
        <v>0</v>
      </c>
      <c r="M1220" s="332">
        <v>0</v>
      </c>
      <c r="N1220" s="332">
        <f t="shared" si="19"/>
        <v>0</v>
      </c>
      <c r="O1220" s="335" t="s">
        <v>4683</v>
      </c>
      <c r="Q1220" s="305"/>
    </row>
    <row r="1221" spans="1:17" s="304" customFormat="1" ht="14.25" x14ac:dyDescent="0.2">
      <c r="A1221" s="336" t="s">
        <v>4702</v>
      </c>
      <c r="B1221" s="330" t="s">
        <v>4702</v>
      </c>
      <c r="C1221" s="330" t="s">
        <v>443</v>
      </c>
      <c r="D1221" s="331" t="s">
        <v>444</v>
      </c>
      <c r="E1221" s="331" t="s">
        <v>445</v>
      </c>
      <c r="F1221" s="331"/>
      <c r="G1221" s="332">
        <v>144125</v>
      </c>
      <c r="H1221" s="332">
        <v>0</v>
      </c>
      <c r="I1221" s="333" t="s">
        <v>91</v>
      </c>
      <c r="J1221" s="334">
        <v>0</v>
      </c>
      <c r="K1221" s="334">
        <v>0</v>
      </c>
      <c r="L1221" s="332">
        <v>0</v>
      </c>
      <c r="M1221" s="332">
        <v>0</v>
      </c>
      <c r="N1221" s="332">
        <f t="shared" si="19"/>
        <v>0</v>
      </c>
      <c r="O1221" s="335" t="s">
        <v>4694</v>
      </c>
      <c r="Q1221" s="305"/>
    </row>
    <row r="1222" spans="1:17" s="304" customFormat="1" ht="14.25" x14ac:dyDescent="0.2">
      <c r="A1222" s="336" t="s">
        <v>4703</v>
      </c>
      <c r="B1222" s="330" t="s">
        <v>4703</v>
      </c>
      <c r="C1222" s="330" t="s">
        <v>447</v>
      </c>
      <c r="D1222" s="331" t="s">
        <v>448</v>
      </c>
      <c r="E1222" s="331" t="s">
        <v>449</v>
      </c>
      <c r="F1222" s="331"/>
      <c r="G1222" s="332">
        <v>10000</v>
      </c>
      <c r="H1222" s="332">
        <v>0</v>
      </c>
      <c r="I1222" s="333" t="s">
        <v>91</v>
      </c>
      <c r="J1222" s="334">
        <v>0</v>
      </c>
      <c r="K1222" s="334">
        <v>0</v>
      </c>
      <c r="L1222" s="332">
        <v>0</v>
      </c>
      <c r="M1222" s="332">
        <v>0</v>
      </c>
      <c r="N1222" s="332">
        <f t="shared" si="19"/>
        <v>0</v>
      </c>
      <c r="O1222" s="335" t="s">
        <v>4694</v>
      </c>
      <c r="Q1222" s="305"/>
    </row>
    <row r="1223" spans="1:17" s="304" customFormat="1" ht="14.25" x14ac:dyDescent="0.2">
      <c r="A1223" s="336" t="s">
        <v>4704</v>
      </c>
      <c r="B1223" s="330" t="s">
        <v>4704</v>
      </c>
      <c r="C1223" s="330" t="s">
        <v>249</v>
      </c>
      <c r="D1223" s="331" t="s">
        <v>250</v>
      </c>
      <c r="E1223" s="331" t="s">
        <v>135</v>
      </c>
      <c r="F1223" s="331"/>
      <c r="G1223" s="332">
        <v>350000</v>
      </c>
      <c r="H1223" s="332">
        <v>0</v>
      </c>
      <c r="I1223" s="333" t="s">
        <v>91</v>
      </c>
      <c r="J1223" s="334">
        <v>0</v>
      </c>
      <c r="K1223" s="334">
        <v>0</v>
      </c>
      <c r="L1223" s="332">
        <v>0</v>
      </c>
      <c r="M1223" s="332">
        <v>0</v>
      </c>
      <c r="N1223" s="332">
        <f t="shared" si="19"/>
        <v>0</v>
      </c>
      <c r="O1223" s="335" t="s">
        <v>4686</v>
      </c>
      <c r="Q1223" s="305"/>
    </row>
    <row r="1224" spans="1:17" s="304" customFormat="1" ht="14.25" x14ac:dyDescent="0.2">
      <c r="A1224" s="336" t="s">
        <v>4705</v>
      </c>
      <c r="B1224" s="330" t="s">
        <v>4705</v>
      </c>
      <c r="C1224" s="330" t="s">
        <v>504</v>
      </c>
      <c r="D1224" s="331" t="s">
        <v>500</v>
      </c>
      <c r="E1224" s="331" t="s">
        <v>505</v>
      </c>
      <c r="F1224" s="331"/>
      <c r="G1224" s="332">
        <v>25000</v>
      </c>
      <c r="H1224" s="332">
        <v>0</v>
      </c>
      <c r="I1224" s="333" t="s">
        <v>91</v>
      </c>
      <c r="J1224" s="334">
        <v>0</v>
      </c>
      <c r="K1224" s="334">
        <v>0</v>
      </c>
      <c r="L1224" s="332">
        <v>0</v>
      </c>
      <c r="M1224" s="332">
        <v>0</v>
      </c>
      <c r="N1224" s="332">
        <f t="shared" si="19"/>
        <v>0</v>
      </c>
      <c r="O1224" s="335" t="s">
        <v>4694</v>
      </c>
      <c r="Q1224" s="305"/>
    </row>
    <row r="1225" spans="1:17" s="304" customFormat="1" ht="14.25" x14ac:dyDescent="0.2">
      <c r="A1225" s="336" t="s">
        <v>4706</v>
      </c>
      <c r="B1225" s="330" t="s">
        <v>4706</v>
      </c>
      <c r="C1225" s="330" t="s">
        <v>511</v>
      </c>
      <c r="D1225" s="331" t="s">
        <v>512</v>
      </c>
      <c r="E1225" s="331" t="s">
        <v>476</v>
      </c>
      <c r="F1225" s="331"/>
      <c r="G1225" s="332">
        <v>38000</v>
      </c>
      <c r="H1225" s="332">
        <v>0</v>
      </c>
      <c r="I1225" s="333" t="s">
        <v>91</v>
      </c>
      <c r="J1225" s="334">
        <v>0</v>
      </c>
      <c r="K1225" s="334">
        <v>0</v>
      </c>
      <c r="L1225" s="332">
        <v>0</v>
      </c>
      <c r="M1225" s="332">
        <v>0</v>
      </c>
      <c r="N1225" s="332">
        <f t="shared" si="19"/>
        <v>0</v>
      </c>
      <c r="O1225" s="335" t="s">
        <v>4694</v>
      </c>
      <c r="Q1225" s="305"/>
    </row>
    <row r="1226" spans="1:17" s="304" customFormat="1" ht="14.25" x14ac:dyDescent="0.2">
      <c r="A1226" s="336" t="s">
        <v>4707</v>
      </c>
      <c r="B1226" s="330" t="s">
        <v>4707</v>
      </c>
      <c r="C1226" s="330" t="s">
        <v>260</v>
      </c>
      <c r="D1226" s="331" t="s">
        <v>140</v>
      </c>
      <c r="E1226" s="331" t="s">
        <v>261</v>
      </c>
      <c r="F1226" s="331"/>
      <c r="G1226" s="332">
        <v>517000</v>
      </c>
      <c r="H1226" s="332">
        <v>0</v>
      </c>
      <c r="I1226" s="333" t="s">
        <v>91</v>
      </c>
      <c r="J1226" s="334">
        <v>0</v>
      </c>
      <c r="K1226" s="334">
        <v>0</v>
      </c>
      <c r="L1226" s="332">
        <v>0</v>
      </c>
      <c r="M1226" s="332">
        <v>0</v>
      </c>
      <c r="N1226" s="332">
        <f t="shared" si="19"/>
        <v>0</v>
      </c>
      <c r="O1226" s="335" t="s">
        <v>4694</v>
      </c>
      <c r="Q1226" s="305"/>
    </row>
    <row r="1227" spans="1:17" s="304" customFormat="1" ht="14.25" x14ac:dyDescent="0.2">
      <c r="A1227" s="336" t="s">
        <v>4708</v>
      </c>
      <c r="B1227" s="330" t="s">
        <v>4708</v>
      </c>
      <c r="C1227" s="330" t="s">
        <v>272</v>
      </c>
      <c r="D1227" s="331" t="s">
        <v>273</v>
      </c>
      <c r="E1227" s="331" t="s">
        <v>261</v>
      </c>
      <c r="F1227" s="331"/>
      <c r="G1227" s="332">
        <v>150000</v>
      </c>
      <c r="H1227" s="332">
        <v>0</v>
      </c>
      <c r="I1227" s="333" t="s">
        <v>91</v>
      </c>
      <c r="J1227" s="334">
        <v>0</v>
      </c>
      <c r="K1227" s="334">
        <v>0</v>
      </c>
      <c r="L1227" s="332">
        <v>0</v>
      </c>
      <c r="M1227" s="332">
        <v>0</v>
      </c>
      <c r="N1227" s="332">
        <f t="shared" si="19"/>
        <v>0</v>
      </c>
      <c r="O1227" s="335" t="s">
        <v>4694</v>
      </c>
      <c r="Q1227" s="305"/>
    </row>
    <row r="1228" spans="1:17" s="304" customFormat="1" ht="14.25" x14ac:dyDescent="0.2">
      <c r="A1228" s="336" t="s">
        <v>4709</v>
      </c>
      <c r="B1228" s="330" t="s">
        <v>4709</v>
      </c>
      <c r="C1228" s="330" t="s">
        <v>290</v>
      </c>
      <c r="D1228" s="331" t="s">
        <v>252</v>
      </c>
      <c r="E1228" s="331" t="s">
        <v>148</v>
      </c>
      <c r="F1228" s="331"/>
      <c r="G1228" s="332">
        <v>300000</v>
      </c>
      <c r="H1228" s="332">
        <v>0</v>
      </c>
      <c r="I1228" s="333" t="s">
        <v>91</v>
      </c>
      <c r="J1228" s="334">
        <v>0</v>
      </c>
      <c r="K1228" s="334">
        <v>0</v>
      </c>
      <c r="L1228" s="332">
        <v>0</v>
      </c>
      <c r="M1228" s="332">
        <v>0</v>
      </c>
      <c r="N1228" s="332">
        <f t="shared" si="19"/>
        <v>0</v>
      </c>
      <c r="O1228" s="335" t="s">
        <v>4694</v>
      </c>
      <c r="Q1228" s="305"/>
    </row>
    <row r="1229" spans="1:17" s="304" customFormat="1" ht="14.25" x14ac:dyDescent="0.2">
      <c r="A1229" s="336" t="s">
        <v>4710</v>
      </c>
      <c r="B1229" s="330" t="s">
        <v>4710</v>
      </c>
      <c r="C1229" s="330" t="s">
        <v>298</v>
      </c>
      <c r="D1229" s="331" t="s">
        <v>299</v>
      </c>
      <c r="E1229" s="331" t="s">
        <v>148</v>
      </c>
      <c r="F1229" s="331"/>
      <c r="G1229" s="332">
        <v>285000</v>
      </c>
      <c r="H1229" s="332">
        <v>0</v>
      </c>
      <c r="I1229" s="333" t="s">
        <v>91</v>
      </c>
      <c r="J1229" s="334">
        <v>0</v>
      </c>
      <c r="K1229" s="334">
        <v>0</v>
      </c>
      <c r="L1229" s="332">
        <v>0</v>
      </c>
      <c r="M1229" s="332">
        <v>0</v>
      </c>
      <c r="N1229" s="332">
        <f t="shared" si="19"/>
        <v>0</v>
      </c>
      <c r="O1229" s="335" t="s">
        <v>4694</v>
      </c>
      <c r="Q1229" s="305"/>
    </row>
    <row r="1230" spans="1:17" s="304" customFormat="1" ht="28.5" x14ac:dyDescent="0.2">
      <c r="A1230" s="336" t="s">
        <v>4711</v>
      </c>
      <c r="B1230" s="330" t="s">
        <v>4711</v>
      </c>
      <c r="C1230" s="330" t="s">
        <v>306</v>
      </c>
      <c r="D1230" s="331" t="s">
        <v>307</v>
      </c>
      <c r="E1230" s="331" t="s">
        <v>177</v>
      </c>
      <c r="F1230" s="331"/>
      <c r="G1230" s="332">
        <v>15000</v>
      </c>
      <c r="H1230" s="332">
        <v>0</v>
      </c>
      <c r="I1230" s="333" t="s">
        <v>91</v>
      </c>
      <c r="J1230" s="334">
        <v>0</v>
      </c>
      <c r="K1230" s="334">
        <v>0</v>
      </c>
      <c r="L1230" s="332">
        <v>0</v>
      </c>
      <c r="M1230" s="332">
        <v>0</v>
      </c>
      <c r="N1230" s="332">
        <f t="shared" si="19"/>
        <v>0</v>
      </c>
      <c r="O1230" s="335" t="s">
        <v>4694</v>
      </c>
      <c r="Q1230" s="305"/>
    </row>
    <row r="1231" spans="1:17" s="304" customFormat="1" ht="28.5" x14ac:dyDescent="0.2">
      <c r="A1231" s="336" t="s">
        <v>4712</v>
      </c>
      <c r="B1231" s="330" t="s">
        <v>4712</v>
      </c>
      <c r="C1231" s="330" t="s">
        <v>318</v>
      </c>
      <c r="D1231" s="331" t="s">
        <v>319</v>
      </c>
      <c r="E1231" s="331" t="s">
        <v>320</v>
      </c>
      <c r="F1231" s="331"/>
      <c r="G1231" s="332">
        <v>24000</v>
      </c>
      <c r="H1231" s="332">
        <v>0</v>
      </c>
      <c r="I1231" s="333" t="s">
        <v>91</v>
      </c>
      <c r="J1231" s="334">
        <v>0</v>
      </c>
      <c r="K1231" s="334">
        <v>0</v>
      </c>
      <c r="L1231" s="332">
        <v>0</v>
      </c>
      <c r="M1231" s="332">
        <v>0</v>
      </c>
      <c r="N1231" s="332">
        <f t="shared" si="19"/>
        <v>0</v>
      </c>
      <c r="O1231" s="335" t="s">
        <v>4694</v>
      </c>
      <c r="Q1231" s="305"/>
    </row>
    <row r="1232" spans="1:17" s="304" customFormat="1" ht="28.5" x14ac:dyDescent="0.2">
      <c r="A1232" s="336" t="s">
        <v>4713</v>
      </c>
      <c r="B1232" s="330" t="s">
        <v>4713</v>
      </c>
      <c r="C1232" s="330" t="s">
        <v>321</v>
      </c>
      <c r="D1232" s="331" t="s">
        <v>319</v>
      </c>
      <c r="E1232" s="331" t="s">
        <v>322</v>
      </c>
      <c r="F1232" s="331"/>
      <c r="G1232" s="332">
        <v>17000</v>
      </c>
      <c r="H1232" s="332">
        <v>0</v>
      </c>
      <c r="I1232" s="333" t="s">
        <v>91</v>
      </c>
      <c r="J1232" s="334">
        <v>0</v>
      </c>
      <c r="K1232" s="334">
        <v>0</v>
      </c>
      <c r="L1232" s="332">
        <v>0</v>
      </c>
      <c r="M1232" s="332">
        <v>0</v>
      </c>
      <c r="N1232" s="332">
        <f t="shared" si="19"/>
        <v>0</v>
      </c>
      <c r="O1232" s="335" t="s">
        <v>4694</v>
      </c>
      <c r="Q1232" s="305"/>
    </row>
    <row r="1233" spans="1:17" s="304" customFormat="1" ht="28.5" x14ac:dyDescent="0.2">
      <c r="A1233" s="329" t="s">
        <v>4714</v>
      </c>
      <c r="B1233" s="330" t="s">
        <v>4714</v>
      </c>
      <c r="C1233" s="330" t="s">
        <v>2018</v>
      </c>
      <c r="D1233" s="331" t="s">
        <v>481</v>
      </c>
      <c r="E1233" s="331" t="s">
        <v>1628</v>
      </c>
      <c r="F1233" s="331"/>
      <c r="G1233" s="332">
        <v>12000</v>
      </c>
      <c r="H1233" s="332">
        <v>0</v>
      </c>
      <c r="I1233" s="337" t="s">
        <v>91</v>
      </c>
      <c r="J1233" s="338">
        <v>0</v>
      </c>
      <c r="K1233" s="338">
        <v>0</v>
      </c>
      <c r="L1233" s="339">
        <v>0</v>
      </c>
      <c r="M1233" s="339">
        <v>0</v>
      </c>
      <c r="N1233" s="332">
        <f t="shared" si="19"/>
        <v>0</v>
      </c>
      <c r="O1233" s="340" t="s">
        <v>4694</v>
      </c>
      <c r="Q1233" s="305"/>
    </row>
    <row r="1234" spans="1:17" s="342" customFormat="1" ht="20.25" x14ac:dyDescent="0.3">
      <c r="A1234" s="1015" t="s">
        <v>4715</v>
      </c>
      <c r="B1234" s="1016"/>
      <c r="C1234" s="1016"/>
      <c r="D1234" s="1016"/>
      <c r="E1234" s="1016"/>
      <c r="F1234" s="1017"/>
      <c r="G1234" s="341">
        <f>SUM(G1205:G1233)</f>
        <v>9321625</v>
      </c>
      <c r="H1234" s="341">
        <f>SUM(H1205:H1233)</f>
        <v>0</v>
      </c>
      <c r="I1234" s="993"/>
      <c r="J1234" s="994"/>
      <c r="K1234" s="994"/>
      <c r="L1234" s="994"/>
      <c r="M1234" s="994"/>
      <c r="N1234" s="994"/>
      <c r="O1234" s="995"/>
      <c r="Q1234" s="294"/>
    </row>
    <row r="1235" spans="1:17" ht="20.25" x14ac:dyDescent="0.3">
      <c r="A1235" s="1018" t="s">
        <v>4716</v>
      </c>
      <c r="B1235" s="1018"/>
      <c r="C1235" s="1018"/>
      <c r="D1235" s="1018"/>
      <c r="E1235" s="1018"/>
      <c r="F1235" s="1019"/>
      <c r="G1235" s="343">
        <f>G1234+G1203+G221</f>
        <v>200000000</v>
      </c>
      <c r="H1235" s="343">
        <f>H1234+H1203+H221</f>
        <v>199999999.69999999</v>
      </c>
      <c r="I1235" s="344"/>
      <c r="J1235" s="345"/>
      <c r="K1235" s="345"/>
      <c r="L1235" s="346"/>
      <c r="M1235" s="346"/>
      <c r="N1235" s="346"/>
      <c r="O1235" s="347"/>
      <c r="Q1235" s="294"/>
    </row>
  </sheetData>
  <mergeCells count="25">
    <mergeCell ref="D1:E1"/>
    <mergeCell ref="G1:G3"/>
    <mergeCell ref="D2:E2"/>
    <mergeCell ref="D3:E3"/>
    <mergeCell ref="A5:A7"/>
    <mergeCell ref="C5:C7"/>
    <mergeCell ref="D5:D7"/>
    <mergeCell ref="E5:E7"/>
    <mergeCell ref="F5:F7"/>
    <mergeCell ref="G5:G7"/>
    <mergeCell ref="A1234:F1234"/>
    <mergeCell ref="I1234:O1234"/>
    <mergeCell ref="A1235:F1235"/>
    <mergeCell ref="N5:N7"/>
    <mergeCell ref="O5:O7"/>
    <mergeCell ref="A221:F221"/>
    <mergeCell ref="I221:O221"/>
    <mergeCell ref="A1203:E1203"/>
    <mergeCell ref="A1204:O1204"/>
    <mergeCell ref="H5:H7"/>
    <mergeCell ref="I5:I7"/>
    <mergeCell ref="J5:J7"/>
    <mergeCell ref="K5:K7"/>
    <mergeCell ref="L5:L7"/>
    <mergeCell ref="M5:M7"/>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73"/>
  <sheetViews>
    <sheetView topLeftCell="D1183" workbookViewId="0">
      <selection activeCell="L1207" sqref="L1207"/>
    </sheetView>
  </sheetViews>
  <sheetFormatPr defaultRowHeight="15" x14ac:dyDescent="0.2"/>
  <cols>
    <col min="1" max="1" width="14.5546875" style="90" customWidth="1"/>
    <col min="2" max="2" width="15.21875" style="104" customWidth="1"/>
    <col min="3" max="3" width="31" style="90" customWidth="1"/>
    <col min="4" max="4" width="44.5546875" style="90" customWidth="1"/>
    <col min="5" max="5" width="25.109375" style="90" customWidth="1"/>
    <col min="6" max="6" width="14.5546875" style="90" customWidth="1"/>
    <col min="7" max="7" width="14.33203125" style="90" customWidth="1"/>
    <col min="8" max="9" width="12.88671875" style="90" customWidth="1"/>
    <col min="10" max="10" width="13.33203125" style="90" customWidth="1"/>
    <col min="11" max="11" width="12.88671875" style="90" customWidth="1"/>
    <col min="12" max="13" width="13.21875" style="90" customWidth="1"/>
    <col min="14" max="14" width="45.88671875" style="77" customWidth="1"/>
    <col min="15" max="15" width="12.109375" style="90" customWidth="1"/>
    <col min="16" max="16" width="5.88671875" style="90" customWidth="1"/>
    <col min="17" max="17" width="9.6640625" style="67" bestFit="1" customWidth="1"/>
    <col min="18" max="18" width="7.77734375" style="67" customWidth="1"/>
    <col min="19" max="19" width="12.6640625" style="67" customWidth="1"/>
    <col min="20" max="21" width="12.5546875" style="67" customWidth="1"/>
    <col min="22" max="16384" width="8.88671875" style="67"/>
  </cols>
  <sheetData>
    <row r="1" spans="1:16" ht="15.75" x14ac:dyDescent="0.25">
      <c r="A1" s="67"/>
      <c r="B1" s="68" t="s">
        <v>3</v>
      </c>
      <c r="C1" s="1033" t="s">
        <v>96</v>
      </c>
      <c r="D1" s="1034"/>
      <c r="E1" s="69"/>
      <c r="F1" s="67"/>
      <c r="G1" s="67"/>
      <c r="H1" s="67"/>
      <c r="I1" s="70"/>
      <c r="J1" s="67"/>
      <c r="K1" s="67"/>
      <c r="L1" s="67"/>
      <c r="M1" s="67"/>
      <c r="N1" s="71"/>
      <c r="O1" s="67"/>
      <c r="P1" s="67"/>
    </row>
    <row r="2" spans="1:16" ht="15.75" x14ac:dyDescent="0.25">
      <c r="A2" s="67"/>
      <c r="B2" s="68" t="s">
        <v>4</v>
      </c>
      <c r="C2" s="1035">
        <v>42339</v>
      </c>
      <c r="D2" s="1036"/>
      <c r="E2" s="72"/>
      <c r="F2" s="67"/>
      <c r="G2" s="73"/>
      <c r="H2" s="74" t="s">
        <v>97</v>
      </c>
      <c r="I2" s="75">
        <v>42339</v>
      </c>
      <c r="J2" s="76"/>
      <c r="K2" s="67"/>
      <c r="L2" s="67"/>
      <c r="M2" s="67"/>
      <c r="N2" s="71"/>
      <c r="O2" s="67"/>
      <c r="P2" s="67"/>
    </row>
    <row r="3" spans="1:16" ht="15.75" x14ac:dyDescent="0.25">
      <c r="A3" s="67"/>
      <c r="B3" s="68" t="s">
        <v>5</v>
      </c>
      <c r="C3" s="1037" t="s">
        <v>98</v>
      </c>
      <c r="D3" s="1038"/>
      <c r="E3" s="77"/>
      <c r="F3" s="67"/>
      <c r="G3" s="67"/>
      <c r="H3" s="67"/>
      <c r="I3" s="67"/>
      <c r="J3" s="67"/>
      <c r="K3" s="67"/>
      <c r="L3" s="67"/>
      <c r="M3" s="67"/>
      <c r="N3" s="71"/>
      <c r="O3" s="67"/>
      <c r="P3" s="67"/>
    </row>
    <row r="4" spans="1:16" ht="15.75" x14ac:dyDescent="0.25">
      <c r="A4" s="67"/>
      <c r="B4" s="78"/>
      <c r="C4" s="79"/>
      <c r="D4" s="80"/>
      <c r="E4" s="80"/>
      <c r="F4" s="67"/>
      <c r="G4" s="67"/>
      <c r="H4" s="67"/>
      <c r="I4" s="67"/>
      <c r="J4" s="67"/>
      <c r="K4" s="67"/>
      <c r="L4" s="67"/>
      <c r="M4" s="67"/>
      <c r="N4" s="71"/>
      <c r="O4" s="67"/>
      <c r="P4" s="67"/>
    </row>
    <row r="5" spans="1:16" x14ac:dyDescent="0.2">
      <c r="A5" s="983" t="s">
        <v>10</v>
      </c>
      <c r="B5" s="1003" t="s">
        <v>9</v>
      </c>
      <c r="C5" s="999" t="s">
        <v>16</v>
      </c>
      <c r="D5" s="999" t="s">
        <v>2</v>
      </c>
      <c r="E5" s="999" t="s">
        <v>17</v>
      </c>
      <c r="F5" s="999" t="s">
        <v>99</v>
      </c>
      <c r="G5" s="999" t="s">
        <v>100</v>
      </c>
      <c r="H5" s="983" t="s">
        <v>18</v>
      </c>
      <c r="I5" s="1000" t="s">
        <v>11</v>
      </c>
      <c r="J5" s="999" t="s">
        <v>12</v>
      </c>
      <c r="K5" s="983" t="s">
        <v>13</v>
      </c>
      <c r="L5" s="983" t="s">
        <v>1</v>
      </c>
      <c r="M5" s="983" t="s">
        <v>30</v>
      </c>
      <c r="N5" s="983" t="s">
        <v>14</v>
      </c>
      <c r="O5" s="67"/>
      <c r="P5" s="67"/>
    </row>
    <row r="6" spans="1:16" x14ac:dyDescent="0.2">
      <c r="A6" s="984"/>
      <c r="B6" s="1003"/>
      <c r="C6" s="999"/>
      <c r="D6" s="999"/>
      <c r="E6" s="999"/>
      <c r="F6" s="999"/>
      <c r="G6" s="999"/>
      <c r="H6" s="984"/>
      <c r="I6" s="1001"/>
      <c r="J6" s="999"/>
      <c r="K6" s="984"/>
      <c r="L6" s="984"/>
      <c r="M6" s="984"/>
      <c r="N6" s="984"/>
      <c r="O6" s="67"/>
      <c r="P6" s="67"/>
    </row>
    <row r="7" spans="1:16" s="80" customFormat="1" ht="30" x14ac:dyDescent="0.2">
      <c r="A7" s="985"/>
      <c r="B7" s="1003"/>
      <c r="C7" s="999"/>
      <c r="D7" s="999"/>
      <c r="E7" s="999"/>
      <c r="F7" s="999"/>
      <c r="G7" s="999"/>
      <c r="H7" s="985"/>
      <c r="I7" s="1002"/>
      <c r="J7" s="999"/>
      <c r="K7" s="985"/>
      <c r="L7" s="985"/>
      <c r="M7" s="985"/>
      <c r="N7" s="985"/>
      <c r="P7" s="80" t="s">
        <v>101</v>
      </c>
    </row>
    <row r="8" spans="1:16" ht="45" x14ac:dyDescent="0.2">
      <c r="A8" s="81" t="s">
        <v>102</v>
      </c>
      <c r="B8" s="82" t="s">
        <v>103</v>
      </c>
      <c r="C8" s="83" t="s">
        <v>104</v>
      </c>
      <c r="D8" s="83" t="s">
        <v>105</v>
      </c>
      <c r="E8" s="83" t="s">
        <v>106</v>
      </c>
      <c r="F8" s="84">
        <v>0</v>
      </c>
      <c r="G8" s="84">
        <v>21000</v>
      </c>
      <c r="H8" s="85">
        <v>42361</v>
      </c>
      <c r="I8" s="86">
        <v>0</v>
      </c>
      <c r="J8" s="86">
        <v>0</v>
      </c>
      <c r="K8" s="87">
        <v>21000</v>
      </c>
      <c r="L8" s="87">
        <v>0</v>
      </c>
      <c r="M8" s="84">
        <v>0</v>
      </c>
      <c r="N8" s="88" t="s">
        <v>107</v>
      </c>
      <c r="O8" s="67"/>
      <c r="P8" s="80">
        <v>0</v>
      </c>
    </row>
    <row r="9" spans="1:16" ht="45" x14ac:dyDescent="0.2">
      <c r="A9" s="81" t="s">
        <v>108</v>
      </c>
      <c r="B9" s="82" t="s">
        <v>109</v>
      </c>
      <c r="C9" s="83" t="s">
        <v>110</v>
      </c>
      <c r="D9" s="83" t="s">
        <v>111</v>
      </c>
      <c r="E9" s="83" t="s">
        <v>106</v>
      </c>
      <c r="F9" s="84">
        <v>0</v>
      </c>
      <c r="G9" s="84">
        <v>50000</v>
      </c>
      <c r="H9" s="85">
        <v>42369</v>
      </c>
      <c r="I9" s="86">
        <v>1</v>
      </c>
      <c r="J9" s="86">
        <v>0</v>
      </c>
      <c r="K9" s="87">
        <v>50000</v>
      </c>
      <c r="L9" s="87">
        <v>0</v>
      </c>
      <c r="M9" s="84">
        <v>0</v>
      </c>
      <c r="N9" s="88" t="s">
        <v>107</v>
      </c>
      <c r="O9" s="67"/>
      <c r="P9" s="80">
        <v>0</v>
      </c>
    </row>
    <row r="10" spans="1:16" ht="45" x14ac:dyDescent="0.2">
      <c r="A10" s="81" t="s">
        <v>112</v>
      </c>
      <c r="B10" s="82" t="s">
        <v>113</v>
      </c>
      <c r="C10" s="83" t="s">
        <v>114</v>
      </c>
      <c r="D10" s="83" t="s">
        <v>115</v>
      </c>
      <c r="E10" s="83" t="s">
        <v>106</v>
      </c>
      <c r="F10" s="84">
        <v>0</v>
      </c>
      <c r="G10" s="84">
        <v>18000</v>
      </c>
      <c r="H10" s="85">
        <v>42356</v>
      </c>
      <c r="I10" s="86">
        <v>1</v>
      </c>
      <c r="J10" s="86">
        <v>0.5</v>
      </c>
      <c r="K10" s="87">
        <v>18000</v>
      </c>
      <c r="L10" s="87">
        <v>0</v>
      </c>
      <c r="M10" s="84">
        <v>0</v>
      </c>
      <c r="N10" s="88" t="s">
        <v>107</v>
      </c>
      <c r="O10" s="67"/>
      <c r="P10" s="80">
        <v>0</v>
      </c>
    </row>
    <row r="11" spans="1:16" ht="45" x14ac:dyDescent="0.2">
      <c r="A11" s="81" t="s">
        <v>116</v>
      </c>
      <c r="B11" s="82" t="s">
        <v>117</v>
      </c>
      <c r="C11" s="83" t="s">
        <v>118</v>
      </c>
      <c r="D11" s="83" t="s">
        <v>119</v>
      </c>
      <c r="E11" s="83" t="s">
        <v>106</v>
      </c>
      <c r="F11" s="84">
        <v>0</v>
      </c>
      <c r="G11" s="84">
        <v>24105</v>
      </c>
      <c r="H11" s="85">
        <v>42361</v>
      </c>
      <c r="I11" s="86">
        <v>0</v>
      </c>
      <c r="J11" s="86">
        <v>0</v>
      </c>
      <c r="K11" s="87">
        <v>24105</v>
      </c>
      <c r="L11" s="87">
        <v>0</v>
      </c>
      <c r="M11" s="84">
        <v>0</v>
      </c>
      <c r="N11" s="88" t="s">
        <v>107</v>
      </c>
      <c r="O11" s="67"/>
      <c r="P11" s="80">
        <v>0</v>
      </c>
    </row>
    <row r="12" spans="1:16" ht="45" x14ac:dyDescent="0.2">
      <c r="A12" s="81" t="s">
        <v>120</v>
      </c>
      <c r="B12" s="82" t="s">
        <v>121</v>
      </c>
      <c r="C12" s="83" t="s">
        <v>122</v>
      </c>
      <c r="D12" s="83" t="s">
        <v>123</v>
      </c>
      <c r="E12" s="83" t="s">
        <v>106</v>
      </c>
      <c r="F12" s="84">
        <v>0</v>
      </c>
      <c r="G12" s="84">
        <v>200000</v>
      </c>
      <c r="H12" s="85">
        <v>42551</v>
      </c>
      <c r="I12" s="86">
        <v>0.5</v>
      </c>
      <c r="J12" s="86">
        <v>0</v>
      </c>
      <c r="K12" s="87">
        <v>200000</v>
      </c>
      <c r="L12" s="87">
        <v>0</v>
      </c>
      <c r="M12" s="84">
        <v>0</v>
      </c>
      <c r="N12" s="88" t="s">
        <v>107</v>
      </c>
      <c r="O12" s="67"/>
      <c r="P12" s="80">
        <v>0</v>
      </c>
    </row>
    <row r="13" spans="1:16" s="80" customFormat="1" ht="30" x14ac:dyDescent="0.2">
      <c r="A13" s="81">
        <v>1</v>
      </c>
      <c r="B13" s="82" t="s">
        <v>124</v>
      </c>
      <c r="C13" s="83" t="s">
        <v>125</v>
      </c>
      <c r="D13" s="83" t="s">
        <v>126</v>
      </c>
      <c r="E13" s="83" t="s">
        <v>106</v>
      </c>
      <c r="F13" s="84">
        <v>85000</v>
      </c>
      <c r="G13" s="84">
        <v>85000</v>
      </c>
      <c r="H13" s="89" t="s">
        <v>127</v>
      </c>
      <c r="I13" s="86">
        <v>0</v>
      </c>
      <c r="J13" s="86">
        <v>0</v>
      </c>
      <c r="K13" s="87">
        <v>0</v>
      </c>
      <c r="L13" s="87">
        <v>0</v>
      </c>
      <c r="M13" s="84">
        <v>85000</v>
      </c>
      <c r="N13" s="88" t="s">
        <v>128</v>
      </c>
      <c r="P13" s="80">
        <v>3</v>
      </c>
    </row>
    <row r="14" spans="1:16" x14ac:dyDescent="0.2">
      <c r="A14" s="81">
        <v>2</v>
      </c>
      <c r="B14" s="82" t="s">
        <v>129</v>
      </c>
      <c r="C14" s="83" t="s">
        <v>125</v>
      </c>
      <c r="D14" s="83" t="s">
        <v>130</v>
      </c>
      <c r="E14" s="83" t="s">
        <v>106</v>
      </c>
      <c r="F14" s="84">
        <v>350000</v>
      </c>
      <c r="G14" s="84">
        <v>350000</v>
      </c>
      <c r="H14" s="89" t="s">
        <v>127</v>
      </c>
      <c r="I14" s="86">
        <v>0</v>
      </c>
      <c r="J14" s="86">
        <v>0</v>
      </c>
      <c r="K14" s="87">
        <v>0</v>
      </c>
      <c r="L14" s="87">
        <v>0</v>
      </c>
      <c r="M14" s="84">
        <v>350000</v>
      </c>
      <c r="N14" s="88" t="s">
        <v>131</v>
      </c>
      <c r="O14" s="67"/>
      <c r="P14" s="80">
        <v>4</v>
      </c>
    </row>
    <row r="15" spans="1:16" ht="30" x14ac:dyDescent="0.2">
      <c r="A15" s="81">
        <v>3</v>
      </c>
      <c r="B15" s="82" t="s">
        <v>132</v>
      </c>
      <c r="C15" s="83" t="s">
        <v>110</v>
      </c>
      <c r="D15" s="83" t="s">
        <v>133</v>
      </c>
      <c r="E15" s="83" t="s">
        <v>106</v>
      </c>
      <c r="F15" s="84">
        <v>50000</v>
      </c>
      <c r="G15" s="84">
        <v>50000</v>
      </c>
      <c r="H15" s="89" t="s">
        <v>127</v>
      </c>
      <c r="I15" s="86">
        <v>0</v>
      </c>
      <c r="J15" s="86">
        <v>0</v>
      </c>
      <c r="K15" s="87">
        <v>0</v>
      </c>
      <c r="L15" s="87">
        <v>0</v>
      </c>
      <c r="M15" s="84">
        <v>50000</v>
      </c>
      <c r="N15" s="88" t="s">
        <v>128</v>
      </c>
      <c r="O15" s="67"/>
      <c r="P15" s="80">
        <v>5</v>
      </c>
    </row>
    <row r="16" spans="1:16" ht="30" x14ac:dyDescent="0.2">
      <c r="A16" s="81">
        <v>4</v>
      </c>
      <c r="B16" s="82" t="s">
        <v>134</v>
      </c>
      <c r="C16" s="83" t="s">
        <v>110</v>
      </c>
      <c r="D16" s="83" t="s">
        <v>135</v>
      </c>
      <c r="E16" s="83" t="s">
        <v>106</v>
      </c>
      <c r="F16" s="84">
        <v>350000</v>
      </c>
      <c r="G16" s="84">
        <v>350000</v>
      </c>
      <c r="H16" s="89" t="s">
        <v>127</v>
      </c>
      <c r="I16" s="86">
        <v>0</v>
      </c>
      <c r="J16" s="86">
        <v>0</v>
      </c>
      <c r="K16" s="87">
        <v>0</v>
      </c>
      <c r="L16" s="87">
        <v>0</v>
      </c>
      <c r="M16" s="84">
        <v>350000</v>
      </c>
      <c r="N16" s="88" t="s">
        <v>128</v>
      </c>
      <c r="O16" s="67"/>
      <c r="P16" s="80">
        <v>6</v>
      </c>
    </row>
    <row r="17" spans="1:16" ht="30" x14ac:dyDescent="0.2">
      <c r="A17" s="81">
        <v>5</v>
      </c>
      <c r="B17" s="82" t="s">
        <v>136</v>
      </c>
      <c r="C17" s="83" t="s">
        <v>137</v>
      </c>
      <c r="D17" s="83" t="s">
        <v>138</v>
      </c>
      <c r="E17" s="83" t="s">
        <v>106</v>
      </c>
      <c r="F17" s="84">
        <v>50000</v>
      </c>
      <c r="G17" s="84">
        <v>50000</v>
      </c>
      <c r="H17" s="89" t="s">
        <v>127</v>
      </c>
      <c r="I17" s="86">
        <v>0</v>
      </c>
      <c r="J17" s="86">
        <v>0</v>
      </c>
      <c r="K17" s="87">
        <v>0</v>
      </c>
      <c r="L17" s="87">
        <v>0</v>
      </c>
      <c r="M17" s="84">
        <v>50000</v>
      </c>
      <c r="N17" s="88" t="s">
        <v>128</v>
      </c>
      <c r="O17" s="67"/>
      <c r="P17" s="80">
        <v>7</v>
      </c>
    </row>
    <row r="18" spans="1:16" ht="30" x14ac:dyDescent="0.2">
      <c r="A18" s="81">
        <v>6</v>
      </c>
      <c r="B18" s="82" t="s">
        <v>139</v>
      </c>
      <c r="C18" s="83" t="s">
        <v>140</v>
      </c>
      <c r="D18" s="83" t="s">
        <v>141</v>
      </c>
      <c r="E18" s="83" t="s">
        <v>106</v>
      </c>
      <c r="F18" s="84">
        <v>75000</v>
      </c>
      <c r="G18" s="84">
        <v>75000</v>
      </c>
      <c r="H18" s="89" t="s">
        <v>127</v>
      </c>
      <c r="I18" s="86">
        <v>0</v>
      </c>
      <c r="J18" s="86">
        <v>0</v>
      </c>
      <c r="K18" s="87">
        <v>0</v>
      </c>
      <c r="L18" s="87">
        <v>0</v>
      </c>
      <c r="M18" s="84">
        <v>75000</v>
      </c>
      <c r="N18" s="88" t="s">
        <v>128</v>
      </c>
      <c r="O18" s="67"/>
      <c r="P18" s="80">
        <v>8</v>
      </c>
    </row>
    <row r="19" spans="1:16" s="90" customFormat="1" ht="30" x14ac:dyDescent="0.2">
      <c r="A19" s="81">
        <v>7</v>
      </c>
      <c r="B19" s="82" t="s">
        <v>142</v>
      </c>
      <c r="C19" s="83" t="s">
        <v>143</v>
      </c>
      <c r="D19" s="83" t="s">
        <v>144</v>
      </c>
      <c r="E19" s="83" t="s">
        <v>106</v>
      </c>
      <c r="F19" s="84">
        <v>15000</v>
      </c>
      <c r="G19" s="84">
        <v>15000</v>
      </c>
      <c r="H19" s="89" t="s">
        <v>127</v>
      </c>
      <c r="I19" s="86">
        <v>0</v>
      </c>
      <c r="J19" s="86">
        <v>0</v>
      </c>
      <c r="K19" s="87">
        <v>0</v>
      </c>
      <c r="L19" s="87">
        <v>0</v>
      </c>
      <c r="M19" s="84">
        <v>15000</v>
      </c>
      <c r="N19" s="88" t="s">
        <v>128</v>
      </c>
      <c r="P19" s="80">
        <v>9</v>
      </c>
    </row>
    <row r="20" spans="1:16" s="90" customFormat="1" ht="30" x14ac:dyDescent="0.2">
      <c r="A20" s="81">
        <v>8</v>
      </c>
      <c r="B20" s="82" t="s">
        <v>145</v>
      </c>
      <c r="C20" s="83" t="s">
        <v>143</v>
      </c>
      <c r="D20" s="83" t="s">
        <v>135</v>
      </c>
      <c r="E20" s="83" t="s">
        <v>106</v>
      </c>
      <c r="F20" s="84">
        <v>350000</v>
      </c>
      <c r="G20" s="84">
        <v>350000</v>
      </c>
      <c r="H20" s="89" t="s">
        <v>127</v>
      </c>
      <c r="I20" s="86">
        <v>0</v>
      </c>
      <c r="J20" s="86">
        <v>0</v>
      </c>
      <c r="K20" s="87">
        <v>0</v>
      </c>
      <c r="L20" s="87">
        <v>0</v>
      </c>
      <c r="M20" s="84">
        <v>350000</v>
      </c>
      <c r="N20" s="88" t="s">
        <v>128</v>
      </c>
      <c r="P20" s="80">
        <v>10</v>
      </c>
    </row>
    <row r="21" spans="1:16" s="90" customFormat="1" ht="30" x14ac:dyDescent="0.2">
      <c r="A21" s="81">
        <v>9</v>
      </c>
      <c r="B21" s="82" t="s">
        <v>146</v>
      </c>
      <c r="C21" s="83" t="s">
        <v>147</v>
      </c>
      <c r="D21" s="83" t="s">
        <v>148</v>
      </c>
      <c r="E21" s="83" t="s">
        <v>106</v>
      </c>
      <c r="F21" s="84">
        <v>300000</v>
      </c>
      <c r="G21" s="84">
        <v>300000</v>
      </c>
      <c r="H21" s="89" t="s">
        <v>127</v>
      </c>
      <c r="I21" s="86">
        <v>0</v>
      </c>
      <c r="J21" s="86">
        <v>0</v>
      </c>
      <c r="K21" s="87">
        <v>0</v>
      </c>
      <c r="L21" s="87">
        <v>0</v>
      </c>
      <c r="M21" s="84">
        <v>300000</v>
      </c>
      <c r="N21" s="88" t="s">
        <v>128</v>
      </c>
      <c r="P21" s="80">
        <v>11</v>
      </c>
    </row>
    <row r="22" spans="1:16" s="90" customFormat="1" ht="30" x14ac:dyDescent="0.2">
      <c r="A22" s="81">
        <v>10</v>
      </c>
      <c r="B22" s="82" t="s">
        <v>149</v>
      </c>
      <c r="C22" s="83" t="s">
        <v>150</v>
      </c>
      <c r="D22" s="83" t="s">
        <v>151</v>
      </c>
      <c r="E22" s="83" t="s">
        <v>106</v>
      </c>
      <c r="F22" s="84">
        <v>15000</v>
      </c>
      <c r="G22" s="84">
        <v>15000</v>
      </c>
      <c r="H22" s="89" t="s">
        <v>127</v>
      </c>
      <c r="I22" s="86">
        <v>0</v>
      </c>
      <c r="J22" s="86">
        <v>0</v>
      </c>
      <c r="K22" s="87">
        <v>0</v>
      </c>
      <c r="L22" s="87">
        <v>0</v>
      </c>
      <c r="M22" s="84">
        <v>15000</v>
      </c>
      <c r="N22" s="88" t="s">
        <v>128</v>
      </c>
      <c r="P22" s="80">
        <v>13</v>
      </c>
    </row>
    <row r="23" spans="1:16" s="90" customFormat="1" ht="30" x14ac:dyDescent="0.2">
      <c r="A23" s="81">
        <v>11</v>
      </c>
      <c r="B23" s="82" t="s">
        <v>152</v>
      </c>
      <c r="C23" s="83" t="s">
        <v>153</v>
      </c>
      <c r="D23" s="83" t="s">
        <v>154</v>
      </c>
      <c r="E23" s="83" t="s">
        <v>106</v>
      </c>
      <c r="F23" s="84">
        <v>10000</v>
      </c>
      <c r="G23" s="84">
        <v>10000</v>
      </c>
      <c r="H23" s="89" t="s">
        <v>127</v>
      </c>
      <c r="I23" s="86">
        <v>0</v>
      </c>
      <c r="J23" s="86">
        <v>0</v>
      </c>
      <c r="K23" s="87">
        <v>0</v>
      </c>
      <c r="L23" s="87">
        <v>0</v>
      </c>
      <c r="M23" s="84">
        <v>10000</v>
      </c>
      <c r="N23" s="88" t="s">
        <v>128</v>
      </c>
      <c r="P23" s="80">
        <v>14</v>
      </c>
    </row>
    <row r="24" spans="1:16" s="90" customFormat="1" ht="30" x14ac:dyDescent="0.2">
      <c r="A24" s="81">
        <v>12</v>
      </c>
      <c r="B24" s="82" t="s">
        <v>155</v>
      </c>
      <c r="C24" s="83" t="s">
        <v>156</v>
      </c>
      <c r="D24" s="83" t="s">
        <v>157</v>
      </c>
      <c r="E24" s="83" t="s">
        <v>106</v>
      </c>
      <c r="F24" s="84">
        <v>500000</v>
      </c>
      <c r="G24" s="84">
        <v>500000</v>
      </c>
      <c r="H24" s="89" t="s">
        <v>127</v>
      </c>
      <c r="I24" s="86">
        <v>0</v>
      </c>
      <c r="J24" s="86">
        <v>0</v>
      </c>
      <c r="K24" s="87">
        <v>0</v>
      </c>
      <c r="L24" s="87">
        <v>0</v>
      </c>
      <c r="M24" s="84">
        <v>500000</v>
      </c>
      <c r="N24" s="88" t="s">
        <v>128</v>
      </c>
      <c r="P24" s="80">
        <v>15</v>
      </c>
    </row>
    <row r="25" spans="1:16" s="90" customFormat="1" ht="30" x14ac:dyDescent="0.2">
      <c r="A25" s="81">
        <v>13</v>
      </c>
      <c r="B25" s="82" t="s">
        <v>158</v>
      </c>
      <c r="C25" s="83" t="s">
        <v>159</v>
      </c>
      <c r="D25" s="83" t="s">
        <v>160</v>
      </c>
      <c r="E25" s="83" t="s">
        <v>106</v>
      </c>
      <c r="F25" s="84">
        <v>50000</v>
      </c>
      <c r="G25" s="84">
        <v>50000</v>
      </c>
      <c r="H25" s="89" t="s">
        <v>127</v>
      </c>
      <c r="I25" s="86">
        <v>0</v>
      </c>
      <c r="J25" s="86">
        <v>0</v>
      </c>
      <c r="K25" s="87">
        <v>0</v>
      </c>
      <c r="L25" s="87">
        <v>0</v>
      </c>
      <c r="M25" s="84">
        <v>50000</v>
      </c>
      <c r="N25" s="88" t="s">
        <v>128</v>
      </c>
      <c r="P25" s="80">
        <v>16</v>
      </c>
    </row>
    <row r="26" spans="1:16" s="90" customFormat="1" ht="30" x14ac:dyDescent="0.2">
      <c r="A26" s="81">
        <v>14</v>
      </c>
      <c r="B26" s="82" t="s">
        <v>161</v>
      </c>
      <c r="C26" s="83" t="s">
        <v>162</v>
      </c>
      <c r="D26" s="83" t="s">
        <v>163</v>
      </c>
      <c r="E26" s="83" t="s">
        <v>106</v>
      </c>
      <c r="F26" s="84">
        <v>7500</v>
      </c>
      <c r="G26" s="84">
        <v>7500</v>
      </c>
      <c r="H26" s="89" t="s">
        <v>127</v>
      </c>
      <c r="I26" s="86">
        <v>0</v>
      </c>
      <c r="J26" s="86">
        <v>0</v>
      </c>
      <c r="K26" s="87">
        <v>0</v>
      </c>
      <c r="L26" s="87">
        <v>0</v>
      </c>
      <c r="M26" s="84">
        <v>7500</v>
      </c>
      <c r="N26" s="88" t="s">
        <v>128</v>
      </c>
      <c r="P26" s="80">
        <v>17</v>
      </c>
    </row>
    <row r="27" spans="1:16" s="90" customFormat="1" ht="30" x14ac:dyDescent="0.2">
      <c r="A27" s="81">
        <v>15</v>
      </c>
      <c r="B27" s="82" t="s">
        <v>164</v>
      </c>
      <c r="C27" s="83" t="s">
        <v>140</v>
      </c>
      <c r="D27" s="83" t="s">
        <v>165</v>
      </c>
      <c r="E27" s="83" t="s">
        <v>106</v>
      </c>
      <c r="F27" s="84">
        <v>200000</v>
      </c>
      <c r="G27" s="84">
        <v>200000</v>
      </c>
      <c r="H27" s="89" t="s">
        <v>127</v>
      </c>
      <c r="I27" s="86">
        <v>0</v>
      </c>
      <c r="J27" s="86">
        <v>0</v>
      </c>
      <c r="K27" s="87">
        <v>0</v>
      </c>
      <c r="L27" s="87">
        <v>0</v>
      </c>
      <c r="M27" s="84">
        <v>200000</v>
      </c>
      <c r="N27" s="88" t="s">
        <v>128</v>
      </c>
      <c r="P27" s="80">
        <v>19</v>
      </c>
    </row>
    <row r="28" spans="1:16" s="90" customFormat="1" ht="30" x14ac:dyDescent="0.2">
      <c r="A28" s="81">
        <v>16</v>
      </c>
      <c r="B28" s="82" t="s">
        <v>166</v>
      </c>
      <c r="C28" s="83" t="s">
        <v>140</v>
      </c>
      <c r="D28" s="83" t="s">
        <v>167</v>
      </c>
      <c r="E28" s="83" t="s">
        <v>106</v>
      </c>
      <c r="F28" s="84">
        <v>517000</v>
      </c>
      <c r="G28" s="84">
        <v>517000</v>
      </c>
      <c r="H28" s="89" t="s">
        <v>127</v>
      </c>
      <c r="I28" s="86">
        <v>0</v>
      </c>
      <c r="J28" s="86">
        <v>0</v>
      </c>
      <c r="K28" s="87">
        <v>0</v>
      </c>
      <c r="L28" s="87">
        <v>0</v>
      </c>
      <c r="M28" s="84">
        <v>517000</v>
      </c>
      <c r="N28" s="88" t="s">
        <v>128</v>
      </c>
      <c r="P28" s="80">
        <v>20</v>
      </c>
    </row>
    <row r="29" spans="1:16" s="90" customFormat="1" ht="30" x14ac:dyDescent="0.2">
      <c r="A29" s="81">
        <v>17</v>
      </c>
      <c r="B29" s="82" t="s">
        <v>168</v>
      </c>
      <c r="C29" s="83" t="s">
        <v>140</v>
      </c>
      <c r="D29" s="83" t="s">
        <v>169</v>
      </c>
      <c r="E29" s="83" t="s">
        <v>106</v>
      </c>
      <c r="F29" s="84">
        <v>45000</v>
      </c>
      <c r="G29" s="84">
        <v>45000</v>
      </c>
      <c r="H29" s="89" t="s">
        <v>127</v>
      </c>
      <c r="I29" s="86">
        <v>0</v>
      </c>
      <c r="J29" s="86">
        <v>0</v>
      </c>
      <c r="K29" s="87">
        <v>0</v>
      </c>
      <c r="L29" s="87">
        <v>0</v>
      </c>
      <c r="M29" s="84">
        <v>45000</v>
      </c>
      <c r="N29" s="88" t="s">
        <v>128</v>
      </c>
      <c r="P29" s="80">
        <v>21</v>
      </c>
    </row>
    <row r="30" spans="1:16" s="90" customFormat="1" ht="30" x14ac:dyDescent="0.2">
      <c r="A30" s="81">
        <v>18</v>
      </c>
      <c r="B30" s="82" t="s">
        <v>170</v>
      </c>
      <c r="C30" s="83" t="s">
        <v>140</v>
      </c>
      <c r="D30" s="83" t="s">
        <v>171</v>
      </c>
      <c r="E30" s="83" t="s">
        <v>106</v>
      </c>
      <c r="F30" s="84">
        <v>285000</v>
      </c>
      <c r="G30" s="84">
        <v>285000</v>
      </c>
      <c r="H30" s="89" t="s">
        <v>127</v>
      </c>
      <c r="I30" s="86">
        <v>0</v>
      </c>
      <c r="J30" s="86">
        <v>0</v>
      </c>
      <c r="K30" s="87">
        <v>0</v>
      </c>
      <c r="L30" s="87">
        <v>0</v>
      </c>
      <c r="M30" s="84">
        <v>285000</v>
      </c>
      <c r="N30" s="88" t="s">
        <v>128</v>
      </c>
      <c r="P30" s="80">
        <v>22</v>
      </c>
    </row>
    <row r="31" spans="1:16" s="90" customFormat="1" ht="30" x14ac:dyDescent="0.2">
      <c r="A31" s="81">
        <v>19</v>
      </c>
      <c r="B31" s="82" t="s">
        <v>172</v>
      </c>
      <c r="C31" s="83" t="s">
        <v>140</v>
      </c>
      <c r="D31" s="83" t="s">
        <v>173</v>
      </c>
      <c r="E31" s="83" t="s">
        <v>106</v>
      </c>
      <c r="F31" s="84">
        <v>30000</v>
      </c>
      <c r="G31" s="84">
        <v>30000</v>
      </c>
      <c r="H31" s="89" t="s">
        <v>127</v>
      </c>
      <c r="I31" s="86">
        <v>0</v>
      </c>
      <c r="J31" s="86">
        <v>0</v>
      </c>
      <c r="K31" s="87">
        <v>0</v>
      </c>
      <c r="L31" s="87">
        <v>0</v>
      </c>
      <c r="M31" s="84">
        <v>30000</v>
      </c>
      <c r="N31" s="88" t="s">
        <v>128</v>
      </c>
      <c r="P31" s="80">
        <v>23</v>
      </c>
    </row>
    <row r="32" spans="1:16" s="90" customFormat="1" ht="30" x14ac:dyDescent="0.2">
      <c r="A32" s="81">
        <v>20</v>
      </c>
      <c r="B32" s="82" t="s">
        <v>174</v>
      </c>
      <c r="C32" s="83" t="s">
        <v>175</v>
      </c>
      <c r="D32" s="83" t="s">
        <v>154</v>
      </c>
      <c r="E32" s="83" t="s">
        <v>106</v>
      </c>
      <c r="F32" s="84">
        <v>10000</v>
      </c>
      <c r="G32" s="84">
        <v>10000</v>
      </c>
      <c r="H32" s="89" t="s">
        <v>127</v>
      </c>
      <c r="I32" s="86">
        <v>0</v>
      </c>
      <c r="J32" s="86">
        <v>0</v>
      </c>
      <c r="K32" s="87">
        <v>0</v>
      </c>
      <c r="L32" s="87">
        <v>0</v>
      </c>
      <c r="M32" s="84">
        <v>10000</v>
      </c>
      <c r="N32" s="88" t="s">
        <v>128</v>
      </c>
      <c r="P32" s="80">
        <v>25</v>
      </c>
    </row>
    <row r="33" spans="1:16" s="90" customFormat="1" ht="30" x14ac:dyDescent="0.2">
      <c r="A33" s="81">
        <v>21</v>
      </c>
      <c r="B33" s="82" t="s">
        <v>176</v>
      </c>
      <c r="C33" s="83" t="s">
        <v>175</v>
      </c>
      <c r="D33" s="83" t="s">
        <v>177</v>
      </c>
      <c r="E33" s="83" t="s">
        <v>106</v>
      </c>
      <c r="F33" s="84">
        <v>12500</v>
      </c>
      <c r="G33" s="84">
        <v>12500</v>
      </c>
      <c r="H33" s="89" t="s">
        <v>127</v>
      </c>
      <c r="I33" s="86">
        <v>0</v>
      </c>
      <c r="J33" s="86">
        <v>0</v>
      </c>
      <c r="K33" s="87">
        <v>0</v>
      </c>
      <c r="L33" s="87">
        <v>0</v>
      </c>
      <c r="M33" s="84">
        <v>12500</v>
      </c>
      <c r="N33" s="88" t="s">
        <v>128</v>
      </c>
      <c r="P33" s="80">
        <v>26</v>
      </c>
    </row>
    <row r="34" spans="1:16" ht="30" x14ac:dyDescent="0.2">
      <c r="A34" s="81">
        <v>22</v>
      </c>
      <c r="B34" s="82" t="s">
        <v>178</v>
      </c>
      <c r="C34" s="83" t="s">
        <v>179</v>
      </c>
      <c r="D34" s="83" t="s">
        <v>154</v>
      </c>
      <c r="E34" s="83" t="s">
        <v>106</v>
      </c>
      <c r="F34" s="84">
        <v>10000</v>
      </c>
      <c r="G34" s="84">
        <v>10000</v>
      </c>
      <c r="H34" s="89" t="s">
        <v>127</v>
      </c>
      <c r="I34" s="86">
        <v>0</v>
      </c>
      <c r="J34" s="86">
        <v>0</v>
      </c>
      <c r="K34" s="87">
        <v>0</v>
      </c>
      <c r="L34" s="87">
        <v>0</v>
      </c>
      <c r="M34" s="84">
        <v>10000</v>
      </c>
      <c r="N34" s="88" t="s">
        <v>128</v>
      </c>
      <c r="O34" s="67"/>
      <c r="P34" s="80">
        <v>27</v>
      </c>
    </row>
    <row r="35" spans="1:16" ht="30" x14ac:dyDescent="0.2">
      <c r="A35" s="81">
        <v>23</v>
      </c>
      <c r="B35" s="82" t="s">
        <v>180</v>
      </c>
      <c r="C35" s="83" t="s">
        <v>181</v>
      </c>
      <c r="D35" s="83" t="s">
        <v>154</v>
      </c>
      <c r="E35" s="83" t="s">
        <v>106</v>
      </c>
      <c r="F35" s="84">
        <v>12000</v>
      </c>
      <c r="G35" s="84">
        <v>12000</v>
      </c>
      <c r="H35" s="89" t="s">
        <v>127</v>
      </c>
      <c r="I35" s="86">
        <v>0</v>
      </c>
      <c r="J35" s="86">
        <v>0</v>
      </c>
      <c r="K35" s="87">
        <v>0</v>
      </c>
      <c r="L35" s="87">
        <v>0</v>
      </c>
      <c r="M35" s="84">
        <v>12000</v>
      </c>
      <c r="N35" s="88" t="s">
        <v>128</v>
      </c>
      <c r="O35" s="67"/>
      <c r="P35" s="80">
        <v>28</v>
      </c>
    </row>
    <row r="36" spans="1:16" ht="30" x14ac:dyDescent="0.2">
      <c r="A36" s="81">
        <v>24</v>
      </c>
      <c r="B36" s="82" t="s">
        <v>182</v>
      </c>
      <c r="C36" s="83" t="s">
        <v>181</v>
      </c>
      <c r="D36" s="83" t="s">
        <v>177</v>
      </c>
      <c r="E36" s="83" t="s">
        <v>106</v>
      </c>
      <c r="F36" s="84">
        <v>12500</v>
      </c>
      <c r="G36" s="84">
        <v>12500</v>
      </c>
      <c r="H36" s="89" t="s">
        <v>127</v>
      </c>
      <c r="I36" s="86">
        <v>0</v>
      </c>
      <c r="J36" s="86">
        <v>0</v>
      </c>
      <c r="K36" s="87">
        <v>0</v>
      </c>
      <c r="L36" s="87">
        <v>0</v>
      </c>
      <c r="M36" s="84">
        <v>12500</v>
      </c>
      <c r="N36" s="88" t="s">
        <v>128</v>
      </c>
      <c r="O36" s="67"/>
      <c r="P36" s="80">
        <v>29</v>
      </c>
    </row>
    <row r="37" spans="1:16" ht="30" x14ac:dyDescent="0.2">
      <c r="A37" s="81">
        <v>25</v>
      </c>
      <c r="B37" s="82" t="s">
        <v>183</v>
      </c>
      <c r="C37" s="83" t="s">
        <v>184</v>
      </c>
      <c r="D37" s="83" t="s">
        <v>185</v>
      </c>
      <c r="E37" s="83" t="s">
        <v>106</v>
      </c>
      <c r="F37" s="84">
        <v>110000</v>
      </c>
      <c r="G37" s="84">
        <v>110000</v>
      </c>
      <c r="H37" s="89" t="s">
        <v>127</v>
      </c>
      <c r="I37" s="86">
        <v>0</v>
      </c>
      <c r="J37" s="86">
        <v>0</v>
      </c>
      <c r="K37" s="87">
        <v>0</v>
      </c>
      <c r="L37" s="87">
        <v>0</v>
      </c>
      <c r="M37" s="84">
        <v>110000</v>
      </c>
      <c r="N37" s="88" t="s">
        <v>128</v>
      </c>
      <c r="O37" s="67"/>
      <c r="P37" s="80">
        <v>32</v>
      </c>
    </row>
    <row r="38" spans="1:16" ht="30" x14ac:dyDescent="0.2">
      <c r="A38" s="81">
        <v>26</v>
      </c>
      <c r="B38" s="82" t="s">
        <v>186</v>
      </c>
      <c r="C38" s="83" t="s">
        <v>184</v>
      </c>
      <c r="D38" s="83" t="s">
        <v>187</v>
      </c>
      <c r="E38" s="83" t="s">
        <v>106</v>
      </c>
      <c r="F38" s="84">
        <v>300000</v>
      </c>
      <c r="G38" s="84">
        <v>300000</v>
      </c>
      <c r="H38" s="89" t="s">
        <v>127</v>
      </c>
      <c r="I38" s="86">
        <v>0</v>
      </c>
      <c r="J38" s="86">
        <v>0</v>
      </c>
      <c r="K38" s="87">
        <v>0</v>
      </c>
      <c r="L38" s="87">
        <v>0</v>
      </c>
      <c r="M38" s="84">
        <v>300000</v>
      </c>
      <c r="N38" s="88" t="s">
        <v>128</v>
      </c>
      <c r="O38" s="67"/>
      <c r="P38" s="80">
        <v>33</v>
      </c>
    </row>
    <row r="39" spans="1:16" x14ac:dyDescent="0.2">
      <c r="A39" s="81">
        <v>27</v>
      </c>
      <c r="B39" s="82" t="s">
        <v>188</v>
      </c>
      <c r="C39" s="83" t="s">
        <v>184</v>
      </c>
      <c r="D39" s="83" t="s">
        <v>130</v>
      </c>
      <c r="E39" s="83" t="s">
        <v>106</v>
      </c>
      <c r="F39" s="84">
        <v>350000</v>
      </c>
      <c r="G39" s="84">
        <v>350000</v>
      </c>
      <c r="H39" s="89" t="s">
        <v>127</v>
      </c>
      <c r="I39" s="86">
        <v>0</v>
      </c>
      <c r="J39" s="86">
        <v>0</v>
      </c>
      <c r="K39" s="87">
        <v>0</v>
      </c>
      <c r="L39" s="87">
        <v>0</v>
      </c>
      <c r="M39" s="84">
        <v>350000</v>
      </c>
      <c r="N39" s="88" t="s">
        <v>131</v>
      </c>
      <c r="O39" s="67"/>
      <c r="P39" s="80">
        <v>34</v>
      </c>
    </row>
    <row r="40" spans="1:16" ht="30" x14ac:dyDescent="0.2">
      <c r="A40" s="81">
        <v>28</v>
      </c>
      <c r="B40" s="82" t="s">
        <v>189</v>
      </c>
      <c r="C40" s="83" t="s">
        <v>190</v>
      </c>
      <c r="D40" s="83" t="s">
        <v>191</v>
      </c>
      <c r="E40" s="83" t="s">
        <v>106</v>
      </c>
      <c r="F40" s="84">
        <v>15000</v>
      </c>
      <c r="G40" s="84">
        <v>15000</v>
      </c>
      <c r="H40" s="89" t="s">
        <v>127</v>
      </c>
      <c r="I40" s="86">
        <v>0</v>
      </c>
      <c r="J40" s="86">
        <v>0</v>
      </c>
      <c r="K40" s="87">
        <v>0</v>
      </c>
      <c r="L40" s="87">
        <v>0</v>
      </c>
      <c r="M40" s="84">
        <v>15000</v>
      </c>
      <c r="N40" s="88" t="s">
        <v>128</v>
      </c>
      <c r="O40" s="67"/>
      <c r="P40" s="80">
        <v>41</v>
      </c>
    </row>
    <row r="41" spans="1:16" ht="30" x14ac:dyDescent="0.2">
      <c r="A41" s="81">
        <v>29</v>
      </c>
      <c r="B41" s="82" t="s">
        <v>192</v>
      </c>
      <c r="C41" s="83" t="s">
        <v>193</v>
      </c>
      <c r="D41" s="83" t="s">
        <v>135</v>
      </c>
      <c r="E41" s="83" t="s">
        <v>106</v>
      </c>
      <c r="F41" s="84">
        <v>336000</v>
      </c>
      <c r="G41" s="84">
        <v>336000</v>
      </c>
      <c r="H41" s="89" t="s">
        <v>127</v>
      </c>
      <c r="I41" s="86">
        <v>0</v>
      </c>
      <c r="J41" s="86">
        <v>0</v>
      </c>
      <c r="K41" s="87">
        <v>0</v>
      </c>
      <c r="L41" s="87">
        <v>0</v>
      </c>
      <c r="M41" s="84">
        <v>336000</v>
      </c>
      <c r="N41" s="88" t="s">
        <v>128</v>
      </c>
      <c r="O41" s="67"/>
      <c r="P41" s="80">
        <v>42</v>
      </c>
    </row>
    <row r="42" spans="1:16" ht="30" x14ac:dyDescent="0.2">
      <c r="A42" s="81">
        <v>30</v>
      </c>
      <c r="B42" s="82" t="s">
        <v>194</v>
      </c>
      <c r="C42" s="83" t="s">
        <v>125</v>
      </c>
      <c r="D42" s="83" t="s">
        <v>195</v>
      </c>
      <c r="E42" s="83" t="s">
        <v>106</v>
      </c>
      <c r="F42" s="84">
        <v>10000</v>
      </c>
      <c r="G42" s="84">
        <v>10000</v>
      </c>
      <c r="H42" s="89" t="s">
        <v>127</v>
      </c>
      <c r="I42" s="86">
        <v>0</v>
      </c>
      <c r="J42" s="86">
        <v>0</v>
      </c>
      <c r="K42" s="87">
        <v>0</v>
      </c>
      <c r="L42" s="87">
        <v>0</v>
      </c>
      <c r="M42" s="84">
        <v>10000</v>
      </c>
      <c r="N42" s="88" t="s">
        <v>128</v>
      </c>
      <c r="O42" s="67"/>
      <c r="P42" s="80">
        <v>45</v>
      </c>
    </row>
    <row r="43" spans="1:16" ht="30" x14ac:dyDescent="0.2">
      <c r="A43" s="81">
        <v>31</v>
      </c>
      <c r="B43" s="82" t="s">
        <v>196</v>
      </c>
      <c r="C43" s="83" t="s">
        <v>197</v>
      </c>
      <c r="D43" s="83" t="s">
        <v>198</v>
      </c>
      <c r="E43" s="83" t="s">
        <v>106</v>
      </c>
      <c r="F43" s="84">
        <v>40000</v>
      </c>
      <c r="G43" s="84">
        <v>40000</v>
      </c>
      <c r="H43" s="89" t="s">
        <v>127</v>
      </c>
      <c r="I43" s="86">
        <v>0</v>
      </c>
      <c r="J43" s="86">
        <v>0</v>
      </c>
      <c r="K43" s="87">
        <v>0</v>
      </c>
      <c r="L43" s="87">
        <v>0</v>
      </c>
      <c r="M43" s="84">
        <v>40000</v>
      </c>
      <c r="N43" s="88" t="s">
        <v>128</v>
      </c>
      <c r="O43" s="67"/>
      <c r="P43" s="80">
        <v>47</v>
      </c>
    </row>
    <row r="44" spans="1:16" ht="30" x14ac:dyDescent="0.2">
      <c r="A44" s="81">
        <v>32</v>
      </c>
      <c r="B44" s="82" t="s">
        <v>199</v>
      </c>
      <c r="C44" s="83" t="s">
        <v>200</v>
      </c>
      <c r="D44" s="83" t="s">
        <v>201</v>
      </c>
      <c r="E44" s="83" t="s">
        <v>106</v>
      </c>
      <c r="F44" s="84">
        <v>40000</v>
      </c>
      <c r="G44" s="84">
        <v>40000</v>
      </c>
      <c r="H44" s="89" t="s">
        <v>127</v>
      </c>
      <c r="I44" s="86">
        <v>0</v>
      </c>
      <c r="J44" s="86">
        <v>0</v>
      </c>
      <c r="K44" s="87">
        <v>0</v>
      </c>
      <c r="L44" s="87">
        <v>0</v>
      </c>
      <c r="M44" s="84">
        <v>40000</v>
      </c>
      <c r="N44" s="88" t="s">
        <v>128</v>
      </c>
      <c r="O44" s="67"/>
      <c r="P44" s="80">
        <v>48</v>
      </c>
    </row>
    <row r="45" spans="1:16" ht="30" x14ac:dyDescent="0.2">
      <c r="A45" s="81">
        <v>33</v>
      </c>
      <c r="B45" s="82" t="s">
        <v>202</v>
      </c>
      <c r="C45" s="83" t="s">
        <v>203</v>
      </c>
      <c r="D45" s="83" t="s">
        <v>204</v>
      </c>
      <c r="E45" s="83" t="s">
        <v>106</v>
      </c>
      <c r="F45" s="84">
        <v>125000</v>
      </c>
      <c r="G45" s="84">
        <v>125000</v>
      </c>
      <c r="H45" s="89" t="s">
        <v>127</v>
      </c>
      <c r="I45" s="86">
        <v>0</v>
      </c>
      <c r="J45" s="86">
        <v>0</v>
      </c>
      <c r="K45" s="87">
        <v>0</v>
      </c>
      <c r="L45" s="87">
        <v>0</v>
      </c>
      <c r="M45" s="84">
        <v>125000</v>
      </c>
      <c r="N45" s="88" t="s">
        <v>128</v>
      </c>
      <c r="O45" s="67"/>
      <c r="P45" s="80">
        <v>50</v>
      </c>
    </row>
    <row r="46" spans="1:16" ht="30" x14ac:dyDescent="0.2">
      <c r="A46" s="81">
        <v>34</v>
      </c>
      <c r="B46" s="82" t="s">
        <v>205</v>
      </c>
      <c r="C46" s="83" t="s">
        <v>206</v>
      </c>
      <c r="D46" s="83" t="s">
        <v>204</v>
      </c>
      <c r="E46" s="83" t="s">
        <v>106</v>
      </c>
      <c r="F46" s="84">
        <v>150000</v>
      </c>
      <c r="G46" s="84">
        <v>150000</v>
      </c>
      <c r="H46" s="89" t="s">
        <v>127</v>
      </c>
      <c r="I46" s="86">
        <v>0</v>
      </c>
      <c r="J46" s="86">
        <v>0</v>
      </c>
      <c r="K46" s="87">
        <v>0</v>
      </c>
      <c r="L46" s="87">
        <v>0</v>
      </c>
      <c r="M46" s="84">
        <v>150000</v>
      </c>
      <c r="N46" s="88" t="s">
        <v>128</v>
      </c>
      <c r="O46" s="67"/>
      <c r="P46" s="80">
        <v>51</v>
      </c>
    </row>
    <row r="47" spans="1:16" ht="30" x14ac:dyDescent="0.2">
      <c r="A47" s="81">
        <v>35</v>
      </c>
      <c r="B47" s="82" t="s">
        <v>207</v>
      </c>
      <c r="C47" s="83" t="s">
        <v>208</v>
      </c>
      <c r="D47" s="83" t="s">
        <v>209</v>
      </c>
      <c r="E47" s="83" t="s">
        <v>106</v>
      </c>
      <c r="F47" s="84">
        <v>20000</v>
      </c>
      <c r="G47" s="84">
        <v>20000</v>
      </c>
      <c r="H47" s="89" t="s">
        <v>127</v>
      </c>
      <c r="I47" s="86">
        <v>0</v>
      </c>
      <c r="J47" s="86">
        <v>0</v>
      </c>
      <c r="K47" s="87">
        <v>0</v>
      </c>
      <c r="L47" s="87">
        <v>0</v>
      </c>
      <c r="M47" s="84">
        <v>20000</v>
      </c>
      <c r="N47" s="88" t="s">
        <v>128</v>
      </c>
      <c r="O47" s="67"/>
      <c r="P47" s="80">
        <v>53</v>
      </c>
    </row>
    <row r="48" spans="1:16" ht="30" x14ac:dyDescent="0.2">
      <c r="A48" s="81">
        <v>36</v>
      </c>
      <c r="B48" s="82" t="s">
        <v>210</v>
      </c>
      <c r="C48" s="83" t="s">
        <v>208</v>
      </c>
      <c r="D48" s="83" t="s">
        <v>211</v>
      </c>
      <c r="E48" s="83" t="s">
        <v>106</v>
      </c>
      <c r="F48" s="84">
        <v>39800</v>
      </c>
      <c r="G48" s="84">
        <v>39800</v>
      </c>
      <c r="H48" s="89" t="s">
        <v>127</v>
      </c>
      <c r="I48" s="86">
        <v>0</v>
      </c>
      <c r="J48" s="86">
        <v>0</v>
      </c>
      <c r="K48" s="87">
        <v>0</v>
      </c>
      <c r="L48" s="87">
        <v>0</v>
      </c>
      <c r="M48" s="84">
        <v>39800</v>
      </c>
      <c r="N48" s="88" t="s">
        <v>128</v>
      </c>
      <c r="O48" s="67"/>
      <c r="P48" s="80">
        <v>54</v>
      </c>
    </row>
    <row r="49" spans="1:16" ht="30" x14ac:dyDescent="0.2">
      <c r="A49" s="81">
        <v>37</v>
      </c>
      <c r="B49" s="82" t="s">
        <v>212</v>
      </c>
      <c r="C49" s="83" t="s">
        <v>213</v>
      </c>
      <c r="D49" s="83" t="s">
        <v>177</v>
      </c>
      <c r="E49" s="83" t="s">
        <v>106</v>
      </c>
      <c r="F49" s="84">
        <v>12500</v>
      </c>
      <c r="G49" s="84">
        <v>12500</v>
      </c>
      <c r="H49" s="89" t="s">
        <v>127</v>
      </c>
      <c r="I49" s="86">
        <v>0</v>
      </c>
      <c r="J49" s="86">
        <v>0</v>
      </c>
      <c r="K49" s="87">
        <v>0</v>
      </c>
      <c r="L49" s="87">
        <v>0</v>
      </c>
      <c r="M49" s="84">
        <v>12500</v>
      </c>
      <c r="N49" s="88" t="s">
        <v>128</v>
      </c>
      <c r="O49" s="67"/>
      <c r="P49" s="80">
        <v>55</v>
      </c>
    </row>
    <row r="50" spans="1:16" ht="30" x14ac:dyDescent="0.2">
      <c r="A50" s="81">
        <v>38</v>
      </c>
      <c r="B50" s="82" t="s">
        <v>214</v>
      </c>
      <c r="C50" s="83" t="s">
        <v>215</v>
      </c>
      <c r="D50" s="83" t="s">
        <v>216</v>
      </c>
      <c r="E50" s="83" t="s">
        <v>106</v>
      </c>
      <c r="F50" s="84">
        <v>7500</v>
      </c>
      <c r="G50" s="84">
        <v>7500</v>
      </c>
      <c r="H50" s="89" t="s">
        <v>127</v>
      </c>
      <c r="I50" s="86">
        <v>0</v>
      </c>
      <c r="J50" s="86">
        <v>0</v>
      </c>
      <c r="K50" s="87">
        <v>0</v>
      </c>
      <c r="L50" s="87">
        <v>0</v>
      </c>
      <c r="M50" s="84">
        <v>7500</v>
      </c>
      <c r="N50" s="88" t="s">
        <v>128</v>
      </c>
      <c r="O50" s="67"/>
      <c r="P50" s="80">
        <v>56</v>
      </c>
    </row>
    <row r="51" spans="1:16" ht="30" x14ac:dyDescent="0.2">
      <c r="A51" s="81">
        <v>39</v>
      </c>
      <c r="B51" s="82" t="s">
        <v>217</v>
      </c>
      <c r="C51" s="83" t="s">
        <v>215</v>
      </c>
      <c r="D51" s="83" t="s">
        <v>218</v>
      </c>
      <c r="E51" s="83" t="s">
        <v>106</v>
      </c>
      <c r="F51" s="84">
        <v>12000</v>
      </c>
      <c r="G51" s="84">
        <v>12000</v>
      </c>
      <c r="H51" s="89" t="s">
        <v>127</v>
      </c>
      <c r="I51" s="86">
        <v>0</v>
      </c>
      <c r="J51" s="86">
        <v>0</v>
      </c>
      <c r="K51" s="87">
        <v>0</v>
      </c>
      <c r="L51" s="87">
        <v>0</v>
      </c>
      <c r="M51" s="84">
        <v>12000</v>
      </c>
      <c r="N51" s="88" t="s">
        <v>128</v>
      </c>
      <c r="O51" s="67"/>
      <c r="P51" s="80">
        <v>57</v>
      </c>
    </row>
    <row r="52" spans="1:16" ht="30" x14ac:dyDescent="0.2">
      <c r="A52" s="81">
        <v>40</v>
      </c>
      <c r="B52" s="82" t="s">
        <v>219</v>
      </c>
      <c r="C52" s="83" t="s">
        <v>220</v>
      </c>
      <c r="D52" s="83" t="s">
        <v>177</v>
      </c>
      <c r="E52" s="83" t="s">
        <v>106</v>
      </c>
      <c r="F52" s="84">
        <v>40000</v>
      </c>
      <c r="G52" s="84">
        <v>40000</v>
      </c>
      <c r="H52" s="89" t="s">
        <v>127</v>
      </c>
      <c r="I52" s="86">
        <v>0</v>
      </c>
      <c r="J52" s="86">
        <v>0</v>
      </c>
      <c r="K52" s="87">
        <v>0</v>
      </c>
      <c r="L52" s="87">
        <v>0</v>
      </c>
      <c r="M52" s="84">
        <v>40000</v>
      </c>
      <c r="N52" s="88" t="s">
        <v>128</v>
      </c>
      <c r="O52" s="67"/>
      <c r="P52" s="80">
        <v>58</v>
      </c>
    </row>
    <row r="53" spans="1:16" ht="30" x14ac:dyDescent="0.2">
      <c r="A53" s="81">
        <v>41</v>
      </c>
      <c r="B53" s="82" t="s">
        <v>221</v>
      </c>
      <c r="C53" s="83" t="s">
        <v>222</v>
      </c>
      <c r="D53" s="83" t="s">
        <v>223</v>
      </c>
      <c r="E53" s="83" t="s">
        <v>106</v>
      </c>
      <c r="F53" s="84">
        <v>35000</v>
      </c>
      <c r="G53" s="84">
        <v>35000</v>
      </c>
      <c r="H53" s="89" t="s">
        <v>127</v>
      </c>
      <c r="I53" s="86">
        <v>0</v>
      </c>
      <c r="J53" s="86">
        <v>0</v>
      </c>
      <c r="K53" s="87">
        <v>0</v>
      </c>
      <c r="L53" s="87">
        <v>0</v>
      </c>
      <c r="M53" s="84">
        <v>35000</v>
      </c>
      <c r="N53" s="88" t="s">
        <v>128</v>
      </c>
      <c r="O53" s="67"/>
      <c r="P53" s="80">
        <v>59</v>
      </c>
    </row>
    <row r="54" spans="1:16" ht="30" x14ac:dyDescent="0.2">
      <c r="A54" s="81">
        <v>42</v>
      </c>
      <c r="B54" s="82" t="s">
        <v>224</v>
      </c>
      <c r="C54" s="83" t="s">
        <v>225</v>
      </c>
      <c r="D54" s="83" t="s">
        <v>226</v>
      </c>
      <c r="E54" s="83" t="s">
        <v>106</v>
      </c>
      <c r="F54" s="84">
        <v>15000</v>
      </c>
      <c r="G54" s="84">
        <v>15000</v>
      </c>
      <c r="H54" s="89" t="s">
        <v>127</v>
      </c>
      <c r="I54" s="86">
        <v>0</v>
      </c>
      <c r="J54" s="86">
        <v>0</v>
      </c>
      <c r="K54" s="87">
        <v>0</v>
      </c>
      <c r="L54" s="87">
        <v>0</v>
      </c>
      <c r="M54" s="84">
        <v>15000</v>
      </c>
      <c r="N54" s="88" t="s">
        <v>128</v>
      </c>
      <c r="O54" s="67"/>
      <c r="P54" s="80">
        <v>60</v>
      </c>
    </row>
    <row r="55" spans="1:16" ht="30" x14ac:dyDescent="0.2">
      <c r="A55" s="81">
        <v>43</v>
      </c>
      <c r="B55" s="82" t="s">
        <v>227</v>
      </c>
      <c r="C55" s="83" t="s">
        <v>225</v>
      </c>
      <c r="D55" s="83" t="s">
        <v>135</v>
      </c>
      <c r="E55" s="83" t="s">
        <v>106</v>
      </c>
      <c r="F55" s="84">
        <v>350000</v>
      </c>
      <c r="G55" s="84">
        <v>350000</v>
      </c>
      <c r="H55" s="89" t="s">
        <v>127</v>
      </c>
      <c r="I55" s="86">
        <v>0</v>
      </c>
      <c r="J55" s="86">
        <v>0</v>
      </c>
      <c r="K55" s="87">
        <v>0</v>
      </c>
      <c r="L55" s="87">
        <v>0</v>
      </c>
      <c r="M55" s="84">
        <v>350000</v>
      </c>
      <c r="N55" s="88" t="s">
        <v>128</v>
      </c>
      <c r="O55" s="67"/>
      <c r="P55" s="80">
        <v>61</v>
      </c>
    </row>
    <row r="56" spans="1:16" ht="30" x14ac:dyDescent="0.2">
      <c r="A56" s="81">
        <v>44</v>
      </c>
      <c r="B56" s="82" t="s">
        <v>228</v>
      </c>
      <c r="C56" s="83" t="s">
        <v>229</v>
      </c>
      <c r="D56" s="83" t="s">
        <v>230</v>
      </c>
      <c r="E56" s="83" t="s">
        <v>106</v>
      </c>
      <c r="F56" s="84">
        <v>10000</v>
      </c>
      <c r="G56" s="84">
        <v>10000</v>
      </c>
      <c r="H56" s="89" t="s">
        <v>127</v>
      </c>
      <c r="I56" s="86">
        <v>0</v>
      </c>
      <c r="J56" s="86">
        <v>0</v>
      </c>
      <c r="K56" s="87">
        <v>0</v>
      </c>
      <c r="L56" s="87">
        <v>0</v>
      </c>
      <c r="M56" s="84">
        <v>10000</v>
      </c>
      <c r="N56" s="88" t="s">
        <v>128</v>
      </c>
      <c r="O56" s="67"/>
      <c r="P56" s="80">
        <v>62</v>
      </c>
    </row>
    <row r="57" spans="1:16" ht="30" x14ac:dyDescent="0.2">
      <c r="A57" s="81">
        <v>45</v>
      </c>
      <c r="B57" s="82" t="s">
        <v>231</v>
      </c>
      <c r="C57" s="83" t="s">
        <v>232</v>
      </c>
      <c r="D57" s="83" t="s">
        <v>233</v>
      </c>
      <c r="E57" s="83" t="s">
        <v>106</v>
      </c>
      <c r="F57" s="84">
        <v>8000</v>
      </c>
      <c r="G57" s="84">
        <v>8000</v>
      </c>
      <c r="H57" s="89" t="s">
        <v>127</v>
      </c>
      <c r="I57" s="86">
        <v>0</v>
      </c>
      <c r="J57" s="86">
        <v>0</v>
      </c>
      <c r="K57" s="87">
        <v>0</v>
      </c>
      <c r="L57" s="87">
        <v>0</v>
      </c>
      <c r="M57" s="84">
        <v>8000</v>
      </c>
      <c r="N57" s="88" t="s">
        <v>128</v>
      </c>
      <c r="O57" s="67"/>
      <c r="P57" s="80">
        <v>64</v>
      </c>
    </row>
    <row r="58" spans="1:16" ht="30" x14ac:dyDescent="0.2">
      <c r="A58" s="81">
        <v>46</v>
      </c>
      <c r="B58" s="82" t="s">
        <v>234</v>
      </c>
      <c r="C58" s="83" t="s">
        <v>235</v>
      </c>
      <c r="D58" s="83" t="s">
        <v>236</v>
      </c>
      <c r="E58" s="83" t="s">
        <v>106</v>
      </c>
      <c r="F58" s="84">
        <v>50000</v>
      </c>
      <c r="G58" s="84">
        <v>50000</v>
      </c>
      <c r="H58" s="89" t="s">
        <v>127</v>
      </c>
      <c r="I58" s="86">
        <v>0</v>
      </c>
      <c r="J58" s="86">
        <v>0</v>
      </c>
      <c r="K58" s="87">
        <v>0</v>
      </c>
      <c r="L58" s="87">
        <v>0</v>
      </c>
      <c r="M58" s="84">
        <v>50000</v>
      </c>
      <c r="N58" s="88" t="s">
        <v>128</v>
      </c>
      <c r="O58" s="67"/>
      <c r="P58" s="80">
        <v>68</v>
      </c>
    </row>
    <row r="59" spans="1:16" ht="30" x14ac:dyDescent="0.2">
      <c r="A59" s="81">
        <v>47</v>
      </c>
      <c r="B59" s="82" t="s">
        <v>237</v>
      </c>
      <c r="C59" s="83" t="s">
        <v>238</v>
      </c>
      <c r="D59" s="83" t="s">
        <v>239</v>
      </c>
      <c r="E59" s="83" t="s">
        <v>106</v>
      </c>
      <c r="F59" s="84">
        <v>0</v>
      </c>
      <c r="G59" s="84">
        <v>336000</v>
      </c>
      <c r="H59" s="89" t="s">
        <v>127</v>
      </c>
      <c r="I59" s="86">
        <v>0</v>
      </c>
      <c r="J59" s="86">
        <v>0</v>
      </c>
      <c r="K59" s="87">
        <v>0</v>
      </c>
      <c r="L59" s="87">
        <v>0</v>
      </c>
      <c r="M59" s="84">
        <v>336000</v>
      </c>
      <c r="N59" s="88" t="s">
        <v>128</v>
      </c>
      <c r="O59" s="67"/>
      <c r="P59" s="80">
        <v>74</v>
      </c>
    </row>
    <row r="60" spans="1:16" x14ac:dyDescent="0.2">
      <c r="A60" s="81">
        <v>48</v>
      </c>
      <c r="B60" s="82" t="s">
        <v>240</v>
      </c>
      <c r="C60" s="83" t="s">
        <v>241</v>
      </c>
      <c r="D60" s="83" t="s">
        <v>130</v>
      </c>
      <c r="E60" s="83" t="s">
        <v>106</v>
      </c>
      <c r="F60" s="84">
        <v>350000</v>
      </c>
      <c r="G60" s="84">
        <v>350000</v>
      </c>
      <c r="H60" s="89" t="s">
        <v>127</v>
      </c>
      <c r="I60" s="86">
        <v>0</v>
      </c>
      <c r="J60" s="86">
        <v>0</v>
      </c>
      <c r="K60" s="87">
        <v>0</v>
      </c>
      <c r="L60" s="87">
        <v>0</v>
      </c>
      <c r="M60" s="84">
        <v>350000</v>
      </c>
      <c r="N60" s="88" t="s">
        <v>131</v>
      </c>
      <c r="O60" s="67"/>
      <c r="P60" s="80">
        <v>95</v>
      </c>
    </row>
    <row r="61" spans="1:16" ht="30" x14ac:dyDescent="0.2">
      <c r="A61" s="81">
        <v>49</v>
      </c>
      <c r="B61" s="82" t="s">
        <v>242</v>
      </c>
      <c r="C61" s="83" t="s">
        <v>243</v>
      </c>
      <c r="D61" s="83" t="s">
        <v>135</v>
      </c>
      <c r="E61" s="83" t="s">
        <v>106</v>
      </c>
      <c r="F61" s="84">
        <v>350000</v>
      </c>
      <c r="G61" s="84">
        <v>350000</v>
      </c>
      <c r="H61" s="89" t="s">
        <v>127</v>
      </c>
      <c r="I61" s="86">
        <v>0</v>
      </c>
      <c r="J61" s="86">
        <v>0</v>
      </c>
      <c r="K61" s="87">
        <v>0</v>
      </c>
      <c r="L61" s="87">
        <v>0</v>
      </c>
      <c r="M61" s="84">
        <v>350000</v>
      </c>
      <c r="N61" s="88" t="s">
        <v>128</v>
      </c>
      <c r="O61" s="67"/>
      <c r="P61" s="80">
        <v>100</v>
      </c>
    </row>
    <row r="62" spans="1:16" ht="30" x14ac:dyDescent="0.2">
      <c r="A62" s="81">
        <v>50</v>
      </c>
      <c r="B62" s="82" t="s">
        <v>244</v>
      </c>
      <c r="C62" s="83" t="s">
        <v>245</v>
      </c>
      <c r="D62" s="83" t="s">
        <v>148</v>
      </c>
      <c r="E62" s="83" t="s">
        <v>106</v>
      </c>
      <c r="F62" s="84">
        <v>300000</v>
      </c>
      <c r="G62" s="84">
        <v>300000</v>
      </c>
      <c r="H62" s="89" t="s">
        <v>127</v>
      </c>
      <c r="I62" s="86">
        <v>0</v>
      </c>
      <c r="J62" s="86">
        <v>0</v>
      </c>
      <c r="K62" s="87">
        <v>0</v>
      </c>
      <c r="L62" s="87">
        <v>0</v>
      </c>
      <c r="M62" s="84">
        <v>300000</v>
      </c>
      <c r="N62" s="88" t="s">
        <v>128</v>
      </c>
      <c r="O62" s="67"/>
      <c r="P62" s="80">
        <v>102</v>
      </c>
    </row>
    <row r="63" spans="1:16" ht="30" x14ac:dyDescent="0.2">
      <c r="A63" s="81">
        <v>51</v>
      </c>
      <c r="B63" s="82" t="s">
        <v>246</v>
      </c>
      <c r="C63" s="83" t="s">
        <v>245</v>
      </c>
      <c r="D63" s="83" t="s">
        <v>135</v>
      </c>
      <c r="E63" s="83" t="s">
        <v>106</v>
      </c>
      <c r="F63" s="84">
        <v>350000</v>
      </c>
      <c r="G63" s="84">
        <v>350000</v>
      </c>
      <c r="H63" s="89" t="s">
        <v>127</v>
      </c>
      <c r="I63" s="86">
        <v>0</v>
      </c>
      <c r="J63" s="86">
        <v>0</v>
      </c>
      <c r="K63" s="87">
        <v>0</v>
      </c>
      <c r="L63" s="87">
        <v>0</v>
      </c>
      <c r="M63" s="84">
        <v>350000</v>
      </c>
      <c r="N63" s="88" t="s">
        <v>128</v>
      </c>
      <c r="O63" s="67"/>
      <c r="P63" s="80">
        <v>103</v>
      </c>
    </row>
    <row r="64" spans="1:16" ht="30" x14ac:dyDescent="0.2">
      <c r="A64" s="81">
        <v>52</v>
      </c>
      <c r="B64" s="82" t="s">
        <v>247</v>
      </c>
      <c r="C64" s="83" t="s">
        <v>248</v>
      </c>
      <c r="D64" s="83" t="s">
        <v>135</v>
      </c>
      <c r="E64" s="83" t="s">
        <v>106</v>
      </c>
      <c r="F64" s="84">
        <v>350000</v>
      </c>
      <c r="G64" s="84">
        <v>350000</v>
      </c>
      <c r="H64" s="89" t="s">
        <v>127</v>
      </c>
      <c r="I64" s="86">
        <v>0</v>
      </c>
      <c r="J64" s="86">
        <v>0</v>
      </c>
      <c r="K64" s="87">
        <v>0</v>
      </c>
      <c r="L64" s="87">
        <v>0</v>
      </c>
      <c r="M64" s="84">
        <v>350000</v>
      </c>
      <c r="N64" s="88" t="s">
        <v>128</v>
      </c>
      <c r="O64" s="67"/>
      <c r="P64" s="80">
        <v>117</v>
      </c>
    </row>
    <row r="65" spans="1:16" x14ac:dyDescent="0.2">
      <c r="A65" s="81">
        <v>53</v>
      </c>
      <c r="B65" s="82" t="s">
        <v>249</v>
      </c>
      <c r="C65" s="83" t="s">
        <v>250</v>
      </c>
      <c r="D65" s="83" t="s">
        <v>130</v>
      </c>
      <c r="E65" s="83" t="s">
        <v>106</v>
      </c>
      <c r="F65" s="84">
        <v>350000</v>
      </c>
      <c r="G65" s="84">
        <v>350000</v>
      </c>
      <c r="H65" s="89" t="s">
        <v>127</v>
      </c>
      <c r="I65" s="86">
        <v>0</v>
      </c>
      <c r="J65" s="86">
        <v>0</v>
      </c>
      <c r="K65" s="87">
        <v>0</v>
      </c>
      <c r="L65" s="87">
        <v>0</v>
      </c>
      <c r="M65" s="84">
        <v>350000</v>
      </c>
      <c r="N65" s="88" t="s">
        <v>131</v>
      </c>
      <c r="O65" s="67"/>
      <c r="P65" s="80">
        <v>157</v>
      </c>
    </row>
    <row r="66" spans="1:16" ht="30" x14ac:dyDescent="0.2">
      <c r="A66" s="81">
        <v>54</v>
      </c>
      <c r="B66" s="82" t="s">
        <v>251</v>
      </c>
      <c r="C66" s="83" t="s">
        <v>252</v>
      </c>
      <c r="D66" s="83" t="s">
        <v>148</v>
      </c>
      <c r="E66" s="83" t="s">
        <v>106</v>
      </c>
      <c r="F66" s="84">
        <v>225000</v>
      </c>
      <c r="G66" s="84">
        <v>225000</v>
      </c>
      <c r="H66" s="89" t="s">
        <v>127</v>
      </c>
      <c r="I66" s="86">
        <v>0</v>
      </c>
      <c r="J66" s="86">
        <v>0</v>
      </c>
      <c r="K66" s="87">
        <v>0</v>
      </c>
      <c r="L66" s="87">
        <v>0</v>
      </c>
      <c r="M66" s="84">
        <v>225000</v>
      </c>
      <c r="N66" s="88" t="s">
        <v>128</v>
      </c>
      <c r="O66" s="67"/>
      <c r="P66" s="80">
        <v>165</v>
      </c>
    </row>
    <row r="67" spans="1:16" ht="30" x14ac:dyDescent="0.2">
      <c r="A67" s="81">
        <v>55</v>
      </c>
      <c r="B67" s="82" t="s">
        <v>253</v>
      </c>
      <c r="C67" s="83" t="s">
        <v>252</v>
      </c>
      <c r="D67" s="83" t="s">
        <v>135</v>
      </c>
      <c r="E67" s="83" t="s">
        <v>106</v>
      </c>
      <c r="F67" s="84">
        <v>350000</v>
      </c>
      <c r="G67" s="84">
        <v>350000</v>
      </c>
      <c r="H67" s="89" t="s">
        <v>127</v>
      </c>
      <c r="I67" s="86">
        <v>0</v>
      </c>
      <c r="J67" s="86">
        <v>0</v>
      </c>
      <c r="K67" s="87">
        <v>0</v>
      </c>
      <c r="L67" s="87">
        <v>0</v>
      </c>
      <c r="M67" s="84">
        <v>350000</v>
      </c>
      <c r="N67" s="88" t="s">
        <v>128</v>
      </c>
      <c r="O67" s="67"/>
      <c r="P67" s="80">
        <v>170</v>
      </c>
    </row>
    <row r="68" spans="1:16" ht="30" x14ac:dyDescent="0.2">
      <c r="A68" s="81">
        <v>56</v>
      </c>
      <c r="B68" s="82" t="s">
        <v>254</v>
      </c>
      <c r="C68" s="83" t="s">
        <v>255</v>
      </c>
      <c r="D68" s="83" t="s">
        <v>256</v>
      </c>
      <c r="E68" s="83" t="s">
        <v>106</v>
      </c>
      <c r="F68" s="84">
        <v>250000</v>
      </c>
      <c r="G68" s="84">
        <v>250000</v>
      </c>
      <c r="H68" s="89" t="s">
        <v>127</v>
      </c>
      <c r="I68" s="86">
        <v>0</v>
      </c>
      <c r="J68" s="86">
        <v>0</v>
      </c>
      <c r="K68" s="87">
        <v>0</v>
      </c>
      <c r="L68" s="87">
        <v>0</v>
      </c>
      <c r="M68" s="84">
        <v>250000</v>
      </c>
      <c r="N68" s="88" t="s">
        <v>128</v>
      </c>
      <c r="O68" s="67"/>
      <c r="P68" s="80">
        <v>176</v>
      </c>
    </row>
    <row r="69" spans="1:16" ht="30" x14ac:dyDescent="0.2">
      <c r="A69" s="81">
        <v>57</v>
      </c>
      <c r="B69" s="82" t="s">
        <v>257</v>
      </c>
      <c r="C69" s="83" t="s">
        <v>258</v>
      </c>
      <c r="D69" s="83" t="s">
        <v>259</v>
      </c>
      <c r="E69" s="83" t="s">
        <v>106</v>
      </c>
      <c r="F69" s="84">
        <v>300000</v>
      </c>
      <c r="G69" s="84">
        <v>300000</v>
      </c>
      <c r="H69" s="89" t="s">
        <v>127</v>
      </c>
      <c r="I69" s="86">
        <v>0</v>
      </c>
      <c r="J69" s="86">
        <v>0</v>
      </c>
      <c r="K69" s="87">
        <v>0</v>
      </c>
      <c r="L69" s="87">
        <v>0</v>
      </c>
      <c r="M69" s="84">
        <v>300000</v>
      </c>
      <c r="N69" s="88" t="s">
        <v>128</v>
      </c>
      <c r="O69" s="67"/>
      <c r="P69" s="80">
        <v>199</v>
      </c>
    </row>
    <row r="70" spans="1:16" ht="30" x14ac:dyDescent="0.2">
      <c r="A70" s="81">
        <v>58</v>
      </c>
      <c r="B70" s="82" t="s">
        <v>260</v>
      </c>
      <c r="C70" s="83" t="s">
        <v>140</v>
      </c>
      <c r="D70" s="83" t="s">
        <v>261</v>
      </c>
      <c r="E70" s="83" t="s">
        <v>106</v>
      </c>
      <c r="F70" s="84">
        <v>517000</v>
      </c>
      <c r="G70" s="84">
        <v>517000</v>
      </c>
      <c r="H70" s="89" t="s">
        <v>127</v>
      </c>
      <c r="I70" s="86">
        <v>0</v>
      </c>
      <c r="J70" s="86">
        <v>0</v>
      </c>
      <c r="K70" s="87">
        <v>0</v>
      </c>
      <c r="L70" s="87">
        <v>0</v>
      </c>
      <c r="M70" s="84">
        <v>517000</v>
      </c>
      <c r="N70" s="88" t="s">
        <v>128</v>
      </c>
      <c r="O70" s="67"/>
      <c r="P70" s="80">
        <v>203</v>
      </c>
    </row>
    <row r="71" spans="1:16" ht="30" x14ac:dyDescent="0.2">
      <c r="A71" s="81">
        <v>59</v>
      </c>
      <c r="B71" s="82" t="s">
        <v>262</v>
      </c>
      <c r="C71" s="83" t="s">
        <v>140</v>
      </c>
      <c r="D71" s="83" t="s">
        <v>187</v>
      </c>
      <c r="E71" s="83" t="s">
        <v>106</v>
      </c>
      <c r="F71" s="84">
        <v>287500</v>
      </c>
      <c r="G71" s="84">
        <v>287500</v>
      </c>
      <c r="H71" s="89" t="s">
        <v>127</v>
      </c>
      <c r="I71" s="86">
        <v>0</v>
      </c>
      <c r="J71" s="86">
        <v>0</v>
      </c>
      <c r="K71" s="87">
        <v>0</v>
      </c>
      <c r="L71" s="87">
        <v>0</v>
      </c>
      <c r="M71" s="84">
        <v>287500</v>
      </c>
      <c r="N71" s="88" t="s">
        <v>128</v>
      </c>
      <c r="O71" s="67"/>
      <c r="P71" s="80">
        <v>204</v>
      </c>
    </row>
    <row r="72" spans="1:16" ht="30" x14ac:dyDescent="0.2">
      <c r="A72" s="81">
        <v>60</v>
      </c>
      <c r="B72" s="82" t="s">
        <v>263</v>
      </c>
      <c r="C72" s="83" t="s">
        <v>264</v>
      </c>
      <c r="D72" s="83" t="s">
        <v>148</v>
      </c>
      <c r="E72" s="83" t="s">
        <v>106</v>
      </c>
      <c r="F72" s="84">
        <v>100000</v>
      </c>
      <c r="G72" s="84">
        <v>100000</v>
      </c>
      <c r="H72" s="89" t="s">
        <v>127</v>
      </c>
      <c r="I72" s="86">
        <v>0</v>
      </c>
      <c r="J72" s="86">
        <v>0</v>
      </c>
      <c r="K72" s="87">
        <v>0</v>
      </c>
      <c r="L72" s="87">
        <v>0</v>
      </c>
      <c r="M72" s="84">
        <v>100000</v>
      </c>
      <c r="N72" s="88" t="s">
        <v>128</v>
      </c>
      <c r="O72" s="67"/>
      <c r="P72" s="80">
        <v>205</v>
      </c>
    </row>
    <row r="73" spans="1:16" ht="30" x14ac:dyDescent="0.2">
      <c r="A73" s="81">
        <v>61</v>
      </c>
      <c r="B73" s="82" t="s">
        <v>265</v>
      </c>
      <c r="C73" s="83" t="s">
        <v>266</v>
      </c>
      <c r="D73" s="83" t="s">
        <v>177</v>
      </c>
      <c r="E73" s="83" t="s">
        <v>106</v>
      </c>
      <c r="F73" s="84">
        <v>12500</v>
      </c>
      <c r="G73" s="84">
        <v>12500</v>
      </c>
      <c r="H73" s="89" t="s">
        <v>127</v>
      </c>
      <c r="I73" s="86">
        <v>0</v>
      </c>
      <c r="J73" s="86">
        <v>0</v>
      </c>
      <c r="K73" s="87">
        <v>0</v>
      </c>
      <c r="L73" s="87">
        <v>0</v>
      </c>
      <c r="M73" s="84">
        <v>12500</v>
      </c>
      <c r="N73" s="88" t="s">
        <v>128</v>
      </c>
      <c r="O73" s="67"/>
      <c r="P73" s="80">
        <v>208</v>
      </c>
    </row>
    <row r="74" spans="1:16" ht="30" x14ac:dyDescent="0.2">
      <c r="A74" s="81">
        <v>62</v>
      </c>
      <c r="B74" s="82" t="s">
        <v>267</v>
      </c>
      <c r="C74" s="83" t="s">
        <v>268</v>
      </c>
      <c r="D74" s="83" t="s">
        <v>177</v>
      </c>
      <c r="E74" s="83" t="s">
        <v>106</v>
      </c>
      <c r="F74" s="84">
        <v>40000</v>
      </c>
      <c r="G74" s="84">
        <v>40000</v>
      </c>
      <c r="H74" s="89" t="s">
        <v>127</v>
      </c>
      <c r="I74" s="86">
        <v>0</v>
      </c>
      <c r="J74" s="86">
        <v>0</v>
      </c>
      <c r="K74" s="87">
        <v>0</v>
      </c>
      <c r="L74" s="87">
        <v>0</v>
      </c>
      <c r="M74" s="84">
        <v>40000</v>
      </c>
      <c r="N74" s="88" t="s">
        <v>128</v>
      </c>
      <c r="O74" s="67"/>
      <c r="P74" s="80">
        <v>209</v>
      </c>
    </row>
    <row r="75" spans="1:16" ht="30" x14ac:dyDescent="0.2">
      <c r="A75" s="81">
        <v>63</v>
      </c>
      <c r="B75" s="82" t="s">
        <v>269</v>
      </c>
      <c r="C75" s="83" t="s">
        <v>270</v>
      </c>
      <c r="D75" s="83" t="s">
        <v>177</v>
      </c>
      <c r="E75" s="83" t="s">
        <v>106</v>
      </c>
      <c r="F75" s="84">
        <v>120000</v>
      </c>
      <c r="G75" s="84">
        <v>120000</v>
      </c>
      <c r="H75" s="89" t="s">
        <v>127</v>
      </c>
      <c r="I75" s="86">
        <v>0</v>
      </c>
      <c r="J75" s="86">
        <v>0</v>
      </c>
      <c r="K75" s="87">
        <v>0</v>
      </c>
      <c r="L75" s="87">
        <v>0</v>
      </c>
      <c r="M75" s="84">
        <v>120000</v>
      </c>
      <c r="N75" s="88" t="s">
        <v>128</v>
      </c>
      <c r="O75" s="67"/>
      <c r="P75" s="80">
        <v>210</v>
      </c>
    </row>
    <row r="76" spans="1:16" ht="30" x14ac:dyDescent="0.2">
      <c r="A76" s="81">
        <v>64</v>
      </c>
      <c r="B76" s="82" t="s">
        <v>271</v>
      </c>
      <c r="C76" s="83" t="s">
        <v>270</v>
      </c>
      <c r="D76" s="83" t="s">
        <v>144</v>
      </c>
      <c r="E76" s="83" t="s">
        <v>106</v>
      </c>
      <c r="F76" s="84">
        <v>20000</v>
      </c>
      <c r="G76" s="84">
        <v>20000</v>
      </c>
      <c r="H76" s="89" t="s">
        <v>127</v>
      </c>
      <c r="I76" s="86">
        <v>0</v>
      </c>
      <c r="J76" s="86">
        <v>0</v>
      </c>
      <c r="K76" s="87">
        <v>0</v>
      </c>
      <c r="L76" s="87">
        <v>0</v>
      </c>
      <c r="M76" s="84">
        <v>20000</v>
      </c>
      <c r="N76" s="88" t="s">
        <v>128</v>
      </c>
      <c r="O76" s="67"/>
      <c r="P76" s="80">
        <v>211</v>
      </c>
    </row>
    <row r="77" spans="1:16" ht="30" x14ac:dyDescent="0.2">
      <c r="A77" s="81">
        <v>65</v>
      </c>
      <c r="B77" s="82" t="s">
        <v>272</v>
      </c>
      <c r="C77" s="83" t="s">
        <v>273</v>
      </c>
      <c r="D77" s="83" t="s">
        <v>261</v>
      </c>
      <c r="E77" s="83" t="s">
        <v>106</v>
      </c>
      <c r="F77" s="84">
        <v>150000</v>
      </c>
      <c r="G77" s="84">
        <v>150000</v>
      </c>
      <c r="H77" s="89" t="s">
        <v>127</v>
      </c>
      <c r="I77" s="86">
        <v>0</v>
      </c>
      <c r="J77" s="86">
        <v>0</v>
      </c>
      <c r="K77" s="87">
        <v>0</v>
      </c>
      <c r="L77" s="87">
        <v>0</v>
      </c>
      <c r="M77" s="84">
        <v>150000</v>
      </c>
      <c r="N77" s="88" t="s">
        <v>128</v>
      </c>
      <c r="O77" s="67"/>
      <c r="P77" s="80">
        <v>212</v>
      </c>
    </row>
    <row r="78" spans="1:16" ht="30" x14ac:dyDescent="0.2">
      <c r="A78" s="81">
        <v>66</v>
      </c>
      <c r="B78" s="82" t="s">
        <v>274</v>
      </c>
      <c r="C78" s="83" t="s">
        <v>275</v>
      </c>
      <c r="D78" s="83" t="s">
        <v>187</v>
      </c>
      <c r="E78" s="83" t="s">
        <v>106</v>
      </c>
      <c r="F78" s="84">
        <v>220000</v>
      </c>
      <c r="G78" s="84">
        <v>220000</v>
      </c>
      <c r="H78" s="89" t="s">
        <v>127</v>
      </c>
      <c r="I78" s="86">
        <v>0</v>
      </c>
      <c r="J78" s="86">
        <v>0</v>
      </c>
      <c r="K78" s="87">
        <v>0</v>
      </c>
      <c r="L78" s="87">
        <v>0</v>
      </c>
      <c r="M78" s="84">
        <v>220000</v>
      </c>
      <c r="N78" s="88" t="s">
        <v>128</v>
      </c>
      <c r="O78" s="67"/>
      <c r="P78" s="80">
        <v>213</v>
      </c>
    </row>
    <row r="79" spans="1:16" ht="30" x14ac:dyDescent="0.2">
      <c r="A79" s="81">
        <v>67</v>
      </c>
      <c r="B79" s="82" t="s">
        <v>276</v>
      </c>
      <c r="C79" s="83" t="s">
        <v>275</v>
      </c>
      <c r="D79" s="83" t="s">
        <v>277</v>
      </c>
      <c r="E79" s="83" t="s">
        <v>106</v>
      </c>
      <c r="F79" s="84">
        <v>300000</v>
      </c>
      <c r="G79" s="84">
        <v>300000</v>
      </c>
      <c r="H79" s="89" t="s">
        <v>127</v>
      </c>
      <c r="I79" s="86">
        <v>0</v>
      </c>
      <c r="J79" s="86">
        <v>0</v>
      </c>
      <c r="K79" s="87">
        <v>0</v>
      </c>
      <c r="L79" s="87">
        <v>0</v>
      </c>
      <c r="M79" s="84">
        <v>300000</v>
      </c>
      <c r="N79" s="88" t="s">
        <v>128</v>
      </c>
      <c r="O79" s="67"/>
      <c r="P79" s="80">
        <v>214</v>
      </c>
    </row>
    <row r="80" spans="1:16" ht="30" x14ac:dyDescent="0.2">
      <c r="A80" s="81">
        <v>68</v>
      </c>
      <c r="B80" s="82" t="s">
        <v>278</v>
      </c>
      <c r="C80" s="83" t="s">
        <v>275</v>
      </c>
      <c r="D80" s="83" t="s">
        <v>148</v>
      </c>
      <c r="E80" s="83" t="s">
        <v>106</v>
      </c>
      <c r="F80" s="84">
        <v>250000</v>
      </c>
      <c r="G80" s="84">
        <v>250000</v>
      </c>
      <c r="H80" s="89" t="s">
        <v>127</v>
      </c>
      <c r="I80" s="86">
        <v>0</v>
      </c>
      <c r="J80" s="86">
        <v>0</v>
      </c>
      <c r="K80" s="87">
        <v>0</v>
      </c>
      <c r="L80" s="87">
        <v>0</v>
      </c>
      <c r="M80" s="84">
        <v>250000</v>
      </c>
      <c r="N80" s="88" t="s">
        <v>128</v>
      </c>
      <c r="O80" s="67"/>
      <c r="P80" s="80">
        <v>215</v>
      </c>
    </row>
    <row r="81" spans="1:16" ht="30" x14ac:dyDescent="0.2">
      <c r="A81" s="81">
        <v>69</v>
      </c>
      <c r="B81" s="82" t="s">
        <v>279</v>
      </c>
      <c r="C81" s="83" t="s">
        <v>280</v>
      </c>
      <c r="D81" s="83" t="s">
        <v>148</v>
      </c>
      <c r="E81" s="83" t="s">
        <v>106</v>
      </c>
      <c r="F81" s="84">
        <v>65000</v>
      </c>
      <c r="G81" s="84">
        <v>65000</v>
      </c>
      <c r="H81" s="89" t="s">
        <v>127</v>
      </c>
      <c r="I81" s="86">
        <v>0</v>
      </c>
      <c r="J81" s="86">
        <v>0</v>
      </c>
      <c r="K81" s="87">
        <v>0</v>
      </c>
      <c r="L81" s="87">
        <v>0</v>
      </c>
      <c r="M81" s="84">
        <v>65000</v>
      </c>
      <c r="N81" s="88" t="s">
        <v>128</v>
      </c>
      <c r="O81" s="67"/>
      <c r="P81" s="80">
        <v>216</v>
      </c>
    </row>
    <row r="82" spans="1:16" ht="30" x14ac:dyDescent="0.2">
      <c r="A82" s="81">
        <v>70</v>
      </c>
      <c r="B82" s="82" t="s">
        <v>281</v>
      </c>
      <c r="C82" s="83" t="s">
        <v>282</v>
      </c>
      <c r="D82" s="83" t="s">
        <v>283</v>
      </c>
      <c r="E82" s="83" t="s">
        <v>106</v>
      </c>
      <c r="F82" s="84">
        <v>10000</v>
      </c>
      <c r="G82" s="84">
        <v>10000</v>
      </c>
      <c r="H82" s="89" t="s">
        <v>127</v>
      </c>
      <c r="I82" s="86">
        <v>0</v>
      </c>
      <c r="J82" s="86">
        <v>0</v>
      </c>
      <c r="K82" s="87">
        <v>0</v>
      </c>
      <c r="L82" s="87">
        <v>0</v>
      </c>
      <c r="M82" s="84">
        <v>10000</v>
      </c>
      <c r="N82" s="88" t="s">
        <v>128</v>
      </c>
      <c r="O82" s="67"/>
      <c r="P82" s="80">
        <v>217</v>
      </c>
    </row>
    <row r="83" spans="1:16" ht="30" x14ac:dyDescent="0.2">
      <c r="A83" s="81">
        <v>71</v>
      </c>
      <c r="B83" s="82" t="s">
        <v>284</v>
      </c>
      <c r="C83" s="83" t="s">
        <v>285</v>
      </c>
      <c r="D83" s="83" t="s">
        <v>286</v>
      </c>
      <c r="E83" s="83" t="s">
        <v>106</v>
      </c>
      <c r="F83" s="84">
        <v>7500</v>
      </c>
      <c r="G83" s="84">
        <v>7500</v>
      </c>
      <c r="H83" s="89" t="s">
        <v>127</v>
      </c>
      <c r="I83" s="86">
        <v>0</v>
      </c>
      <c r="J83" s="86">
        <v>0</v>
      </c>
      <c r="K83" s="87">
        <v>0</v>
      </c>
      <c r="L83" s="87">
        <v>0</v>
      </c>
      <c r="M83" s="84">
        <v>7500</v>
      </c>
      <c r="N83" s="88" t="s">
        <v>128</v>
      </c>
      <c r="O83" s="67"/>
      <c r="P83" s="80">
        <v>218</v>
      </c>
    </row>
    <row r="84" spans="1:16" ht="30" x14ac:dyDescent="0.2">
      <c r="A84" s="81">
        <v>72</v>
      </c>
      <c r="B84" s="82" t="s">
        <v>287</v>
      </c>
      <c r="C84" s="83" t="s">
        <v>288</v>
      </c>
      <c r="D84" s="83" t="s">
        <v>154</v>
      </c>
      <c r="E84" s="83" t="s">
        <v>106</v>
      </c>
      <c r="F84" s="84">
        <v>15000</v>
      </c>
      <c r="G84" s="84">
        <v>15000</v>
      </c>
      <c r="H84" s="89" t="s">
        <v>127</v>
      </c>
      <c r="I84" s="86">
        <v>0</v>
      </c>
      <c r="J84" s="86">
        <v>0</v>
      </c>
      <c r="K84" s="87">
        <v>0</v>
      </c>
      <c r="L84" s="87">
        <v>0</v>
      </c>
      <c r="M84" s="84">
        <v>15000</v>
      </c>
      <c r="N84" s="88" t="s">
        <v>128</v>
      </c>
      <c r="O84" s="67"/>
      <c r="P84" s="80">
        <v>219</v>
      </c>
    </row>
    <row r="85" spans="1:16" ht="30" x14ac:dyDescent="0.2">
      <c r="A85" s="81">
        <v>73</v>
      </c>
      <c r="B85" s="82" t="s">
        <v>289</v>
      </c>
      <c r="C85" s="83" t="s">
        <v>288</v>
      </c>
      <c r="D85" s="83" t="s">
        <v>177</v>
      </c>
      <c r="E85" s="83" t="s">
        <v>106</v>
      </c>
      <c r="F85" s="84">
        <v>12500</v>
      </c>
      <c r="G85" s="84">
        <v>12500</v>
      </c>
      <c r="H85" s="89" t="s">
        <v>127</v>
      </c>
      <c r="I85" s="86">
        <v>0</v>
      </c>
      <c r="J85" s="86">
        <v>0</v>
      </c>
      <c r="K85" s="87">
        <v>0</v>
      </c>
      <c r="L85" s="87">
        <v>0</v>
      </c>
      <c r="M85" s="84">
        <v>12500</v>
      </c>
      <c r="N85" s="88" t="s">
        <v>128</v>
      </c>
      <c r="O85" s="67"/>
      <c r="P85" s="80">
        <v>220</v>
      </c>
    </row>
    <row r="86" spans="1:16" ht="30" x14ac:dyDescent="0.2">
      <c r="A86" s="81">
        <v>74</v>
      </c>
      <c r="B86" s="82" t="s">
        <v>290</v>
      </c>
      <c r="C86" s="83" t="s">
        <v>252</v>
      </c>
      <c r="D86" s="83" t="s">
        <v>148</v>
      </c>
      <c r="E86" s="83" t="s">
        <v>106</v>
      </c>
      <c r="F86" s="84">
        <v>300000</v>
      </c>
      <c r="G86" s="84">
        <v>300000</v>
      </c>
      <c r="H86" s="89" t="s">
        <v>127</v>
      </c>
      <c r="I86" s="86">
        <v>0</v>
      </c>
      <c r="J86" s="86">
        <v>0</v>
      </c>
      <c r="K86" s="87">
        <v>0</v>
      </c>
      <c r="L86" s="87">
        <v>0</v>
      </c>
      <c r="M86" s="84">
        <v>300000</v>
      </c>
      <c r="N86" s="88" t="s">
        <v>128</v>
      </c>
      <c r="O86" s="67"/>
      <c r="P86" s="80">
        <v>223</v>
      </c>
    </row>
    <row r="87" spans="1:16" ht="30" x14ac:dyDescent="0.2">
      <c r="A87" s="81">
        <v>75</v>
      </c>
      <c r="B87" s="82" t="s">
        <v>291</v>
      </c>
      <c r="C87" s="83" t="s">
        <v>292</v>
      </c>
      <c r="D87" s="83" t="s">
        <v>177</v>
      </c>
      <c r="E87" s="83" t="s">
        <v>106</v>
      </c>
      <c r="F87" s="84">
        <v>40000</v>
      </c>
      <c r="G87" s="84">
        <v>40000</v>
      </c>
      <c r="H87" s="89" t="s">
        <v>127</v>
      </c>
      <c r="I87" s="86">
        <v>0</v>
      </c>
      <c r="J87" s="86">
        <v>0</v>
      </c>
      <c r="K87" s="87">
        <v>0</v>
      </c>
      <c r="L87" s="87">
        <v>0</v>
      </c>
      <c r="M87" s="84">
        <v>40000</v>
      </c>
      <c r="N87" s="88" t="s">
        <v>128</v>
      </c>
      <c r="O87" s="67"/>
      <c r="P87" s="80">
        <v>225</v>
      </c>
    </row>
    <row r="88" spans="1:16" ht="30" x14ac:dyDescent="0.2">
      <c r="A88" s="81">
        <v>76</v>
      </c>
      <c r="B88" s="82" t="s">
        <v>293</v>
      </c>
      <c r="C88" s="83" t="s">
        <v>292</v>
      </c>
      <c r="D88" s="83" t="s">
        <v>294</v>
      </c>
      <c r="E88" s="83" t="s">
        <v>106</v>
      </c>
      <c r="F88" s="84">
        <v>39000</v>
      </c>
      <c r="G88" s="84">
        <v>39000</v>
      </c>
      <c r="H88" s="89" t="s">
        <v>127</v>
      </c>
      <c r="I88" s="86">
        <v>0</v>
      </c>
      <c r="J88" s="86">
        <v>0</v>
      </c>
      <c r="K88" s="87">
        <v>0</v>
      </c>
      <c r="L88" s="87">
        <v>0</v>
      </c>
      <c r="M88" s="84">
        <v>39000</v>
      </c>
      <c r="N88" s="88" t="s">
        <v>128</v>
      </c>
      <c r="O88" s="67"/>
      <c r="P88" s="80">
        <v>226</v>
      </c>
    </row>
    <row r="89" spans="1:16" ht="30" x14ac:dyDescent="0.2">
      <c r="A89" s="81">
        <v>77</v>
      </c>
      <c r="B89" s="82" t="s">
        <v>295</v>
      </c>
      <c r="C89" s="83" t="s">
        <v>296</v>
      </c>
      <c r="D89" s="83" t="s">
        <v>177</v>
      </c>
      <c r="E89" s="83" t="s">
        <v>106</v>
      </c>
      <c r="F89" s="84">
        <v>40000</v>
      </c>
      <c r="G89" s="84">
        <v>40000</v>
      </c>
      <c r="H89" s="89" t="s">
        <v>127</v>
      </c>
      <c r="I89" s="86">
        <v>0</v>
      </c>
      <c r="J89" s="86">
        <v>0</v>
      </c>
      <c r="K89" s="87">
        <v>0</v>
      </c>
      <c r="L89" s="87">
        <v>0</v>
      </c>
      <c r="M89" s="84">
        <v>40000</v>
      </c>
      <c r="N89" s="88" t="s">
        <v>128</v>
      </c>
      <c r="O89" s="67"/>
      <c r="P89" s="80">
        <v>227</v>
      </c>
    </row>
    <row r="90" spans="1:16" ht="30" x14ac:dyDescent="0.2">
      <c r="A90" s="81">
        <v>78</v>
      </c>
      <c r="B90" s="82" t="s">
        <v>297</v>
      </c>
      <c r="C90" s="83" t="s">
        <v>296</v>
      </c>
      <c r="D90" s="83" t="s">
        <v>148</v>
      </c>
      <c r="E90" s="83" t="s">
        <v>106</v>
      </c>
      <c r="F90" s="84">
        <v>300000</v>
      </c>
      <c r="G90" s="84">
        <v>300000</v>
      </c>
      <c r="H90" s="89" t="s">
        <v>127</v>
      </c>
      <c r="I90" s="86">
        <v>0</v>
      </c>
      <c r="J90" s="86">
        <v>0</v>
      </c>
      <c r="K90" s="87">
        <v>0</v>
      </c>
      <c r="L90" s="87">
        <v>0</v>
      </c>
      <c r="M90" s="84">
        <v>300000</v>
      </c>
      <c r="N90" s="88" t="s">
        <v>128</v>
      </c>
      <c r="O90" s="67"/>
      <c r="P90" s="80">
        <v>228</v>
      </c>
    </row>
    <row r="91" spans="1:16" ht="30" x14ac:dyDescent="0.2">
      <c r="A91" s="81">
        <v>79</v>
      </c>
      <c r="B91" s="82" t="s">
        <v>298</v>
      </c>
      <c r="C91" s="83" t="s">
        <v>299</v>
      </c>
      <c r="D91" s="83" t="s">
        <v>148</v>
      </c>
      <c r="E91" s="83" t="s">
        <v>106</v>
      </c>
      <c r="F91" s="84">
        <v>285000</v>
      </c>
      <c r="G91" s="84">
        <v>285000</v>
      </c>
      <c r="H91" s="89" t="s">
        <v>127</v>
      </c>
      <c r="I91" s="86">
        <v>0</v>
      </c>
      <c r="J91" s="86">
        <v>0</v>
      </c>
      <c r="K91" s="87">
        <v>0</v>
      </c>
      <c r="L91" s="87">
        <v>0</v>
      </c>
      <c r="M91" s="84">
        <v>285000</v>
      </c>
      <c r="N91" s="88" t="s">
        <v>128</v>
      </c>
      <c r="O91" s="67"/>
      <c r="P91" s="80">
        <v>233</v>
      </c>
    </row>
    <row r="92" spans="1:16" ht="30" x14ac:dyDescent="0.2">
      <c r="A92" s="81">
        <v>80</v>
      </c>
      <c r="B92" s="82" t="s">
        <v>300</v>
      </c>
      <c r="C92" s="83" t="s">
        <v>301</v>
      </c>
      <c r="D92" s="83" t="s">
        <v>302</v>
      </c>
      <c r="E92" s="83" t="s">
        <v>106</v>
      </c>
      <c r="F92" s="84">
        <v>16000</v>
      </c>
      <c r="G92" s="84">
        <v>16000</v>
      </c>
      <c r="H92" s="89" t="s">
        <v>127</v>
      </c>
      <c r="I92" s="86">
        <v>0</v>
      </c>
      <c r="J92" s="86">
        <v>0</v>
      </c>
      <c r="K92" s="87">
        <v>0</v>
      </c>
      <c r="L92" s="87">
        <v>0</v>
      </c>
      <c r="M92" s="84">
        <v>16000</v>
      </c>
      <c r="N92" s="88" t="s">
        <v>128</v>
      </c>
      <c r="O92" s="67"/>
      <c r="P92" s="80">
        <v>234</v>
      </c>
    </row>
    <row r="93" spans="1:16" ht="30" x14ac:dyDescent="0.2">
      <c r="A93" s="81">
        <v>81</v>
      </c>
      <c r="B93" s="82" t="s">
        <v>303</v>
      </c>
      <c r="C93" s="83" t="s">
        <v>304</v>
      </c>
      <c r="D93" s="83" t="s">
        <v>305</v>
      </c>
      <c r="E93" s="83" t="s">
        <v>106</v>
      </c>
      <c r="F93" s="84">
        <v>200000</v>
      </c>
      <c r="G93" s="84">
        <v>200000</v>
      </c>
      <c r="H93" s="89" t="s">
        <v>127</v>
      </c>
      <c r="I93" s="86">
        <v>0</v>
      </c>
      <c r="J93" s="86">
        <v>0</v>
      </c>
      <c r="K93" s="87">
        <v>0</v>
      </c>
      <c r="L93" s="87">
        <v>0</v>
      </c>
      <c r="M93" s="84">
        <v>200000</v>
      </c>
      <c r="N93" s="88" t="s">
        <v>128</v>
      </c>
      <c r="O93" s="67"/>
      <c r="P93" s="80">
        <v>235</v>
      </c>
    </row>
    <row r="94" spans="1:16" ht="30" x14ac:dyDescent="0.2">
      <c r="A94" s="81">
        <v>82</v>
      </c>
      <c r="B94" s="82" t="s">
        <v>306</v>
      </c>
      <c r="C94" s="83" t="s">
        <v>307</v>
      </c>
      <c r="D94" s="83" t="s">
        <v>177</v>
      </c>
      <c r="E94" s="83" t="s">
        <v>106</v>
      </c>
      <c r="F94" s="84">
        <v>15000</v>
      </c>
      <c r="G94" s="84">
        <v>15000</v>
      </c>
      <c r="H94" s="89" t="s">
        <v>127</v>
      </c>
      <c r="I94" s="86">
        <v>0</v>
      </c>
      <c r="J94" s="86">
        <v>0</v>
      </c>
      <c r="K94" s="87">
        <v>0</v>
      </c>
      <c r="L94" s="87">
        <v>0</v>
      </c>
      <c r="M94" s="84">
        <v>15000</v>
      </c>
      <c r="N94" s="88" t="s">
        <v>128</v>
      </c>
      <c r="O94" s="67"/>
      <c r="P94" s="80">
        <v>236</v>
      </c>
    </row>
    <row r="95" spans="1:16" ht="30" x14ac:dyDescent="0.2">
      <c r="A95" s="81">
        <v>83</v>
      </c>
      <c r="B95" s="82" t="s">
        <v>308</v>
      </c>
      <c r="C95" s="83" t="s">
        <v>309</v>
      </c>
      <c r="D95" s="83" t="s">
        <v>310</v>
      </c>
      <c r="E95" s="83" t="s">
        <v>106</v>
      </c>
      <c r="F95" s="84">
        <v>8000</v>
      </c>
      <c r="G95" s="84">
        <v>8000</v>
      </c>
      <c r="H95" s="89" t="s">
        <v>127</v>
      </c>
      <c r="I95" s="86">
        <v>0</v>
      </c>
      <c r="J95" s="86">
        <v>0</v>
      </c>
      <c r="K95" s="87">
        <v>0</v>
      </c>
      <c r="L95" s="87">
        <v>0</v>
      </c>
      <c r="M95" s="84">
        <v>8000</v>
      </c>
      <c r="N95" s="88" t="s">
        <v>128</v>
      </c>
      <c r="O95" s="67"/>
      <c r="P95" s="80">
        <v>237</v>
      </c>
    </row>
    <row r="96" spans="1:16" ht="30" x14ac:dyDescent="0.2">
      <c r="A96" s="81">
        <v>84</v>
      </c>
      <c r="B96" s="82" t="s">
        <v>311</v>
      </c>
      <c r="C96" s="83" t="s">
        <v>309</v>
      </c>
      <c r="D96" s="83" t="s">
        <v>177</v>
      </c>
      <c r="E96" s="83" t="s">
        <v>106</v>
      </c>
      <c r="F96" s="84">
        <v>12500</v>
      </c>
      <c r="G96" s="84">
        <v>12500</v>
      </c>
      <c r="H96" s="89" t="s">
        <v>127</v>
      </c>
      <c r="I96" s="86">
        <v>0</v>
      </c>
      <c r="J96" s="86">
        <v>0</v>
      </c>
      <c r="K96" s="87">
        <v>0</v>
      </c>
      <c r="L96" s="87">
        <v>0</v>
      </c>
      <c r="M96" s="84">
        <v>12500</v>
      </c>
      <c r="N96" s="88" t="s">
        <v>128</v>
      </c>
      <c r="O96" s="67"/>
      <c r="P96" s="80">
        <v>238</v>
      </c>
    </row>
    <row r="97" spans="1:16" ht="30" x14ac:dyDescent="0.2">
      <c r="A97" s="81">
        <v>85</v>
      </c>
      <c r="B97" s="82" t="s">
        <v>312</v>
      </c>
      <c r="C97" s="83" t="s">
        <v>313</v>
      </c>
      <c r="D97" s="83" t="s">
        <v>148</v>
      </c>
      <c r="E97" s="83" t="s">
        <v>106</v>
      </c>
      <c r="F97" s="84">
        <v>100000</v>
      </c>
      <c r="G97" s="84">
        <v>100000</v>
      </c>
      <c r="H97" s="89" t="s">
        <v>127</v>
      </c>
      <c r="I97" s="86">
        <v>0</v>
      </c>
      <c r="J97" s="86">
        <v>0</v>
      </c>
      <c r="K97" s="87">
        <v>0</v>
      </c>
      <c r="L97" s="87">
        <v>0</v>
      </c>
      <c r="M97" s="84">
        <v>100000</v>
      </c>
      <c r="N97" s="88" t="s">
        <v>128</v>
      </c>
      <c r="O97" s="67"/>
      <c r="P97" s="80">
        <v>239</v>
      </c>
    </row>
    <row r="98" spans="1:16" ht="30" x14ac:dyDescent="0.2">
      <c r="A98" s="81">
        <v>86</v>
      </c>
      <c r="B98" s="82" t="s">
        <v>314</v>
      </c>
      <c r="C98" s="83" t="s">
        <v>315</v>
      </c>
      <c r="D98" s="83" t="s">
        <v>148</v>
      </c>
      <c r="E98" s="83" t="s">
        <v>106</v>
      </c>
      <c r="F98" s="84">
        <v>65000</v>
      </c>
      <c r="G98" s="84">
        <v>65000</v>
      </c>
      <c r="H98" s="89" t="s">
        <v>127</v>
      </c>
      <c r="I98" s="86">
        <v>0</v>
      </c>
      <c r="J98" s="86">
        <v>0</v>
      </c>
      <c r="K98" s="87">
        <v>0</v>
      </c>
      <c r="L98" s="87">
        <v>0</v>
      </c>
      <c r="M98" s="84">
        <v>65000</v>
      </c>
      <c r="N98" s="88" t="s">
        <v>128</v>
      </c>
      <c r="O98" s="67"/>
      <c r="P98" s="80">
        <v>240</v>
      </c>
    </row>
    <row r="99" spans="1:16" ht="30" x14ac:dyDescent="0.2">
      <c r="A99" s="81">
        <v>87</v>
      </c>
      <c r="B99" s="82" t="s">
        <v>316</v>
      </c>
      <c r="C99" s="83" t="s">
        <v>317</v>
      </c>
      <c r="D99" s="83" t="s">
        <v>148</v>
      </c>
      <c r="E99" s="83" t="s">
        <v>106</v>
      </c>
      <c r="F99" s="84">
        <v>120000</v>
      </c>
      <c r="G99" s="84">
        <v>120000</v>
      </c>
      <c r="H99" s="89" t="s">
        <v>127</v>
      </c>
      <c r="I99" s="86">
        <v>0</v>
      </c>
      <c r="J99" s="86">
        <v>0</v>
      </c>
      <c r="K99" s="87">
        <v>0</v>
      </c>
      <c r="L99" s="87">
        <v>0</v>
      </c>
      <c r="M99" s="84">
        <v>120000</v>
      </c>
      <c r="N99" s="88" t="s">
        <v>128</v>
      </c>
      <c r="O99" s="67"/>
      <c r="P99" s="80">
        <v>241</v>
      </c>
    </row>
    <row r="100" spans="1:16" ht="30" x14ac:dyDescent="0.2">
      <c r="A100" s="81">
        <v>88</v>
      </c>
      <c r="B100" s="82" t="s">
        <v>318</v>
      </c>
      <c r="C100" s="83" t="s">
        <v>319</v>
      </c>
      <c r="D100" s="83" t="s">
        <v>320</v>
      </c>
      <c r="E100" s="83" t="s">
        <v>106</v>
      </c>
      <c r="F100" s="84">
        <v>24000</v>
      </c>
      <c r="G100" s="84">
        <v>24000</v>
      </c>
      <c r="H100" s="89" t="s">
        <v>127</v>
      </c>
      <c r="I100" s="86">
        <v>0</v>
      </c>
      <c r="J100" s="86">
        <v>0</v>
      </c>
      <c r="K100" s="87">
        <v>0</v>
      </c>
      <c r="L100" s="87">
        <v>0</v>
      </c>
      <c r="M100" s="84">
        <v>24000</v>
      </c>
      <c r="N100" s="88" t="s">
        <v>128</v>
      </c>
      <c r="O100" s="67"/>
      <c r="P100" s="80">
        <v>243</v>
      </c>
    </row>
    <row r="101" spans="1:16" ht="30" x14ac:dyDescent="0.2">
      <c r="A101" s="81">
        <v>89</v>
      </c>
      <c r="B101" s="82" t="s">
        <v>321</v>
      </c>
      <c r="C101" s="83" t="s">
        <v>319</v>
      </c>
      <c r="D101" s="83" t="s">
        <v>322</v>
      </c>
      <c r="E101" s="83" t="s">
        <v>106</v>
      </c>
      <c r="F101" s="84">
        <v>17000</v>
      </c>
      <c r="G101" s="84">
        <v>17000</v>
      </c>
      <c r="H101" s="89" t="s">
        <v>127</v>
      </c>
      <c r="I101" s="86">
        <v>0</v>
      </c>
      <c r="J101" s="86">
        <v>0</v>
      </c>
      <c r="K101" s="87">
        <v>0</v>
      </c>
      <c r="L101" s="87">
        <v>0</v>
      </c>
      <c r="M101" s="84">
        <v>17000</v>
      </c>
      <c r="N101" s="88" t="s">
        <v>128</v>
      </c>
      <c r="O101" s="67"/>
      <c r="P101" s="80">
        <v>244</v>
      </c>
    </row>
    <row r="102" spans="1:16" ht="30" x14ac:dyDescent="0.2">
      <c r="A102" s="81">
        <v>90</v>
      </c>
      <c r="B102" s="82" t="s">
        <v>323</v>
      </c>
      <c r="C102" s="83" t="s">
        <v>203</v>
      </c>
      <c r="D102" s="83" t="s">
        <v>324</v>
      </c>
      <c r="E102" s="83" t="s">
        <v>106</v>
      </c>
      <c r="F102" s="84">
        <v>250000</v>
      </c>
      <c r="G102" s="84">
        <v>250000</v>
      </c>
      <c r="H102" s="89" t="s">
        <v>127</v>
      </c>
      <c r="I102" s="86">
        <v>0</v>
      </c>
      <c r="J102" s="86">
        <v>0</v>
      </c>
      <c r="K102" s="87">
        <v>0</v>
      </c>
      <c r="L102" s="87">
        <v>0</v>
      </c>
      <c r="M102" s="84">
        <v>250000</v>
      </c>
      <c r="N102" s="88" t="s">
        <v>128</v>
      </c>
      <c r="O102" s="67"/>
      <c r="P102" s="80">
        <v>245</v>
      </c>
    </row>
    <row r="103" spans="1:16" ht="30" x14ac:dyDescent="0.2">
      <c r="A103" s="81">
        <v>91</v>
      </c>
      <c r="B103" s="82" t="s">
        <v>325</v>
      </c>
      <c r="C103" s="83" t="s">
        <v>326</v>
      </c>
      <c r="D103" s="83" t="s">
        <v>327</v>
      </c>
      <c r="E103" s="83" t="s">
        <v>106</v>
      </c>
      <c r="F103" s="84">
        <v>16000</v>
      </c>
      <c r="G103" s="84">
        <v>16000</v>
      </c>
      <c r="H103" s="89" t="s">
        <v>127</v>
      </c>
      <c r="I103" s="86">
        <v>0</v>
      </c>
      <c r="J103" s="86">
        <v>0</v>
      </c>
      <c r="K103" s="87">
        <v>0</v>
      </c>
      <c r="L103" s="87">
        <v>0</v>
      </c>
      <c r="M103" s="84">
        <v>16000</v>
      </c>
      <c r="N103" s="88" t="s">
        <v>128</v>
      </c>
      <c r="O103" s="67"/>
      <c r="P103" s="80">
        <v>246</v>
      </c>
    </row>
    <row r="104" spans="1:16" ht="30" x14ac:dyDescent="0.2">
      <c r="A104" s="81">
        <v>92</v>
      </c>
      <c r="B104" s="82" t="s">
        <v>328</v>
      </c>
      <c r="C104" s="83" t="s">
        <v>329</v>
      </c>
      <c r="D104" s="83" t="s">
        <v>330</v>
      </c>
      <c r="E104" s="83" t="s">
        <v>106</v>
      </c>
      <c r="F104" s="84">
        <v>7500</v>
      </c>
      <c r="G104" s="84">
        <v>7500</v>
      </c>
      <c r="H104" s="89" t="s">
        <v>127</v>
      </c>
      <c r="I104" s="86">
        <v>0</v>
      </c>
      <c r="J104" s="86">
        <v>0</v>
      </c>
      <c r="K104" s="87">
        <v>0</v>
      </c>
      <c r="L104" s="87">
        <v>0</v>
      </c>
      <c r="M104" s="84">
        <v>7500</v>
      </c>
      <c r="N104" s="88" t="s">
        <v>128</v>
      </c>
      <c r="O104" s="67"/>
      <c r="P104" s="80">
        <v>248</v>
      </c>
    </row>
    <row r="105" spans="1:16" ht="30" x14ac:dyDescent="0.2">
      <c r="A105" s="81">
        <v>93</v>
      </c>
      <c r="B105" s="82" t="s">
        <v>331</v>
      </c>
      <c r="C105" s="83" t="s">
        <v>332</v>
      </c>
      <c r="D105" s="83" t="s">
        <v>154</v>
      </c>
      <c r="E105" s="83" t="s">
        <v>106</v>
      </c>
      <c r="F105" s="84">
        <v>10000</v>
      </c>
      <c r="G105" s="84">
        <v>10000</v>
      </c>
      <c r="H105" s="89" t="s">
        <v>127</v>
      </c>
      <c r="I105" s="86">
        <v>0</v>
      </c>
      <c r="J105" s="86">
        <v>0</v>
      </c>
      <c r="K105" s="87">
        <v>0</v>
      </c>
      <c r="L105" s="87">
        <v>0</v>
      </c>
      <c r="M105" s="84">
        <v>10000</v>
      </c>
      <c r="N105" s="88" t="s">
        <v>128</v>
      </c>
      <c r="O105" s="67"/>
      <c r="P105" s="80">
        <v>249</v>
      </c>
    </row>
    <row r="106" spans="1:16" ht="30" x14ac:dyDescent="0.2">
      <c r="A106" s="81">
        <v>94</v>
      </c>
      <c r="B106" s="82" t="s">
        <v>333</v>
      </c>
      <c r="C106" s="83" t="s">
        <v>332</v>
      </c>
      <c r="D106" s="83" t="s">
        <v>334</v>
      </c>
      <c r="E106" s="83" t="s">
        <v>106</v>
      </c>
      <c r="F106" s="84">
        <v>175000</v>
      </c>
      <c r="G106" s="84">
        <v>175000</v>
      </c>
      <c r="H106" s="89" t="s">
        <v>127</v>
      </c>
      <c r="I106" s="86">
        <v>0</v>
      </c>
      <c r="J106" s="86">
        <v>0</v>
      </c>
      <c r="K106" s="87">
        <v>0</v>
      </c>
      <c r="L106" s="87">
        <v>0</v>
      </c>
      <c r="M106" s="84">
        <v>175000</v>
      </c>
      <c r="N106" s="88" t="s">
        <v>128</v>
      </c>
      <c r="O106" s="67"/>
      <c r="P106" s="80">
        <v>250</v>
      </c>
    </row>
    <row r="107" spans="1:16" ht="30" x14ac:dyDescent="0.2">
      <c r="A107" s="81">
        <v>95</v>
      </c>
      <c r="B107" s="82" t="s">
        <v>335</v>
      </c>
      <c r="C107" s="83" t="s">
        <v>336</v>
      </c>
      <c r="D107" s="83" t="s">
        <v>337</v>
      </c>
      <c r="E107" s="83" t="s">
        <v>106</v>
      </c>
      <c r="F107" s="84">
        <v>8500</v>
      </c>
      <c r="G107" s="84">
        <v>8500</v>
      </c>
      <c r="H107" s="89" t="s">
        <v>127</v>
      </c>
      <c r="I107" s="86">
        <v>0</v>
      </c>
      <c r="J107" s="86">
        <v>0</v>
      </c>
      <c r="K107" s="87">
        <v>0</v>
      </c>
      <c r="L107" s="87">
        <v>0</v>
      </c>
      <c r="M107" s="84">
        <v>8500</v>
      </c>
      <c r="N107" s="88" t="s">
        <v>128</v>
      </c>
      <c r="O107" s="67"/>
      <c r="P107" s="80">
        <v>251</v>
      </c>
    </row>
    <row r="108" spans="1:16" ht="30" x14ac:dyDescent="0.2">
      <c r="A108" s="81">
        <v>96</v>
      </c>
      <c r="B108" s="82" t="s">
        <v>338</v>
      </c>
      <c r="C108" s="83" t="s">
        <v>235</v>
      </c>
      <c r="D108" s="83" t="s">
        <v>339</v>
      </c>
      <c r="E108" s="83" t="s">
        <v>106</v>
      </c>
      <c r="F108" s="84">
        <v>6500</v>
      </c>
      <c r="G108" s="84">
        <v>6500</v>
      </c>
      <c r="H108" s="89" t="s">
        <v>127</v>
      </c>
      <c r="I108" s="86">
        <v>0</v>
      </c>
      <c r="J108" s="86">
        <v>0</v>
      </c>
      <c r="K108" s="87">
        <v>0</v>
      </c>
      <c r="L108" s="87">
        <v>0</v>
      </c>
      <c r="M108" s="84">
        <v>6500</v>
      </c>
      <c r="N108" s="88" t="s">
        <v>128</v>
      </c>
      <c r="O108" s="67"/>
      <c r="P108" s="80">
        <v>252</v>
      </c>
    </row>
    <row r="109" spans="1:16" ht="30" x14ac:dyDescent="0.2">
      <c r="A109" s="81">
        <v>97</v>
      </c>
      <c r="B109" s="82" t="s">
        <v>340</v>
      </c>
      <c r="C109" s="83" t="s">
        <v>235</v>
      </c>
      <c r="D109" s="83" t="s">
        <v>236</v>
      </c>
      <c r="E109" s="83" t="s">
        <v>106</v>
      </c>
      <c r="F109" s="84">
        <v>65000</v>
      </c>
      <c r="G109" s="84">
        <v>65000</v>
      </c>
      <c r="H109" s="89" t="s">
        <v>127</v>
      </c>
      <c r="I109" s="86">
        <v>0</v>
      </c>
      <c r="J109" s="86">
        <v>0</v>
      </c>
      <c r="K109" s="87">
        <v>0</v>
      </c>
      <c r="L109" s="87">
        <v>0</v>
      </c>
      <c r="M109" s="84">
        <v>65000</v>
      </c>
      <c r="N109" s="88" t="s">
        <v>128</v>
      </c>
      <c r="O109" s="67"/>
      <c r="P109" s="80">
        <v>253</v>
      </c>
    </row>
    <row r="110" spans="1:16" ht="30" x14ac:dyDescent="0.2">
      <c r="A110" s="81">
        <v>98</v>
      </c>
      <c r="B110" s="82" t="s">
        <v>341</v>
      </c>
      <c r="C110" s="83" t="s">
        <v>248</v>
      </c>
      <c r="D110" s="83" t="s">
        <v>187</v>
      </c>
      <c r="E110" s="83" t="s">
        <v>106</v>
      </c>
      <c r="F110" s="84">
        <v>150000</v>
      </c>
      <c r="G110" s="84">
        <v>150000</v>
      </c>
      <c r="H110" s="89" t="s">
        <v>127</v>
      </c>
      <c r="I110" s="86">
        <v>0</v>
      </c>
      <c r="J110" s="86">
        <v>0</v>
      </c>
      <c r="K110" s="87">
        <v>0</v>
      </c>
      <c r="L110" s="87">
        <v>0</v>
      </c>
      <c r="M110" s="84">
        <v>150000</v>
      </c>
      <c r="N110" s="88" t="s">
        <v>128</v>
      </c>
      <c r="O110" s="67"/>
      <c r="P110" s="80">
        <v>254</v>
      </c>
    </row>
    <row r="111" spans="1:16" ht="45" x14ac:dyDescent="0.2">
      <c r="A111" s="81">
        <v>99</v>
      </c>
      <c r="B111" s="82" t="s">
        <v>342</v>
      </c>
      <c r="C111" s="83" t="s">
        <v>343</v>
      </c>
      <c r="D111" s="83" t="s">
        <v>344</v>
      </c>
      <c r="E111" s="83" t="s">
        <v>106</v>
      </c>
      <c r="F111" s="84">
        <v>300000</v>
      </c>
      <c r="G111" s="84">
        <v>300000</v>
      </c>
      <c r="H111" s="89" t="s">
        <v>127</v>
      </c>
      <c r="I111" s="86">
        <v>0</v>
      </c>
      <c r="J111" s="86">
        <v>0</v>
      </c>
      <c r="K111" s="87">
        <v>0</v>
      </c>
      <c r="L111" s="87">
        <v>0</v>
      </c>
      <c r="M111" s="84">
        <v>300000</v>
      </c>
      <c r="N111" s="88" t="s">
        <v>128</v>
      </c>
      <c r="O111" s="67"/>
      <c r="P111" s="80">
        <v>290</v>
      </c>
    </row>
    <row r="112" spans="1:16" ht="30" x14ac:dyDescent="0.2">
      <c r="A112" s="81">
        <v>100</v>
      </c>
      <c r="B112" s="82" t="s">
        <v>345</v>
      </c>
      <c r="C112" s="83" t="s">
        <v>346</v>
      </c>
      <c r="D112" s="83" t="s">
        <v>347</v>
      </c>
      <c r="E112" s="83" t="s">
        <v>106</v>
      </c>
      <c r="F112" s="84">
        <v>5000</v>
      </c>
      <c r="G112" s="84">
        <v>60000</v>
      </c>
      <c r="H112" s="89" t="s">
        <v>127</v>
      </c>
      <c r="I112" s="86">
        <v>0</v>
      </c>
      <c r="J112" s="86">
        <v>0</v>
      </c>
      <c r="K112" s="87">
        <v>0</v>
      </c>
      <c r="L112" s="87">
        <v>0</v>
      </c>
      <c r="M112" s="84">
        <v>60000</v>
      </c>
      <c r="N112" s="88" t="s">
        <v>128</v>
      </c>
      <c r="O112" s="67"/>
      <c r="P112" s="80">
        <v>1183</v>
      </c>
    </row>
    <row r="113" spans="1:16" ht="23.25" x14ac:dyDescent="0.35">
      <c r="A113" s="1030" t="s">
        <v>348</v>
      </c>
      <c r="B113" s="1031"/>
      <c r="C113" s="1031"/>
      <c r="D113" s="1031"/>
      <c r="E113" s="1031"/>
      <c r="F113" s="1031"/>
      <c r="G113" s="1031"/>
      <c r="H113" s="1031"/>
      <c r="I113" s="1031"/>
      <c r="J113" s="1031"/>
      <c r="K113" s="1031"/>
      <c r="L113" s="1031"/>
      <c r="M113" s="1031"/>
      <c r="N113" s="1032"/>
      <c r="O113" s="67"/>
      <c r="P113" s="80">
        <v>0</v>
      </c>
    </row>
    <row r="114" spans="1:16" ht="30" x14ac:dyDescent="0.2">
      <c r="A114" s="81">
        <v>101</v>
      </c>
      <c r="B114" s="82" t="s">
        <v>349</v>
      </c>
      <c r="C114" s="83" t="s">
        <v>235</v>
      </c>
      <c r="D114" s="83" t="s">
        <v>135</v>
      </c>
      <c r="E114" s="83" t="s">
        <v>106</v>
      </c>
      <c r="F114" s="84">
        <v>350000</v>
      </c>
      <c r="G114" s="84">
        <v>350000</v>
      </c>
      <c r="H114" s="89" t="s">
        <v>127</v>
      </c>
      <c r="I114" s="86">
        <v>0</v>
      </c>
      <c r="J114" s="86">
        <v>0</v>
      </c>
      <c r="K114" s="87">
        <v>0</v>
      </c>
      <c r="L114" s="87">
        <v>0</v>
      </c>
      <c r="M114" s="84">
        <v>350000</v>
      </c>
      <c r="N114" s="88" t="s">
        <v>128</v>
      </c>
      <c r="O114" s="67"/>
      <c r="P114" s="80">
        <v>69</v>
      </c>
    </row>
    <row r="115" spans="1:16" ht="30" x14ac:dyDescent="0.2">
      <c r="A115" s="81">
        <v>102</v>
      </c>
      <c r="B115" s="82" t="s">
        <v>350</v>
      </c>
      <c r="C115" s="83" t="s">
        <v>125</v>
      </c>
      <c r="D115" s="83" t="s">
        <v>351</v>
      </c>
      <c r="E115" s="83" t="s">
        <v>106</v>
      </c>
      <c r="F115" s="84">
        <v>20000</v>
      </c>
      <c r="G115" s="84">
        <v>20000</v>
      </c>
      <c r="H115" s="89" t="s">
        <v>127</v>
      </c>
      <c r="I115" s="86">
        <v>0</v>
      </c>
      <c r="J115" s="86">
        <v>0</v>
      </c>
      <c r="K115" s="87">
        <v>0</v>
      </c>
      <c r="L115" s="87">
        <v>0</v>
      </c>
      <c r="M115" s="84">
        <v>20000</v>
      </c>
      <c r="N115" s="88" t="s">
        <v>128</v>
      </c>
      <c r="O115" s="67"/>
      <c r="P115" s="80">
        <v>82</v>
      </c>
    </row>
    <row r="116" spans="1:16" ht="30" x14ac:dyDescent="0.2">
      <c r="A116" s="81">
        <v>103</v>
      </c>
      <c r="B116" s="82" t="s">
        <v>352</v>
      </c>
      <c r="C116" s="83" t="s">
        <v>353</v>
      </c>
      <c r="D116" s="83" t="s">
        <v>177</v>
      </c>
      <c r="E116" s="83" t="s">
        <v>106</v>
      </c>
      <c r="F116" s="84">
        <v>75000</v>
      </c>
      <c r="G116" s="84">
        <v>75000</v>
      </c>
      <c r="H116" s="89" t="s">
        <v>127</v>
      </c>
      <c r="I116" s="86">
        <v>0</v>
      </c>
      <c r="J116" s="86">
        <v>0</v>
      </c>
      <c r="K116" s="87">
        <v>0</v>
      </c>
      <c r="L116" s="87">
        <v>0</v>
      </c>
      <c r="M116" s="84">
        <v>75000</v>
      </c>
      <c r="N116" s="88" t="s">
        <v>128</v>
      </c>
      <c r="O116" s="67"/>
      <c r="P116" s="80">
        <v>83</v>
      </c>
    </row>
    <row r="117" spans="1:16" ht="30" x14ac:dyDescent="0.2">
      <c r="A117" s="81">
        <v>104</v>
      </c>
      <c r="B117" s="82" t="s">
        <v>354</v>
      </c>
      <c r="C117" s="83" t="s">
        <v>140</v>
      </c>
      <c r="D117" s="83" t="s">
        <v>187</v>
      </c>
      <c r="E117" s="83" t="s">
        <v>106</v>
      </c>
      <c r="F117" s="84">
        <v>200000</v>
      </c>
      <c r="G117" s="84">
        <v>200000</v>
      </c>
      <c r="H117" s="89" t="s">
        <v>127</v>
      </c>
      <c r="I117" s="86">
        <v>0</v>
      </c>
      <c r="J117" s="86">
        <v>0</v>
      </c>
      <c r="K117" s="87">
        <v>0</v>
      </c>
      <c r="L117" s="87">
        <v>0</v>
      </c>
      <c r="M117" s="84">
        <v>200000</v>
      </c>
      <c r="N117" s="88" t="s">
        <v>128</v>
      </c>
      <c r="O117" s="67"/>
      <c r="P117" s="80">
        <v>85</v>
      </c>
    </row>
    <row r="118" spans="1:16" ht="30" x14ac:dyDescent="0.2">
      <c r="A118" s="81">
        <v>105</v>
      </c>
      <c r="B118" s="82" t="s">
        <v>355</v>
      </c>
      <c r="C118" s="83" t="s">
        <v>156</v>
      </c>
      <c r="D118" s="83" t="s">
        <v>187</v>
      </c>
      <c r="E118" s="83" t="s">
        <v>106</v>
      </c>
      <c r="F118" s="84">
        <v>180000</v>
      </c>
      <c r="G118" s="84">
        <v>180000</v>
      </c>
      <c r="H118" s="89" t="s">
        <v>127</v>
      </c>
      <c r="I118" s="86">
        <v>0</v>
      </c>
      <c r="J118" s="86">
        <v>0</v>
      </c>
      <c r="K118" s="87">
        <v>0</v>
      </c>
      <c r="L118" s="87">
        <v>0</v>
      </c>
      <c r="M118" s="84">
        <v>180000</v>
      </c>
      <c r="N118" s="88" t="s">
        <v>128</v>
      </c>
      <c r="O118" s="67"/>
      <c r="P118" s="80">
        <v>86</v>
      </c>
    </row>
    <row r="119" spans="1:16" ht="30" x14ac:dyDescent="0.2">
      <c r="A119" s="81">
        <v>106</v>
      </c>
      <c r="B119" s="82" t="s">
        <v>356</v>
      </c>
      <c r="C119" s="83" t="s">
        <v>156</v>
      </c>
      <c r="D119" s="83" t="s">
        <v>187</v>
      </c>
      <c r="E119" s="83" t="s">
        <v>106</v>
      </c>
      <c r="F119" s="84">
        <v>300000</v>
      </c>
      <c r="G119" s="84">
        <v>300000</v>
      </c>
      <c r="H119" s="89" t="s">
        <v>127</v>
      </c>
      <c r="I119" s="86">
        <v>0</v>
      </c>
      <c r="J119" s="86">
        <v>0</v>
      </c>
      <c r="K119" s="87">
        <v>0</v>
      </c>
      <c r="L119" s="87">
        <v>0</v>
      </c>
      <c r="M119" s="84">
        <v>300000</v>
      </c>
      <c r="N119" s="88" t="s">
        <v>128</v>
      </c>
      <c r="O119" s="67"/>
      <c r="P119" s="80">
        <v>87</v>
      </c>
    </row>
    <row r="120" spans="1:16" ht="30" x14ac:dyDescent="0.2">
      <c r="A120" s="81">
        <v>107</v>
      </c>
      <c r="B120" s="82" t="s">
        <v>357</v>
      </c>
      <c r="C120" s="83" t="s">
        <v>156</v>
      </c>
      <c r="D120" s="83" t="s">
        <v>358</v>
      </c>
      <c r="E120" s="83" t="s">
        <v>106</v>
      </c>
      <c r="F120" s="84">
        <v>85000</v>
      </c>
      <c r="G120" s="84">
        <v>85000</v>
      </c>
      <c r="H120" s="89" t="s">
        <v>127</v>
      </c>
      <c r="I120" s="86">
        <v>0</v>
      </c>
      <c r="J120" s="86">
        <v>0</v>
      </c>
      <c r="K120" s="87">
        <v>0</v>
      </c>
      <c r="L120" s="87">
        <v>0</v>
      </c>
      <c r="M120" s="84">
        <v>85000</v>
      </c>
      <c r="N120" s="88" t="s">
        <v>128</v>
      </c>
      <c r="O120" s="67"/>
      <c r="P120" s="80">
        <v>88</v>
      </c>
    </row>
    <row r="121" spans="1:16" ht="30" x14ac:dyDescent="0.2">
      <c r="A121" s="81">
        <v>108</v>
      </c>
      <c r="B121" s="82" t="s">
        <v>359</v>
      </c>
      <c r="C121" s="83" t="s">
        <v>156</v>
      </c>
      <c r="D121" s="83" t="s">
        <v>148</v>
      </c>
      <c r="E121" s="83" t="s">
        <v>106</v>
      </c>
      <c r="F121" s="84">
        <v>100000</v>
      </c>
      <c r="G121" s="84">
        <v>100000</v>
      </c>
      <c r="H121" s="89" t="s">
        <v>127</v>
      </c>
      <c r="I121" s="86">
        <v>0</v>
      </c>
      <c r="J121" s="86">
        <v>0</v>
      </c>
      <c r="K121" s="87">
        <v>0</v>
      </c>
      <c r="L121" s="87">
        <v>0</v>
      </c>
      <c r="M121" s="84">
        <v>100000</v>
      </c>
      <c r="N121" s="88" t="s">
        <v>128</v>
      </c>
      <c r="O121" s="67"/>
      <c r="P121" s="80">
        <v>89</v>
      </c>
    </row>
    <row r="122" spans="1:16" ht="30" x14ac:dyDescent="0.2">
      <c r="A122" s="81">
        <v>109</v>
      </c>
      <c r="B122" s="82" t="s">
        <v>360</v>
      </c>
      <c r="C122" s="83" t="s">
        <v>361</v>
      </c>
      <c r="D122" s="83" t="s">
        <v>362</v>
      </c>
      <c r="E122" s="83" t="s">
        <v>106</v>
      </c>
      <c r="F122" s="84">
        <v>85000</v>
      </c>
      <c r="G122" s="84">
        <v>85000</v>
      </c>
      <c r="H122" s="89" t="s">
        <v>127</v>
      </c>
      <c r="I122" s="86">
        <v>0</v>
      </c>
      <c r="J122" s="86">
        <v>0</v>
      </c>
      <c r="K122" s="87">
        <v>0</v>
      </c>
      <c r="L122" s="87">
        <v>0</v>
      </c>
      <c r="M122" s="84">
        <v>85000</v>
      </c>
      <c r="N122" s="88" t="s">
        <v>128</v>
      </c>
      <c r="O122" s="67"/>
      <c r="P122" s="80">
        <v>90</v>
      </c>
    </row>
    <row r="123" spans="1:16" ht="30" x14ac:dyDescent="0.2">
      <c r="A123" s="81">
        <v>110</v>
      </c>
      <c r="B123" s="82" t="s">
        <v>363</v>
      </c>
      <c r="C123" s="83" t="s">
        <v>156</v>
      </c>
      <c r="D123" s="83" t="s">
        <v>135</v>
      </c>
      <c r="E123" s="83" t="s">
        <v>106</v>
      </c>
      <c r="F123" s="84">
        <v>350000</v>
      </c>
      <c r="G123" s="84">
        <v>350000</v>
      </c>
      <c r="H123" s="89" t="s">
        <v>127</v>
      </c>
      <c r="I123" s="86">
        <v>0</v>
      </c>
      <c r="J123" s="86">
        <v>0</v>
      </c>
      <c r="K123" s="87">
        <v>0</v>
      </c>
      <c r="L123" s="87">
        <v>0</v>
      </c>
      <c r="M123" s="84">
        <v>350000</v>
      </c>
      <c r="N123" s="88" t="s">
        <v>128</v>
      </c>
      <c r="O123" s="67"/>
      <c r="P123" s="80">
        <v>91</v>
      </c>
    </row>
    <row r="124" spans="1:16" ht="30" x14ac:dyDescent="0.2">
      <c r="A124" s="81">
        <v>111</v>
      </c>
      <c r="B124" s="82" t="s">
        <v>364</v>
      </c>
      <c r="C124" s="83" t="s">
        <v>365</v>
      </c>
      <c r="D124" s="83" t="s">
        <v>330</v>
      </c>
      <c r="E124" s="83" t="s">
        <v>106</v>
      </c>
      <c r="F124" s="84">
        <v>10000</v>
      </c>
      <c r="G124" s="84">
        <v>10000</v>
      </c>
      <c r="H124" s="89" t="s">
        <v>127</v>
      </c>
      <c r="I124" s="86">
        <v>0</v>
      </c>
      <c r="J124" s="86">
        <v>0</v>
      </c>
      <c r="K124" s="87">
        <v>0</v>
      </c>
      <c r="L124" s="87">
        <v>0</v>
      </c>
      <c r="M124" s="84">
        <v>10000</v>
      </c>
      <c r="N124" s="88" t="s">
        <v>128</v>
      </c>
      <c r="O124" s="67"/>
      <c r="P124" s="80">
        <v>92</v>
      </c>
    </row>
    <row r="125" spans="1:16" ht="30" x14ac:dyDescent="0.2">
      <c r="A125" s="81">
        <v>112</v>
      </c>
      <c r="B125" s="82" t="s">
        <v>366</v>
      </c>
      <c r="C125" s="83" t="s">
        <v>365</v>
      </c>
      <c r="D125" s="83" t="s">
        <v>148</v>
      </c>
      <c r="E125" s="83" t="s">
        <v>106</v>
      </c>
      <c r="F125" s="84">
        <v>40000</v>
      </c>
      <c r="G125" s="84">
        <v>40000</v>
      </c>
      <c r="H125" s="89" t="s">
        <v>127</v>
      </c>
      <c r="I125" s="86">
        <v>0</v>
      </c>
      <c r="J125" s="86">
        <v>0</v>
      </c>
      <c r="K125" s="87">
        <v>0</v>
      </c>
      <c r="L125" s="87">
        <v>0</v>
      </c>
      <c r="M125" s="84">
        <v>40000</v>
      </c>
      <c r="N125" s="88" t="s">
        <v>128</v>
      </c>
      <c r="O125" s="67"/>
      <c r="P125" s="80">
        <v>93</v>
      </c>
    </row>
    <row r="126" spans="1:16" ht="30" x14ac:dyDescent="0.2">
      <c r="A126" s="81">
        <v>113</v>
      </c>
      <c r="B126" s="82" t="s">
        <v>367</v>
      </c>
      <c r="C126" s="83" t="s">
        <v>241</v>
      </c>
      <c r="D126" s="83" t="s">
        <v>187</v>
      </c>
      <c r="E126" s="83" t="s">
        <v>106</v>
      </c>
      <c r="F126" s="84">
        <v>120000</v>
      </c>
      <c r="G126" s="84">
        <v>120000</v>
      </c>
      <c r="H126" s="89" t="s">
        <v>127</v>
      </c>
      <c r="I126" s="86">
        <v>0</v>
      </c>
      <c r="J126" s="86">
        <v>0</v>
      </c>
      <c r="K126" s="87">
        <v>0</v>
      </c>
      <c r="L126" s="87">
        <v>0</v>
      </c>
      <c r="M126" s="84">
        <v>120000</v>
      </c>
      <c r="N126" s="88" t="s">
        <v>128</v>
      </c>
      <c r="O126" s="67"/>
      <c r="P126" s="80">
        <v>94</v>
      </c>
    </row>
    <row r="127" spans="1:16" ht="30" x14ac:dyDescent="0.2">
      <c r="A127" s="81">
        <v>114</v>
      </c>
      <c r="B127" s="82" t="s">
        <v>368</v>
      </c>
      <c r="C127" s="83" t="s">
        <v>243</v>
      </c>
      <c r="D127" s="83" t="s">
        <v>369</v>
      </c>
      <c r="E127" s="83" t="s">
        <v>106</v>
      </c>
      <c r="F127" s="84">
        <v>200000</v>
      </c>
      <c r="G127" s="84">
        <v>200000</v>
      </c>
      <c r="H127" s="89" t="s">
        <v>127</v>
      </c>
      <c r="I127" s="86">
        <v>0</v>
      </c>
      <c r="J127" s="86">
        <v>0</v>
      </c>
      <c r="K127" s="87">
        <v>0</v>
      </c>
      <c r="L127" s="87">
        <v>0</v>
      </c>
      <c r="M127" s="84">
        <v>200000</v>
      </c>
      <c r="N127" s="88" t="s">
        <v>128</v>
      </c>
      <c r="O127" s="67"/>
      <c r="P127" s="80">
        <v>96</v>
      </c>
    </row>
    <row r="128" spans="1:16" ht="30" x14ac:dyDescent="0.2">
      <c r="A128" s="81">
        <v>115</v>
      </c>
      <c r="B128" s="82" t="s">
        <v>370</v>
      </c>
      <c r="C128" s="83" t="s">
        <v>243</v>
      </c>
      <c r="D128" s="83" t="s">
        <v>371</v>
      </c>
      <c r="E128" s="83" t="s">
        <v>106</v>
      </c>
      <c r="F128" s="84">
        <v>30000</v>
      </c>
      <c r="G128" s="84">
        <v>30000</v>
      </c>
      <c r="H128" s="89" t="s">
        <v>127</v>
      </c>
      <c r="I128" s="86">
        <v>0</v>
      </c>
      <c r="J128" s="86">
        <v>0</v>
      </c>
      <c r="K128" s="87">
        <v>0</v>
      </c>
      <c r="L128" s="87">
        <v>0</v>
      </c>
      <c r="M128" s="84">
        <v>30000</v>
      </c>
      <c r="N128" s="88" t="s">
        <v>128</v>
      </c>
      <c r="O128" s="67"/>
      <c r="P128" s="80">
        <v>97</v>
      </c>
    </row>
    <row r="129" spans="1:16" ht="30" x14ac:dyDescent="0.2">
      <c r="A129" s="81">
        <v>116</v>
      </c>
      <c r="B129" s="82" t="s">
        <v>372</v>
      </c>
      <c r="C129" s="83" t="s">
        <v>243</v>
      </c>
      <c r="D129" s="83" t="s">
        <v>373</v>
      </c>
      <c r="E129" s="83" t="s">
        <v>106</v>
      </c>
      <c r="F129" s="84">
        <v>492000</v>
      </c>
      <c r="G129" s="84">
        <v>492000</v>
      </c>
      <c r="H129" s="89" t="s">
        <v>127</v>
      </c>
      <c r="I129" s="86">
        <v>0</v>
      </c>
      <c r="J129" s="86">
        <v>0</v>
      </c>
      <c r="K129" s="87">
        <v>0</v>
      </c>
      <c r="L129" s="87">
        <v>0</v>
      </c>
      <c r="M129" s="84">
        <v>492000</v>
      </c>
      <c r="N129" s="88" t="s">
        <v>128</v>
      </c>
      <c r="O129" s="67"/>
      <c r="P129" s="80">
        <v>98</v>
      </c>
    </row>
    <row r="130" spans="1:16" ht="30" x14ac:dyDescent="0.2">
      <c r="A130" s="81">
        <v>117</v>
      </c>
      <c r="B130" s="82" t="s">
        <v>374</v>
      </c>
      <c r="C130" s="83" t="s">
        <v>243</v>
      </c>
      <c r="D130" s="83" t="s">
        <v>375</v>
      </c>
      <c r="E130" s="83" t="s">
        <v>106</v>
      </c>
      <c r="F130" s="84">
        <v>480000</v>
      </c>
      <c r="G130" s="84">
        <v>980000</v>
      </c>
      <c r="H130" s="89" t="s">
        <v>127</v>
      </c>
      <c r="I130" s="86">
        <v>0</v>
      </c>
      <c r="J130" s="86">
        <v>0</v>
      </c>
      <c r="K130" s="87">
        <v>0</v>
      </c>
      <c r="L130" s="87">
        <v>0</v>
      </c>
      <c r="M130" s="84">
        <v>980000</v>
      </c>
      <c r="N130" s="88" t="s">
        <v>128</v>
      </c>
      <c r="O130" s="67"/>
      <c r="P130" s="80">
        <v>99</v>
      </c>
    </row>
    <row r="131" spans="1:16" ht="30" x14ac:dyDescent="0.2">
      <c r="A131" s="81">
        <v>118</v>
      </c>
      <c r="B131" s="82" t="s">
        <v>376</v>
      </c>
      <c r="C131" s="83" t="s">
        <v>377</v>
      </c>
      <c r="D131" s="83" t="s">
        <v>378</v>
      </c>
      <c r="E131" s="83" t="s">
        <v>106</v>
      </c>
      <c r="F131" s="84">
        <v>16200</v>
      </c>
      <c r="G131" s="84">
        <v>16200</v>
      </c>
      <c r="H131" s="89" t="s">
        <v>127</v>
      </c>
      <c r="I131" s="86">
        <v>0</v>
      </c>
      <c r="J131" s="86">
        <v>0</v>
      </c>
      <c r="K131" s="87">
        <v>0</v>
      </c>
      <c r="L131" s="87">
        <v>0</v>
      </c>
      <c r="M131" s="84">
        <v>16200</v>
      </c>
      <c r="N131" s="88" t="s">
        <v>128</v>
      </c>
      <c r="O131" s="67"/>
      <c r="P131" s="80">
        <v>104</v>
      </c>
    </row>
    <row r="132" spans="1:16" ht="30" x14ac:dyDescent="0.2">
      <c r="A132" s="81">
        <v>119</v>
      </c>
      <c r="B132" s="82" t="s">
        <v>379</v>
      </c>
      <c r="C132" s="83" t="s">
        <v>248</v>
      </c>
      <c r="D132" s="83" t="s">
        <v>380</v>
      </c>
      <c r="E132" s="83" t="s">
        <v>106</v>
      </c>
      <c r="F132" s="84">
        <v>150000</v>
      </c>
      <c r="G132" s="84">
        <v>150000</v>
      </c>
      <c r="H132" s="89" t="s">
        <v>127</v>
      </c>
      <c r="I132" s="86">
        <v>0</v>
      </c>
      <c r="J132" s="86">
        <v>0</v>
      </c>
      <c r="K132" s="87">
        <v>0</v>
      </c>
      <c r="L132" s="87">
        <v>0</v>
      </c>
      <c r="M132" s="84">
        <v>150000</v>
      </c>
      <c r="N132" s="88" t="s">
        <v>128</v>
      </c>
      <c r="O132" s="67"/>
      <c r="P132" s="80">
        <v>105</v>
      </c>
    </row>
    <row r="133" spans="1:16" ht="30" x14ac:dyDescent="0.2">
      <c r="A133" s="81">
        <v>120</v>
      </c>
      <c r="B133" s="82" t="s">
        <v>381</v>
      </c>
      <c r="C133" s="83" t="s">
        <v>248</v>
      </c>
      <c r="D133" s="83" t="s">
        <v>382</v>
      </c>
      <c r="E133" s="83" t="s">
        <v>106</v>
      </c>
      <c r="F133" s="84">
        <v>20000</v>
      </c>
      <c r="G133" s="84">
        <v>20000</v>
      </c>
      <c r="H133" s="89" t="s">
        <v>127</v>
      </c>
      <c r="I133" s="86">
        <v>0</v>
      </c>
      <c r="J133" s="86">
        <v>0</v>
      </c>
      <c r="K133" s="87">
        <v>0</v>
      </c>
      <c r="L133" s="87">
        <v>0</v>
      </c>
      <c r="M133" s="84">
        <v>20000</v>
      </c>
      <c r="N133" s="88" t="s">
        <v>128</v>
      </c>
      <c r="O133" s="67"/>
      <c r="P133" s="80">
        <v>106</v>
      </c>
    </row>
    <row r="134" spans="1:16" ht="30" x14ac:dyDescent="0.2">
      <c r="A134" s="81">
        <v>121</v>
      </c>
      <c r="B134" s="82" t="s">
        <v>383</v>
      </c>
      <c r="C134" s="83" t="s">
        <v>248</v>
      </c>
      <c r="D134" s="83" t="s">
        <v>384</v>
      </c>
      <c r="E134" s="83" t="s">
        <v>106</v>
      </c>
      <c r="F134" s="84">
        <v>20000</v>
      </c>
      <c r="G134" s="84">
        <v>20000</v>
      </c>
      <c r="H134" s="89" t="s">
        <v>127</v>
      </c>
      <c r="I134" s="86">
        <v>0</v>
      </c>
      <c r="J134" s="86">
        <v>0</v>
      </c>
      <c r="K134" s="87">
        <v>0</v>
      </c>
      <c r="L134" s="87">
        <v>0</v>
      </c>
      <c r="M134" s="84">
        <v>20000</v>
      </c>
      <c r="N134" s="88" t="s">
        <v>128</v>
      </c>
      <c r="O134" s="67"/>
      <c r="P134" s="80">
        <v>107</v>
      </c>
    </row>
    <row r="135" spans="1:16" ht="30" x14ac:dyDescent="0.2">
      <c r="A135" s="81">
        <v>122</v>
      </c>
      <c r="B135" s="82" t="s">
        <v>385</v>
      </c>
      <c r="C135" s="83" t="s">
        <v>248</v>
      </c>
      <c r="D135" s="83" t="s">
        <v>386</v>
      </c>
      <c r="E135" s="83" t="s">
        <v>106</v>
      </c>
      <c r="F135" s="84">
        <v>150000</v>
      </c>
      <c r="G135" s="84">
        <v>150000</v>
      </c>
      <c r="H135" s="89" t="s">
        <v>127</v>
      </c>
      <c r="I135" s="86">
        <v>0</v>
      </c>
      <c r="J135" s="86">
        <v>0</v>
      </c>
      <c r="K135" s="87">
        <v>0</v>
      </c>
      <c r="L135" s="87">
        <v>0</v>
      </c>
      <c r="M135" s="84">
        <v>150000</v>
      </c>
      <c r="N135" s="88" t="s">
        <v>128</v>
      </c>
      <c r="O135" s="67"/>
      <c r="P135" s="80">
        <v>108</v>
      </c>
    </row>
    <row r="136" spans="1:16" ht="30" x14ac:dyDescent="0.2">
      <c r="A136" s="81">
        <v>123</v>
      </c>
      <c r="B136" s="82" t="s">
        <v>387</v>
      </c>
      <c r="C136" s="83" t="s">
        <v>248</v>
      </c>
      <c r="D136" s="83" t="s">
        <v>388</v>
      </c>
      <c r="E136" s="83" t="s">
        <v>106</v>
      </c>
      <c r="F136" s="84">
        <v>100000</v>
      </c>
      <c r="G136" s="84">
        <v>100000</v>
      </c>
      <c r="H136" s="89" t="s">
        <v>127</v>
      </c>
      <c r="I136" s="86">
        <v>0</v>
      </c>
      <c r="J136" s="86">
        <v>0</v>
      </c>
      <c r="K136" s="87">
        <v>0</v>
      </c>
      <c r="L136" s="87">
        <v>0</v>
      </c>
      <c r="M136" s="84">
        <v>100000</v>
      </c>
      <c r="N136" s="88" t="s">
        <v>128</v>
      </c>
      <c r="O136" s="67"/>
      <c r="P136" s="80">
        <v>109</v>
      </c>
    </row>
    <row r="137" spans="1:16" ht="30" x14ac:dyDescent="0.2">
      <c r="A137" s="81">
        <v>124</v>
      </c>
      <c r="B137" s="82" t="s">
        <v>389</v>
      </c>
      <c r="C137" s="83" t="s">
        <v>248</v>
      </c>
      <c r="D137" s="83" t="s">
        <v>148</v>
      </c>
      <c r="E137" s="83" t="s">
        <v>106</v>
      </c>
      <c r="F137" s="84">
        <v>75000</v>
      </c>
      <c r="G137" s="84">
        <v>75000</v>
      </c>
      <c r="H137" s="89" t="s">
        <v>127</v>
      </c>
      <c r="I137" s="86">
        <v>0</v>
      </c>
      <c r="J137" s="86">
        <v>0</v>
      </c>
      <c r="K137" s="87">
        <v>0</v>
      </c>
      <c r="L137" s="87">
        <v>0</v>
      </c>
      <c r="M137" s="84">
        <v>75000</v>
      </c>
      <c r="N137" s="88" t="s">
        <v>128</v>
      </c>
      <c r="O137" s="67"/>
      <c r="P137" s="80">
        <v>110</v>
      </c>
    </row>
    <row r="138" spans="1:16" ht="30" x14ac:dyDescent="0.2">
      <c r="A138" s="81">
        <v>125</v>
      </c>
      <c r="B138" s="82" t="s">
        <v>390</v>
      </c>
      <c r="C138" s="83" t="s">
        <v>248</v>
      </c>
      <c r="D138" s="83" t="s">
        <v>148</v>
      </c>
      <c r="E138" s="83" t="s">
        <v>106</v>
      </c>
      <c r="F138" s="84">
        <v>100000</v>
      </c>
      <c r="G138" s="84">
        <v>100000</v>
      </c>
      <c r="H138" s="89" t="s">
        <v>127</v>
      </c>
      <c r="I138" s="86">
        <v>0</v>
      </c>
      <c r="J138" s="86">
        <v>0</v>
      </c>
      <c r="K138" s="87">
        <v>0</v>
      </c>
      <c r="L138" s="87">
        <v>0</v>
      </c>
      <c r="M138" s="84">
        <v>100000</v>
      </c>
      <c r="N138" s="88" t="s">
        <v>128</v>
      </c>
      <c r="O138" s="67"/>
      <c r="P138" s="80">
        <v>111</v>
      </c>
    </row>
    <row r="139" spans="1:16" ht="30" x14ac:dyDescent="0.2">
      <c r="A139" s="81">
        <v>126</v>
      </c>
      <c r="B139" s="82" t="s">
        <v>391</v>
      </c>
      <c r="C139" s="83" t="s">
        <v>248</v>
      </c>
      <c r="D139" s="83" t="s">
        <v>148</v>
      </c>
      <c r="E139" s="83" t="s">
        <v>106</v>
      </c>
      <c r="F139" s="84">
        <v>100000</v>
      </c>
      <c r="G139" s="84">
        <v>100000</v>
      </c>
      <c r="H139" s="89" t="s">
        <v>127</v>
      </c>
      <c r="I139" s="86">
        <v>0</v>
      </c>
      <c r="J139" s="86">
        <v>0</v>
      </c>
      <c r="K139" s="87">
        <v>0</v>
      </c>
      <c r="L139" s="87">
        <v>0</v>
      </c>
      <c r="M139" s="84">
        <v>100000</v>
      </c>
      <c r="N139" s="88" t="s">
        <v>128</v>
      </c>
      <c r="O139" s="67"/>
      <c r="P139" s="80">
        <v>112</v>
      </c>
    </row>
    <row r="140" spans="1:16" ht="30" x14ac:dyDescent="0.2">
      <c r="A140" s="81">
        <v>127</v>
      </c>
      <c r="B140" s="82" t="s">
        <v>392</v>
      </c>
      <c r="C140" s="83" t="s">
        <v>248</v>
      </c>
      <c r="D140" s="83" t="s">
        <v>148</v>
      </c>
      <c r="E140" s="83" t="s">
        <v>106</v>
      </c>
      <c r="F140" s="84">
        <v>125000</v>
      </c>
      <c r="G140" s="84">
        <v>125000</v>
      </c>
      <c r="H140" s="89" t="s">
        <v>127</v>
      </c>
      <c r="I140" s="86">
        <v>0</v>
      </c>
      <c r="J140" s="86">
        <v>0</v>
      </c>
      <c r="K140" s="87">
        <v>0</v>
      </c>
      <c r="L140" s="87">
        <v>0</v>
      </c>
      <c r="M140" s="84">
        <v>125000</v>
      </c>
      <c r="N140" s="88" t="s">
        <v>128</v>
      </c>
      <c r="O140" s="67"/>
      <c r="P140" s="80">
        <v>113</v>
      </c>
    </row>
    <row r="141" spans="1:16" ht="30" x14ac:dyDescent="0.2">
      <c r="A141" s="81">
        <v>128</v>
      </c>
      <c r="B141" s="82" t="s">
        <v>393</v>
      </c>
      <c r="C141" s="83" t="s">
        <v>248</v>
      </c>
      <c r="D141" s="83" t="s">
        <v>394</v>
      </c>
      <c r="E141" s="83" t="s">
        <v>106</v>
      </c>
      <c r="F141" s="84">
        <v>250000</v>
      </c>
      <c r="G141" s="84">
        <v>250000</v>
      </c>
      <c r="H141" s="89" t="s">
        <v>127</v>
      </c>
      <c r="I141" s="86">
        <v>0</v>
      </c>
      <c r="J141" s="86">
        <v>0</v>
      </c>
      <c r="K141" s="87">
        <v>0</v>
      </c>
      <c r="L141" s="87">
        <v>0</v>
      </c>
      <c r="M141" s="84">
        <v>250000</v>
      </c>
      <c r="N141" s="88" t="s">
        <v>128</v>
      </c>
      <c r="O141" s="67"/>
      <c r="P141" s="80">
        <v>114</v>
      </c>
    </row>
    <row r="142" spans="1:16" ht="30" x14ac:dyDescent="0.2">
      <c r="A142" s="81">
        <v>129</v>
      </c>
      <c r="B142" s="82" t="s">
        <v>395</v>
      </c>
      <c r="C142" s="83" t="s">
        <v>248</v>
      </c>
      <c r="D142" s="83" t="s">
        <v>396</v>
      </c>
      <c r="E142" s="83" t="s">
        <v>106</v>
      </c>
      <c r="F142" s="84">
        <v>150000</v>
      </c>
      <c r="G142" s="84">
        <v>150000</v>
      </c>
      <c r="H142" s="89" t="s">
        <v>127</v>
      </c>
      <c r="I142" s="86">
        <v>0</v>
      </c>
      <c r="J142" s="86">
        <v>0</v>
      </c>
      <c r="K142" s="87">
        <v>0</v>
      </c>
      <c r="L142" s="87">
        <v>0</v>
      </c>
      <c r="M142" s="84">
        <v>150000</v>
      </c>
      <c r="N142" s="88" t="s">
        <v>128</v>
      </c>
      <c r="O142" s="67"/>
      <c r="P142" s="80">
        <v>115</v>
      </c>
    </row>
    <row r="143" spans="1:16" ht="30" x14ac:dyDescent="0.2">
      <c r="A143" s="81">
        <v>130</v>
      </c>
      <c r="B143" s="82" t="s">
        <v>397</v>
      </c>
      <c r="C143" s="83" t="s">
        <v>248</v>
      </c>
      <c r="D143" s="83" t="s">
        <v>398</v>
      </c>
      <c r="E143" s="83" t="s">
        <v>106</v>
      </c>
      <c r="F143" s="84">
        <v>15000</v>
      </c>
      <c r="G143" s="84">
        <v>15000</v>
      </c>
      <c r="H143" s="89" t="s">
        <v>127</v>
      </c>
      <c r="I143" s="86">
        <v>0</v>
      </c>
      <c r="J143" s="86">
        <v>0</v>
      </c>
      <c r="K143" s="87">
        <v>0</v>
      </c>
      <c r="L143" s="87">
        <v>0</v>
      </c>
      <c r="M143" s="84">
        <v>15000</v>
      </c>
      <c r="N143" s="88" t="s">
        <v>128</v>
      </c>
      <c r="O143" s="67"/>
      <c r="P143" s="80">
        <v>116</v>
      </c>
    </row>
    <row r="144" spans="1:16" ht="30" x14ac:dyDescent="0.2">
      <c r="A144" s="81">
        <v>131</v>
      </c>
      <c r="B144" s="82" t="s">
        <v>399</v>
      </c>
      <c r="C144" s="83" t="s">
        <v>241</v>
      </c>
      <c r="D144" s="83" t="s">
        <v>177</v>
      </c>
      <c r="E144" s="83" t="s">
        <v>106</v>
      </c>
      <c r="F144" s="84">
        <v>58000</v>
      </c>
      <c r="G144" s="84">
        <v>58000</v>
      </c>
      <c r="H144" s="89" t="s">
        <v>127</v>
      </c>
      <c r="I144" s="86">
        <v>0</v>
      </c>
      <c r="J144" s="86">
        <v>0</v>
      </c>
      <c r="K144" s="87">
        <v>0</v>
      </c>
      <c r="L144" s="87">
        <v>0</v>
      </c>
      <c r="M144" s="84">
        <v>58000</v>
      </c>
      <c r="N144" s="88" t="s">
        <v>128</v>
      </c>
      <c r="O144" s="67"/>
      <c r="P144" s="80">
        <v>119</v>
      </c>
    </row>
    <row r="145" spans="1:16" ht="30" x14ac:dyDescent="0.2">
      <c r="A145" s="81">
        <v>132</v>
      </c>
      <c r="B145" s="82" t="s">
        <v>400</v>
      </c>
      <c r="C145" s="83" t="s">
        <v>241</v>
      </c>
      <c r="D145" s="83" t="s">
        <v>148</v>
      </c>
      <c r="E145" s="83" t="s">
        <v>106</v>
      </c>
      <c r="F145" s="84">
        <v>65000</v>
      </c>
      <c r="G145" s="84">
        <v>65000</v>
      </c>
      <c r="H145" s="89" t="s">
        <v>127</v>
      </c>
      <c r="I145" s="86">
        <v>0</v>
      </c>
      <c r="J145" s="86">
        <v>0</v>
      </c>
      <c r="K145" s="87">
        <v>0</v>
      </c>
      <c r="L145" s="87">
        <v>0</v>
      </c>
      <c r="M145" s="84">
        <v>65000</v>
      </c>
      <c r="N145" s="88" t="s">
        <v>128</v>
      </c>
      <c r="O145" s="67"/>
      <c r="P145" s="80">
        <v>120</v>
      </c>
    </row>
    <row r="146" spans="1:16" ht="30" x14ac:dyDescent="0.2">
      <c r="A146" s="81">
        <v>133</v>
      </c>
      <c r="B146" s="82" t="s">
        <v>401</v>
      </c>
      <c r="C146" s="83" t="s">
        <v>241</v>
      </c>
      <c r="D146" s="83" t="s">
        <v>402</v>
      </c>
      <c r="E146" s="83" t="s">
        <v>106</v>
      </c>
      <c r="F146" s="84">
        <v>130000</v>
      </c>
      <c r="G146" s="84">
        <v>130000</v>
      </c>
      <c r="H146" s="89" t="s">
        <v>127</v>
      </c>
      <c r="I146" s="86">
        <v>0</v>
      </c>
      <c r="J146" s="86">
        <v>0</v>
      </c>
      <c r="K146" s="87">
        <v>0</v>
      </c>
      <c r="L146" s="87">
        <v>0</v>
      </c>
      <c r="M146" s="84">
        <v>130000</v>
      </c>
      <c r="N146" s="88" t="s">
        <v>128</v>
      </c>
      <c r="O146" s="67"/>
      <c r="P146" s="80">
        <v>121</v>
      </c>
    </row>
    <row r="147" spans="1:16" ht="30" x14ac:dyDescent="0.2">
      <c r="A147" s="81">
        <v>134</v>
      </c>
      <c r="B147" s="82" t="s">
        <v>403</v>
      </c>
      <c r="C147" s="83" t="s">
        <v>404</v>
      </c>
      <c r="D147" s="83" t="s">
        <v>405</v>
      </c>
      <c r="E147" s="83" t="s">
        <v>106</v>
      </c>
      <c r="F147" s="84">
        <v>10000</v>
      </c>
      <c r="G147" s="84">
        <v>10000</v>
      </c>
      <c r="H147" s="89" t="s">
        <v>127</v>
      </c>
      <c r="I147" s="86">
        <v>0</v>
      </c>
      <c r="J147" s="86">
        <v>0</v>
      </c>
      <c r="K147" s="87">
        <v>0</v>
      </c>
      <c r="L147" s="87">
        <v>0</v>
      </c>
      <c r="M147" s="84">
        <v>10000</v>
      </c>
      <c r="N147" s="88" t="s">
        <v>128</v>
      </c>
      <c r="O147" s="67"/>
      <c r="P147" s="80">
        <v>122</v>
      </c>
    </row>
    <row r="148" spans="1:16" ht="30" x14ac:dyDescent="0.2">
      <c r="A148" s="81">
        <v>135</v>
      </c>
      <c r="B148" s="82" t="s">
        <v>406</v>
      </c>
      <c r="C148" s="83" t="s">
        <v>407</v>
      </c>
      <c r="D148" s="83" t="s">
        <v>177</v>
      </c>
      <c r="E148" s="83" t="s">
        <v>106</v>
      </c>
      <c r="F148" s="84">
        <v>250000</v>
      </c>
      <c r="G148" s="84">
        <v>250000</v>
      </c>
      <c r="H148" s="89" t="s">
        <v>127</v>
      </c>
      <c r="I148" s="86">
        <v>0</v>
      </c>
      <c r="J148" s="86">
        <v>0</v>
      </c>
      <c r="K148" s="87">
        <v>0</v>
      </c>
      <c r="L148" s="87">
        <v>0</v>
      </c>
      <c r="M148" s="84">
        <v>250000</v>
      </c>
      <c r="N148" s="88" t="s">
        <v>128</v>
      </c>
      <c r="O148" s="67"/>
      <c r="P148" s="80">
        <v>125</v>
      </c>
    </row>
    <row r="149" spans="1:16" ht="30" x14ac:dyDescent="0.2">
      <c r="A149" s="81">
        <v>136</v>
      </c>
      <c r="B149" s="82" t="s">
        <v>408</v>
      </c>
      <c r="C149" s="83" t="s">
        <v>407</v>
      </c>
      <c r="D149" s="83" t="s">
        <v>135</v>
      </c>
      <c r="E149" s="83" t="s">
        <v>106</v>
      </c>
      <c r="F149" s="84">
        <v>350000</v>
      </c>
      <c r="G149" s="84">
        <v>350000</v>
      </c>
      <c r="H149" s="89" t="s">
        <v>127</v>
      </c>
      <c r="I149" s="86">
        <v>0</v>
      </c>
      <c r="J149" s="86">
        <v>0</v>
      </c>
      <c r="K149" s="87">
        <v>0</v>
      </c>
      <c r="L149" s="87">
        <v>0</v>
      </c>
      <c r="M149" s="84">
        <v>350000</v>
      </c>
      <c r="N149" s="88" t="s">
        <v>128</v>
      </c>
      <c r="O149" s="67"/>
      <c r="P149" s="80">
        <v>126</v>
      </c>
    </row>
    <row r="150" spans="1:16" ht="30" x14ac:dyDescent="0.2">
      <c r="A150" s="81">
        <v>137</v>
      </c>
      <c r="B150" s="82" t="s">
        <v>409</v>
      </c>
      <c r="C150" s="83" t="s">
        <v>410</v>
      </c>
      <c r="D150" s="83" t="s">
        <v>411</v>
      </c>
      <c r="E150" s="83" t="s">
        <v>106</v>
      </c>
      <c r="F150" s="84">
        <v>425000</v>
      </c>
      <c r="G150" s="84">
        <v>425000</v>
      </c>
      <c r="H150" s="89" t="s">
        <v>127</v>
      </c>
      <c r="I150" s="86">
        <v>0</v>
      </c>
      <c r="J150" s="86">
        <v>0</v>
      </c>
      <c r="K150" s="87">
        <v>0</v>
      </c>
      <c r="L150" s="87">
        <v>0</v>
      </c>
      <c r="M150" s="84">
        <v>425000</v>
      </c>
      <c r="N150" s="88" t="s">
        <v>128</v>
      </c>
      <c r="O150" s="67"/>
      <c r="P150" s="80">
        <v>128</v>
      </c>
    </row>
    <row r="151" spans="1:16" ht="30" x14ac:dyDescent="0.2">
      <c r="A151" s="81">
        <v>138</v>
      </c>
      <c r="B151" s="82" t="s">
        <v>412</v>
      </c>
      <c r="C151" s="83" t="s">
        <v>245</v>
      </c>
      <c r="D151" s="83" t="s">
        <v>413</v>
      </c>
      <c r="E151" s="83" t="s">
        <v>106</v>
      </c>
      <c r="F151" s="84">
        <v>160000</v>
      </c>
      <c r="G151" s="84">
        <v>160000</v>
      </c>
      <c r="H151" s="89" t="s">
        <v>127</v>
      </c>
      <c r="I151" s="86">
        <v>0</v>
      </c>
      <c r="J151" s="86">
        <v>0</v>
      </c>
      <c r="K151" s="87">
        <v>0</v>
      </c>
      <c r="L151" s="87">
        <v>0</v>
      </c>
      <c r="M151" s="84">
        <v>160000</v>
      </c>
      <c r="N151" s="88" t="s">
        <v>128</v>
      </c>
      <c r="O151" s="67"/>
      <c r="P151" s="80">
        <v>130</v>
      </c>
    </row>
    <row r="152" spans="1:16" ht="30" x14ac:dyDescent="0.2">
      <c r="A152" s="81">
        <v>139</v>
      </c>
      <c r="B152" s="82" t="s">
        <v>414</v>
      </c>
      <c r="C152" s="83" t="s">
        <v>415</v>
      </c>
      <c r="D152" s="83" t="s">
        <v>148</v>
      </c>
      <c r="E152" s="83" t="s">
        <v>106</v>
      </c>
      <c r="F152" s="84">
        <v>87000</v>
      </c>
      <c r="G152" s="84">
        <v>87000</v>
      </c>
      <c r="H152" s="89" t="s">
        <v>127</v>
      </c>
      <c r="I152" s="86">
        <v>0</v>
      </c>
      <c r="J152" s="86">
        <v>0</v>
      </c>
      <c r="K152" s="87">
        <v>0</v>
      </c>
      <c r="L152" s="87">
        <v>0</v>
      </c>
      <c r="M152" s="84">
        <v>87000</v>
      </c>
      <c r="N152" s="88" t="s">
        <v>128</v>
      </c>
      <c r="O152" s="67"/>
      <c r="P152" s="80">
        <v>135</v>
      </c>
    </row>
    <row r="153" spans="1:16" ht="30" x14ac:dyDescent="0.2">
      <c r="A153" s="81">
        <v>140</v>
      </c>
      <c r="B153" s="82" t="s">
        <v>416</v>
      </c>
      <c r="C153" s="83" t="s">
        <v>417</v>
      </c>
      <c r="D153" s="83" t="s">
        <v>148</v>
      </c>
      <c r="E153" s="83" t="s">
        <v>106</v>
      </c>
      <c r="F153" s="84">
        <v>100000</v>
      </c>
      <c r="G153" s="84">
        <v>100000</v>
      </c>
      <c r="H153" s="89" t="s">
        <v>127</v>
      </c>
      <c r="I153" s="86">
        <v>0</v>
      </c>
      <c r="J153" s="86">
        <v>0</v>
      </c>
      <c r="K153" s="87">
        <v>0</v>
      </c>
      <c r="L153" s="87">
        <v>0</v>
      </c>
      <c r="M153" s="84">
        <v>100000</v>
      </c>
      <c r="N153" s="88" t="s">
        <v>128</v>
      </c>
      <c r="O153" s="67"/>
      <c r="P153" s="80">
        <v>132</v>
      </c>
    </row>
    <row r="154" spans="1:16" ht="30" x14ac:dyDescent="0.2">
      <c r="A154" s="81">
        <v>141</v>
      </c>
      <c r="B154" s="82" t="s">
        <v>418</v>
      </c>
      <c r="C154" s="83" t="s">
        <v>156</v>
      </c>
      <c r="D154" s="83" t="s">
        <v>419</v>
      </c>
      <c r="E154" s="83" t="s">
        <v>106</v>
      </c>
      <c r="F154" s="84">
        <v>200000</v>
      </c>
      <c r="G154" s="84">
        <v>200000</v>
      </c>
      <c r="H154" s="89" t="s">
        <v>127</v>
      </c>
      <c r="I154" s="86">
        <v>0</v>
      </c>
      <c r="J154" s="86">
        <v>0</v>
      </c>
      <c r="K154" s="87">
        <v>0</v>
      </c>
      <c r="L154" s="87">
        <v>0</v>
      </c>
      <c r="M154" s="84">
        <v>200000</v>
      </c>
      <c r="N154" s="88" t="s">
        <v>128</v>
      </c>
      <c r="O154" s="67"/>
      <c r="P154" s="80">
        <v>136</v>
      </c>
    </row>
    <row r="155" spans="1:16" ht="30" x14ac:dyDescent="0.2">
      <c r="A155" s="81">
        <v>142</v>
      </c>
      <c r="B155" s="82" t="s">
        <v>420</v>
      </c>
      <c r="C155" s="83" t="s">
        <v>421</v>
      </c>
      <c r="D155" s="83" t="s">
        <v>154</v>
      </c>
      <c r="E155" s="83" t="s">
        <v>106</v>
      </c>
      <c r="F155" s="84">
        <v>10000</v>
      </c>
      <c r="G155" s="84">
        <v>10000</v>
      </c>
      <c r="H155" s="89" t="s">
        <v>127</v>
      </c>
      <c r="I155" s="86">
        <v>0</v>
      </c>
      <c r="J155" s="86">
        <v>0</v>
      </c>
      <c r="K155" s="87">
        <v>0</v>
      </c>
      <c r="L155" s="87">
        <v>0</v>
      </c>
      <c r="M155" s="84">
        <v>10000</v>
      </c>
      <c r="N155" s="88" t="s">
        <v>128</v>
      </c>
      <c r="O155" s="67"/>
      <c r="P155" s="80">
        <v>134</v>
      </c>
    </row>
    <row r="156" spans="1:16" ht="30" x14ac:dyDescent="0.2">
      <c r="A156" s="81">
        <v>143</v>
      </c>
      <c r="B156" s="82" t="s">
        <v>422</v>
      </c>
      <c r="C156" s="83" t="s">
        <v>423</v>
      </c>
      <c r="D156" s="83" t="s">
        <v>148</v>
      </c>
      <c r="E156" s="83" t="s">
        <v>106</v>
      </c>
      <c r="F156" s="84">
        <v>60000</v>
      </c>
      <c r="G156" s="84">
        <v>60000</v>
      </c>
      <c r="H156" s="89" t="s">
        <v>127</v>
      </c>
      <c r="I156" s="86">
        <v>0</v>
      </c>
      <c r="J156" s="86">
        <v>0</v>
      </c>
      <c r="K156" s="87">
        <v>0</v>
      </c>
      <c r="L156" s="87">
        <v>0</v>
      </c>
      <c r="M156" s="84">
        <v>60000</v>
      </c>
      <c r="N156" s="88" t="s">
        <v>128</v>
      </c>
      <c r="O156" s="67"/>
      <c r="P156" s="80">
        <v>138</v>
      </c>
    </row>
    <row r="157" spans="1:16" ht="30" x14ac:dyDescent="0.2">
      <c r="A157" s="81">
        <v>144</v>
      </c>
      <c r="B157" s="82" t="s">
        <v>424</v>
      </c>
      <c r="C157" s="83" t="s">
        <v>425</v>
      </c>
      <c r="D157" s="83" t="s">
        <v>154</v>
      </c>
      <c r="E157" s="83" t="s">
        <v>106</v>
      </c>
      <c r="F157" s="84">
        <v>10000</v>
      </c>
      <c r="G157" s="84">
        <v>10000</v>
      </c>
      <c r="H157" s="89" t="s">
        <v>127</v>
      </c>
      <c r="I157" s="86">
        <v>0</v>
      </c>
      <c r="J157" s="86">
        <v>0</v>
      </c>
      <c r="K157" s="87">
        <v>0</v>
      </c>
      <c r="L157" s="87">
        <v>0</v>
      </c>
      <c r="M157" s="84">
        <v>10000</v>
      </c>
      <c r="N157" s="88" t="s">
        <v>128</v>
      </c>
      <c r="O157" s="67"/>
      <c r="P157" s="80">
        <v>140</v>
      </c>
    </row>
    <row r="158" spans="1:16" ht="30" x14ac:dyDescent="0.2">
      <c r="A158" s="81">
        <v>145</v>
      </c>
      <c r="B158" s="82" t="s">
        <v>426</v>
      </c>
      <c r="C158" s="83" t="s">
        <v>425</v>
      </c>
      <c r="D158" s="83" t="s">
        <v>177</v>
      </c>
      <c r="E158" s="83" t="s">
        <v>106</v>
      </c>
      <c r="F158" s="84">
        <v>12500</v>
      </c>
      <c r="G158" s="84">
        <v>12500</v>
      </c>
      <c r="H158" s="89" t="s">
        <v>127</v>
      </c>
      <c r="I158" s="86">
        <v>0</v>
      </c>
      <c r="J158" s="86">
        <v>0</v>
      </c>
      <c r="K158" s="87">
        <v>0</v>
      </c>
      <c r="L158" s="87">
        <v>0</v>
      </c>
      <c r="M158" s="84">
        <v>12500</v>
      </c>
      <c r="N158" s="88" t="s">
        <v>128</v>
      </c>
      <c r="O158" s="67"/>
      <c r="P158" s="80">
        <v>141</v>
      </c>
    </row>
    <row r="159" spans="1:16" ht="30" x14ac:dyDescent="0.2">
      <c r="A159" s="81">
        <v>146</v>
      </c>
      <c r="B159" s="82" t="s">
        <v>427</v>
      </c>
      <c r="C159" s="83" t="s">
        <v>428</v>
      </c>
      <c r="D159" s="83" t="s">
        <v>154</v>
      </c>
      <c r="E159" s="83" t="s">
        <v>106</v>
      </c>
      <c r="F159" s="84">
        <v>10000</v>
      </c>
      <c r="G159" s="84">
        <v>10000</v>
      </c>
      <c r="H159" s="89" t="s">
        <v>127</v>
      </c>
      <c r="I159" s="86">
        <v>0</v>
      </c>
      <c r="J159" s="86">
        <v>0</v>
      </c>
      <c r="K159" s="87">
        <v>0</v>
      </c>
      <c r="L159" s="87">
        <v>0</v>
      </c>
      <c r="M159" s="84">
        <v>10000</v>
      </c>
      <c r="N159" s="88" t="s">
        <v>128</v>
      </c>
      <c r="O159" s="67"/>
      <c r="P159" s="80">
        <v>142</v>
      </c>
    </row>
    <row r="160" spans="1:16" ht="30" x14ac:dyDescent="0.2">
      <c r="A160" s="81">
        <v>147</v>
      </c>
      <c r="B160" s="82" t="s">
        <v>429</v>
      </c>
      <c r="C160" s="83" t="s">
        <v>428</v>
      </c>
      <c r="D160" s="83" t="s">
        <v>177</v>
      </c>
      <c r="E160" s="83" t="s">
        <v>106</v>
      </c>
      <c r="F160" s="84">
        <v>12500</v>
      </c>
      <c r="G160" s="84">
        <v>12500</v>
      </c>
      <c r="H160" s="89" t="s">
        <v>127</v>
      </c>
      <c r="I160" s="86">
        <v>0</v>
      </c>
      <c r="J160" s="86">
        <v>0</v>
      </c>
      <c r="K160" s="87">
        <v>0</v>
      </c>
      <c r="L160" s="87">
        <v>0</v>
      </c>
      <c r="M160" s="84">
        <v>12500</v>
      </c>
      <c r="N160" s="88" t="s">
        <v>128</v>
      </c>
      <c r="O160" s="67"/>
      <c r="P160" s="80">
        <v>143</v>
      </c>
    </row>
    <row r="161" spans="1:16" ht="30" x14ac:dyDescent="0.2">
      <c r="A161" s="81">
        <v>148</v>
      </c>
      <c r="B161" s="82" t="s">
        <v>430</v>
      </c>
      <c r="C161" s="83" t="s">
        <v>428</v>
      </c>
      <c r="D161" s="83" t="s">
        <v>148</v>
      </c>
      <c r="E161" s="83" t="s">
        <v>106</v>
      </c>
      <c r="F161" s="84">
        <v>175000</v>
      </c>
      <c r="G161" s="84">
        <v>175000</v>
      </c>
      <c r="H161" s="89" t="s">
        <v>127</v>
      </c>
      <c r="I161" s="86">
        <v>0</v>
      </c>
      <c r="J161" s="86">
        <v>0</v>
      </c>
      <c r="K161" s="87">
        <v>0</v>
      </c>
      <c r="L161" s="87">
        <v>0</v>
      </c>
      <c r="M161" s="84">
        <v>175000</v>
      </c>
      <c r="N161" s="88" t="s">
        <v>128</v>
      </c>
      <c r="O161" s="67"/>
      <c r="P161" s="80">
        <v>144</v>
      </c>
    </row>
    <row r="162" spans="1:16" ht="30" x14ac:dyDescent="0.2">
      <c r="A162" s="81">
        <v>149</v>
      </c>
      <c r="B162" s="82" t="s">
        <v>431</v>
      </c>
      <c r="C162" s="83" t="s">
        <v>432</v>
      </c>
      <c r="D162" s="83" t="s">
        <v>433</v>
      </c>
      <c r="E162" s="83" t="s">
        <v>106</v>
      </c>
      <c r="F162" s="84">
        <v>16000</v>
      </c>
      <c r="G162" s="84">
        <v>16000</v>
      </c>
      <c r="H162" s="89" t="s">
        <v>127</v>
      </c>
      <c r="I162" s="86">
        <v>0</v>
      </c>
      <c r="J162" s="86">
        <v>0</v>
      </c>
      <c r="K162" s="87">
        <v>0</v>
      </c>
      <c r="L162" s="87">
        <v>0</v>
      </c>
      <c r="M162" s="84">
        <v>16000</v>
      </c>
      <c r="N162" s="88" t="s">
        <v>128</v>
      </c>
      <c r="O162" s="67"/>
      <c r="P162" s="80">
        <v>145</v>
      </c>
    </row>
    <row r="163" spans="1:16" ht="30" x14ac:dyDescent="0.2">
      <c r="A163" s="81">
        <v>150</v>
      </c>
      <c r="B163" s="82" t="s">
        <v>434</v>
      </c>
      <c r="C163" s="83" t="s">
        <v>104</v>
      </c>
      <c r="D163" s="83" t="s">
        <v>216</v>
      </c>
      <c r="E163" s="83" t="s">
        <v>106</v>
      </c>
      <c r="F163" s="84">
        <v>85000</v>
      </c>
      <c r="G163" s="84">
        <v>85000</v>
      </c>
      <c r="H163" s="89" t="s">
        <v>127</v>
      </c>
      <c r="I163" s="86">
        <v>0</v>
      </c>
      <c r="J163" s="86">
        <v>0</v>
      </c>
      <c r="K163" s="87">
        <v>0</v>
      </c>
      <c r="L163" s="87">
        <v>0</v>
      </c>
      <c r="M163" s="84">
        <v>85000</v>
      </c>
      <c r="N163" s="88" t="s">
        <v>128</v>
      </c>
      <c r="O163" s="67"/>
      <c r="P163" s="80">
        <v>146</v>
      </c>
    </row>
    <row r="164" spans="1:16" ht="30" x14ac:dyDescent="0.2">
      <c r="A164" s="81">
        <v>151</v>
      </c>
      <c r="B164" s="82" t="s">
        <v>435</v>
      </c>
      <c r="C164" s="83" t="s">
        <v>104</v>
      </c>
      <c r="D164" s="83" t="s">
        <v>436</v>
      </c>
      <c r="E164" s="83" t="s">
        <v>106</v>
      </c>
      <c r="F164" s="84">
        <v>9000</v>
      </c>
      <c r="G164" s="84">
        <v>9000</v>
      </c>
      <c r="H164" s="89" t="s">
        <v>127</v>
      </c>
      <c r="I164" s="86">
        <v>0</v>
      </c>
      <c r="J164" s="86">
        <v>0</v>
      </c>
      <c r="K164" s="87">
        <v>0</v>
      </c>
      <c r="L164" s="87">
        <v>0</v>
      </c>
      <c r="M164" s="84">
        <v>9000</v>
      </c>
      <c r="N164" s="88" t="s">
        <v>128</v>
      </c>
      <c r="O164" s="67"/>
      <c r="P164" s="80">
        <v>147</v>
      </c>
    </row>
    <row r="165" spans="1:16" ht="30" x14ac:dyDescent="0.2">
      <c r="A165" s="81">
        <v>152</v>
      </c>
      <c r="B165" s="82" t="s">
        <v>437</v>
      </c>
      <c r="C165" s="83" t="s">
        <v>104</v>
      </c>
      <c r="D165" s="83" t="s">
        <v>438</v>
      </c>
      <c r="E165" s="83" t="s">
        <v>106</v>
      </c>
      <c r="F165" s="84">
        <v>24000</v>
      </c>
      <c r="G165" s="84">
        <v>24000</v>
      </c>
      <c r="H165" s="89" t="s">
        <v>127</v>
      </c>
      <c r="I165" s="86">
        <v>0</v>
      </c>
      <c r="J165" s="86">
        <v>0</v>
      </c>
      <c r="K165" s="87">
        <v>0</v>
      </c>
      <c r="L165" s="87">
        <v>0</v>
      </c>
      <c r="M165" s="84">
        <v>24000</v>
      </c>
      <c r="N165" s="88" t="s">
        <v>128</v>
      </c>
      <c r="O165" s="67"/>
      <c r="P165" s="80">
        <v>148</v>
      </c>
    </row>
    <row r="166" spans="1:16" ht="30" x14ac:dyDescent="0.2">
      <c r="A166" s="81">
        <v>153</v>
      </c>
      <c r="B166" s="82" t="s">
        <v>439</v>
      </c>
      <c r="C166" s="83" t="s">
        <v>104</v>
      </c>
      <c r="D166" s="83" t="s">
        <v>261</v>
      </c>
      <c r="E166" s="83" t="s">
        <v>106</v>
      </c>
      <c r="F166" s="84">
        <v>60000</v>
      </c>
      <c r="G166" s="84">
        <v>60000</v>
      </c>
      <c r="H166" s="89" t="s">
        <v>127</v>
      </c>
      <c r="I166" s="86">
        <v>0</v>
      </c>
      <c r="J166" s="86">
        <v>0</v>
      </c>
      <c r="K166" s="87">
        <v>0</v>
      </c>
      <c r="L166" s="87">
        <v>0</v>
      </c>
      <c r="M166" s="84">
        <v>60000</v>
      </c>
      <c r="N166" s="88" t="s">
        <v>128</v>
      </c>
      <c r="O166" s="67"/>
      <c r="P166" s="80">
        <v>149</v>
      </c>
    </row>
    <row r="167" spans="1:16" ht="30" x14ac:dyDescent="0.2">
      <c r="A167" s="81">
        <v>154</v>
      </c>
      <c r="B167" s="82" t="s">
        <v>440</v>
      </c>
      <c r="C167" s="83" t="s">
        <v>104</v>
      </c>
      <c r="D167" s="83" t="s">
        <v>148</v>
      </c>
      <c r="E167" s="83" t="s">
        <v>106</v>
      </c>
      <c r="F167" s="84">
        <v>95000</v>
      </c>
      <c r="G167" s="84">
        <v>95000</v>
      </c>
      <c r="H167" s="89" t="s">
        <v>127</v>
      </c>
      <c r="I167" s="86">
        <v>0</v>
      </c>
      <c r="J167" s="86">
        <v>0</v>
      </c>
      <c r="K167" s="87">
        <v>0</v>
      </c>
      <c r="L167" s="87">
        <v>0</v>
      </c>
      <c r="M167" s="84">
        <v>95000</v>
      </c>
      <c r="N167" s="88" t="s">
        <v>128</v>
      </c>
      <c r="O167" s="67"/>
      <c r="P167" s="80">
        <v>150</v>
      </c>
    </row>
    <row r="168" spans="1:16" ht="30" x14ac:dyDescent="0.2">
      <c r="A168" s="81">
        <v>155</v>
      </c>
      <c r="B168" s="82" t="s">
        <v>441</v>
      </c>
      <c r="C168" s="83" t="s">
        <v>442</v>
      </c>
      <c r="D168" s="83" t="s">
        <v>135</v>
      </c>
      <c r="E168" s="83" t="s">
        <v>106</v>
      </c>
      <c r="F168" s="84">
        <v>350000</v>
      </c>
      <c r="G168" s="84">
        <v>350000</v>
      </c>
      <c r="H168" s="89" t="s">
        <v>127</v>
      </c>
      <c r="I168" s="86">
        <v>0</v>
      </c>
      <c r="J168" s="86">
        <v>0</v>
      </c>
      <c r="K168" s="87">
        <v>0</v>
      </c>
      <c r="L168" s="87">
        <v>0</v>
      </c>
      <c r="M168" s="84">
        <v>350000</v>
      </c>
      <c r="N168" s="88" t="s">
        <v>128</v>
      </c>
      <c r="O168" s="67"/>
      <c r="P168" s="80">
        <v>151</v>
      </c>
    </row>
    <row r="169" spans="1:16" ht="30" x14ac:dyDescent="0.2">
      <c r="A169" s="81">
        <v>156</v>
      </c>
      <c r="B169" s="82" t="s">
        <v>443</v>
      </c>
      <c r="C169" s="83" t="s">
        <v>444</v>
      </c>
      <c r="D169" s="83" t="s">
        <v>445</v>
      </c>
      <c r="E169" s="83" t="s">
        <v>106</v>
      </c>
      <c r="F169" s="84">
        <v>144125</v>
      </c>
      <c r="G169" s="84">
        <v>144125</v>
      </c>
      <c r="H169" s="89" t="s">
        <v>127</v>
      </c>
      <c r="I169" s="86">
        <v>0</v>
      </c>
      <c r="J169" s="86">
        <v>0</v>
      </c>
      <c r="K169" s="87">
        <v>0</v>
      </c>
      <c r="L169" s="87">
        <v>0</v>
      </c>
      <c r="M169" s="84">
        <v>144125</v>
      </c>
      <c r="N169" s="88" t="s">
        <v>128</v>
      </c>
      <c r="O169" s="67"/>
      <c r="P169" s="80">
        <v>153</v>
      </c>
    </row>
    <row r="170" spans="1:16" ht="30" x14ac:dyDescent="0.2">
      <c r="A170" s="81">
        <v>157</v>
      </c>
      <c r="B170" s="82" t="s">
        <v>446</v>
      </c>
      <c r="C170" s="83" t="s">
        <v>444</v>
      </c>
      <c r="D170" s="83" t="s">
        <v>135</v>
      </c>
      <c r="E170" s="83" t="s">
        <v>106</v>
      </c>
      <c r="F170" s="84">
        <v>350000</v>
      </c>
      <c r="G170" s="84">
        <v>350000</v>
      </c>
      <c r="H170" s="89" t="s">
        <v>127</v>
      </c>
      <c r="I170" s="86">
        <v>0</v>
      </c>
      <c r="J170" s="86">
        <v>0</v>
      </c>
      <c r="K170" s="87">
        <v>0</v>
      </c>
      <c r="L170" s="87">
        <v>0</v>
      </c>
      <c r="M170" s="84">
        <v>350000</v>
      </c>
      <c r="N170" s="88" t="s">
        <v>128</v>
      </c>
      <c r="O170" s="67"/>
      <c r="P170" s="80">
        <v>154</v>
      </c>
    </row>
    <row r="171" spans="1:16" ht="30" x14ac:dyDescent="0.2">
      <c r="A171" s="81">
        <v>158</v>
      </c>
      <c r="B171" s="82" t="s">
        <v>447</v>
      </c>
      <c r="C171" s="83" t="s">
        <v>448</v>
      </c>
      <c r="D171" s="83" t="s">
        <v>449</v>
      </c>
      <c r="E171" s="83" t="s">
        <v>106</v>
      </c>
      <c r="F171" s="84">
        <v>10000</v>
      </c>
      <c r="G171" s="84">
        <v>10000</v>
      </c>
      <c r="H171" s="89" t="s">
        <v>127</v>
      </c>
      <c r="I171" s="86">
        <v>0</v>
      </c>
      <c r="J171" s="86">
        <v>0</v>
      </c>
      <c r="K171" s="87">
        <v>0</v>
      </c>
      <c r="L171" s="87">
        <v>0</v>
      </c>
      <c r="M171" s="84">
        <v>10000</v>
      </c>
      <c r="N171" s="88" t="s">
        <v>128</v>
      </c>
      <c r="O171" s="67"/>
      <c r="P171" s="80">
        <v>155</v>
      </c>
    </row>
    <row r="172" spans="1:16" ht="30" x14ac:dyDescent="0.2">
      <c r="A172" s="81">
        <v>159</v>
      </c>
      <c r="B172" s="82" t="s">
        <v>450</v>
      </c>
      <c r="C172" s="83" t="s">
        <v>250</v>
      </c>
      <c r="D172" s="83" t="s">
        <v>451</v>
      </c>
      <c r="E172" s="83" t="s">
        <v>106</v>
      </c>
      <c r="F172" s="84">
        <v>400000</v>
      </c>
      <c r="G172" s="84">
        <v>400000</v>
      </c>
      <c r="H172" s="89" t="s">
        <v>127</v>
      </c>
      <c r="I172" s="86">
        <v>0</v>
      </c>
      <c r="J172" s="86">
        <v>0</v>
      </c>
      <c r="K172" s="87">
        <v>0</v>
      </c>
      <c r="L172" s="87">
        <v>0</v>
      </c>
      <c r="M172" s="84">
        <v>400000</v>
      </c>
      <c r="N172" s="88" t="s">
        <v>128</v>
      </c>
      <c r="O172" s="67"/>
      <c r="P172" s="80">
        <v>156</v>
      </c>
    </row>
    <row r="173" spans="1:16" ht="30" x14ac:dyDescent="0.2">
      <c r="A173" s="81">
        <v>160</v>
      </c>
      <c r="B173" s="82" t="s">
        <v>452</v>
      </c>
      <c r="C173" s="83" t="s">
        <v>125</v>
      </c>
      <c r="D173" s="83" t="s">
        <v>453</v>
      </c>
      <c r="E173" s="83" t="s">
        <v>106</v>
      </c>
      <c r="F173" s="84">
        <v>200000</v>
      </c>
      <c r="G173" s="84">
        <v>200000</v>
      </c>
      <c r="H173" s="89" t="s">
        <v>127</v>
      </c>
      <c r="I173" s="86">
        <v>0</v>
      </c>
      <c r="J173" s="86">
        <v>0</v>
      </c>
      <c r="K173" s="87">
        <v>0</v>
      </c>
      <c r="L173" s="87">
        <v>0</v>
      </c>
      <c r="M173" s="84">
        <v>200000</v>
      </c>
      <c r="N173" s="88" t="s">
        <v>128</v>
      </c>
      <c r="O173" s="67"/>
      <c r="P173" s="80">
        <v>158</v>
      </c>
    </row>
    <row r="174" spans="1:16" ht="30" x14ac:dyDescent="0.2">
      <c r="A174" s="81">
        <v>161</v>
      </c>
      <c r="B174" s="82" t="s">
        <v>454</v>
      </c>
      <c r="C174" s="83" t="s">
        <v>125</v>
      </c>
      <c r="D174" s="83" t="s">
        <v>455</v>
      </c>
      <c r="E174" s="83" t="s">
        <v>106</v>
      </c>
      <c r="F174" s="84">
        <v>30000</v>
      </c>
      <c r="G174" s="84">
        <v>30000</v>
      </c>
      <c r="H174" s="89" t="s">
        <v>127</v>
      </c>
      <c r="I174" s="86">
        <v>0</v>
      </c>
      <c r="J174" s="86">
        <v>0</v>
      </c>
      <c r="K174" s="87">
        <v>0</v>
      </c>
      <c r="L174" s="87">
        <v>0</v>
      </c>
      <c r="M174" s="84">
        <v>30000</v>
      </c>
      <c r="N174" s="88" t="s">
        <v>128</v>
      </c>
      <c r="O174" s="67"/>
      <c r="P174" s="80">
        <v>159</v>
      </c>
    </row>
    <row r="175" spans="1:16" ht="30" x14ac:dyDescent="0.2">
      <c r="A175" s="81">
        <v>162</v>
      </c>
      <c r="B175" s="82" t="s">
        <v>456</v>
      </c>
      <c r="C175" s="83" t="s">
        <v>125</v>
      </c>
      <c r="D175" s="83" t="s">
        <v>177</v>
      </c>
      <c r="E175" s="83" t="s">
        <v>106</v>
      </c>
      <c r="F175" s="84">
        <v>250000</v>
      </c>
      <c r="G175" s="84">
        <v>250000</v>
      </c>
      <c r="H175" s="89" t="s">
        <v>127</v>
      </c>
      <c r="I175" s="86">
        <v>0</v>
      </c>
      <c r="J175" s="86">
        <v>0</v>
      </c>
      <c r="K175" s="87">
        <v>0</v>
      </c>
      <c r="L175" s="87">
        <v>0</v>
      </c>
      <c r="M175" s="84">
        <v>250000</v>
      </c>
      <c r="N175" s="88" t="s">
        <v>128</v>
      </c>
      <c r="O175" s="67"/>
      <c r="P175" s="80">
        <v>160</v>
      </c>
    </row>
    <row r="176" spans="1:16" ht="30" x14ac:dyDescent="0.2">
      <c r="A176" s="81">
        <v>163</v>
      </c>
      <c r="B176" s="82" t="s">
        <v>457</v>
      </c>
      <c r="C176" s="83" t="s">
        <v>125</v>
      </c>
      <c r="D176" s="83" t="s">
        <v>458</v>
      </c>
      <c r="E176" s="83" t="s">
        <v>106</v>
      </c>
      <c r="F176" s="84">
        <v>10000</v>
      </c>
      <c r="G176" s="84">
        <v>10000</v>
      </c>
      <c r="H176" s="89" t="s">
        <v>127</v>
      </c>
      <c r="I176" s="86">
        <v>0</v>
      </c>
      <c r="J176" s="86">
        <v>0</v>
      </c>
      <c r="K176" s="87">
        <v>0</v>
      </c>
      <c r="L176" s="87">
        <v>0</v>
      </c>
      <c r="M176" s="84">
        <v>10000</v>
      </c>
      <c r="N176" s="88" t="s">
        <v>128</v>
      </c>
      <c r="O176" s="67"/>
      <c r="P176" s="80">
        <v>161</v>
      </c>
    </row>
    <row r="177" spans="1:16" ht="30" x14ac:dyDescent="0.2">
      <c r="A177" s="81">
        <v>164</v>
      </c>
      <c r="B177" s="82" t="s">
        <v>459</v>
      </c>
      <c r="C177" s="83" t="s">
        <v>252</v>
      </c>
      <c r="D177" s="83" t="s">
        <v>261</v>
      </c>
      <c r="E177" s="83" t="s">
        <v>106</v>
      </c>
      <c r="F177" s="84">
        <v>250000</v>
      </c>
      <c r="G177" s="84">
        <v>250000</v>
      </c>
      <c r="H177" s="89" t="s">
        <v>127</v>
      </c>
      <c r="I177" s="86">
        <v>0</v>
      </c>
      <c r="J177" s="86">
        <v>0</v>
      </c>
      <c r="K177" s="87">
        <v>0</v>
      </c>
      <c r="L177" s="87">
        <v>0</v>
      </c>
      <c r="M177" s="84">
        <v>250000</v>
      </c>
      <c r="N177" s="88" t="s">
        <v>128</v>
      </c>
      <c r="O177" s="67"/>
      <c r="P177" s="80">
        <v>163</v>
      </c>
    </row>
    <row r="178" spans="1:16" ht="30" x14ac:dyDescent="0.2">
      <c r="A178" s="81">
        <v>165</v>
      </c>
      <c r="B178" s="82" t="s">
        <v>460</v>
      </c>
      <c r="C178" s="83" t="s">
        <v>252</v>
      </c>
      <c r="D178" s="83" t="s">
        <v>461</v>
      </c>
      <c r="E178" s="83" t="s">
        <v>106</v>
      </c>
      <c r="F178" s="84">
        <v>300000</v>
      </c>
      <c r="G178" s="84">
        <v>300000</v>
      </c>
      <c r="H178" s="89" t="s">
        <v>127</v>
      </c>
      <c r="I178" s="86">
        <v>0</v>
      </c>
      <c r="J178" s="86">
        <v>0</v>
      </c>
      <c r="K178" s="87">
        <v>0</v>
      </c>
      <c r="L178" s="87">
        <v>0</v>
      </c>
      <c r="M178" s="84">
        <v>300000</v>
      </c>
      <c r="N178" s="88" t="s">
        <v>128</v>
      </c>
      <c r="O178" s="67"/>
      <c r="P178" s="80">
        <v>164</v>
      </c>
    </row>
    <row r="179" spans="1:16" ht="30" x14ac:dyDescent="0.2">
      <c r="A179" s="81">
        <v>166</v>
      </c>
      <c r="B179" s="82" t="s">
        <v>462</v>
      </c>
      <c r="C179" s="83" t="s">
        <v>252</v>
      </c>
      <c r="D179" s="83" t="s">
        <v>463</v>
      </c>
      <c r="E179" s="83" t="s">
        <v>106</v>
      </c>
      <c r="F179" s="84">
        <v>300000</v>
      </c>
      <c r="G179" s="84">
        <v>300000</v>
      </c>
      <c r="H179" s="89" t="s">
        <v>127</v>
      </c>
      <c r="I179" s="86">
        <v>0</v>
      </c>
      <c r="J179" s="86">
        <v>0</v>
      </c>
      <c r="K179" s="87">
        <v>0</v>
      </c>
      <c r="L179" s="87">
        <v>0</v>
      </c>
      <c r="M179" s="84">
        <v>300000</v>
      </c>
      <c r="N179" s="88" t="s">
        <v>128</v>
      </c>
      <c r="O179" s="67"/>
      <c r="P179" s="80">
        <v>166</v>
      </c>
    </row>
    <row r="180" spans="1:16" ht="30" x14ac:dyDescent="0.2">
      <c r="A180" s="81">
        <v>167</v>
      </c>
      <c r="B180" s="82" t="s">
        <v>464</v>
      </c>
      <c r="C180" s="83" t="s">
        <v>252</v>
      </c>
      <c r="D180" s="83" t="s">
        <v>465</v>
      </c>
      <c r="E180" s="83" t="s">
        <v>106</v>
      </c>
      <c r="F180" s="84">
        <v>35000</v>
      </c>
      <c r="G180" s="84">
        <v>35000</v>
      </c>
      <c r="H180" s="89" t="s">
        <v>127</v>
      </c>
      <c r="I180" s="86">
        <v>0</v>
      </c>
      <c r="J180" s="86">
        <v>0</v>
      </c>
      <c r="K180" s="87">
        <v>0</v>
      </c>
      <c r="L180" s="87">
        <v>0</v>
      </c>
      <c r="M180" s="84">
        <v>35000</v>
      </c>
      <c r="N180" s="88" t="s">
        <v>128</v>
      </c>
      <c r="O180" s="67"/>
      <c r="P180" s="80">
        <v>167</v>
      </c>
    </row>
    <row r="181" spans="1:16" ht="30" x14ac:dyDescent="0.2">
      <c r="A181" s="81">
        <v>168</v>
      </c>
      <c r="B181" s="82" t="s">
        <v>466</v>
      </c>
      <c r="C181" s="83" t="s">
        <v>252</v>
      </c>
      <c r="D181" s="83" t="s">
        <v>467</v>
      </c>
      <c r="E181" s="83" t="s">
        <v>106</v>
      </c>
      <c r="F181" s="84">
        <v>350000</v>
      </c>
      <c r="G181" s="84">
        <v>350000</v>
      </c>
      <c r="H181" s="89" t="s">
        <v>127</v>
      </c>
      <c r="I181" s="86">
        <v>0</v>
      </c>
      <c r="J181" s="86">
        <v>0</v>
      </c>
      <c r="K181" s="87">
        <v>0</v>
      </c>
      <c r="L181" s="87">
        <v>0</v>
      </c>
      <c r="M181" s="84">
        <v>350000</v>
      </c>
      <c r="N181" s="88" t="s">
        <v>128</v>
      </c>
      <c r="O181" s="67"/>
      <c r="P181" s="80">
        <v>168</v>
      </c>
    </row>
    <row r="182" spans="1:16" ht="30" x14ac:dyDescent="0.2">
      <c r="A182" s="81">
        <v>169</v>
      </c>
      <c r="B182" s="82" t="s">
        <v>468</v>
      </c>
      <c r="C182" s="83" t="s">
        <v>252</v>
      </c>
      <c r="D182" s="83" t="s">
        <v>469</v>
      </c>
      <c r="E182" s="83" t="s">
        <v>106</v>
      </c>
      <c r="F182" s="84">
        <v>200000</v>
      </c>
      <c r="G182" s="84">
        <v>200000</v>
      </c>
      <c r="H182" s="89" t="s">
        <v>127</v>
      </c>
      <c r="I182" s="86">
        <v>0</v>
      </c>
      <c r="J182" s="86">
        <v>0</v>
      </c>
      <c r="K182" s="87">
        <v>0</v>
      </c>
      <c r="L182" s="87">
        <v>0</v>
      </c>
      <c r="M182" s="84">
        <v>200000</v>
      </c>
      <c r="N182" s="88" t="s">
        <v>128</v>
      </c>
      <c r="O182" s="67"/>
      <c r="P182" s="80">
        <v>169</v>
      </c>
    </row>
    <row r="183" spans="1:16" ht="30" x14ac:dyDescent="0.2">
      <c r="A183" s="81">
        <v>170</v>
      </c>
      <c r="B183" s="82" t="s">
        <v>470</v>
      </c>
      <c r="C183" s="83" t="s">
        <v>471</v>
      </c>
      <c r="D183" s="83" t="s">
        <v>472</v>
      </c>
      <c r="E183" s="83" t="s">
        <v>106</v>
      </c>
      <c r="F183" s="84">
        <v>25000</v>
      </c>
      <c r="G183" s="84">
        <v>25000</v>
      </c>
      <c r="H183" s="89" t="s">
        <v>127</v>
      </c>
      <c r="I183" s="86">
        <v>0</v>
      </c>
      <c r="J183" s="86">
        <v>0</v>
      </c>
      <c r="K183" s="87">
        <v>0</v>
      </c>
      <c r="L183" s="87">
        <v>0</v>
      </c>
      <c r="M183" s="84">
        <v>25000</v>
      </c>
      <c r="N183" s="88" t="s">
        <v>128</v>
      </c>
      <c r="O183" s="67"/>
      <c r="P183" s="80">
        <v>171</v>
      </c>
    </row>
    <row r="184" spans="1:16" ht="30" x14ac:dyDescent="0.2">
      <c r="A184" s="81">
        <v>171</v>
      </c>
      <c r="B184" s="82" t="s">
        <v>473</v>
      </c>
      <c r="C184" s="83" t="s">
        <v>471</v>
      </c>
      <c r="D184" s="83" t="s">
        <v>236</v>
      </c>
      <c r="E184" s="83" t="s">
        <v>106</v>
      </c>
      <c r="F184" s="84">
        <v>50000</v>
      </c>
      <c r="G184" s="84">
        <v>50000</v>
      </c>
      <c r="H184" s="89" t="s">
        <v>127</v>
      </c>
      <c r="I184" s="86">
        <v>0</v>
      </c>
      <c r="J184" s="86">
        <v>0</v>
      </c>
      <c r="K184" s="87">
        <v>0</v>
      </c>
      <c r="L184" s="87">
        <v>0</v>
      </c>
      <c r="M184" s="84">
        <v>50000</v>
      </c>
      <c r="N184" s="88" t="s">
        <v>128</v>
      </c>
      <c r="O184" s="67"/>
      <c r="P184" s="80">
        <v>172</v>
      </c>
    </row>
    <row r="185" spans="1:16" ht="30" x14ac:dyDescent="0.2">
      <c r="A185" s="81">
        <v>172</v>
      </c>
      <c r="B185" s="82" t="s">
        <v>474</v>
      </c>
      <c r="C185" s="83" t="s">
        <v>475</v>
      </c>
      <c r="D185" s="83" t="s">
        <v>476</v>
      </c>
      <c r="E185" s="83" t="s">
        <v>106</v>
      </c>
      <c r="F185" s="84">
        <v>38000</v>
      </c>
      <c r="G185" s="84">
        <v>38000</v>
      </c>
      <c r="H185" s="89" t="s">
        <v>127</v>
      </c>
      <c r="I185" s="86">
        <v>0</v>
      </c>
      <c r="J185" s="86">
        <v>0</v>
      </c>
      <c r="K185" s="87">
        <v>0</v>
      </c>
      <c r="L185" s="87">
        <v>0</v>
      </c>
      <c r="M185" s="84">
        <v>38000</v>
      </c>
      <c r="N185" s="88" t="s">
        <v>128</v>
      </c>
      <c r="O185" s="67"/>
      <c r="P185" s="80">
        <v>173</v>
      </c>
    </row>
    <row r="186" spans="1:16" ht="30" x14ac:dyDescent="0.2">
      <c r="A186" s="81">
        <v>173</v>
      </c>
      <c r="B186" s="82" t="s">
        <v>477</v>
      </c>
      <c r="C186" s="83" t="s">
        <v>143</v>
      </c>
      <c r="D186" s="83" t="s">
        <v>478</v>
      </c>
      <c r="E186" s="83" t="s">
        <v>106</v>
      </c>
      <c r="F186" s="84">
        <v>30000</v>
      </c>
      <c r="G186" s="84">
        <v>30000</v>
      </c>
      <c r="H186" s="89" t="s">
        <v>127</v>
      </c>
      <c r="I186" s="86">
        <v>0</v>
      </c>
      <c r="J186" s="86">
        <v>0</v>
      </c>
      <c r="K186" s="87">
        <v>0</v>
      </c>
      <c r="L186" s="87">
        <v>0</v>
      </c>
      <c r="M186" s="84">
        <v>30000</v>
      </c>
      <c r="N186" s="88" t="s">
        <v>128</v>
      </c>
      <c r="O186" s="67"/>
      <c r="P186" s="80">
        <v>174</v>
      </c>
    </row>
    <row r="187" spans="1:16" ht="30" x14ac:dyDescent="0.2">
      <c r="A187" s="81">
        <v>174</v>
      </c>
      <c r="B187" s="82" t="s">
        <v>479</v>
      </c>
      <c r="C187" s="83" t="s">
        <v>343</v>
      </c>
      <c r="D187" s="83" t="s">
        <v>135</v>
      </c>
      <c r="E187" s="83" t="s">
        <v>106</v>
      </c>
      <c r="F187" s="84">
        <v>350000</v>
      </c>
      <c r="G187" s="84">
        <v>350000</v>
      </c>
      <c r="H187" s="89" t="s">
        <v>127</v>
      </c>
      <c r="I187" s="86">
        <v>0</v>
      </c>
      <c r="J187" s="86">
        <v>0</v>
      </c>
      <c r="K187" s="87">
        <v>0</v>
      </c>
      <c r="L187" s="87">
        <v>0</v>
      </c>
      <c r="M187" s="84">
        <v>350000</v>
      </c>
      <c r="N187" s="88" t="s">
        <v>128</v>
      </c>
      <c r="O187" s="67"/>
      <c r="P187" s="80">
        <v>175</v>
      </c>
    </row>
    <row r="188" spans="1:16" ht="30" x14ac:dyDescent="0.2">
      <c r="A188" s="81">
        <v>175</v>
      </c>
      <c r="B188" s="82" t="s">
        <v>480</v>
      </c>
      <c r="C188" s="83" t="s">
        <v>481</v>
      </c>
      <c r="D188" s="83" t="s">
        <v>135</v>
      </c>
      <c r="E188" s="83" t="s">
        <v>106</v>
      </c>
      <c r="F188" s="84">
        <v>350000</v>
      </c>
      <c r="G188" s="84">
        <v>350000</v>
      </c>
      <c r="H188" s="89" t="s">
        <v>127</v>
      </c>
      <c r="I188" s="86">
        <v>0</v>
      </c>
      <c r="J188" s="86">
        <v>0</v>
      </c>
      <c r="K188" s="87">
        <v>0</v>
      </c>
      <c r="L188" s="87">
        <v>0</v>
      </c>
      <c r="M188" s="84">
        <v>350000</v>
      </c>
      <c r="N188" s="88" t="s">
        <v>128</v>
      </c>
      <c r="O188" s="67"/>
      <c r="P188" s="80">
        <v>177</v>
      </c>
    </row>
    <row r="189" spans="1:16" ht="30" x14ac:dyDescent="0.2">
      <c r="A189" s="81">
        <v>176</v>
      </c>
      <c r="B189" s="82" t="s">
        <v>482</v>
      </c>
      <c r="C189" s="83" t="s">
        <v>483</v>
      </c>
      <c r="D189" s="83" t="s">
        <v>216</v>
      </c>
      <c r="E189" s="83" t="s">
        <v>106</v>
      </c>
      <c r="F189" s="84">
        <v>8000</v>
      </c>
      <c r="G189" s="84">
        <v>8000</v>
      </c>
      <c r="H189" s="89" t="s">
        <v>127</v>
      </c>
      <c r="I189" s="86">
        <v>0</v>
      </c>
      <c r="J189" s="86">
        <v>0</v>
      </c>
      <c r="K189" s="87">
        <v>0</v>
      </c>
      <c r="L189" s="87">
        <v>0</v>
      </c>
      <c r="M189" s="84">
        <v>8000</v>
      </c>
      <c r="N189" s="88" t="s">
        <v>128</v>
      </c>
      <c r="O189" s="67"/>
      <c r="P189" s="80">
        <v>178</v>
      </c>
    </row>
    <row r="190" spans="1:16" ht="30" x14ac:dyDescent="0.2">
      <c r="A190" s="81">
        <v>177</v>
      </c>
      <c r="B190" s="82" t="s">
        <v>484</v>
      </c>
      <c r="C190" s="83" t="s">
        <v>483</v>
      </c>
      <c r="D190" s="83" t="s">
        <v>216</v>
      </c>
      <c r="E190" s="83" t="s">
        <v>106</v>
      </c>
      <c r="F190" s="84">
        <v>18000</v>
      </c>
      <c r="G190" s="84">
        <v>18000</v>
      </c>
      <c r="H190" s="89" t="s">
        <v>127</v>
      </c>
      <c r="I190" s="86">
        <v>0</v>
      </c>
      <c r="J190" s="86">
        <v>0</v>
      </c>
      <c r="K190" s="87">
        <v>0</v>
      </c>
      <c r="L190" s="87">
        <v>0</v>
      </c>
      <c r="M190" s="84">
        <v>18000</v>
      </c>
      <c r="N190" s="88" t="s">
        <v>128</v>
      </c>
      <c r="O190" s="67"/>
      <c r="P190" s="80">
        <v>179</v>
      </c>
    </row>
    <row r="191" spans="1:16" ht="30" x14ac:dyDescent="0.2">
      <c r="A191" s="81">
        <v>178</v>
      </c>
      <c r="B191" s="82" t="s">
        <v>485</v>
      </c>
      <c r="C191" s="83" t="s">
        <v>483</v>
      </c>
      <c r="D191" s="83" t="s">
        <v>177</v>
      </c>
      <c r="E191" s="83" t="s">
        <v>106</v>
      </c>
      <c r="F191" s="84">
        <v>80000</v>
      </c>
      <c r="G191" s="84">
        <v>80000</v>
      </c>
      <c r="H191" s="89" t="s">
        <v>127</v>
      </c>
      <c r="I191" s="86">
        <v>0</v>
      </c>
      <c r="J191" s="86">
        <v>0</v>
      </c>
      <c r="K191" s="87">
        <v>0</v>
      </c>
      <c r="L191" s="87">
        <v>0</v>
      </c>
      <c r="M191" s="84">
        <v>80000</v>
      </c>
      <c r="N191" s="88" t="s">
        <v>128</v>
      </c>
      <c r="O191" s="67"/>
      <c r="P191" s="80">
        <v>180</v>
      </c>
    </row>
    <row r="192" spans="1:16" ht="30" x14ac:dyDescent="0.2">
      <c r="A192" s="81">
        <v>179</v>
      </c>
      <c r="B192" s="82" t="s">
        <v>486</v>
      </c>
      <c r="C192" s="83" t="s">
        <v>487</v>
      </c>
      <c r="D192" s="83" t="s">
        <v>135</v>
      </c>
      <c r="E192" s="83" t="s">
        <v>106</v>
      </c>
      <c r="F192" s="84">
        <v>350000</v>
      </c>
      <c r="G192" s="84">
        <v>350000</v>
      </c>
      <c r="H192" s="89" t="s">
        <v>127</v>
      </c>
      <c r="I192" s="86">
        <v>0</v>
      </c>
      <c r="J192" s="86">
        <v>0</v>
      </c>
      <c r="K192" s="87">
        <v>0</v>
      </c>
      <c r="L192" s="87">
        <v>0</v>
      </c>
      <c r="M192" s="84">
        <v>350000</v>
      </c>
      <c r="N192" s="88" t="s">
        <v>128</v>
      </c>
      <c r="O192" s="67"/>
      <c r="P192" s="80">
        <v>182</v>
      </c>
    </row>
    <row r="193" spans="1:16" ht="30" x14ac:dyDescent="0.2">
      <c r="A193" s="81">
        <v>180</v>
      </c>
      <c r="B193" s="82" t="s">
        <v>488</v>
      </c>
      <c r="C193" s="83" t="s">
        <v>489</v>
      </c>
      <c r="D193" s="83" t="s">
        <v>490</v>
      </c>
      <c r="E193" s="83" t="s">
        <v>106</v>
      </c>
      <c r="F193" s="84">
        <v>10000</v>
      </c>
      <c r="G193" s="84">
        <v>10000</v>
      </c>
      <c r="H193" s="89" t="s">
        <v>127</v>
      </c>
      <c r="I193" s="86">
        <v>0</v>
      </c>
      <c r="J193" s="86">
        <v>0</v>
      </c>
      <c r="K193" s="87">
        <v>0</v>
      </c>
      <c r="L193" s="87">
        <v>0</v>
      </c>
      <c r="M193" s="84">
        <v>10000</v>
      </c>
      <c r="N193" s="88" t="s">
        <v>128</v>
      </c>
      <c r="O193" s="67"/>
      <c r="P193" s="80">
        <v>184</v>
      </c>
    </row>
    <row r="194" spans="1:16" ht="30" x14ac:dyDescent="0.2">
      <c r="A194" s="81">
        <v>181</v>
      </c>
      <c r="B194" s="82" t="s">
        <v>491</v>
      </c>
      <c r="C194" s="83" t="s">
        <v>137</v>
      </c>
      <c r="D194" s="83" t="s">
        <v>492</v>
      </c>
      <c r="E194" s="83" t="s">
        <v>106</v>
      </c>
      <c r="F194" s="84">
        <v>30000</v>
      </c>
      <c r="G194" s="84">
        <v>30000</v>
      </c>
      <c r="H194" s="89" t="s">
        <v>127</v>
      </c>
      <c r="I194" s="86">
        <v>0</v>
      </c>
      <c r="J194" s="86">
        <v>0</v>
      </c>
      <c r="K194" s="87">
        <v>0</v>
      </c>
      <c r="L194" s="87">
        <v>0</v>
      </c>
      <c r="M194" s="84">
        <v>30000</v>
      </c>
      <c r="N194" s="88" t="s">
        <v>128</v>
      </c>
      <c r="O194" s="67"/>
      <c r="P194" s="80">
        <v>185</v>
      </c>
    </row>
    <row r="195" spans="1:16" ht="30" x14ac:dyDescent="0.2">
      <c r="A195" s="81">
        <v>182</v>
      </c>
      <c r="B195" s="82" t="s">
        <v>493</v>
      </c>
      <c r="C195" s="83" t="s">
        <v>143</v>
      </c>
      <c r="D195" s="83" t="s">
        <v>494</v>
      </c>
      <c r="E195" s="83" t="s">
        <v>106</v>
      </c>
      <c r="F195" s="84">
        <v>45000</v>
      </c>
      <c r="G195" s="84">
        <v>45000</v>
      </c>
      <c r="H195" s="89" t="s">
        <v>127</v>
      </c>
      <c r="I195" s="86">
        <v>0</v>
      </c>
      <c r="J195" s="86">
        <v>0</v>
      </c>
      <c r="K195" s="87">
        <v>0</v>
      </c>
      <c r="L195" s="87">
        <v>0</v>
      </c>
      <c r="M195" s="84">
        <v>45000</v>
      </c>
      <c r="N195" s="88" t="s">
        <v>128</v>
      </c>
      <c r="O195" s="67"/>
      <c r="P195" s="80">
        <v>186</v>
      </c>
    </row>
    <row r="196" spans="1:16" ht="30" x14ac:dyDescent="0.2">
      <c r="A196" s="81">
        <v>183</v>
      </c>
      <c r="B196" s="82" t="s">
        <v>495</v>
      </c>
      <c r="C196" s="83" t="s">
        <v>250</v>
      </c>
      <c r="D196" s="83" t="s">
        <v>496</v>
      </c>
      <c r="E196" s="83" t="s">
        <v>106</v>
      </c>
      <c r="F196" s="84">
        <v>50000</v>
      </c>
      <c r="G196" s="84">
        <v>50000</v>
      </c>
      <c r="H196" s="89" t="s">
        <v>127</v>
      </c>
      <c r="I196" s="86">
        <v>0</v>
      </c>
      <c r="J196" s="86">
        <v>0</v>
      </c>
      <c r="K196" s="87">
        <v>0</v>
      </c>
      <c r="L196" s="87">
        <v>0</v>
      </c>
      <c r="M196" s="84">
        <v>50000</v>
      </c>
      <c r="N196" s="88" t="s">
        <v>128</v>
      </c>
      <c r="O196" s="67"/>
      <c r="P196" s="80">
        <v>187</v>
      </c>
    </row>
    <row r="197" spans="1:16" ht="30" x14ac:dyDescent="0.2">
      <c r="A197" s="81">
        <v>184</v>
      </c>
      <c r="B197" s="82" t="s">
        <v>497</v>
      </c>
      <c r="C197" s="83" t="s">
        <v>498</v>
      </c>
      <c r="D197" s="83" t="s">
        <v>195</v>
      </c>
      <c r="E197" s="83" t="s">
        <v>106</v>
      </c>
      <c r="F197" s="84">
        <v>10000</v>
      </c>
      <c r="G197" s="84">
        <v>10000</v>
      </c>
      <c r="H197" s="89" t="s">
        <v>127</v>
      </c>
      <c r="I197" s="86">
        <v>0</v>
      </c>
      <c r="J197" s="86">
        <v>0</v>
      </c>
      <c r="K197" s="87">
        <v>0</v>
      </c>
      <c r="L197" s="87">
        <v>0</v>
      </c>
      <c r="M197" s="84">
        <v>10000</v>
      </c>
      <c r="N197" s="88" t="s">
        <v>128</v>
      </c>
      <c r="O197" s="67"/>
      <c r="P197" s="80">
        <v>188</v>
      </c>
    </row>
    <row r="198" spans="1:16" ht="30" x14ac:dyDescent="0.2">
      <c r="A198" s="81">
        <v>185</v>
      </c>
      <c r="B198" s="82" t="s">
        <v>499</v>
      </c>
      <c r="C198" s="83" t="s">
        <v>500</v>
      </c>
      <c r="D198" s="83" t="s">
        <v>501</v>
      </c>
      <c r="E198" s="83" t="s">
        <v>106</v>
      </c>
      <c r="F198" s="84">
        <v>120000</v>
      </c>
      <c r="G198" s="84">
        <v>120000</v>
      </c>
      <c r="H198" s="89" t="s">
        <v>127</v>
      </c>
      <c r="I198" s="86">
        <v>0</v>
      </c>
      <c r="J198" s="86">
        <v>0</v>
      </c>
      <c r="K198" s="87">
        <v>0</v>
      </c>
      <c r="L198" s="87">
        <v>0</v>
      </c>
      <c r="M198" s="84">
        <v>120000</v>
      </c>
      <c r="N198" s="88" t="s">
        <v>128</v>
      </c>
      <c r="O198" s="67"/>
      <c r="P198" s="80">
        <v>189</v>
      </c>
    </row>
    <row r="199" spans="1:16" ht="30" x14ac:dyDescent="0.2">
      <c r="A199" s="81">
        <v>186</v>
      </c>
      <c r="B199" s="82" t="s">
        <v>502</v>
      </c>
      <c r="C199" s="83" t="s">
        <v>500</v>
      </c>
      <c r="D199" s="83" t="s">
        <v>503</v>
      </c>
      <c r="E199" s="83" t="s">
        <v>106</v>
      </c>
      <c r="F199" s="84">
        <v>25000</v>
      </c>
      <c r="G199" s="84">
        <v>25000</v>
      </c>
      <c r="H199" s="89" t="s">
        <v>127</v>
      </c>
      <c r="I199" s="86">
        <v>0</v>
      </c>
      <c r="J199" s="86">
        <v>0</v>
      </c>
      <c r="K199" s="87">
        <v>0</v>
      </c>
      <c r="L199" s="87">
        <v>0</v>
      </c>
      <c r="M199" s="84">
        <v>25000</v>
      </c>
      <c r="N199" s="88" t="s">
        <v>128</v>
      </c>
      <c r="O199" s="67"/>
      <c r="P199" s="80">
        <v>190</v>
      </c>
    </row>
    <row r="200" spans="1:16" ht="30" x14ac:dyDescent="0.2">
      <c r="A200" s="81">
        <v>187</v>
      </c>
      <c r="B200" s="82" t="s">
        <v>504</v>
      </c>
      <c r="C200" s="83" t="s">
        <v>500</v>
      </c>
      <c r="D200" s="83" t="s">
        <v>505</v>
      </c>
      <c r="E200" s="83" t="s">
        <v>106</v>
      </c>
      <c r="F200" s="84">
        <v>25000</v>
      </c>
      <c r="G200" s="84">
        <v>25000</v>
      </c>
      <c r="H200" s="89" t="s">
        <v>127</v>
      </c>
      <c r="I200" s="86">
        <v>0</v>
      </c>
      <c r="J200" s="86">
        <v>0</v>
      </c>
      <c r="K200" s="87">
        <v>0</v>
      </c>
      <c r="L200" s="87">
        <v>0</v>
      </c>
      <c r="M200" s="84">
        <v>25000</v>
      </c>
      <c r="N200" s="88" t="s">
        <v>128</v>
      </c>
      <c r="O200" s="67"/>
      <c r="P200" s="80">
        <v>191</v>
      </c>
    </row>
    <row r="201" spans="1:16" ht="30" x14ac:dyDescent="0.2">
      <c r="A201" s="81">
        <v>188</v>
      </c>
      <c r="B201" s="82" t="s">
        <v>506</v>
      </c>
      <c r="C201" s="83" t="s">
        <v>500</v>
      </c>
      <c r="D201" s="83" t="s">
        <v>507</v>
      </c>
      <c r="E201" s="83" t="s">
        <v>106</v>
      </c>
      <c r="F201" s="84">
        <v>15000</v>
      </c>
      <c r="G201" s="84">
        <v>15000</v>
      </c>
      <c r="H201" s="89" t="s">
        <v>127</v>
      </c>
      <c r="I201" s="86">
        <v>0</v>
      </c>
      <c r="J201" s="86">
        <v>0</v>
      </c>
      <c r="K201" s="87">
        <v>0</v>
      </c>
      <c r="L201" s="87">
        <v>0</v>
      </c>
      <c r="M201" s="84">
        <v>15000</v>
      </c>
      <c r="N201" s="88" t="s">
        <v>128</v>
      </c>
      <c r="O201" s="67"/>
      <c r="P201" s="80">
        <v>192</v>
      </c>
    </row>
    <row r="202" spans="1:16" ht="30" x14ac:dyDescent="0.2">
      <c r="A202" s="81">
        <v>189</v>
      </c>
      <c r="B202" s="82" t="s">
        <v>508</v>
      </c>
      <c r="C202" s="83" t="s">
        <v>509</v>
      </c>
      <c r="D202" s="83" t="s">
        <v>510</v>
      </c>
      <c r="E202" s="83" t="s">
        <v>106</v>
      </c>
      <c r="F202" s="84">
        <v>18000</v>
      </c>
      <c r="G202" s="84">
        <v>18000</v>
      </c>
      <c r="H202" s="89" t="s">
        <v>127</v>
      </c>
      <c r="I202" s="86">
        <v>0</v>
      </c>
      <c r="J202" s="86">
        <v>0</v>
      </c>
      <c r="K202" s="87">
        <v>0</v>
      </c>
      <c r="L202" s="87">
        <v>0</v>
      </c>
      <c r="M202" s="84">
        <v>18000</v>
      </c>
      <c r="N202" s="88" t="s">
        <v>128</v>
      </c>
      <c r="O202" s="67"/>
      <c r="P202" s="80">
        <v>195</v>
      </c>
    </row>
    <row r="203" spans="1:16" ht="30" x14ac:dyDescent="0.2">
      <c r="A203" s="81">
        <v>190</v>
      </c>
      <c r="B203" s="82" t="s">
        <v>511</v>
      </c>
      <c r="C203" s="83" t="s">
        <v>512</v>
      </c>
      <c r="D203" s="83" t="s">
        <v>476</v>
      </c>
      <c r="E203" s="83" t="s">
        <v>106</v>
      </c>
      <c r="F203" s="84">
        <v>38000</v>
      </c>
      <c r="G203" s="84">
        <v>38000</v>
      </c>
      <c r="H203" s="89" t="s">
        <v>127</v>
      </c>
      <c r="I203" s="86">
        <v>0</v>
      </c>
      <c r="J203" s="86">
        <v>0</v>
      </c>
      <c r="K203" s="87">
        <v>0</v>
      </c>
      <c r="L203" s="87">
        <v>0</v>
      </c>
      <c r="M203" s="84">
        <v>38000</v>
      </c>
      <c r="N203" s="88" t="s">
        <v>128</v>
      </c>
      <c r="O203" s="67"/>
      <c r="P203" s="80">
        <v>197</v>
      </c>
    </row>
    <row r="204" spans="1:16" ht="30" x14ac:dyDescent="0.2">
      <c r="A204" s="81">
        <v>191</v>
      </c>
      <c r="B204" s="82" t="s">
        <v>513</v>
      </c>
      <c r="C204" s="83" t="s">
        <v>343</v>
      </c>
      <c r="D204" s="83" t="s">
        <v>148</v>
      </c>
      <c r="E204" s="83" t="s">
        <v>106</v>
      </c>
      <c r="F204" s="84">
        <v>250000</v>
      </c>
      <c r="G204" s="84">
        <v>250000</v>
      </c>
      <c r="H204" s="89" t="s">
        <v>127</v>
      </c>
      <c r="I204" s="86">
        <v>0</v>
      </c>
      <c r="J204" s="86">
        <v>0</v>
      </c>
      <c r="K204" s="87">
        <v>0</v>
      </c>
      <c r="L204" s="87">
        <v>0</v>
      </c>
      <c r="M204" s="84">
        <v>250000</v>
      </c>
      <c r="N204" s="88" t="s">
        <v>128</v>
      </c>
      <c r="O204" s="67"/>
      <c r="P204" s="80">
        <v>198</v>
      </c>
    </row>
    <row r="205" spans="1:16" ht="30" x14ac:dyDescent="0.2">
      <c r="A205" s="81">
        <v>192</v>
      </c>
      <c r="B205" s="82" t="s">
        <v>514</v>
      </c>
      <c r="C205" s="83" t="s">
        <v>275</v>
      </c>
      <c r="D205" s="83" t="s">
        <v>148</v>
      </c>
      <c r="E205" s="83" t="s">
        <v>106</v>
      </c>
      <c r="F205" s="84">
        <v>125000</v>
      </c>
      <c r="G205" s="84">
        <v>125000</v>
      </c>
      <c r="H205" s="89" t="s">
        <v>127</v>
      </c>
      <c r="I205" s="86">
        <v>0</v>
      </c>
      <c r="J205" s="86">
        <v>0</v>
      </c>
      <c r="K205" s="87">
        <v>0</v>
      </c>
      <c r="L205" s="87">
        <v>0</v>
      </c>
      <c r="M205" s="84">
        <v>125000</v>
      </c>
      <c r="N205" s="88" t="s">
        <v>128</v>
      </c>
      <c r="O205" s="67"/>
      <c r="P205" s="80">
        <v>200</v>
      </c>
    </row>
    <row r="206" spans="1:16" ht="30" x14ac:dyDescent="0.2">
      <c r="A206" s="81">
        <v>193</v>
      </c>
      <c r="B206" s="82" t="s">
        <v>515</v>
      </c>
      <c r="C206" s="83" t="s">
        <v>275</v>
      </c>
      <c r="D206" s="83" t="s">
        <v>135</v>
      </c>
      <c r="E206" s="83" t="s">
        <v>106</v>
      </c>
      <c r="F206" s="84">
        <v>350000</v>
      </c>
      <c r="G206" s="84">
        <v>350000</v>
      </c>
      <c r="H206" s="89" t="s">
        <v>127</v>
      </c>
      <c r="I206" s="86">
        <v>0</v>
      </c>
      <c r="J206" s="86">
        <v>0</v>
      </c>
      <c r="K206" s="87">
        <v>0</v>
      </c>
      <c r="L206" s="87">
        <v>0</v>
      </c>
      <c r="M206" s="84">
        <v>350000</v>
      </c>
      <c r="N206" s="88" t="s">
        <v>128</v>
      </c>
      <c r="O206" s="67"/>
      <c r="P206" s="80">
        <v>201</v>
      </c>
    </row>
    <row r="207" spans="1:16" ht="30" x14ac:dyDescent="0.2">
      <c r="A207" s="81">
        <v>194</v>
      </c>
      <c r="B207" s="82" t="s">
        <v>516</v>
      </c>
      <c r="C207" s="83" t="s">
        <v>517</v>
      </c>
      <c r="D207" s="83" t="s">
        <v>518</v>
      </c>
      <c r="E207" s="83" t="s">
        <v>106</v>
      </c>
      <c r="F207" s="84">
        <v>45000</v>
      </c>
      <c r="G207" s="84">
        <v>45000</v>
      </c>
      <c r="H207" s="89" t="s">
        <v>127</v>
      </c>
      <c r="I207" s="86">
        <v>0</v>
      </c>
      <c r="J207" s="86">
        <v>0</v>
      </c>
      <c r="K207" s="87">
        <v>0</v>
      </c>
      <c r="L207" s="87">
        <v>0</v>
      </c>
      <c r="M207" s="84">
        <v>45000</v>
      </c>
      <c r="N207" s="88" t="s">
        <v>128</v>
      </c>
      <c r="O207" s="67"/>
      <c r="P207" s="80">
        <v>202</v>
      </c>
    </row>
    <row r="208" spans="1:16" ht="30" x14ac:dyDescent="0.2">
      <c r="A208" s="81">
        <v>195</v>
      </c>
      <c r="B208" s="82" t="s">
        <v>519</v>
      </c>
      <c r="C208" s="83" t="s">
        <v>520</v>
      </c>
      <c r="D208" s="83" t="s">
        <v>177</v>
      </c>
      <c r="E208" s="83" t="s">
        <v>106</v>
      </c>
      <c r="F208" s="84">
        <v>12500</v>
      </c>
      <c r="G208" s="84">
        <v>12500</v>
      </c>
      <c r="H208" s="89" t="s">
        <v>127</v>
      </c>
      <c r="I208" s="86">
        <v>0</v>
      </c>
      <c r="J208" s="86">
        <v>0</v>
      </c>
      <c r="K208" s="87">
        <v>0</v>
      </c>
      <c r="L208" s="87">
        <v>0</v>
      </c>
      <c r="M208" s="84">
        <v>12500</v>
      </c>
      <c r="N208" s="88" t="s">
        <v>128</v>
      </c>
      <c r="O208" s="67"/>
      <c r="P208" s="80">
        <v>206</v>
      </c>
    </row>
    <row r="209" spans="1:16" ht="30" x14ac:dyDescent="0.2">
      <c r="A209" s="81">
        <v>196</v>
      </c>
      <c r="B209" s="82" t="s">
        <v>521</v>
      </c>
      <c r="C209" s="83" t="s">
        <v>522</v>
      </c>
      <c r="D209" s="83" t="s">
        <v>154</v>
      </c>
      <c r="E209" s="83" t="s">
        <v>106</v>
      </c>
      <c r="F209" s="84">
        <v>10000</v>
      </c>
      <c r="G209" s="84">
        <v>10000</v>
      </c>
      <c r="H209" s="89" t="s">
        <v>127</v>
      </c>
      <c r="I209" s="86">
        <v>0</v>
      </c>
      <c r="J209" s="86">
        <v>0</v>
      </c>
      <c r="K209" s="87">
        <v>0</v>
      </c>
      <c r="L209" s="87">
        <v>0</v>
      </c>
      <c r="M209" s="84">
        <v>10000</v>
      </c>
      <c r="N209" s="88" t="s">
        <v>128</v>
      </c>
      <c r="O209" s="67"/>
      <c r="P209" s="80">
        <v>207</v>
      </c>
    </row>
    <row r="210" spans="1:16" ht="30" x14ac:dyDescent="0.2">
      <c r="A210" s="81">
        <v>197</v>
      </c>
      <c r="B210" s="82" t="s">
        <v>523</v>
      </c>
      <c r="C210" s="83" t="s">
        <v>225</v>
      </c>
      <c r="D210" s="83" t="s">
        <v>524</v>
      </c>
      <c r="E210" s="83" t="s">
        <v>106</v>
      </c>
      <c r="F210" s="84">
        <v>5653246</v>
      </c>
      <c r="G210" s="84">
        <v>5653246</v>
      </c>
      <c r="H210" s="89" t="s">
        <v>127</v>
      </c>
      <c r="I210" s="86">
        <v>0</v>
      </c>
      <c r="J210" s="86">
        <v>0</v>
      </c>
      <c r="K210" s="87">
        <v>0</v>
      </c>
      <c r="L210" s="87">
        <v>0</v>
      </c>
      <c r="M210" s="84">
        <v>5653246</v>
      </c>
      <c r="N210" s="88" t="s">
        <v>128</v>
      </c>
      <c r="O210" s="67"/>
      <c r="P210" s="80">
        <v>814</v>
      </c>
    </row>
    <row r="211" spans="1:16" ht="30" x14ac:dyDescent="0.2">
      <c r="A211" s="81">
        <v>198</v>
      </c>
      <c r="B211" s="82" t="s">
        <v>525</v>
      </c>
      <c r="C211" s="83" t="s">
        <v>487</v>
      </c>
      <c r="D211" s="83" t="s">
        <v>526</v>
      </c>
      <c r="E211" s="83" t="s">
        <v>106</v>
      </c>
      <c r="F211" s="84">
        <v>6000000</v>
      </c>
      <c r="G211" s="84">
        <v>6000000</v>
      </c>
      <c r="H211" s="89" t="s">
        <v>127</v>
      </c>
      <c r="I211" s="86">
        <v>0</v>
      </c>
      <c r="J211" s="86">
        <v>0</v>
      </c>
      <c r="K211" s="87">
        <v>0</v>
      </c>
      <c r="L211" s="87">
        <v>0</v>
      </c>
      <c r="M211" s="84">
        <v>6000000</v>
      </c>
      <c r="N211" s="88" t="s">
        <v>128</v>
      </c>
      <c r="O211" s="67"/>
      <c r="P211" s="80">
        <v>854</v>
      </c>
    </row>
    <row r="212" spans="1:16" ht="23.25" x14ac:dyDescent="0.35">
      <c r="A212" s="1030" t="s">
        <v>527</v>
      </c>
      <c r="B212" s="1031"/>
      <c r="C212" s="1031"/>
      <c r="D212" s="1031"/>
      <c r="E212" s="1031"/>
      <c r="F212" s="1031"/>
      <c r="G212" s="1031"/>
      <c r="H212" s="1031"/>
      <c r="I212" s="1031"/>
      <c r="J212" s="1031"/>
      <c r="K212" s="1031"/>
      <c r="L212" s="1031"/>
      <c r="M212" s="1031"/>
      <c r="N212" s="1032"/>
      <c r="O212" s="67"/>
      <c r="P212" s="80">
        <v>0</v>
      </c>
    </row>
    <row r="213" spans="1:16" x14ac:dyDescent="0.2">
      <c r="A213" s="81">
        <v>199</v>
      </c>
      <c r="B213" s="82" t="s">
        <v>528</v>
      </c>
      <c r="C213" s="83" t="s">
        <v>529</v>
      </c>
      <c r="D213" s="83" t="s">
        <v>135</v>
      </c>
      <c r="E213" s="83" t="s">
        <v>106</v>
      </c>
      <c r="F213" s="84">
        <v>1008000</v>
      </c>
      <c r="G213" s="84">
        <v>1008000</v>
      </c>
      <c r="H213" s="89" t="s">
        <v>127</v>
      </c>
      <c r="I213" s="86">
        <v>0</v>
      </c>
      <c r="J213" s="86">
        <v>0</v>
      </c>
      <c r="K213" s="87">
        <v>0</v>
      </c>
      <c r="L213" s="87">
        <v>0</v>
      </c>
      <c r="M213" s="84">
        <v>1008000</v>
      </c>
      <c r="N213" s="88" t="s">
        <v>530</v>
      </c>
      <c r="O213" s="67"/>
      <c r="P213" s="80">
        <v>24</v>
      </c>
    </row>
    <row r="214" spans="1:16" x14ac:dyDescent="0.2">
      <c r="A214" s="81">
        <v>200</v>
      </c>
      <c r="B214" s="82" t="s">
        <v>531</v>
      </c>
      <c r="C214" s="83" t="s">
        <v>529</v>
      </c>
      <c r="D214" s="83" t="s">
        <v>135</v>
      </c>
      <c r="E214" s="83" t="s">
        <v>532</v>
      </c>
      <c r="F214" s="84">
        <v>1008000</v>
      </c>
      <c r="G214" s="84">
        <v>1008000</v>
      </c>
      <c r="H214" s="89" t="s">
        <v>127</v>
      </c>
      <c r="I214" s="86">
        <v>0</v>
      </c>
      <c r="J214" s="86">
        <v>0</v>
      </c>
      <c r="K214" s="87">
        <v>0</v>
      </c>
      <c r="L214" s="87">
        <v>0</v>
      </c>
      <c r="M214" s="84">
        <v>1008000</v>
      </c>
      <c r="N214" s="88" t="s">
        <v>530</v>
      </c>
      <c r="O214" s="67"/>
      <c r="P214" s="80">
        <v>31</v>
      </c>
    </row>
    <row r="215" spans="1:16" ht="30" x14ac:dyDescent="0.2">
      <c r="A215" s="81">
        <v>201</v>
      </c>
      <c r="B215" s="82" t="s">
        <v>533</v>
      </c>
      <c r="C215" s="83" t="s">
        <v>193</v>
      </c>
      <c r="D215" s="83" t="s">
        <v>135</v>
      </c>
      <c r="E215" s="83" t="s">
        <v>534</v>
      </c>
      <c r="F215" s="84">
        <v>224000</v>
      </c>
      <c r="G215" s="84">
        <v>224000</v>
      </c>
      <c r="H215" s="89" t="s">
        <v>127</v>
      </c>
      <c r="I215" s="86">
        <v>0</v>
      </c>
      <c r="J215" s="86">
        <v>0</v>
      </c>
      <c r="K215" s="87">
        <v>0</v>
      </c>
      <c r="L215" s="87">
        <v>0</v>
      </c>
      <c r="M215" s="84">
        <v>224000</v>
      </c>
      <c r="N215" s="88" t="s">
        <v>530</v>
      </c>
      <c r="O215" s="67"/>
      <c r="P215" s="80">
        <v>35</v>
      </c>
    </row>
    <row r="216" spans="1:16" ht="30" x14ac:dyDescent="0.2">
      <c r="A216" s="81">
        <v>202</v>
      </c>
      <c r="B216" s="82" t="s">
        <v>535</v>
      </c>
      <c r="C216" s="83" t="s">
        <v>193</v>
      </c>
      <c r="D216" s="83" t="s">
        <v>135</v>
      </c>
      <c r="E216" s="83" t="s">
        <v>536</v>
      </c>
      <c r="F216" s="84">
        <v>224000</v>
      </c>
      <c r="G216" s="84">
        <v>224000</v>
      </c>
      <c r="H216" s="89" t="s">
        <v>127</v>
      </c>
      <c r="I216" s="86">
        <v>0</v>
      </c>
      <c r="J216" s="86">
        <v>0</v>
      </c>
      <c r="K216" s="87">
        <v>0</v>
      </c>
      <c r="L216" s="87">
        <v>0</v>
      </c>
      <c r="M216" s="84">
        <v>224000</v>
      </c>
      <c r="N216" s="88" t="s">
        <v>530</v>
      </c>
      <c r="O216" s="67"/>
      <c r="P216" s="80">
        <v>36</v>
      </c>
    </row>
    <row r="217" spans="1:16" x14ac:dyDescent="0.2">
      <c r="A217" s="81">
        <v>203</v>
      </c>
      <c r="B217" s="82" t="s">
        <v>537</v>
      </c>
      <c r="C217" s="83" t="s">
        <v>529</v>
      </c>
      <c r="D217" s="83" t="s">
        <v>135</v>
      </c>
      <c r="E217" s="83" t="s">
        <v>538</v>
      </c>
      <c r="F217" s="84">
        <v>1120000</v>
      </c>
      <c r="G217" s="84">
        <v>1120000</v>
      </c>
      <c r="H217" s="89" t="s">
        <v>127</v>
      </c>
      <c r="I217" s="86">
        <v>0</v>
      </c>
      <c r="J217" s="86">
        <v>0</v>
      </c>
      <c r="K217" s="87">
        <v>0</v>
      </c>
      <c r="L217" s="87">
        <v>0</v>
      </c>
      <c r="M217" s="84">
        <v>1120000</v>
      </c>
      <c r="N217" s="88" t="s">
        <v>530</v>
      </c>
      <c r="O217" s="67"/>
      <c r="P217" s="80">
        <v>37</v>
      </c>
    </row>
    <row r="218" spans="1:16" x14ac:dyDescent="0.2">
      <c r="A218" s="81">
        <v>204</v>
      </c>
      <c r="B218" s="82" t="s">
        <v>539</v>
      </c>
      <c r="C218" s="83" t="s">
        <v>529</v>
      </c>
      <c r="D218" s="83" t="s">
        <v>135</v>
      </c>
      <c r="E218" s="83" t="s">
        <v>540</v>
      </c>
      <c r="F218" s="84">
        <v>1680000</v>
      </c>
      <c r="G218" s="84">
        <v>1680000</v>
      </c>
      <c r="H218" s="89" t="s">
        <v>127</v>
      </c>
      <c r="I218" s="86">
        <v>0</v>
      </c>
      <c r="J218" s="86">
        <v>0</v>
      </c>
      <c r="K218" s="87">
        <v>0</v>
      </c>
      <c r="L218" s="87">
        <v>0</v>
      </c>
      <c r="M218" s="84">
        <v>1680000</v>
      </c>
      <c r="N218" s="88" t="s">
        <v>530</v>
      </c>
      <c r="O218" s="67"/>
      <c r="P218" s="80">
        <v>38</v>
      </c>
    </row>
    <row r="219" spans="1:16" x14ac:dyDescent="0.2">
      <c r="A219" s="81">
        <v>205</v>
      </c>
      <c r="B219" s="82" t="s">
        <v>541</v>
      </c>
      <c r="C219" s="83" t="s">
        <v>529</v>
      </c>
      <c r="D219" s="83" t="s">
        <v>135</v>
      </c>
      <c r="E219" s="83" t="s">
        <v>542</v>
      </c>
      <c r="F219" s="84">
        <v>1120000</v>
      </c>
      <c r="G219" s="84">
        <v>1120000</v>
      </c>
      <c r="H219" s="89" t="s">
        <v>127</v>
      </c>
      <c r="I219" s="86">
        <v>0</v>
      </c>
      <c r="J219" s="86">
        <v>0</v>
      </c>
      <c r="K219" s="87">
        <v>0</v>
      </c>
      <c r="L219" s="87">
        <v>0</v>
      </c>
      <c r="M219" s="84">
        <v>1120000</v>
      </c>
      <c r="N219" s="88" t="s">
        <v>530</v>
      </c>
      <c r="O219" s="67"/>
      <c r="P219" s="80">
        <v>39</v>
      </c>
    </row>
    <row r="220" spans="1:16" x14ac:dyDescent="0.2">
      <c r="A220" s="81">
        <v>206</v>
      </c>
      <c r="B220" s="82" t="s">
        <v>543</v>
      </c>
      <c r="C220" s="83" t="s">
        <v>529</v>
      </c>
      <c r="D220" s="83" t="s">
        <v>135</v>
      </c>
      <c r="E220" s="83" t="s">
        <v>544</v>
      </c>
      <c r="F220" s="84">
        <v>1120000</v>
      </c>
      <c r="G220" s="84">
        <v>1120000</v>
      </c>
      <c r="H220" s="89" t="s">
        <v>127</v>
      </c>
      <c r="I220" s="86">
        <v>0</v>
      </c>
      <c r="J220" s="86">
        <v>0</v>
      </c>
      <c r="K220" s="87">
        <v>0</v>
      </c>
      <c r="L220" s="87">
        <v>0</v>
      </c>
      <c r="M220" s="84">
        <v>1120000</v>
      </c>
      <c r="N220" s="88" t="s">
        <v>530</v>
      </c>
      <c r="O220" s="67"/>
      <c r="P220" s="80">
        <v>43</v>
      </c>
    </row>
    <row r="221" spans="1:16" x14ac:dyDescent="0.2">
      <c r="A221" s="81">
        <v>207</v>
      </c>
      <c r="B221" s="82" t="s">
        <v>545</v>
      </c>
      <c r="C221" s="83" t="s">
        <v>529</v>
      </c>
      <c r="D221" s="83" t="s">
        <v>135</v>
      </c>
      <c r="E221" s="83" t="s">
        <v>546</v>
      </c>
      <c r="F221" s="84">
        <v>1680000</v>
      </c>
      <c r="G221" s="84">
        <v>1680000</v>
      </c>
      <c r="H221" s="89" t="s">
        <v>127</v>
      </c>
      <c r="I221" s="86">
        <v>0</v>
      </c>
      <c r="J221" s="86">
        <v>0</v>
      </c>
      <c r="K221" s="87">
        <v>0</v>
      </c>
      <c r="L221" s="87">
        <v>0</v>
      </c>
      <c r="M221" s="84">
        <v>1680000</v>
      </c>
      <c r="N221" s="88" t="s">
        <v>530</v>
      </c>
      <c r="O221" s="67"/>
      <c r="P221" s="80">
        <v>44</v>
      </c>
    </row>
    <row r="222" spans="1:16" ht="30" x14ac:dyDescent="0.2">
      <c r="A222" s="81">
        <v>208</v>
      </c>
      <c r="B222" s="82" t="s">
        <v>547</v>
      </c>
      <c r="C222" s="83" t="s">
        <v>193</v>
      </c>
      <c r="D222" s="83" t="s">
        <v>135</v>
      </c>
      <c r="E222" s="83" t="s">
        <v>548</v>
      </c>
      <c r="F222" s="84">
        <v>336000</v>
      </c>
      <c r="G222" s="84">
        <v>336000</v>
      </c>
      <c r="H222" s="89" t="s">
        <v>127</v>
      </c>
      <c r="I222" s="86">
        <v>0</v>
      </c>
      <c r="J222" s="86">
        <v>0</v>
      </c>
      <c r="K222" s="87">
        <v>0</v>
      </c>
      <c r="L222" s="87">
        <v>0</v>
      </c>
      <c r="M222" s="84">
        <v>336000</v>
      </c>
      <c r="N222" s="88" t="s">
        <v>530</v>
      </c>
      <c r="O222" s="67"/>
      <c r="P222" s="80">
        <v>46</v>
      </c>
    </row>
    <row r="223" spans="1:16" x14ac:dyDescent="0.2">
      <c r="A223" s="81">
        <v>209</v>
      </c>
      <c r="B223" s="82" t="s">
        <v>549</v>
      </c>
      <c r="C223" s="83" t="s">
        <v>529</v>
      </c>
      <c r="D223" s="83" t="s">
        <v>135</v>
      </c>
      <c r="E223" s="83" t="s">
        <v>550</v>
      </c>
      <c r="F223" s="84">
        <v>896000</v>
      </c>
      <c r="G223" s="84">
        <v>350000</v>
      </c>
      <c r="H223" s="89" t="s">
        <v>127</v>
      </c>
      <c r="I223" s="86">
        <v>0</v>
      </c>
      <c r="J223" s="86">
        <v>0</v>
      </c>
      <c r="K223" s="87">
        <v>0</v>
      </c>
      <c r="L223" s="87">
        <v>0</v>
      </c>
      <c r="M223" s="84">
        <v>350000</v>
      </c>
      <c r="N223" s="88" t="s">
        <v>530</v>
      </c>
      <c r="O223" s="67"/>
      <c r="P223" s="80">
        <v>49</v>
      </c>
    </row>
    <row r="224" spans="1:16" x14ac:dyDescent="0.2">
      <c r="A224" s="81">
        <v>210</v>
      </c>
      <c r="B224" s="82" t="s">
        <v>551</v>
      </c>
      <c r="C224" s="83" t="s">
        <v>529</v>
      </c>
      <c r="D224" s="83" t="s">
        <v>135</v>
      </c>
      <c r="E224" s="83" t="s">
        <v>552</v>
      </c>
      <c r="F224" s="84">
        <v>784000</v>
      </c>
      <c r="G224" s="84">
        <v>784000</v>
      </c>
      <c r="H224" s="89" t="s">
        <v>127</v>
      </c>
      <c r="I224" s="86">
        <v>0</v>
      </c>
      <c r="J224" s="86">
        <v>0</v>
      </c>
      <c r="K224" s="87">
        <v>0</v>
      </c>
      <c r="L224" s="87">
        <v>0</v>
      </c>
      <c r="M224" s="84">
        <v>784000</v>
      </c>
      <c r="N224" s="88" t="s">
        <v>530</v>
      </c>
      <c r="O224" s="67"/>
      <c r="P224" s="80">
        <v>52</v>
      </c>
    </row>
    <row r="225" spans="1:16" x14ac:dyDescent="0.2">
      <c r="A225" s="81">
        <v>211</v>
      </c>
      <c r="B225" s="82" t="s">
        <v>553</v>
      </c>
      <c r="C225" s="83" t="s">
        <v>529</v>
      </c>
      <c r="D225" s="83" t="s">
        <v>135</v>
      </c>
      <c r="E225" s="83" t="s">
        <v>554</v>
      </c>
      <c r="F225" s="84">
        <v>448000</v>
      </c>
      <c r="G225" s="84">
        <v>350000</v>
      </c>
      <c r="H225" s="89" t="s">
        <v>127</v>
      </c>
      <c r="I225" s="86">
        <v>0</v>
      </c>
      <c r="J225" s="86">
        <v>0</v>
      </c>
      <c r="K225" s="87">
        <v>0</v>
      </c>
      <c r="L225" s="87">
        <v>0</v>
      </c>
      <c r="M225" s="84">
        <v>350000</v>
      </c>
      <c r="N225" s="88" t="s">
        <v>530</v>
      </c>
      <c r="O225" s="67"/>
      <c r="P225" s="80">
        <v>63</v>
      </c>
    </row>
    <row r="226" spans="1:16" x14ac:dyDescent="0.2">
      <c r="A226" s="81">
        <v>212</v>
      </c>
      <c r="B226" s="82" t="s">
        <v>555</v>
      </c>
      <c r="C226" s="83" t="s">
        <v>529</v>
      </c>
      <c r="D226" s="83" t="s">
        <v>135</v>
      </c>
      <c r="E226" s="83" t="s">
        <v>556</v>
      </c>
      <c r="F226" s="84">
        <v>1008000</v>
      </c>
      <c r="G226" s="84">
        <v>350000</v>
      </c>
      <c r="H226" s="89" t="s">
        <v>127</v>
      </c>
      <c r="I226" s="86">
        <v>0</v>
      </c>
      <c r="J226" s="86">
        <v>0</v>
      </c>
      <c r="K226" s="87">
        <v>0</v>
      </c>
      <c r="L226" s="87">
        <v>0</v>
      </c>
      <c r="M226" s="84">
        <v>350000</v>
      </c>
      <c r="N226" s="88" t="s">
        <v>530</v>
      </c>
      <c r="O226" s="67"/>
      <c r="P226" s="80">
        <v>65</v>
      </c>
    </row>
    <row r="227" spans="1:16" x14ac:dyDescent="0.2">
      <c r="A227" s="81">
        <v>213</v>
      </c>
      <c r="B227" s="82" t="s">
        <v>557</v>
      </c>
      <c r="C227" s="83" t="s">
        <v>529</v>
      </c>
      <c r="D227" s="83" t="s">
        <v>135</v>
      </c>
      <c r="E227" s="83" t="s">
        <v>558</v>
      </c>
      <c r="F227" s="84">
        <v>448000</v>
      </c>
      <c r="G227" s="84">
        <v>448000</v>
      </c>
      <c r="H227" s="89" t="s">
        <v>127</v>
      </c>
      <c r="I227" s="86">
        <v>0</v>
      </c>
      <c r="J227" s="86">
        <v>0</v>
      </c>
      <c r="K227" s="87">
        <v>0</v>
      </c>
      <c r="L227" s="87">
        <v>0</v>
      </c>
      <c r="M227" s="84">
        <v>448000</v>
      </c>
      <c r="N227" s="88" t="s">
        <v>530</v>
      </c>
      <c r="O227" s="67"/>
      <c r="P227" s="80">
        <v>66</v>
      </c>
    </row>
    <row r="228" spans="1:16" ht="30" x14ac:dyDescent="0.2">
      <c r="A228" s="81">
        <v>214</v>
      </c>
      <c r="B228" s="82" t="s">
        <v>559</v>
      </c>
      <c r="C228" s="83" t="s">
        <v>193</v>
      </c>
      <c r="D228" s="83" t="s">
        <v>135</v>
      </c>
      <c r="E228" s="83" t="s">
        <v>560</v>
      </c>
      <c r="F228" s="84">
        <v>448000</v>
      </c>
      <c r="G228" s="84">
        <v>448000</v>
      </c>
      <c r="H228" s="89" t="s">
        <v>127</v>
      </c>
      <c r="I228" s="86">
        <v>0</v>
      </c>
      <c r="J228" s="86">
        <v>0</v>
      </c>
      <c r="K228" s="87">
        <v>0</v>
      </c>
      <c r="L228" s="87">
        <v>0</v>
      </c>
      <c r="M228" s="84">
        <v>448000</v>
      </c>
      <c r="N228" s="88" t="s">
        <v>530</v>
      </c>
      <c r="O228" s="67"/>
      <c r="P228" s="80">
        <v>67</v>
      </c>
    </row>
    <row r="229" spans="1:16" ht="30" x14ac:dyDescent="0.2">
      <c r="A229" s="81">
        <v>215</v>
      </c>
      <c r="B229" s="82" t="s">
        <v>561</v>
      </c>
      <c r="C229" s="83" t="s">
        <v>193</v>
      </c>
      <c r="D229" s="83" t="s">
        <v>135</v>
      </c>
      <c r="E229" s="83" t="s">
        <v>562</v>
      </c>
      <c r="F229" s="84">
        <v>336000</v>
      </c>
      <c r="G229" s="84">
        <v>336000</v>
      </c>
      <c r="H229" s="89" t="s">
        <v>127</v>
      </c>
      <c r="I229" s="86">
        <v>0</v>
      </c>
      <c r="J229" s="86">
        <v>0</v>
      </c>
      <c r="K229" s="87">
        <v>0</v>
      </c>
      <c r="L229" s="87">
        <v>0</v>
      </c>
      <c r="M229" s="84">
        <v>336000</v>
      </c>
      <c r="N229" s="88" t="s">
        <v>530</v>
      </c>
      <c r="O229" s="67"/>
      <c r="P229" s="80">
        <v>71</v>
      </c>
    </row>
    <row r="230" spans="1:16" x14ac:dyDescent="0.2">
      <c r="A230" s="81">
        <v>216</v>
      </c>
      <c r="B230" s="82" t="s">
        <v>563</v>
      </c>
      <c r="C230" s="83" t="s">
        <v>529</v>
      </c>
      <c r="D230" s="83" t="s">
        <v>135</v>
      </c>
      <c r="E230" s="83" t="s">
        <v>564</v>
      </c>
      <c r="F230" s="84">
        <v>672000</v>
      </c>
      <c r="G230" s="84">
        <v>672000</v>
      </c>
      <c r="H230" s="89" t="s">
        <v>127</v>
      </c>
      <c r="I230" s="86">
        <v>0</v>
      </c>
      <c r="J230" s="86">
        <v>0</v>
      </c>
      <c r="K230" s="87">
        <v>0</v>
      </c>
      <c r="L230" s="87">
        <v>0</v>
      </c>
      <c r="M230" s="84">
        <v>672000</v>
      </c>
      <c r="N230" s="88" t="s">
        <v>530</v>
      </c>
      <c r="O230" s="67"/>
      <c r="P230" s="80">
        <v>72</v>
      </c>
    </row>
    <row r="231" spans="1:16" ht="30" x14ac:dyDescent="0.2">
      <c r="A231" s="81">
        <v>217</v>
      </c>
      <c r="B231" s="82" t="s">
        <v>565</v>
      </c>
      <c r="C231" s="83" t="s">
        <v>193</v>
      </c>
      <c r="D231" s="83" t="s">
        <v>135</v>
      </c>
      <c r="E231" s="83" t="s">
        <v>566</v>
      </c>
      <c r="F231" s="84">
        <v>336000</v>
      </c>
      <c r="G231" s="84">
        <v>336000</v>
      </c>
      <c r="H231" s="89" t="s">
        <v>127</v>
      </c>
      <c r="I231" s="86">
        <v>0</v>
      </c>
      <c r="J231" s="86">
        <v>0</v>
      </c>
      <c r="K231" s="87">
        <v>0</v>
      </c>
      <c r="L231" s="87">
        <v>0</v>
      </c>
      <c r="M231" s="84">
        <v>336000</v>
      </c>
      <c r="N231" s="88" t="s">
        <v>530</v>
      </c>
      <c r="O231" s="67"/>
      <c r="P231" s="80">
        <v>73</v>
      </c>
    </row>
    <row r="232" spans="1:16" ht="30" x14ac:dyDescent="0.2">
      <c r="A232" s="81">
        <v>218</v>
      </c>
      <c r="B232" s="82" t="s">
        <v>567</v>
      </c>
      <c r="C232" s="83" t="s">
        <v>193</v>
      </c>
      <c r="D232" s="83" t="s">
        <v>135</v>
      </c>
      <c r="E232" s="83" t="s">
        <v>568</v>
      </c>
      <c r="F232" s="84">
        <v>560000</v>
      </c>
      <c r="G232" s="84">
        <v>560000</v>
      </c>
      <c r="H232" s="89" t="s">
        <v>127</v>
      </c>
      <c r="I232" s="86">
        <v>0</v>
      </c>
      <c r="J232" s="86">
        <v>0</v>
      </c>
      <c r="K232" s="87">
        <v>0</v>
      </c>
      <c r="L232" s="87">
        <v>0</v>
      </c>
      <c r="M232" s="84">
        <v>560000</v>
      </c>
      <c r="N232" s="88" t="s">
        <v>530</v>
      </c>
      <c r="O232" s="67"/>
      <c r="P232" s="80">
        <v>75</v>
      </c>
    </row>
    <row r="233" spans="1:16" ht="30" x14ac:dyDescent="0.2">
      <c r="A233" s="81">
        <v>219</v>
      </c>
      <c r="B233" s="82" t="s">
        <v>569</v>
      </c>
      <c r="C233" s="83" t="s">
        <v>193</v>
      </c>
      <c r="D233" s="83" t="s">
        <v>135</v>
      </c>
      <c r="E233" s="83" t="s">
        <v>570</v>
      </c>
      <c r="F233" s="84">
        <v>560000</v>
      </c>
      <c r="G233" s="84">
        <v>560000</v>
      </c>
      <c r="H233" s="89" t="s">
        <v>127</v>
      </c>
      <c r="I233" s="86">
        <v>0</v>
      </c>
      <c r="J233" s="86">
        <v>0</v>
      </c>
      <c r="K233" s="87">
        <v>0</v>
      </c>
      <c r="L233" s="87">
        <v>0</v>
      </c>
      <c r="M233" s="84">
        <v>560000</v>
      </c>
      <c r="N233" s="88" t="s">
        <v>530</v>
      </c>
      <c r="O233" s="67"/>
      <c r="P233" s="80">
        <v>76</v>
      </c>
    </row>
    <row r="234" spans="1:16" x14ac:dyDescent="0.2">
      <c r="A234" s="81">
        <v>220</v>
      </c>
      <c r="B234" s="82" t="s">
        <v>571</v>
      </c>
      <c r="C234" s="83" t="s">
        <v>529</v>
      </c>
      <c r="D234" s="83" t="s">
        <v>135</v>
      </c>
      <c r="E234" s="83" t="s">
        <v>572</v>
      </c>
      <c r="F234" s="84">
        <v>448000</v>
      </c>
      <c r="G234" s="84">
        <v>448000</v>
      </c>
      <c r="H234" s="89" t="s">
        <v>127</v>
      </c>
      <c r="I234" s="86">
        <v>0</v>
      </c>
      <c r="J234" s="86">
        <v>0</v>
      </c>
      <c r="K234" s="87">
        <v>0</v>
      </c>
      <c r="L234" s="87">
        <v>0</v>
      </c>
      <c r="M234" s="84">
        <v>448000</v>
      </c>
      <c r="N234" s="88" t="s">
        <v>530</v>
      </c>
      <c r="O234" s="67"/>
      <c r="P234" s="80">
        <v>77</v>
      </c>
    </row>
    <row r="235" spans="1:16" ht="30" x14ac:dyDescent="0.2">
      <c r="A235" s="81">
        <v>221</v>
      </c>
      <c r="B235" s="82" t="s">
        <v>573</v>
      </c>
      <c r="C235" s="83" t="s">
        <v>193</v>
      </c>
      <c r="D235" s="83" t="s">
        <v>135</v>
      </c>
      <c r="E235" s="83" t="s">
        <v>574</v>
      </c>
      <c r="F235" s="84">
        <v>448000</v>
      </c>
      <c r="G235" s="84">
        <v>448000</v>
      </c>
      <c r="H235" s="89" t="s">
        <v>127</v>
      </c>
      <c r="I235" s="86">
        <v>0</v>
      </c>
      <c r="J235" s="86">
        <v>0</v>
      </c>
      <c r="K235" s="87">
        <v>0</v>
      </c>
      <c r="L235" s="87">
        <v>0</v>
      </c>
      <c r="M235" s="84">
        <v>448000</v>
      </c>
      <c r="N235" s="88" t="s">
        <v>530</v>
      </c>
      <c r="O235" s="67"/>
      <c r="P235" s="80">
        <v>78</v>
      </c>
    </row>
    <row r="236" spans="1:16" ht="30" x14ac:dyDescent="0.2">
      <c r="A236" s="81">
        <v>222</v>
      </c>
      <c r="B236" s="82" t="s">
        <v>575</v>
      </c>
      <c r="C236" s="83" t="s">
        <v>193</v>
      </c>
      <c r="D236" s="83" t="s">
        <v>135</v>
      </c>
      <c r="E236" s="83" t="s">
        <v>576</v>
      </c>
      <c r="F236" s="84">
        <v>336000</v>
      </c>
      <c r="G236" s="84">
        <v>336000</v>
      </c>
      <c r="H236" s="89" t="s">
        <v>127</v>
      </c>
      <c r="I236" s="86">
        <v>0</v>
      </c>
      <c r="J236" s="86">
        <v>0</v>
      </c>
      <c r="K236" s="87">
        <v>0</v>
      </c>
      <c r="L236" s="87">
        <v>0</v>
      </c>
      <c r="M236" s="84">
        <v>336000</v>
      </c>
      <c r="N236" s="88" t="s">
        <v>530</v>
      </c>
      <c r="O236" s="67"/>
      <c r="P236" s="80">
        <v>79</v>
      </c>
    </row>
    <row r="237" spans="1:16" x14ac:dyDescent="0.2">
      <c r="A237" s="81">
        <v>223</v>
      </c>
      <c r="B237" s="82" t="s">
        <v>577</v>
      </c>
      <c r="C237" s="83" t="s">
        <v>529</v>
      </c>
      <c r="D237" s="83" t="s">
        <v>135</v>
      </c>
      <c r="E237" s="83" t="s">
        <v>578</v>
      </c>
      <c r="F237" s="84">
        <v>784000</v>
      </c>
      <c r="G237" s="84">
        <v>784000</v>
      </c>
      <c r="H237" s="89" t="s">
        <v>127</v>
      </c>
      <c r="I237" s="86">
        <v>0</v>
      </c>
      <c r="J237" s="86">
        <v>0</v>
      </c>
      <c r="K237" s="87">
        <v>0</v>
      </c>
      <c r="L237" s="87">
        <v>0</v>
      </c>
      <c r="M237" s="84">
        <v>784000</v>
      </c>
      <c r="N237" s="88" t="s">
        <v>530</v>
      </c>
      <c r="O237" s="67"/>
      <c r="P237" s="80">
        <v>80</v>
      </c>
    </row>
    <row r="238" spans="1:16" x14ac:dyDescent="0.2">
      <c r="A238" s="81">
        <v>224</v>
      </c>
      <c r="B238" s="82" t="s">
        <v>579</v>
      </c>
      <c r="C238" s="83" t="s">
        <v>529</v>
      </c>
      <c r="D238" s="83" t="s">
        <v>135</v>
      </c>
      <c r="E238" s="83" t="s">
        <v>580</v>
      </c>
      <c r="F238" s="84">
        <v>1008000</v>
      </c>
      <c r="G238" s="84">
        <v>1008000</v>
      </c>
      <c r="H238" s="89" t="s">
        <v>127</v>
      </c>
      <c r="I238" s="86">
        <v>0</v>
      </c>
      <c r="J238" s="86">
        <v>0</v>
      </c>
      <c r="K238" s="87">
        <v>0</v>
      </c>
      <c r="L238" s="87">
        <v>0</v>
      </c>
      <c r="M238" s="84">
        <v>1008000</v>
      </c>
      <c r="N238" s="88" t="s">
        <v>530</v>
      </c>
      <c r="O238" s="67"/>
      <c r="P238" s="80">
        <v>81</v>
      </c>
    </row>
    <row r="239" spans="1:16" x14ac:dyDescent="0.2">
      <c r="A239" s="81">
        <v>225</v>
      </c>
      <c r="B239" s="82" t="s">
        <v>581</v>
      </c>
      <c r="C239" s="83" t="s">
        <v>529</v>
      </c>
      <c r="D239" s="83" t="s">
        <v>135</v>
      </c>
      <c r="E239" s="83" t="s">
        <v>582</v>
      </c>
      <c r="F239" s="84">
        <v>1008000</v>
      </c>
      <c r="G239" s="84">
        <v>1008000</v>
      </c>
      <c r="H239" s="89" t="s">
        <v>127</v>
      </c>
      <c r="I239" s="86">
        <v>0</v>
      </c>
      <c r="J239" s="86">
        <v>0</v>
      </c>
      <c r="K239" s="87">
        <v>0</v>
      </c>
      <c r="L239" s="87">
        <v>0</v>
      </c>
      <c r="M239" s="84">
        <v>1008000</v>
      </c>
      <c r="N239" s="88" t="s">
        <v>530</v>
      </c>
      <c r="O239" s="67"/>
      <c r="P239" s="80">
        <v>84</v>
      </c>
    </row>
    <row r="240" spans="1:16" x14ac:dyDescent="0.2">
      <c r="A240" s="81">
        <v>226</v>
      </c>
      <c r="B240" s="82" t="s">
        <v>583</v>
      </c>
      <c r="C240" s="83" t="s">
        <v>529</v>
      </c>
      <c r="D240" s="83" t="s">
        <v>135</v>
      </c>
      <c r="E240" s="83" t="s">
        <v>584</v>
      </c>
      <c r="F240" s="84">
        <v>560000</v>
      </c>
      <c r="G240" s="84">
        <v>560000</v>
      </c>
      <c r="H240" s="89" t="s">
        <v>127</v>
      </c>
      <c r="I240" s="86">
        <v>0</v>
      </c>
      <c r="J240" s="86">
        <v>0</v>
      </c>
      <c r="K240" s="87">
        <v>0</v>
      </c>
      <c r="L240" s="87">
        <v>0</v>
      </c>
      <c r="M240" s="84">
        <v>560000</v>
      </c>
      <c r="N240" s="88" t="s">
        <v>530</v>
      </c>
      <c r="O240" s="67"/>
      <c r="P240" s="80">
        <v>101</v>
      </c>
    </row>
    <row r="241" spans="1:16" x14ac:dyDescent="0.2">
      <c r="A241" s="81">
        <v>227</v>
      </c>
      <c r="B241" s="82" t="s">
        <v>585</v>
      </c>
      <c r="C241" s="83" t="s">
        <v>529</v>
      </c>
      <c r="D241" s="83" t="s">
        <v>135</v>
      </c>
      <c r="E241" s="83" t="s">
        <v>586</v>
      </c>
      <c r="F241" s="84">
        <v>448000</v>
      </c>
      <c r="G241" s="84">
        <v>448000</v>
      </c>
      <c r="H241" s="89" t="s">
        <v>127</v>
      </c>
      <c r="I241" s="86">
        <v>0</v>
      </c>
      <c r="J241" s="86">
        <v>0</v>
      </c>
      <c r="K241" s="87">
        <v>0</v>
      </c>
      <c r="L241" s="87">
        <v>0</v>
      </c>
      <c r="M241" s="84">
        <v>448000</v>
      </c>
      <c r="N241" s="88" t="s">
        <v>530</v>
      </c>
      <c r="O241" s="67"/>
      <c r="P241" s="80">
        <v>118</v>
      </c>
    </row>
    <row r="242" spans="1:16" ht="30" x14ac:dyDescent="0.2">
      <c r="A242" s="81">
        <v>228</v>
      </c>
      <c r="B242" s="82" t="s">
        <v>587</v>
      </c>
      <c r="C242" s="83" t="s">
        <v>193</v>
      </c>
      <c r="D242" s="83" t="s">
        <v>135</v>
      </c>
      <c r="E242" s="83" t="s">
        <v>588</v>
      </c>
      <c r="F242" s="84">
        <v>336000</v>
      </c>
      <c r="G242" s="84">
        <v>336000</v>
      </c>
      <c r="H242" s="89" t="s">
        <v>127</v>
      </c>
      <c r="I242" s="86">
        <v>0</v>
      </c>
      <c r="J242" s="86">
        <v>0</v>
      </c>
      <c r="K242" s="87">
        <v>0</v>
      </c>
      <c r="L242" s="87">
        <v>0</v>
      </c>
      <c r="M242" s="84">
        <v>336000</v>
      </c>
      <c r="N242" s="88" t="s">
        <v>530</v>
      </c>
      <c r="O242" s="67"/>
      <c r="P242" s="80">
        <v>123</v>
      </c>
    </row>
    <row r="243" spans="1:16" x14ac:dyDescent="0.2">
      <c r="A243" s="81">
        <v>229</v>
      </c>
      <c r="B243" s="82" t="s">
        <v>589</v>
      </c>
      <c r="C243" s="83" t="s">
        <v>529</v>
      </c>
      <c r="D243" s="83" t="s">
        <v>135</v>
      </c>
      <c r="E243" s="83" t="s">
        <v>590</v>
      </c>
      <c r="F243" s="84">
        <v>672000</v>
      </c>
      <c r="G243" s="84">
        <v>672000</v>
      </c>
      <c r="H243" s="89" t="s">
        <v>127</v>
      </c>
      <c r="I243" s="86">
        <v>0</v>
      </c>
      <c r="J243" s="86">
        <v>0</v>
      </c>
      <c r="K243" s="87">
        <v>0</v>
      </c>
      <c r="L243" s="87">
        <v>0</v>
      </c>
      <c r="M243" s="84">
        <v>672000</v>
      </c>
      <c r="N243" s="88" t="s">
        <v>530</v>
      </c>
      <c r="O243" s="67"/>
      <c r="P243" s="80">
        <v>124</v>
      </c>
    </row>
    <row r="244" spans="1:16" x14ac:dyDescent="0.2">
      <c r="A244" s="81">
        <v>230</v>
      </c>
      <c r="B244" s="82" t="s">
        <v>591</v>
      </c>
      <c r="C244" s="83" t="s">
        <v>529</v>
      </c>
      <c r="D244" s="83" t="s">
        <v>135</v>
      </c>
      <c r="E244" s="83" t="s">
        <v>592</v>
      </c>
      <c r="F244" s="84">
        <v>1120000</v>
      </c>
      <c r="G244" s="84">
        <v>1120000</v>
      </c>
      <c r="H244" s="89" t="s">
        <v>127</v>
      </c>
      <c r="I244" s="86">
        <v>0</v>
      </c>
      <c r="J244" s="86">
        <v>0</v>
      </c>
      <c r="K244" s="87">
        <v>0</v>
      </c>
      <c r="L244" s="87">
        <v>0</v>
      </c>
      <c r="M244" s="84">
        <v>1120000</v>
      </c>
      <c r="N244" s="88" t="s">
        <v>530</v>
      </c>
      <c r="O244" s="67"/>
      <c r="P244" s="80">
        <v>127</v>
      </c>
    </row>
    <row r="245" spans="1:16" ht="30" x14ac:dyDescent="0.2">
      <c r="A245" s="81">
        <v>231</v>
      </c>
      <c r="B245" s="82" t="s">
        <v>593</v>
      </c>
      <c r="C245" s="83" t="s">
        <v>193</v>
      </c>
      <c r="D245" s="83" t="s">
        <v>135</v>
      </c>
      <c r="E245" s="83" t="s">
        <v>594</v>
      </c>
      <c r="F245" s="84">
        <v>336000</v>
      </c>
      <c r="G245" s="84">
        <v>336000</v>
      </c>
      <c r="H245" s="89" t="s">
        <v>127</v>
      </c>
      <c r="I245" s="86">
        <v>0</v>
      </c>
      <c r="J245" s="86">
        <v>0</v>
      </c>
      <c r="K245" s="87">
        <v>0</v>
      </c>
      <c r="L245" s="87">
        <v>0</v>
      </c>
      <c r="M245" s="84">
        <v>336000</v>
      </c>
      <c r="N245" s="88" t="s">
        <v>530</v>
      </c>
      <c r="O245" s="67"/>
      <c r="P245" s="80">
        <v>129</v>
      </c>
    </row>
    <row r="246" spans="1:16" x14ac:dyDescent="0.2">
      <c r="A246" s="81">
        <v>232</v>
      </c>
      <c r="B246" s="82" t="s">
        <v>595</v>
      </c>
      <c r="C246" s="83" t="s">
        <v>596</v>
      </c>
      <c r="D246" s="83" t="s">
        <v>597</v>
      </c>
      <c r="E246" s="83" t="s">
        <v>598</v>
      </c>
      <c r="F246" s="84">
        <v>1500</v>
      </c>
      <c r="G246" s="84">
        <v>0</v>
      </c>
      <c r="H246" s="89" t="s">
        <v>127</v>
      </c>
      <c r="I246" s="86">
        <v>0</v>
      </c>
      <c r="J246" s="86">
        <v>0</v>
      </c>
      <c r="K246" s="87">
        <v>0</v>
      </c>
      <c r="L246" s="87">
        <v>0</v>
      </c>
      <c r="M246" s="84">
        <v>0</v>
      </c>
      <c r="N246" s="88" t="s">
        <v>530</v>
      </c>
      <c r="O246" s="67"/>
      <c r="P246" s="80">
        <v>133</v>
      </c>
    </row>
    <row r="247" spans="1:16" s="94" customFormat="1" ht="30" x14ac:dyDescent="0.2">
      <c r="A247" s="81">
        <v>233</v>
      </c>
      <c r="B247" s="82" t="s">
        <v>599</v>
      </c>
      <c r="C247" s="83" t="s">
        <v>193</v>
      </c>
      <c r="D247" s="83" t="s">
        <v>135</v>
      </c>
      <c r="E247" s="83" t="s">
        <v>600</v>
      </c>
      <c r="F247" s="84">
        <v>336000</v>
      </c>
      <c r="G247" s="84">
        <v>336000</v>
      </c>
      <c r="H247" s="91" t="s">
        <v>127</v>
      </c>
      <c r="I247" s="92">
        <v>0</v>
      </c>
      <c r="J247" s="92">
        <v>0</v>
      </c>
      <c r="K247" s="93">
        <v>0</v>
      </c>
      <c r="L247" s="87">
        <v>0</v>
      </c>
      <c r="M247" s="84">
        <v>336000</v>
      </c>
      <c r="N247" s="88" t="s">
        <v>131</v>
      </c>
      <c r="O247" s="67"/>
      <c r="P247" s="80">
        <v>137</v>
      </c>
    </row>
    <row r="248" spans="1:16" x14ac:dyDescent="0.2">
      <c r="A248" s="81">
        <v>234</v>
      </c>
      <c r="B248" s="82" t="s">
        <v>601</v>
      </c>
      <c r="C248" s="83" t="s">
        <v>602</v>
      </c>
      <c r="D248" s="83" t="s">
        <v>603</v>
      </c>
      <c r="E248" s="83" t="s">
        <v>604</v>
      </c>
      <c r="F248" s="84">
        <v>50000</v>
      </c>
      <c r="G248" s="84">
        <v>50000</v>
      </c>
      <c r="H248" s="89" t="s">
        <v>127</v>
      </c>
      <c r="I248" s="86">
        <v>0</v>
      </c>
      <c r="J248" s="86">
        <v>0</v>
      </c>
      <c r="K248" s="87">
        <v>0</v>
      </c>
      <c r="L248" s="87">
        <v>0</v>
      </c>
      <c r="M248" s="84">
        <v>50000</v>
      </c>
      <c r="N248" s="88" t="s">
        <v>530</v>
      </c>
      <c r="O248" s="67"/>
      <c r="P248" s="80">
        <v>139</v>
      </c>
    </row>
    <row r="249" spans="1:16" ht="30" x14ac:dyDescent="0.2">
      <c r="A249" s="81">
        <v>235</v>
      </c>
      <c r="B249" s="82" t="s">
        <v>605</v>
      </c>
      <c r="C249" s="83" t="s">
        <v>193</v>
      </c>
      <c r="D249" s="83" t="s">
        <v>135</v>
      </c>
      <c r="E249" s="83" t="s">
        <v>606</v>
      </c>
      <c r="F249" s="84">
        <v>336000</v>
      </c>
      <c r="G249" s="84">
        <v>336000</v>
      </c>
      <c r="H249" s="89" t="s">
        <v>127</v>
      </c>
      <c r="I249" s="86">
        <v>0</v>
      </c>
      <c r="J249" s="86">
        <v>0</v>
      </c>
      <c r="K249" s="87">
        <v>0</v>
      </c>
      <c r="L249" s="87">
        <v>0</v>
      </c>
      <c r="M249" s="84">
        <v>336000</v>
      </c>
      <c r="N249" s="88" t="s">
        <v>530</v>
      </c>
      <c r="O249" s="67"/>
      <c r="P249" s="80">
        <v>152</v>
      </c>
    </row>
    <row r="250" spans="1:16" x14ac:dyDescent="0.2">
      <c r="A250" s="81">
        <v>236</v>
      </c>
      <c r="B250" s="82" t="s">
        <v>607</v>
      </c>
      <c r="C250" s="83" t="s">
        <v>529</v>
      </c>
      <c r="D250" s="83" t="s">
        <v>135</v>
      </c>
      <c r="E250" s="83" t="s">
        <v>608</v>
      </c>
      <c r="F250" s="84">
        <v>784000</v>
      </c>
      <c r="G250" s="84">
        <v>784000</v>
      </c>
      <c r="H250" s="89" t="s">
        <v>127</v>
      </c>
      <c r="I250" s="86">
        <v>0</v>
      </c>
      <c r="J250" s="86">
        <v>0</v>
      </c>
      <c r="K250" s="87">
        <v>0</v>
      </c>
      <c r="L250" s="87">
        <v>0</v>
      </c>
      <c r="M250" s="84">
        <v>784000</v>
      </c>
      <c r="N250" s="88" t="s">
        <v>530</v>
      </c>
      <c r="O250" s="67"/>
      <c r="P250" s="80">
        <v>162</v>
      </c>
    </row>
    <row r="251" spans="1:16" x14ac:dyDescent="0.2">
      <c r="A251" s="81">
        <v>237</v>
      </c>
      <c r="B251" s="82" t="s">
        <v>609</v>
      </c>
      <c r="C251" s="83" t="s">
        <v>529</v>
      </c>
      <c r="D251" s="83" t="s">
        <v>135</v>
      </c>
      <c r="E251" s="83" t="s">
        <v>610</v>
      </c>
      <c r="F251" s="84">
        <v>784000</v>
      </c>
      <c r="G251" s="84">
        <v>784000</v>
      </c>
      <c r="H251" s="89" t="s">
        <v>127</v>
      </c>
      <c r="I251" s="86">
        <v>0</v>
      </c>
      <c r="J251" s="86">
        <v>0</v>
      </c>
      <c r="K251" s="87">
        <v>0</v>
      </c>
      <c r="L251" s="87">
        <v>0</v>
      </c>
      <c r="M251" s="84">
        <v>784000</v>
      </c>
      <c r="N251" s="88" t="s">
        <v>530</v>
      </c>
      <c r="O251" s="67"/>
      <c r="P251" s="80">
        <v>181</v>
      </c>
    </row>
    <row r="252" spans="1:16" ht="30" x14ac:dyDescent="0.2">
      <c r="A252" s="81">
        <v>238</v>
      </c>
      <c r="B252" s="82" t="s">
        <v>611</v>
      </c>
      <c r="C252" s="83" t="s">
        <v>193</v>
      </c>
      <c r="D252" s="83" t="s">
        <v>135</v>
      </c>
      <c r="E252" s="83" t="s">
        <v>612</v>
      </c>
      <c r="F252" s="84">
        <v>336000</v>
      </c>
      <c r="G252" s="84">
        <v>336000</v>
      </c>
      <c r="H252" s="89" t="s">
        <v>127</v>
      </c>
      <c r="I252" s="86">
        <v>0</v>
      </c>
      <c r="J252" s="86">
        <v>0</v>
      </c>
      <c r="K252" s="87">
        <v>0</v>
      </c>
      <c r="L252" s="87">
        <v>0</v>
      </c>
      <c r="M252" s="84">
        <v>336000</v>
      </c>
      <c r="N252" s="88" t="s">
        <v>530</v>
      </c>
      <c r="O252" s="67"/>
      <c r="P252" s="80">
        <v>183</v>
      </c>
    </row>
    <row r="253" spans="1:16" ht="30" x14ac:dyDescent="0.2">
      <c r="A253" s="81">
        <v>239</v>
      </c>
      <c r="B253" s="82" t="s">
        <v>613</v>
      </c>
      <c r="C253" s="83" t="s">
        <v>193</v>
      </c>
      <c r="D253" s="83" t="s">
        <v>135</v>
      </c>
      <c r="E253" s="83" t="s">
        <v>614</v>
      </c>
      <c r="F253" s="84">
        <v>560000</v>
      </c>
      <c r="G253" s="84">
        <v>560000</v>
      </c>
      <c r="H253" s="89" t="s">
        <v>127</v>
      </c>
      <c r="I253" s="86">
        <v>0</v>
      </c>
      <c r="J253" s="86">
        <v>0</v>
      </c>
      <c r="K253" s="87">
        <v>0</v>
      </c>
      <c r="L253" s="87">
        <v>0</v>
      </c>
      <c r="M253" s="84">
        <v>560000</v>
      </c>
      <c r="N253" s="88" t="s">
        <v>530</v>
      </c>
      <c r="O253" s="67"/>
      <c r="P253" s="80">
        <v>193</v>
      </c>
    </row>
    <row r="254" spans="1:16" ht="30" x14ac:dyDescent="0.2">
      <c r="A254" s="81">
        <v>240</v>
      </c>
      <c r="B254" s="82" t="s">
        <v>615</v>
      </c>
      <c r="C254" s="83" t="s">
        <v>193</v>
      </c>
      <c r="D254" s="83" t="s">
        <v>135</v>
      </c>
      <c r="E254" s="83" t="s">
        <v>616</v>
      </c>
      <c r="F254" s="84">
        <v>672000</v>
      </c>
      <c r="G254" s="84">
        <v>672000</v>
      </c>
      <c r="H254" s="89" t="s">
        <v>127</v>
      </c>
      <c r="I254" s="86">
        <v>0</v>
      </c>
      <c r="J254" s="86">
        <v>0</v>
      </c>
      <c r="K254" s="87">
        <v>0</v>
      </c>
      <c r="L254" s="87">
        <v>0</v>
      </c>
      <c r="M254" s="84">
        <v>672000</v>
      </c>
      <c r="N254" s="88" t="s">
        <v>530</v>
      </c>
      <c r="O254" s="67"/>
      <c r="P254" s="80">
        <v>194</v>
      </c>
    </row>
    <row r="255" spans="1:16" ht="30" x14ac:dyDescent="0.2">
      <c r="A255" s="81">
        <v>241</v>
      </c>
      <c r="B255" s="82" t="s">
        <v>617</v>
      </c>
      <c r="C255" s="83" t="s">
        <v>193</v>
      </c>
      <c r="D255" s="83" t="s">
        <v>135</v>
      </c>
      <c r="E255" s="83" t="s">
        <v>618</v>
      </c>
      <c r="F255" s="84">
        <v>784000</v>
      </c>
      <c r="G255" s="84">
        <v>784000</v>
      </c>
      <c r="H255" s="89" t="s">
        <v>127</v>
      </c>
      <c r="I255" s="86">
        <v>0</v>
      </c>
      <c r="J255" s="86">
        <v>0</v>
      </c>
      <c r="K255" s="87">
        <v>0</v>
      </c>
      <c r="L255" s="87">
        <v>0</v>
      </c>
      <c r="M255" s="84">
        <v>784000</v>
      </c>
      <c r="N255" s="88" t="s">
        <v>530</v>
      </c>
      <c r="O255" s="67"/>
      <c r="P255" s="80">
        <v>196</v>
      </c>
    </row>
    <row r="256" spans="1:16" ht="30" x14ac:dyDescent="0.2">
      <c r="A256" s="81">
        <v>242</v>
      </c>
      <c r="B256" s="82" t="s">
        <v>619</v>
      </c>
      <c r="C256" s="83" t="s">
        <v>193</v>
      </c>
      <c r="D256" s="83" t="s">
        <v>135</v>
      </c>
      <c r="E256" s="83" t="s">
        <v>620</v>
      </c>
      <c r="F256" s="84">
        <v>336000</v>
      </c>
      <c r="G256" s="84">
        <v>336000</v>
      </c>
      <c r="H256" s="89" t="s">
        <v>127</v>
      </c>
      <c r="I256" s="86">
        <v>0</v>
      </c>
      <c r="J256" s="86">
        <v>0</v>
      </c>
      <c r="K256" s="87">
        <v>0</v>
      </c>
      <c r="L256" s="87">
        <v>0</v>
      </c>
      <c r="M256" s="84">
        <v>336000</v>
      </c>
      <c r="N256" s="88" t="s">
        <v>530</v>
      </c>
      <c r="O256" s="67"/>
      <c r="P256" s="80">
        <v>221</v>
      </c>
    </row>
    <row r="257" spans="1:16" x14ac:dyDescent="0.2">
      <c r="A257" s="81">
        <v>243</v>
      </c>
      <c r="B257" s="82" t="s">
        <v>621</v>
      </c>
      <c r="C257" s="83" t="s">
        <v>529</v>
      </c>
      <c r="D257" s="83" t="s">
        <v>135</v>
      </c>
      <c r="E257" s="83" t="s">
        <v>622</v>
      </c>
      <c r="F257" s="84">
        <v>672000</v>
      </c>
      <c r="G257" s="84">
        <v>672000</v>
      </c>
      <c r="H257" s="89" t="s">
        <v>127</v>
      </c>
      <c r="I257" s="86">
        <v>0</v>
      </c>
      <c r="J257" s="86">
        <v>0</v>
      </c>
      <c r="K257" s="87">
        <v>0</v>
      </c>
      <c r="L257" s="87">
        <v>0</v>
      </c>
      <c r="M257" s="84">
        <v>672000</v>
      </c>
      <c r="N257" s="88" t="s">
        <v>530</v>
      </c>
      <c r="O257" s="67"/>
      <c r="P257" s="80">
        <v>222</v>
      </c>
    </row>
    <row r="258" spans="1:16" ht="30" x14ac:dyDescent="0.2">
      <c r="A258" s="81">
        <v>244</v>
      </c>
      <c r="B258" s="82" t="s">
        <v>623</v>
      </c>
      <c r="C258" s="83" t="s">
        <v>193</v>
      </c>
      <c r="D258" s="83" t="s">
        <v>135</v>
      </c>
      <c r="E258" s="83" t="s">
        <v>624</v>
      </c>
      <c r="F258" s="84">
        <v>224000</v>
      </c>
      <c r="G258" s="84">
        <v>224000</v>
      </c>
      <c r="H258" s="89" t="s">
        <v>127</v>
      </c>
      <c r="I258" s="86">
        <v>0</v>
      </c>
      <c r="J258" s="86">
        <v>0</v>
      </c>
      <c r="K258" s="87">
        <v>0</v>
      </c>
      <c r="L258" s="87">
        <v>0</v>
      </c>
      <c r="M258" s="84">
        <v>224000</v>
      </c>
      <c r="N258" s="88" t="s">
        <v>530</v>
      </c>
      <c r="O258" s="67"/>
      <c r="P258" s="80">
        <v>224</v>
      </c>
    </row>
    <row r="259" spans="1:16" x14ac:dyDescent="0.2">
      <c r="A259" s="81">
        <v>245</v>
      </c>
      <c r="B259" s="82" t="s">
        <v>625</v>
      </c>
      <c r="C259" s="83" t="s">
        <v>626</v>
      </c>
      <c r="D259" s="83" t="s">
        <v>597</v>
      </c>
      <c r="E259" s="83" t="s">
        <v>627</v>
      </c>
      <c r="F259" s="84">
        <v>1500</v>
      </c>
      <c r="G259" s="84">
        <v>1500</v>
      </c>
      <c r="H259" s="89" t="s">
        <v>127</v>
      </c>
      <c r="I259" s="86">
        <v>0</v>
      </c>
      <c r="J259" s="86">
        <v>0</v>
      </c>
      <c r="K259" s="87">
        <v>0</v>
      </c>
      <c r="L259" s="87">
        <v>0</v>
      </c>
      <c r="M259" s="84">
        <v>1500</v>
      </c>
      <c r="N259" s="88" t="s">
        <v>530</v>
      </c>
      <c r="O259" s="67"/>
      <c r="P259" s="80">
        <v>229</v>
      </c>
    </row>
    <row r="260" spans="1:16" x14ac:dyDescent="0.2">
      <c r="A260" s="81">
        <v>246</v>
      </c>
      <c r="B260" s="82" t="s">
        <v>628</v>
      </c>
      <c r="C260" s="83" t="s">
        <v>529</v>
      </c>
      <c r="D260" s="83" t="s">
        <v>135</v>
      </c>
      <c r="E260" s="83" t="s">
        <v>629</v>
      </c>
      <c r="F260" s="84">
        <v>560000</v>
      </c>
      <c r="G260" s="84">
        <v>560000</v>
      </c>
      <c r="H260" s="89" t="s">
        <v>127</v>
      </c>
      <c r="I260" s="86">
        <v>0</v>
      </c>
      <c r="J260" s="86">
        <v>0</v>
      </c>
      <c r="K260" s="87">
        <v>0</v>
      </c>
      <c r="L260" s="87">
        <v>0</v>
      </c>
      <c r="M260" s="84">
        <v>560000</v>
      </c>
      <c r="N260" s="88" t="s">
        <v>530</v>
      </c>
      <c r="O260" s="67"/>
      <c r="P260" s="80">
        <v>230</v>
      </c>
    </row>
    <row r="261" spans="1:16" ht="30" x14ac:dyDescent="0.2">
      <c r="A261" s="81">
        <v>247</v>
      </c>
      <c r="B261" s="82" t="s">
        <v>630</v>
      </c>
      <c r="C261" s="83" t="s">
        <v>193</v>
      </c>
      <c r="D261" s="83" t="s">
        <v>135</v>
      </c>
      <c r="E261" s="83" t="s">
        <v>631</v>
      </c>
      <c r="F261" s="84">
        <v>336000</v>
      </c>
      <c r="G261" s="84">
        <v>336000</v>
      </c>
      <c r="H261" s="89" t="s">
        <v>127</v>
      </c>
      <c r="I261" s="86">
        <v>0</v>
      </c>
      <c r="J261" s="86">
        <v>0</v>
      </c>
      <c r="K261" s="87">
        <v>0</v>
      </c>
      <c r="L261" s="87">
        <v>0</v>
      </c>
      <c r="M261" s="84">
        <v>336000</v>
      </c>
      <c r="N261" s="88" t="s">
        <v>530</v>
      </c>
      <c r="O261" s="67"/>
      <c r="P261" s="80">
        <v>231</v>
      </c>
    </row>
    <row r="262" spans="1:16" ht="30" x14ac:dyDescent="0.2">
      <c r="A262" s="81">
        <v>248</v>
      </c>
      <c r="B262" s="82" t="s">
        <v>632</v>
      </c>
      <c r="C262" s="83" t="s">
        <v>193</v>
      </c>
      <c r="D262" s="83" t="s">
        <v>135</v>
      </c>
      <c r="E262" s="83" t="s">
        <v>633</v>
      </c>
      <c r="F262" s="84">
        <v>336000</v>
      </c>
      <c r="G262" s="84">
        <v>336000</v>
      </c>
      <c r="H262" s="89" t="s">
        <v>127</v>
      </c>
      <c r="I262" s="86">
        <v>0</v>
      </c>
      <c r="J262" s="86">
        <v>0</v>
      </c>
      <c r="K262" s="87">
        <v>0</v>
      </c>
      <c r="L262" s="87">
        <v>0</v>
      </c>
      <c r="M262" s="84">
        <v>336000</v>
      </c>
      <c r="N262" s="88" t="s">
        <v>530</v>
      </c>
      <c r="O262" s="67"/>
      <c r="P262" s="80">
        <v>232</v>
      </c>
    </row>
    <row r="263" spans="1:16" x14ac:dyDescent="0.2">
      <c r="A263" s="81">
        <v>249</v>
      </c>
      <c r="B263" s="82" t="s">
        <v>634</v>
      </c>
      <c r="C263" s="83" t="s">
        <v>635</v>
      </c>
      <c r="D263" s="83" t="s">
        <v>597</v>
      </c>
      <c r="E263" s="83" t="s">
        <v>636</v>
      </c>
      <c r="F263" s="84">
        <v>1500</v>
      </c>
      <c r="G263" s="84">
        <v>1500</v>
      </c>
      <c r="H263" s="89" t="s">
        <v>127</v>
      </c>
      <c r="I263" s="86">
        <v>0</v>
      </c>
      <c r="J263" s="86">
        <v>0</v>
      </c>
      <c r="K263" s="87">
        <v>0</v>
      </c>
      <c r="L263" s="87">
        <v>0</v>
      </c>
      <c r="M263" s="84">
        <v>1500</v>
      </c>
      <c r="N263" s="88" t="s">
        <v>530</v>
      </c>
      <c r="O263" s="67"/>
      <c r="P263" s="80">
        <v>242</v>
      </c>
    </row>
    <row r="264" spans="1:16" ht="30" x14ac:dyDescent="0.2">
      <c r="A264" s="81">
        <v>250</v>
      </c>
      <c r="B264" s="82" t="s">
        <v>637</v>
      </c>
      <c r="C264" s="83" t="s">
        <v>193</v>
      </c>
      <c r="D264" s="83" t="s">
        <v>135</v>
      </c>
      <c r="E264" s="83" t="s">
        <v>638</v>
      </c>
      <c r="F264" s="84">
        <v>560000</v>
      </c>
      <c r="G264" s="84">
        <v>560000</v>
      </c>
      <c r="H264" s="89" t="s">
        <v>127</v>
      </c>
      <c r="I264" s="86">
        <v>0</v>
      </c>
      <c r="J264" s="86">
        <v>0</v>
      </c>
      <c r="K264" s="87">
        <v>0</v>
      </c>
      <c r="L264" s="87">
        <v>0</v>
      </c>
      <c r="M264" s="84">
        <v>560000</v>
      </c>
      <c r="N264" s="88" t="s">
        <v>530</v>
      </c>
      <c r="O264" s="67"/>
      <c r="P264" s="80">
        <v>247</v>
      </c>
    </row>
    <row r="265" spans="1:16" ht="30" x14ac:dyDescent="0.2">
      <c r="A265" s="81">
        <v>251</v>
      </c>
      <c r="B265" s="82" t="s">
        <v>639</v>
      </c>
      <c r="C265" s="83" t="s">
        <v>193</v>
      </c>
      <c r="D265" s="83" t="s">
        <v>135</v>
      </c>
      <c r="E265" s="83" t="s">
        <v>640</v>
      </c>
      <c r="F265" s="84">
        <v>448000</v>
      </c>
      <c r="G265" s="84">
        <v>448000</v>
      </c>
      <c r="H265" s="89" t="s">
        <v>127</v>
      </c>
      <c r="I265" s="86">
        <v>0</v>
      </c>
      <c r="J265" s="86">
        <v>0</v>
      </c>
      <c r="K265" s="87">
        <v>0</v>
      </c>
      <c r="L265" s="87">
        <v>0</v>
      </c>
      <c r="M265" s="84">
        <v>448000</v>
      </c>
      <c r="N265" s="88" t="s">
        <v>530</v>
      </c>
      <c r="O265" s="67"/>
      <c r="P265" s="80">
        <v>255</v>
      </c>
    </row>
    <row r="266" spans="1:16" x14ac:dyDescent="0.2">
      <c r="A266" s="81">
        <v>252</v>
      </c>
      <c r="B266" s="82" t="s">
        <v>641</v>
      </c>
      <c r="C266" s="83" t="s">
        <v>481</v>
      </c>
      <c r="D266" s="83" t="s">
        <v>382</v>
      </c>
      <c r="E266" s="83" t="s">
        <v>642</v>
      </c>
      <c r="F266" s="84">
        <v>20000</v>
      </c>
      <c r="G266" s="84">
        <v>20000</v>
      </c>
      <c r="H266" s="89" t="s">
        <v>127</v>
      </c>
      <c r="I266" s="86">
        <v>0</v>
      </c>
      <c r="J266" s="86">
        <v>0</v>
      </c>
      <c r="K266" s="87">
        <v>0</v>
      </c>
      <c r="L266" s="87">
        <v>0</v>
      </c>
      <c r="M266" s="84">
        <v>20000</v>
      </c>
      <c r="N266" s="88" t="s">
        <v>530</v>
      </c>
      <c r="O266" s="67"/>
      <c r="P266" s="80">
        <v>256</v>
      </c>
    </row>
    <row r="267" spans="1:16" x14ac:dyDescent="0.2">
      <c r="A267" s="81">
        <v>253</v>
      </c>
      <c r="B267" s="82" t="s">
        <v>643</v>
      </c>
      <c r="C267" s="83" t="s">
        <v>481</v>
      </c>
      <c r="D267" s="83" t="s">
        <v>388</v>
      </c>
      <c r="E267" s="83" t="s">
        <v>644</v>
      </c>
      <c r="F267" s="84">
        <v>85000</v>
      </c>
      <c r="G267" s="84">
        <v>85000</v>
      </c>
      <c r="H267" s="89" t="s">
        <v>127</v>
      </c>
      <c r="I267" s="86">
        <v>0</v>
      </c>
      <c r="J267" s="86">
        <v>0</v>
      </c>
      <c r="K267" s="87">
        <v>0</v>
      </c>
      <c r="L267" s="87">
        <v>0</v>
      </c>
      <c r="M267" s="84">
        <v>85000</v>
      </c>
      <c r="N267" s="88" t="s">
        <v>530</v>
      </c>
      <c r="O267" s="67"/>
      <c r="P267" s="80">
        <v>257</v>
      </c>
    </row>
    <row r="268" spans="1:16" x14ac:dyDescent="0.2">
      <c r="A268" s="81">
        <v>254</v>
      </c>
      <c r="B268" s="82" t="s">
        <v>645</v>
      </c>
      <c r="C268" s="83" t="s">
        <v>646</v>
      </c>
      <c r="D268" s="83" t="s">
        <v>647</v>
      </c>
      <c r="E268" s="83" t="s">
        <v>648</v>
      </c>
      <c r="F268" s="84">
        <v>12000</v>
      </c>
      <c r="G268" s="84">
        <v>12000</v>
      </c>
      <c r="H268" s="89" t="s">
        <v>127</v>
      </c>
      <c r="I268" s="86">
        <v>0</v>
      </c>
      <c r="J268" s="86">
        <v>0</v>
      </c>
      <c r="K268" s="87">
        <v>0</v>
      </c>
      <c r="L268" s="87">
        <v>0</v>
      </c>
      <c r="M268" s="84">
        <v>12000</v>
      </c>
      <c r="N268" s="88" t="s">
        <v>530</v>
      </c>
      <c r="O268" s="67"/>
      <c r="P268" s="80">
        <v>258</v>
      </c>
    </row>
    <row r="269" spans="1:16" x14ac:dyDescent="0.2">
      <c r="A269" s="81">
        <v>255</v>
      </c>
      <c r="B269" s="82" t="s">
        <v>649</v>
      </c>
      <c r="C269" s="83" t="s">
        <v>650</v>
      </c>
      <c r="D269" s="83" t="s">
        <v>256</v>
      </c>
      <c r="E269" s="83" t="s">
        <v>651</v>
      </c>
      <c r="F269" s="84">
        <v>250000</v>
      </c>
      <c r="G269" s="84">
        <v>250000</v>
      </c>
      <c r="H269" s="89" t="s">
        <v>127</v>
      </c>
      <c r="I269" s="86">
        <v>0</v>
      </c>
      <c r="J269" s="86">
        <v>0</v>
      </c>
      <c r="K269" s="87">
        <v>0</v>
      </c>
      <c r="L269" s="87">
        <v>0</v>
      </c>
      <c r="M269" s="84">
        <v>250000</v>
      </c>
      <c r="N269" s="88" t="s">
        <v>530</v>
      </c>
      <c r="O269" s="67"/>
      <c r="P269" s="80">
        <v>259</v>
      </c>
    </row>
    <row r="270" spans="1:16" x14ac:dyDescent="0.2">
      <c r="A270" s="81">
        <v>256</v>
      </c>
      <c r="B270" s="82" t="s">
        <v>652</v>
      </c>
      <c r="C270" s="83" t="s">
        <v>653</v>
      </c>
      <c r="D270" s="83" t="s">
        <v>654</v>
      </c>
      <c r="E270" s="83" t="s">
        <v>655</v>
      </c>
      <c r="F270" s="84">
        <v>200000</v>
      </c>
      <c r="G270" s="84">
        <v>200000</v>
      </c>
      <c r="H270" s="89" t="s">
        <v>127</v>
      </c>
      <c r="I270" s="86">
        <v>0</v>
      </c>
      <c r="J270" s="86">
        <v>0</v>
      </c>
      <c r="K270" s="87">
        <v>0</v>
      </c>
      <c r="L270" s="87">
        <v>0</v>
      </c>
      <c r="M270" s="84">
        <v>200000</v>
      </c>
      <c r="N270" s="88" t="s">
        <v>530</v>
      </c>
      <c r="O270" s="67"/>
      <c r="P270" s="80">
        <v>260</v>
      </c>
    </row>
    <row r="271" spans="1:16" x14ac:dyDescent="0.2">
      <c r="A271" s="81">
        <v>257</v>
      </c>
      <c r="B271" s="82" t="s">
        <v>656</v>
      </c>
      <c r="C271" s="83" t="s">
        <v>657</v>
      </c>
      <c r="D271" s="83" t="s">
        <v>154</v>
      </c>
      <c r="E271" s="83" t="s">
        <v>658</v>
      </c>
      <c r="F271" s="84">
        <v>10000</v>
      </c>
      <c r="G271" s="84">
        <v>10000</v>
      </c>
      <c r="H271" s="89" t="s">
        <v>127</v>
      </c>
      <c r="I271" s="86">
        <v>0</v>
      </c>
      <c r="J271" s="86">
        <v>0</v>
      </c>
      <c r="K271" s="87">
        <v>0</v>
      </c>
      <c r="L271" s="87">
        <v>0</v>
      </c>
      <c r="M271" s="84">
        <v>10000</v>
      </c>
      <c r="N271" s="88" t="s">
        <v>530</v>
      </c>
      <c r="O271" s="67"/>
      <c r="P271" s="80">
        <v>261</v>
      </c>
    </row>
    <row r="272" spans="1:16" x14ac:dyDescent="0.2">
      <c r="A272" s="81">
        <v>258</v>
      </c>
      <c r="B272" s="82" t="s">
        <v>659</v>
      </c>
      <c r="C272" s="83" t="s">
        <v>657</v>
      </c>
      <c r="D272" s="83" t="s">
        <v>660</v>
      </c>
      <c r="E272" s="83" t="s">
        <v>661</v>
      </c>
      <c r="F272" s="84">
        <v>12500</v>
      </c>
      <c r="G272" s="84">
        <v>12500</v>
      </c>
      <c r="H272" s="89" t="s">
        <v>127</v>
      </c>
      <c r="I272" s="86">
        <v>0</v>
      </c>
      <c r="J272" s="86">
        <v>0</v>
      </c>
      <c r="K272" s="87">
        <v>0</v>
      </c>
      <c r="L272" s="87">
        <v>0</v>
      </c>
      <c r="M272" s="84">
        <v>12500</v>
      </c>
      <c r="N272" s="88" t="s">
        <v>530</v>
      </c>
      <c r="O272" s="67"/>
      <c r="P272" s="80">
        <v>262</v>
      </c>
    </row>
    <row r="273" spans="1:16" x14ac:dyDescent="0.2">
      <c r="A273" s="81">
        <v>259</v>
      </c>
      <c r="B273" s="82" t="s">
        <v>662</v>
      </c>
      <c r="C273" s="83" t="s">
        <v>663</v>
      </c>
      <c r="D273" s="83" t="s">
        <v>664</v>
      </c>
      <c r="E273" s="83" t="s">
        <v>665</v>
      </c>
      <c r="F273" s="84">
        <v>30000</v>
      </c>
      <c r="G273" s="84">
        <v>30000</v>
      </c>
      <c r="H273" s="89" t="s">
        <v>127</v>
      </c>
      <c r="I273" s="86">
        <v>0</v>
      </c>
      <c r="J273" s="86">
        <v>0</v>
      </c>
      <c r="K273" s="87">
        <v>0</v>
      </c>
      <c r="L273" s="87">
        <v>0</v>
      </c>
      <c r="M273" s="84">
        <v>30000</v>
      </c>
      <c r="N273" s="88" t="s">
        <v>530</v>
      </c>
      <c r="O273" s="67"/>
      <c r="P273" s="80">
        <v>263</v>
      </c>
    </row>
    <row r="274" spans="1:16" x14ac:dyDescent="0.2">
      <c r="A274" s="81">
        <v>260</v>
      </c>
      <c r="B274" s="82" t="s">
        <v>666</v>
      </c>
      <c r="C274" s="83" t="s">
        <v>667</v>
      </c>
      <c r="D274" s="83" t="s">
        <v>668</v>
      </c>
      <c r="E274" s="83" t="s">
        <v>669</v>
      </c>
      <c r="F274" s="84">
        <v>15000</v>
      </c>
      <c r="G274" s="84">
        <v>15000</v>
      </c>
      <c r="H274" s="89" t="s">
        <v>127</v>
      </c>
      <c r="I274" s="86">
        <v>0</v>
      </c>
      <c r="J274" s="86">
        <v>0</v>
      </c>
      <c r="K274" s="87">
        <v>0</v>
      </c>
      <c r="L274" s="87">
        <v>0</v>
      </c>
      <c r="M274" s="84">
        <v>15000</v>
      </c>
      <c r="N274" s="88" t="s">
        <v>530</v>
      </c>
      <c r="O274" s="67"/>
      <c r="P274" s="80">
        <v>264</v>
      </c>
    </row>
    <row r="275" spans="1:16" x14ac:dyDescent="0.2">
      <c r="A275" s="81">
        <v>261</v>
      </c>
      <c r="B275" s="82" t="s">
        <v>670</v>
      </c>
      <c r="C275" s="83" t="s">
        <v>137</v>
      </c>
      <c r="D275" s="83" t="s">
        <v>148</v>
      </c>
      <c r="E275" s="83" t="s">
        <v>671</v>
      </c>
      <c r="F275" s="84">
        <v>50000</v>
      </c>
      <c r="G275" s="84">
        <v>50000</v>
      </c>
      <c r="H275" s="89" t="s">
        <v>127</v>
      </c>
      <c r="I275" s="86">
        <v>0</v>
      </c>
      <c r="J275" s="86">
        <v>0</v>
      </c>
      <c r="K275" s="87">
        <v>0</v>
      </c>
      <c r="L275" s="87">
        <v>0</v>
      </c>
      <c r="M275" s="84">
        <v>50000</v>
      </c>
      <c r="N275" s="88" t="s">
        <v>530</v>
      </c>
      <c r="O275" s="67"/>
      <c r="P275" s="80">
        <v>265</v>
      </c>
    </row>
    <row r="276" spans="1:16" x14ac:dyDescent="0.2">
      <c r="A276" s="81">
        <v>262</v>
      </c>
      <c r="B276" s="82" t="s">
        <v>672</v>
      </c>
      <c r="C276" s="83" t="s">
        <v>673</v>
      </c>
      <c r="D276" s="83" t="s">
        <v>674</v>
      </c>
      <c r="E276" s="83" t="s">
        <v>675</v>
      </c>
      <c r="F276" s="84">
        <v>10000</v>
      </c>
      <c r="G276" s="84">
        <v>10000</v>
      </c>
      <c r="H276" s="89" t="s">
        <v>127</v>
      </c>
      <c r="I276" s="86">
        <v>0</v>
      </c>
      <c r="J276" s="86">
        <v>0</v>
      </c>
      <c r="K276" s="87">
        <v>0</v>
      </c>
      <c r="L276" s="87">
        <v>0</v>
      </c>
      <c r="M276" s="84">
        <v>10000</v>
      </c>
      <c r="N276" s="88" t="s">
        <v>530</v>
      </c>
      <c r="O276" s="67"/>
      <c r="P276" s="80">
        <v>266</v>
      </c>
    </row>
    <row r="277" spans="1:16" x14ac:dyDescent="0.2">
      <c r="A277" s="81">
        <v>263</v>
      </c>
      <c r="B277" s="82" t="s">
        <v>676</v>
      </c>
      <c r="C277" s="83" t="s">
        <v>677</v>
      </c>
      <c r="D277" s="83" t="s">
        <v>678</v>
      </c>
      <c r="E277" s="83" t="s">
        <v>679</v>
      </c>
      <c r="F277" s="84">
        <v>50000</v>
      </c>
      <c r="G277" s="84">
        <v>50000</v>
      </c>
      <c r="H277" s="89" t="s">
        <v>127</v>
      </c>
      <c r="I277" s="86">
        <v>0</v>
      </c>
      <c r="J277" s="86">
        <v>0</v>
      </c>
      <c r="K277" s="87">
        <v>0</v>
      </c>
      <c r="L277" s="87">
        <v>0</v>
      </c>
      <c r="M277" s="84">
        <v>50000</v>
      </c>
      <c r="N277" s="88" t="s">
        <v>530</v>
      </c>
      <c r="O277" s="67"/>
      <c r="P277" s="80">
        <v>267</v>
      </c>
    </row>
    <row r="278" spans="1:16" x14ac:dyDescent="0.2">
      <c r="A278" s="81">
        <v>264</v>
      </c>
      <c r="B278" s="82" t="s">
        <v>680</v>
      </c>
      <c r="C278" s="83" t="s">
        <v>677</v>
      </c>
      <c r="D278" s="83" t="s">
        <v>681</v>
      </c>
      <c r="E278" s="83" t="s">
        <v>682</v>
      </c>
      <c r="F278" s="84">
        <v>25000</v>
      </c>
      <c r="G278" s="84">
        <v>25000</v>
      </c>
      <c r="H278" s="89" t="s">
        <v>127</v>
      </c>
      <c r="I278" s="86">
        <v>0</v>
      </c>
      <c r="J278" s="86">
        <v>0</v>
      </c>
      <c r="K278" s="87">
        <v>0</v>
      </c>
      <c r="L278" s="87">
        <v>0</v>
      </c>
      <c r="M278" s="84">
        <v>25000</v>
      </c>
      <c r="N278" s="88" t="s">
        <v>530</v>
      </c>
      <c r="O278" s="67"/>
      <c r="P278" s="80">
        <v>268</v>
      </c>
    </row>
    <row r="279" spans="1:16" x14ac:dyDescent="0.2">
      <c r="A279" s="81">
        <v>265</v>
      </c>
      <c r="B279" s="82" t="s">
        <v>683</v>
      </c>
      <c r="C279" s="83" t="s">
        <v>684</v>
      </c>
      <c r="D279" s="83" t="s">
        <v>685</v>
      </c>
      <c r="E279" s="83" t="s">
        <v>686</v>
      </c>
      <c r="F279" s="84">
        <v>95000</v>
      </c>
      <c r="G279" s="84">
        <v>95000</v>
      </c>
      <c r="H279" s="89" t="s">
        <v>127</v>
      </c>
      <c r="I279" s="86">
        <v>0</v>
      </c>
      <c r="J279" s="86">
        <v>0</v>
      </c>
      <c r="K279" s="87">
        <v>0</v>
      </c>
      <c r="L279" s="87">
        <v>0</v>
      </c>
      <c r="M279" s="84">
        <v>95000</v>
      </c>
      <c r="N279" s="88" t="s">
        <v>530</v>
      </c>
      <c r="O279" s="67"/>
      <c r="P279" s="80">
        <v>269</v>
      </c>
    </row>
    <row r="280" spans="1:16" x14ac:dyDescent="0.2">
      <c r="A280" s="81">
        <v>266</v>
      </c>
      <c r="B280" s="82" t="s">
        <v>687</v>
      </c>
      <c r="C280" s="83" t="s">
        <v>688</v>
      </c>
      <c r="D280" s="83" t="s">
        <v>476</v>
      </c>
      <c r="E280" s="83" t="s">
        <v>689</v>
      </c>
      <c r="F280" s="84">
        <v>20000</v>
      </c>
      <c r="G280" s="84">
        <v>20000</v>
      </c>
      <c r="H280" s="89" t="s">
        <v>127</v>
      </c>
      <c r="I280" s="86">
        <v>0</v>
      </c>
      <c r="J280" s="86">
        <v>0</v>
      </c>
      <c r="K280" s="87">
        <v>0</v>
      </c>
      <c r="L280" s="87">
        <v>0</v>
      </c>
      <c r="M280" s="84">
        <v>20000</v>
      </c>
      <c r="N280" s="88" t="s">
        <v>530</v>
      </c>
      <c r="O280" s="67"/>
      <c r="P280" s="80">
        <v>270</v>
      </c>
    </row>
    <row r="281" spans="1:16" ht="30" x14ac:dyDescent="0.2">
      <c r="A281" s="81">
        <v>267</v>
      </c>
      <c r="B281" s="82" t="s">
        <v>690</v>
      </c>
      <c r="C281" s="83" t="s">
        <v>691</v>
      </c>
      <c r="D281" s="83" t="s">
        <v>148</v>
      </c>
      <c r="E281" s="83" t="s">
        <v>692</v>
      </c>
      <c r="F281" s="84">
        <v>45000</v>
      </c>
      <c r="G281" s="84">
        <v>45000</v>
      </c>
      <c r="H281" s="89" t="s">
        <v>127</v>
      </c>
      <c r="I281" s="86">
        <v>0</v>
      </c>
      <c r="J281" s="86">
        <v>0</v>
      </c>
      <c r="K281" s="87">
        <v>0</v>
      </c>
      <c r="L281" s="87">
        <v>0</v>
      </c>
      <c r="M281" s="84">
        <v>45000</v>
      </c>
      <c r="N281" s="88" t="s">
        <v>530</v>
      </c>
      <c r="O281" s="67"/>
      <c r="P281" s="80">
        <v>271</v>
      </c>
    </row>
    <row r="282" spans="1:16" ht="30" x14ac:dyDescent="0.2">
      <c r="A282" s="81">
        <v>268</v>
      </c>
      <c r="B282" s="82" t="s">
        <v>693</v>
      </c>
      <c r="C282" s="83" t="s">
        <v>415</v>
      </c>
      <c r="D282" s="83" t="s">
        <v>148</v>
      </c>
      <c r="E282" s="83" t="s">
        <v>694</v>
      </c>
      <c r="F282" s="84">
        <v>87000</v>
      </c>
      <c r="G282" s="84">
        <v>87000</v>
      </c>
      <c r="H282" s="89" t="s">
        <v>127</v>
      </c>
      <c r="I282" s="86">
        <v>0</v>
      </c>
      <c r="J282" s="86">
        <v>0</v>
      </c>
      <c r="K282" s="87">
        <v>0</v>
      </c>
      <c r="L282" s="87">
        <v>0</v>
      </c>
      <c r="M282" s="84">
        <v>87000</v>
      </c>
      <c r="N282" s="88" t="s">
        <v>530</v>
      </c>
      <c r="O282" s="67"/>
      <c r="P282" s="80">
        <v>272</v>
      </c>
    </row>
    <row r="283" spans="1:16" ht="30" x14ac:dyDescent="0.2">
      <c r="A283" s="81">
        <v>269</v>
      </c>
      <c r="B283" s="82" t="s">
        <v>695</v>
      </c>
      <c r="C283" s="83" t="s">
        <v>696</v>
      </c>
      <c r="D283" s="83" t="s">
        <v>148</v>
      </c>
      <c r="E283" s="83" t="s">
        <v>697</v>
      </c>
      <c r="F283" s="84">
        <v>10000</v>
      </c>
      <c r="G283" s="84">
        <v>10000</v>
      </c>
      <c r="H283" s="89" t="s">
        <v>127</v>
      </c>
      <c r="I283" s="86">
        <v>0</v>
      </c>
      <c r="J283" s="86">
        <v>0</v>
      </c>
      <c r="K283" s="87">
        <v>0</v>
      </c>
      <c r="L283" s="87">
        <v>0</v>
      </c>
      <c r="M283" s="84">
        <v>10000</v>
      </c>
      <c r="N283" s="88" t="s">
        <v>530</v>
      </c>
      <c r="O283" s="67"/>
      <c r="P283" s="80">
        <v>273</v>
      </c>
    </row>
    <row r="284" spans="1:16" x14ac:dyDescent="0.2">
      <c r="A284" s="81">
        <v>270</v>
      </c>
      <c r="B284" s="82" t="s">
        <v>698</v>
      </c>
      <c r="C284" s="83" t="s">
        <v>481</v>
      </c>
      <c r="D284" s="83" t="s">
        <v>384</v>
      </c>
      <c r="E284" s="83" t="s">
        <v>699</v>
      </c>
      <c r="F284" s="84">
        <v>20000</v>
      </c>
      <c r="G284" s="84">
        <v>20000</v>
      </c>
      <c r="H284" s="89" t="s">
        <v>127</v>
      </c>
      <c r="I284" s="86">
        <v>0</v>
      </c>
      <c r="J284" s="86">
        <v>0</v>
      </c>
      <c r="K284" s="87">
        <v>0</v>
      </c>
      <c r="L284" s="87">
        <v>0</v>
      </c>
      <c r="M284" s="84">
        <v>20000</v>
      </c>
      <c r="N284" s="88" t="s">
        <v>530</v>
      </c>
      <c r="O284" s="67"/>
      <c r="P284" s="80">
        <v>274</v>
      </c>
    </row>
    <row r="285" spans="1:16" x14ac:dyDescent="0.2">
      <c r="A285" s="81">
        <v>271</v>
      </c>
      <c r="B285" s="82" t="s">
        <v>700</v>
      </c>
      <c r="C285" s="83" t="s">
        <v>481</v>
      </c>
      <c r="D285" s="83" t="s">
        <v>148</v>
      </c>
      <c r="E285" s="83" t="s">
        <v>701</v>
      </c>
      <c r="F285" s="84">
        <v>225000</v>
      </c>
      <c r="G285" s="84">
        <v>225000</v>
      </c>
      <c r="H285" s="89" t="s">
        <v>127</v>
      </c>
      <c r="I285" s="86">
        <v>0</v>
      </c>
      <c r="J285" s="86">
        <v>0</v>
      </c>
      <c r="K285" s="87">
        <v>0</v>
      </c>
      <c r="L285" s="87">
        <v>0</v>
      </c>
      <c r="M285" s="84">
        <v>225000</v>
      </c>
      <c r="N285" s="88" t="s">
        <v>530</v>
      </c>
      <c r="O285" s="67"/>
      <c r="P285" s="80">
        <v>275</v>
      </c>
    </row>
    <row r="286" spans="1:16" x14ac:dyDescent="0.2">
      <c r="A286" s="81">
        <v>272</v>
      </c>
      <c r="B286" s="82" t="s">
        <v>702</v>
      </c>
      <c r="C286" s="83" t="s">
        <v>481</v>
      </c>
      <c r="D286" s="83" t="s">
        <v>135</v>
      </c>
      <c r="E286" s="83" t="s">
        <v>703</v>
      </c>
      <c r="F286" s="84">
        <v>350000</v>
      </c>
      <c r="G286" s="84">
        <v>350000</v>
      </c>
      <c r="H286" s="89" t="s">
        <v>127</v>
      </c>
      <c r="I286" s="86">
        <v>0</v>
      </c>
      <c r="J286" s="86">
        <v>0</v>
      </c>
      <c r="K286" s="87">
        <v>0</v>
      </c>
      <c r="L286" s="87">
        <v>0</v>
      </c>
      <c r="M286" s="84">
        <v>350000</v>
      </c>
      <c r="N286" s="88" t="s">
        <v>530</v>
      </c>
      <c r="O286" s="67"/>
      <c r="P286" s="80">
        <v>276</v>
      </c>
    </row>
    <row r="287" spans="1:16" ht="30" x14ac:dyDescent="0.2">
      <c r="A287" s="81">
        <v>273</v>
      </c>
      <c r="B287" s="82" t="s">
        <v>704</v>
      </c>
      <c r="C287" s="83" t="s">
        <v>705</v>
      </c>
      <c r="D287" s="83" t="s">
        <v>371</v>
      </c>
      <c r="E287" s="83" t="s">
        <v>706</v>
      </c>
      <c r="F287" s="84">
        <v>40000</v>
      </c>
      <c r="G287" s="84">
        <v>40000</v>
      </c>
      <c r="H287" s="89" t="s">
        <v>127</v>
      </c>
      <c r="I287" s="86">
        <v>0</v>
      </c>
      <c r="J287" s="86">
        <v>0</v>
      </c>
      <c r="K287" s="87">
        <v>0</v>
      </c>
      <c r="L287" s="87">
        <v>0</v>
      </c>
      <c r="M287" s="84">
        <v>40000</v>
      </c>
      <c r="N287" s="88" t="s">
        <v>530</v>
      </c>
      <c r="O287" s="67"/>
      <c r="P287" s="80">
        <v>277</v>
      </c>
    </row>
    <row r="288" spans="1:16" x14ac:dyDescent="0.2">
      <c r="A288" s="81">
        <v>274</v>
      </c>
      <c r="B288" s="82" t="s">
        <v>707</v>
      </c>
      <c r="C288" s="83" t="s">
        <v>708</v>
      </c>
      <c r="D288" s="83" t="s">
        <v>709</v>
      </c>
      <c r="E288" s="83" t="s">
        <v>710</v>
      </c>
      <c r="F288" s="84">
        <v>100000</v>
      </c>
      <c r="G288" s="84">
        <v>100000</v>
      </c>
      <c r="H288" s="89" t="s">
        <v>127</v>
      </c>
      <c r="I288" s="86">
        <v>0</v>
      </c>
      <c r="J288" s="86">
        <v>0</v>
      </c>
      <c r="K288" s="87">
        <v>0</v>
      </c>
      <c r="L288" s="87">
        <v>0</v>
      </c>
      <c r="M288" s="84">
        <v>100000</v>
      </c>
      <c r="N288" s="88" t="s">
        <v>530</v>
      </c>
      <c r="O288" s="67"/>
      <c r="P288" s="80">
        <v>278</v>
      </c>
    </row>
    <row r="289" spans="1:16" x14ac:dyDescent="0.2">
      <c r="A289" s="81">
        <v>275</v>
      </c>
      <c r="B289" s="82" t="s">
        <v>711</v>
      </c>
      <c r="C289" s="83" t="s">
        <v>708</v>
      </c>
      <c r="D289" s="83" t="s">
        <v>712</v>
      </c>
      <c r="E289" s="83" t="s">
        <v>713</v>
      </c>
      <c r="F289" s="84">
        <v>20000</v>
      </c>
      <c r="G289" s="84">
        <v>20000</v>
      </c>
      <c r="H289" s="89" t="s">
        <v>127</v>
      </c>
      <c r="I289" s="86">
        <v>0</v>
      </c>
      <c r="J289" s="86">
        <v>0</v>
      </c>
      <c r="K289" s="87">
        <v>0</v>
      </c>
      <c r="L289" s="87">
        <v>0</v>
      </c>
      <c r="M289" s="84">
        <v>20000</v>
      </c>
      <c r="N289" s="88" t="s">
        <v>530</v>
      </c>
      <c r="O289" s="67"/>
      <c r="P289" s="80">
        <v>279</v>
      </c>
    </row>
    <row r="290" spans="1:16" x14ac:dyDescent="0.2">
      <c r="A290" s="81">
        <v>276</v>
      </c>
      <c r="B290" s="82" t="s">
        <v>714</v>
      </c>
      <c r="C290" s="83" t="s">
        <v>715</v>
      </c>
      <c r="D290" s="83" t="s">
        <v>716</v>
      </c>
      <c r="E290" s="83" t="s">
        <v>717</v>
      </c>
      <c r="F290" s="84">
        <v>250000</v>
      </c>
      <c r="G290" s="84">
        <v>250000</v>
      </c>
      <c r="H290" s="89" t="s">
        <v>127</v>
      </c>
      <c r="I290" s="86">
        <v>0</v>
      </c>
      <c r="J290" s="86">
        <v>0</v>
      </c>
      <c r="K290" s="87">
        <v>0</v>
      </c>
      <c r="L290" s="87">
        <v>0</v>
      </c>
      <c r="M290" s="84">
        <v>250000</v>
      </c>
      <c r="N290" s="88" t="s">
        <v>530</v>
      </c>
      <c r="O290" s="67"/>
      <c r="P290" s="80">
        <v>280</v>
      </c>
    </row>
    <row r="291" spans="1:16" x14ac:dyDescent="0.2">
      <c r="A291" s="81">
        <v>277</v>
      </c>
      <c r="B291" s="82" t="s">
        <v>718</v>
      </c>
      <c r="C291" s="83" t="s">
        <v>719</v>
      </c>
      <c r="D291" s="83" t="s">
        <v>720</v>
      </c>
      <c r="E291" s="83" t="s">
        <v>721</v>
      </c>
      <c r="F291" s="84">
        <v>80000</v>
      </c>
      <c r="G291" s="84">
        <v>80000</v>
      </c>
      <c r="H291" s="89" t="s">
        <v>127</v>
      </c>
      <c r="I291" s="86">
        <v>0</v>
      </c>
      <c r="J291" s="86">
        <v>0</v>
      </c>
      <c r="K291" s="87">
        <v>0</v>
      </c>
      <c r="L291" s="87">
        <v>0</v>
      </c>
      <c r="M291" s="84">
        <v>80000</v>
      </c>
      <c r="N291" s="88" t="s">
        <v>530</v>
      </c>
      <c r="O291" s="67"/>
      <c r="P291" s="80">
        <v>281</v>
      </c>
    </row>
    <row r="292" spans="1:16" x14ac:dyDescent="0.2">
      <c r="A292" s="81">
        <v>278</v>
      </c>
      <c r="B292" s="82" t="s">
        <v>722</v>
      </c>
      <c r="C292" s="83" t="s">
        <v>723</v>
      </c>
      <c r="D292" s="83" t="s">
        <v>724</v>
      </c>
      <c r="E292" s="83" t="s">
        <v>725</v>
      </c>
      <c r="F292" s="84">
        <v>15000</v>
      </c>
      <c r="G292" s="84">
        <v>15000</v>
      </c>
      <c r="H292" s="89" t="s">
        <v>127</v>
      </c>
      <c r="I292" s="86">
        <v>0</v>
      </c>
      <c r="J292" s="86">
        <v>0</v>
      </c>
      <c r="K292" s="87">
        <v>0</v>
      </c>
      <c r="L292" s="87">
        <v>0</v>
      </c>
      <c r="M292" s="84">
        <v>15000</v>
      </c>
      <c r="N292" s="88" t="s">
        <v>530</v>
      </c>
      <c r="O292" s="67"/>
      <c r="P292" s="80">
        <v>282</v>
      </c>
    </row>
    <row r="293" spans="1:16" ht="30" x14ac:dyDescent="0.2">
      <c r="A293" s="81">
        <v>279</v>
      </c>
      <c r="B293" s="82" t="s">
        <v>726</v>
      </c>
      <c r="C293" s="83" t="s">
        <v>727</v>
      </c>
      <c r="D293" s="83" t="s">
        <v>728</v>
      </c>
      <c r="E293" s="83" t="s">
        <v>729</v>
      </c>
      <c r="F293" s="84">
        <v>150000</v>
      </c>
      <c r="G293" s="84">
        <v>150000</v>
      </c>
      <c r="H293" s="89" t="s">
        <v>127</v>
      </c>
      <c r="I293" s="86">
        <v>0</v>
      </c>
      <c r="J293" s="86">
        <v>0</v>
      </c>
      <c r="K293" s="87">
        <v>0</v>
      </c>
      <c r="L293" s="87">
        <v>0</v>
      </c>
      <c r="M293" s="84">
        <v>150000</v>
      </c>
      <c r="N293" s="88" t="s">
        <v>530</v>
      </c>
      <c r="O293" s="67"/>
      <c r="P293" s="80">
        <v>283</v>
      </c>
    </row>
    <row r="294" spans="1:16" x14ac:dyDescent="0.2">
      <c r="A294" s="81">
        <v>280</v>
      </c>
      <c r="B294" s="82" t="s">
        <v>730</v>
      </c>
      <c r="C294" s="83" t="s">
        <v>481</v>
      </c>
      <c r="D294" s="83" t="s">
        <v>135</v>
      </c>
      <c r="E294" s="83" t="s">
        <v>731</v>
      </c>
      <c r="F294" s="84">
        <v>350000</v>
      </c>
      <c r="G294" s="84">
        <v>350000</v>
      </c>
      <c r="H294" s="89" t="s">
        <v>127</v>
      </c>
      <c r="I294" s="86">
        <v>0</v>
      </c>
      <c r="J294" s="86">
        <v>0</v>
      </c>
      <c r="K294" s="87">
        <v>0</v>
      </c>
      <c r="L294" s="87">
        <v>0</v>
      </c>
      <c r="M294" s="84">
        <v>350000</v>
      </c>
      <c r="N294" s="88" t="s">
        <v>530</v>
      </c>
      <c r="O294" s="67"/>
      <c r="P294" s="80">
        <v>284</v>
      </c>
    </row>
    <row r="295" spans="1:16" x14ac:dyDescent="0.2">
      <c r="A295" s="81">
        <v>281</v>
      </c>
      <c r="B295" s="82" t="s">
        <v>732</v>
      </c>
      <c r="C295" s="83" t="s">
        <v>481</v>
      </c>
      <c r="D295" s="83" t="s">
        <v>148</v>
      </c>
      <c r="E295" s="83" t="s">
        <v>733</v>
      </c>
      <c r="F295" s="84">
        <v>40000</v>
      </c>
      <c r="G295" s="84">
        <v>40000</v>
      </c>
      <c r="H295" s="89" t="s">
        <v>127</v>
      </c>
      <c r="I295" s="86">
        <v>0</v>
      </c>
      <c r="J295" s="86">
        <v>0</v>
      </c>
      <c r="K295" s="87">
        <v>0</v>
      </c>
      <c r="L295" s="87">
        <v>0</v>
      </c>
      <c r="M295" s="84">
        <v>40000</v>
      </c>
      <c r="N295" s="88" t="s">
        <v>530</v>
      </c>
      <c r="O295" s="67"/>
      <c r="P295" s="80">
        <v>285</v>
      </c>
    </row>
    <row r="296" spans="1:16" ht="30" x14ac:dyDescent="0.2">
      <c r="A296" s="81">
        <v>282</v>
      </c>
      <c r="B296" s="82" t="s">
        <v>734</v>
      </c>
      <c r="C296" s="83" t="s">
        <v>735</v>
      </c>
      <c r="D296" s="83" t="s">
        <v>736</v>
      </c>
      <c r="E296" s="83" t="s">
        <v>737</v>
      </c>
      <c r="F296" s="84">
        <v>15000</v>
      </c>
      <c r="G296" s="84">
        <v>15000</v>
      </c>
      <c r="H296" s="89" t="s">
        <v>127</v>
      </c>
      <c r="I296" s="86">
        <v>0</v>
      </c>
      <c r="J296" s="86">
        <v>0</v>
      </c>
      <c r="K296" s="87">
        <v>0</v>
      </c>
      <c r="L296" s="87">
        <v>0</v>
      </c>
      <c r="M296" s="84">
        <v>15000</v>
      </c>
      <c r="N296" s="88" t="s">
        <v>530</v>
      </c>
      <c r="O296" s="67"/>
      <c r="P296" s="80">
        <v>286</v>
      </c>
    </row>
    <row r="297" spans="1:16" ht="30" x14ac:dyDescent="0.2">
      <c r="A297" s="81">
        <v>283</v>
      </c>
      <c r="B297" s="82" t="s">
        <v>738</v>
      </c>
      <c r="C297" s="83" t="s">
        <v>735</v>
      </c>
      <c r="D297" s="83" t="s">
        <v>177</v>
      </c>
      <c r="E297" s="83" t="s">
        <v>739</v>
      </c>
      <c r="F297" s="84">
        <v>45000</v>
      </c>
      <c r="G297" s="84">
        <v>45000</v>
      </c>
      <c r="H297" s="89" t="s">
        <v>127</v>
      </c>
      <c r="I297" s="86">
        <v>0</v>
      </c>
      <c r="J297" s="86">
        <v>0</v>
      </c>
      <c r="K297" s="87">
        <v>0</v>
      </c>
      <c r="L297" s="87">
        <v>0</v>
      </c>
      <c r="M297" s="84">
        <v>45000</v>
      </c>
      <c r="N297" s="88" t="s">
        <v>530</v>
      </c>
      <c r="O297" s="67"/>
      <c r="P297" s="80">
        <v>287</v>
      </c>
    </row>
    <row r="298" spans="1:16" ht="30" x14ac:dyDescent="0.2">
      <c r="A298" s="81">
        <v>284</v>
      </c>
      <c r="B298" s="82" t="s">
        <v>740</v>
      </c>
      <c r="C298" s="83" t="s">
        <v>741</v>
      </c>
      <c r="D298" s="83" t="s">
        <v>148</v>
      </c>
      <c r="E298" s="83" t="s">
        <v>742</v>
      </c>
      <c r="F298" s="84">
        <v>350000</v>
      </c>
      <c r="G298" s="84">
        <v>350000</v>
      </c>
      <c r="H298" s="89" t="s">
        <v>127</v>
      </c>
      <c r="I298" s="86">
        <v>0</v>
      </c>
      <c r="J298" s="86">
        <v>0</v>
      </c>
      <c r="K298" s="87">
        <v>0</v>
      </c>
      <c r="L298" s="87">
        <v>0</v>
      </c>
      <c r="M298" s="84">
        <v>350000</v>
      </c>
      <c r="N298" s="88" t="s">
        <v>530</v>
      </c>
      <c r="O298" s="67"/>
      <c r="P298" s="80">
        <v>288</v>
      </c>
    </row>
    <row r="299" spans="1:16" ht="30" x14ac:dyDescent="0.2">
      <c r="A299" s="81">
        <v>285</v>
      </c>
      <c r="B299" s="82" t="s">
        <v>743</v>
      </c>
      <c r="C299" s="83" t="s">
        <v>744</v>
      </c>
      <c r="D299" s="83" t="s">
        <v>745</v>
      </c>
      <c r="E299" s="83" t="s">
        <v>746</v>
      </c>
      <c r="F299" s="84">
        <v>20000</v>
      </c>
      <c r="G299" s="84">
        <v>20000</v>
      </c>
      <c r="H299" s="89" t="s">
        <v>127</v>
      </c>
      <c r="I299" s="86">
        <v>0</v>
      </c>
      <c r="J299" s="86">
        <v>0</v>
      </c>
      <c r="K299" s="87">
        <v>0</v>
      </c>
      <c r="L299" s="87">
        <v>0</v>
      </c>
      <c r="M299" s="84">
        <v>20000</v>
      </c>
      <c r="N299" s="88" t="s">
        <v>530</v>
      </c>
      <c r="O299" s="67"/>
      <c r="P299" s="80">
        <v>289</v>
      </c>
    </row>
    <row r="300" spans="1:16" x14ac:dyDescent="0.2">
      <c r="A300" s="81">
        <v>286</v>
      </c>
      <c r="B300" s="82" t="s">
        <v>747</v>
      </c>
      <c r="C300" s="83" t="s">
        <v>748</v>
      </c>
      <c r="D300" s="83" t="s">
        <v>236</v>
      </c>
      <c r="E300" s="83" t="s">
        <v>749</v>
      </c>
      <c r="F300" s="84">
        <v>45000</v>
      </c>
      <c r="G300" s="84">
        <v>45000</v>
      </c>
      <c r="H300" s="89" t="s">
        <v>127</v>
      </c>
      <c r="I300" s="86">
        <v>0</v>
      </c>
      <c r="J300" s="86">
        <v>0</v>
      </c>
      <c r="K300" s="87">
        <v>0</v>
      </c>
      <c r="L300" s="87">
        <v>0</v>
      </c>
      <c r="M300" s="84">
        <v>45000</v>
      </c>
      <c r="N300" s="88" t="s">
        <v>530</v>
      </c>
      <c r="O300" s="67"/>
      <c r="P300" s="80">
        <v>291</v>
      </c>
    </row>
    <row r="301" spans="1:16" x14ac:dyDescent="0.2">
      <c r="A301" s="81">
        <v>287</v>
      </c>
      <c r="B301" s="82" t="s">
        <v>750</v>
      </c>
      <c r="C301" s="83" t="s">
        <v>481</v>
      </c>
      <c r="D301" s="83" t="s">
        <v>751</v>
      </c>
      <c r="E301" s="83" t="s">
        <v>752</v>
      </c>
      <c r="F301" s="84">
        <v>300000</v>
      </c>
      <c r="G301" s="84">
        <v>300000</v>
      </c>
      <c r="H301" s="89" t="s">
        <v>127</v>
      </c>
      <c r="I301" s="86">
        <v>0</v>
      </c>
      <c r="J301" s="86">
        <v>0</v>
      </c>
      <c r="K301" s="87">
        <v>0</v>
      </c>
      <c r="L301" s="87">
        <v>0</v>
      </c>
      <c r="M301" s="84">
        <v>300000</v>
      </c>
      <c r="N301" s="88" t="s">
        <v>530</v>
      </c>
      <c r="O301" s="67"/>
      <c r="P301" s="80">
        <v>292</v>
      </c>
    </row>
    <row r="302" spans="1:16" ht="30" x14ac:dyDescent="0.2">
      <c r="A302" s="81">
        <v>288</v>
      </c>
      <c r="B302" s="82" t="s">
        <v>753</v>
      </c>
      <c r="C302" s="83" t="s">
        <v>754</v>
      </c>
      <c r="D302" s="83" t="s">
        <v>144</v>
      </c>
      <c r="E302" s="83" t="s">
        <v>755</v>
      </c>
      <c r="F302" s="84">
        <v>12000</v>
      </c>
      <c r="G302" s="84">
        <v>12000</v>
      </c>
      <c r="H302" s="89" t="s">
        <v>127</v>
      </c>
      <c r="I302" s="86">
        <v>0</v>
      </c>
      <c r="J302" s="86">
        <v>0</v>
      </c>
      <c r="K302" s="87">
        <v>0</v>
      </c>
      <c r="L302" s="87">
        <v>0</v>
      </c>
      <c r="M302" s="84">
        <v>12000</v>
      </c>
      <c r="N302" s="88" t="s">
        <v>530</v>
      </c>
      <c r="O302" s="67"/>
      <c r="P302" s="80">
        <v>293</v>
      </c>
    </row>
    <row r="303" spans="1:16" ht="30" x14ac:dyDescent="0.2">
      <c r="A303" s="81">
        <v>289</v>
      </c>
      <c r="B303" s="82" t="s">
        <v>756</v>
      </c>
      <c r="C303" s="83" t="s">
        <v>754</v>
      </c>
      <c r="D303" s="83" t="s">
        <v>148</v>
      </c>
      <c r="E303" s="83" t="s">
        <v>757</v>
      </c>
      <c r="F303" s="84">
        <v>300000</v>
      </c>
      <c r="G303" s="84">
        <v>300000</v>
      </c>
      <c r="H303" s="89" t="s">
        <v>127</v>
      </c>
      <c r="I303" s="86">
        <v>0</v>
      </c>
      <c r="J303" s="86">
        <v>0</v>
      </c>
      <c r="K303" s="87">
        <v>0</v>
      </c>
      <c r="L303" s="87">
        <v>0</v>
      </c>
      <c r="M303" s="84">
        <v>300000</v>
      </c>
      <c r="N303" s="88" t="s">
        <v>530</v>
      </c>
      <c r="O303" s="67"/>
      <c r="P303" s="80">
        <v>294</v>
      </c>
    </row>
    <row r="304" spans="1:16" ht="30" x14ac:dyDescent="0.2">
      <c r="A304" s="81">
        <v>290</v>
      </c>
      <c r="B304" s="82" t="s">
        <v>758</v>
      </c>
      <c r="C304" s="83" t="s">
        <v>432</v>
      </c>
      <c r="D304" s="83" t="s">
        <v>218</v>
      </c>
      <c r="E304" s="83" t="s">
        <v>759</v>
      </c>
      <c r="F304" s="84">
        <v>16000</v>
      </c>
      <c r="G304" s="84">
        <v>16000</v>
      </c>
      <c r="H304" s="89" t="s">
        <v>127</v>
      </c>
      <c r="I304" s="86">
        <v>0</v>
      </c>
      <c r="J304" s="86">
        <v>0</v>
      </c>
      <c r="K304" s="87">
        <v>0</v>
      </c>
      <c r="L304" s="87">
        <v>0</v>
      </c>
      <c r="M304" s="84">
        <v>16000</v>
      </c>
      <c r="N304" s="88" t="s">
        <v>530</v>
      </c>
      <c r="O304" s="67"/>
      <c r="P304" s="80">
        <v>295</v>
      </c>
    </row>
    <row r="305" spans="1:16" x14ac:dyDescent="0.2">
      <c r="A305" s="81">
        <v>291</v>
      </c>
      <c r="B305" s="82" t="s">
        <v>760</v>
      </c>
      <c r="C305" s="83" t="s">
        <v>481</v>
      </c>
      <c r="D305" s="83" t="s">
        <v>135</v>
      </c>
      <c r="E305" s="83" t="s">
        <v>761</v>
      </c>
      <c r="F305" s="84">
        <v>350000</v>
      </c>
      <c r="G305" s="84">
        <v>350000</v>
      </c>
      <c r="H305" s="89" t="s">
        <v>127</v>
      </c>
      <c r="I305" s="86">
        <v>0</v>
      </c>
      <c r="J305" s="86">
        <v>0</v>
      </c>
      <c r="K305" s="87">
        <v>0</v>
      </c>
      <c r="L305" s="87">
        <v>0</v>
      </c>
      <c r="M305" s="84">
        <v>350000</v>
      </c>
      <c r="N305" s="88" t="s">
        <v>530</v>
      </c>
      <c r="O305" s="67"/>
      <c r="P305" s="80">
        <v>296</v>
      </c>
    </row>
    <row r="306" spans="1:16" ht="30" x14ac:dyDescent="0.2">
      <c r="A306" s="81">
        <v>292</v>
      </c>
      <c r="B306" s="82" t="s">
        <v>762</v>
      </c>
      <c r="C306" s="83" t="s">
        <v>481</v>
      </c>
      <c r="D306" s="83" t="s">
        <v>763</v>
      </c>
      <c r="E306" s="83" t="s">
        <v>764</v>
      </c>
      <c r="F306" s="84">
        <v>18000</v>
      </c>
      <c r="G306" s="84">
        <v>18000</v>
      </c>
      <c r="H306" s="89" t="s">
        <v>127</v>
      </c>
      <c r="I306" s="86">
        <v>0</v>
      </c>
      <c r="J306" s="86">
        <v>0</v>
      </c>
      <c r="K306" s="87">
        <v>0</v>
      </c>
      <c r="L306" s="87">
        <v>0</v>
      </c>
      <c r="M306" s="84">
        <v>18000</v>
      </c>
      <c r="N306" s="88" t="s">
        <v>530</v>
      </c>
      <c r="O306" s="67"/>
      <c r="P306" s="80">
        <v>297</v>
      </c>
    </row>
    <row r="307" spans="1:16" x14ac:dyDescent="0.2">
      <c r="A307" s="81">
        <v>293</v>
      </c>
      <c r="B307" s="82" t="s">
        <v>765</v>
      </c>
      <c r="C307" s="83" t="s">
        <v>667</v>
      </c>
      <c r="D307" s="83" t="s">
        <v>766</v>
      </c>
      <c r="E307" s="83" t="s">
        <v>767</v>
      </c>
      <c r="F307" s="84">
        <v>25000</v>
      </c>
      <c r="G307" s="84">
        <v>25000</v>
      </c>
      <c r="H307" s="89" t="s">
        <v>127</v>
      </c>
      <c r="I307" s="86">
        <v>0</v>
      </c>
      <c r="J307" s="86">
        <v>0</v>
      </c>
      <c r="K307" s="87">
        <v>0</v>
      </c>
      <c r="L307" s="87">
        <v>0</v>
      </c>
      <c r="M307" s="84">
        <v>25000</v>
      </c>
      <c r="N307" s="88" t="s">
        <v>530</v>
      </c>
      <c r="O307" s="67"/>
      <c r="P307" s="80">
        <v>298</v>
      </c>
    </row>
    <row r="308" spans="1:16" x14ac:dyDescent="0.2">
      <c r="A308" s="81">
        <v>294</v>
      </c>
      <c r="B308" s="82" t="s">
        <v>768</v>
      </c>
      <c r="C308" s="83" t="s">
        <v>769</v>
      </c>
      <c r="D308" s="83" t="s">
        <v>770</v>
      </c>
      <c r="E308" s="83" t="s">
        <v>771</v>
      </c>
      <c r="F308" s="84">
        <v>125000</v>
      </c>
      <c r="G308" s="84">
        <v>125000</v>
      </c>
      <c r="H308" s="89" t="s">
        <v>127</v>
      </c>
      <c r="I308" s="86">
        <v>0</v>
      </c>
      <c r="J308" s="86">
        <v>0</v>
      </c>
      <c r="K308" s="87">
        <v>0</v>
      </c>
      <c r="L308" s="87">
        <v>0</v>
      </c>
      <c r="M308" s="84">
        <v>125000</v>
      </c>
      <c r="N308" s="88" t="s">
        <v>530</v>
      </c>
      <c r="O308" s="67"/>
      <c r="P308" s="80">
        <v>299</v>
      </c>
    </row>
    <row r="309" spans="1:16" ht="30" x14ac:dyDescent="0.2">
      <c r="A309" s="81">
        <v>295</v>
      </c>
      <c r="B309" s="82" t="s">
        <v>772</v>
      </c>
      <c r="C309" s="83" t="s">
        <v>270</v>
      </c>
      <c r="D309" s="83" t="s">
        <v>216</v>
      </c>
      <c r="E309" s="83" t="s">
        <v>773</v>
      </c>
      <c r="F309" s="84">
        <v>7500</v>
      </c>
      <c r="G309" s="84">
        <v>7500</v>
      </c>
      <c r="H309" s="89" t="s">
        <v>127</v>
      </c>
      <c r="I309" s="86">
        <v>0</v>
      </c>
      <c r="J309" s="86">
        <v>0</v>
      </c>
      <c r="K309" s="87">
        <v>0</v>
      </c>
      <c r="L309" s="87">
        <v>0</v>
      </c>
      <c r="M309" s="84">
        <v>7500</v>
      </c>
      <c r="N309" s="88" t="s">
        <v>530</v>
      </c>
      <c r="O309" s="67"/>
      <c r="P309" s="80">
        <v>300</v>
      </c>
    </row>
    <row r="310" spans="1:16" ht="30" x14ac:dyDescent="0.2">
      <c r="A310" s="81">
        <v>296</v>
      </c>
      <c r="B310" s="82" t="s">
        <v>774</v>
      </c>
      <c r="C310" s="83" t="s">
        <v>270</v>
      </c>
      <c r="D310" s="83" t="s">
        <v>216</v>
      </c>
      <c r="E310" s="83" t="s">
        <v>775</v>
      </c>
      <c r="F310" s="84">
        <v>18000</v>
      </c>
      <c r="G310" s="84">
        <v>18000</v>
      </c>
      <c r="H310" s="89" t="s">
        <v>127</v>
      </c>
      <c r="I310" s="86">
        <v>0</v>
      </c>
      <c r="J310" s="86">
        <v>0</v>
      </c>
      <c r="K310" s="87">
        <v>0</v>
      </c>
      <c r="L310" s="87">
        <v>0</v>
      </c>
      <c r="M310" s="84">
        <v>18000</v>
      </c>
      <c r="N310" s="88" t="s">
        <v>530</v>
      </c>
      <c r="O310" s="67"/>
      <c r="P310" s="80">
        <v>301</v>
      </c>
    </row>
    <row r="311" spans="1:16" ht="30" x14ac:dyDescent="0.2">
      <c r="A311" s="81">
        <v>297</v>
      </c>
      <c r="B311" s="82" t="s">
        <v>776</v>
      </c>
      <c r="C311" s="83" t="s">
        <v>270</v>
      </c>
      <c r="D311" s="83" t="s">
        <v>777</v>
      </c>
      <c r="E311" s="83" t="s">
        <v>778</v>
      </c>
      <c r="F311" s="84">
        <v>7000</v>
      </c>
      <c r="G311" s="84">
        <v>7000</v>
      </c>
      <c r="H311" s="89" t="s">
        <v>127</v>
      </c>
      <c r="I311" s="86">
        <v>0</v>
      </c>
      <c r="J311" s="86">
        <v>0</v>
      </c>
      <c r="K311" s="87">
        <v>0</v>
      </c>
      <c r="L311" s="87">
        <v>0</v>
      </c>
      <c r="M311" s="84">
        <v>7000</v>
      </c>
      <c r="N311" s="88" t="s">
        <v>530</v>
      </c>
      <c r="O311" s="67"/>
      <c r="P311" s="80">
        <v>302</v>
      </c>
    </row>
    <row r="312" spans="1:16" ht="30" x14ac:dyDescent="0.2">
      <c r="A312" s="81">
        <v>298</v>
      </c>
      <c r="B312" s="82" t="s">
        <v>779</v>
      </c>
      <c r="C312" s="83" t="s">
        <v>270</v>
      </c>
      <c r="D312" s="83" t="s">
        <v>780</v>
      </c>
      <c r="E312" s="83" t="s">
        <v>781</v>
      </c>
      <c r="F312" s="84">
        <v>95000</v>
      </c>
      <c r="G312" s="84">
        <v>95000</v>
      </c>
      <c r="H312" s="89" t="s">
        <v>127</v>
      </c>
      <c r="I312" s="86">
        <v>0</v>
      </c>
      <c r="J312" s="86">
        <v>0</v>
      </c>
      <c r="K312" s="87">
        <v>0</v>
      </c>
      <c r="L312" s="87">
        <v>0</v>
      </c>
      <c r="M312" s="84">
        <v>95000</v>
      </c>
      <c r="N312" s="88" t="s">
        <v>530</v>
      </c>
      <c r="O312" s="67"/>
      <c r="P312" s="80">
        <v>303</v>
      </c>
    </row>
    <row r="313" spans="1:16" ht="30" x14ac:dyDescent="0.2">
      <c r="A313" s="81">
        <v>299</v>
      </c>
      <c r="B313" s="82" t="s">
        <v>782</v>
      </c>
      <c r="C313" s="83" t="s">
        <v>783</v>
      </c>
      <c r="D313" s="83" t="s">
        <v>784</v>
      </c>
      <c r="E313" s="83" t="s">
        <v>785</v>
      </c>
      <c r="F313" s="84">
        <v>100000</v>
      </c>
      <c r="G313" s="84">
        <v>100000</v>
      </c>
      <c r="H313" s="89" t="s">
        <v>127</v>
      </c>
      <c r="I313" s="86">
        <v>0</v>
      </c>
      <c r="J313" s="86">
        <v>0</v>
      </c>
      <c r="K313" s="87">
        <v>0</v>
      </c>
      <c r="L313" s="87">
        <v>0</v>
      </c>
      <c r="M313" s="84">
        <v>100000</v>
      </c>
      <c r="N313" s="88" t="s">
        <v>530</v>
      </c>
      <c r="O313" s="67"/>
      <c r="P313" s="80">
        <v>304</v>
      </c>
    </row>
    <row r="314" spans="1:16" ht="30" x14ac:dyDescent="0.2">
      <c r="A314" s="81">
        <v>300</v>
      </c>
      <c r="B314" s="82" t="s">
        <v>786</v>
      </c>
      <c r="C314" s="83" t="s">
        <v>783</v>
      </c>
      <c r="D314" s="83" t="s">
        <v>787</v>
      </c>
      <c r="E314" s="83" t="s">
        <v>788</v>
      </c>
      <c r="F314" s="84">
        <v>35000</v>
      </c>
      <c r="G314" s="84">
        <v>35000</v>
      </c>
      <c r="H314" s="89" t="s">
        <v>127</v>
      </c>
      <c r="I314" s="86">
        <v>0</v>
      </c>
      <c r="J314" s="86">
        <v>0</v>
      </c>
      <c r="K314" s="87">
        <v>0</v>
      </c>
      <c r="L314" s="87">
        <v>0</v>
      </c>
      <c r="M314" s="84">
        <v>35000</v>
      </c>
      <c r="N314" s="88" t="s">
        <v>530</v>
      </c>
      <c r="O314" s="67"/>
      <c r="P314" s="80">
        <v>305</v>
      </c>
    </row>
    <row r="315" spans="1:16" ht="30" x14ac:dyDescent="0.2">
      <c r="A315" s="81">
        <v>301</v>
      </c>
      <c r="B315" s="82" t="s">
        <v>789</v>
      </c>
      <c r="C315" s="83" t="s">
        <v>783</v>
      </c>
      <c r="D315" s="83" t="s">
        <v>790</v>
      </c>
      <c r="E315" s="83" t="s">
        <v>791</v>
      </c>
      <c r="F315" s="84">
        <v>75000</v>
      </c>
      <c r="G315" s="84">
        <v>75000</v>
      </c>
      <c r="H315" s="89" t="s">
        <v>127</v>
      </c>
      <c r="I315" s="86">
        <v>0</v>
      </c>
      <c r="J315" s="86">
        <v>0</v>
      </c>
      <c r="K315" s="87">
        <v>0</v>
      </c>
      <c r="L315" s="87">
        <v>0</v>
      </c>
      <c r="M315" s="84">
        <v>75000</v>
      </c>
      <c r="N315" s="88" t="s">
        <v>530</v>
      </c>
      <c r="O315" s="67"/>
      <c r="P315" s="80">
        <v>306</v>
      </c>
    </row>
    <row r="316" spans="1:16" ht="30" x14ac:dyDescent="0.2">
      <c r="A316" s="81">
        <v>302</v>
      </c>
      <c r="B316" s="82" t="s">
        <v>792</v>
      </c>
      <c r="C316" s="83" t="s">
        <v>793</v>
      </c>
      <c r="D316" s="83" t="s">
        <v>794</v>
      </c>
      <c r="E316" s="83" t="s">
        <v>795</v>
      </c>
      <c r="F316" s="84">
        <v>125000</v>
      </c>
      <c r="G316" s="84">
        <v>125000</v>
      </c>
      <c r="H316" s="89" t="s">
        <v>127</v>
      </c>
      <c r="I316" s="86">
        <v>0</v>
      </c>
      <c r="J316" s="86">
        <v>0</v>
      </c>
      <c r="K316" s="87">
        <v>0</v>
      </c>
      <c r="L316" s="87">
        <v>0</v>
      </c>
      <c r="M316" s="84">
        <v>125000</v>
      </c>
      <c r="N316" s="88" t="s">
        <v>530</v>
      </c>
      <c r="O316" s="67"/>
      <c r="P316" s="80">
        <v>307</v>
      </c>
    </row>
    <row r="317" spans="1:16" x14ac:dyDescent="0.2">
      <c r="A317" s="81">
        <v>303</v>
      </c>
      <c r="B317" s="82" t="s">
        <v>796</v>
      </c>
      <c r="C317" s="83" t="s">
        <v>481</v>
      </c>
      <c r="D317" s="83" t="s">
        <v>797</v>
      </c>
      <c r="E317" s="83" t="s">
        <v>798</v>
      </c>
      <c r="F317" s="84">
        <v>270000</v>
      </c>
      <c r="G317" s="84">
        <v>270000</v>
      </c>
      <c r="H317" s="89" t="s">
        <v>127</v>
      </c>
      <c r="I317" s="86">
        <v>0</v>
      </c>
      <c r="J317" s="86">
        <v>0</v>
      </c>
      <c r="K317" s="87">
        <v>0</v>
      </c>
      <c r="L317" s="87">
        <v>0</v>
      </c>
      <c r="M317" s="84">
        <v>270000</v>
      </c>
      <c r="N317" s="88" t="s">
        <v>530</v>
      </c>
      <c r="O317" s="67"/>
      <c r="P317" s="80">
        <v>308</v>
      </c>
    </row>
    <row r="318" spans="1:16" x14ac:dyDescent="0.2">
      <c r="A318" s="81">
        <v>304</v>
      </c>
      <c r="B318" s="82" t="s">
        <v>799</v>
      </c>
      <c r="C318" s="83" t="s">
        <v>800</v>
      </c>
      <c r="D318" s="83" t="s">
        <v>310</v>
      </c>
      <c r="E318" s="83" t="s">
        <v>801</v>
      </c>
      <c r="F318" s="84">
        <v>17000</v>
      </c>
      <c r="G318" s="84">
        <v>17000</v>
      </c>
      <c r="H318" s="89" t="s">
        <v>127</v>
      </c>
      <c r="I318" s="86">
        <v>0</v>
      </c>
      <c r="J318" s="86">
        <v>0</v>
      </c>
      <c r="K318" s="87">
        <v>0</v>
      </c>
      <c r="L318" s="87">
        <v>0</v>
      </c>
      <c r="M318" s="84">
        <v>17000</v>
      </c>
      <c r="N318" s="88" t="s">
        <v>530</v>
      </c>
      <c r="O318" s="67"/>
      <c r="P318" s="80">
        <v>309</v>
      </c>
    </row>
    <row r="319" spans="1:16" x14ac:dyDescent="0.2">
      <c r="A319" s="81">
        <v>305</v>
      </c>
      <c r="B319" s="82" t="s">
        <v>802</v>
      </c>
      <c r="C319" s="83" t="s">
        <v>481</v>
      </c>
      <c r="D319" s="83" t="s">
        <v>236</v>
      </c>
      <c r="E319" s="83" t="s">
        <v>803</v>
      </c>
      <c r="F319" s="84">
        <v>40000</v>
      </c>
      <c r="G319" s="84">
        <v>40000</v>
      </c>
      <c r="H319" s="89" t="s">
        <v>127</v>
      </c>
      <c r="I319" s="86">
        <v>0</v>
      </c>
      <c r="J319" s="86">
        <v>0</v>
      </c>
      <c r="K319" s="87">
        <v>0</v>
      </c>
      <c r="L319" s="87">
        <v>0</v>
      </c>
      <c r="M319" s="84">
        <v>40000</v>
      </c>
      <c r="N319" s="88" t="s">
        <v>530</v>
      </c>
      <c r="O319" s="67"/>
      <c r="P319" s="80">
        <v>310</v>
      </c>
    </row>
    <row r="320" spans="1:16" ht="30" x14ac:dyDescent="0.2">
      <c r="A320" s="81">
        <v>306</v>
      </c>
      <c r="B320" s="82" t="s">
        <v>804</v>
      </c>
      <c r="C320" s="83" t="s">
        <v>805</v>
      </c>
      <c r="D320" s="83" t="s">
        <v>806</v>
      </c>
      <c r="E320" s="83" t="s">
        <v>807</v>
      </c>
      <c r="F320" s="84">
        <v>15000</v>
      </c>
      <c r="G320" s="84">
        <v>15000</v>
      </c>
      <c r="H320" s="89" t="s">
        <v>127</v>
      </c>
      <c r="I320" s="86">
        <v>0</v>
      </c>
      <c r="J320" s="86">
        <v>0</v>
      </c>
      <c r="K320" s="87">
        <v>0</v>
      </c>
      <c r="L320" s="87">
        <v>0</v>
      </c>
      <c r="M320" s="84">
        <v>15000</v>
      </c>
      <c r="N320" s="88" t="s">
        <v>530</v>
      </c>
      <c r="O320" s="67"/>
      <c r="P320" s="80">
        <v>311</v>
      </c>
    </row>
    <row r="321" spans="1:16" ht="30" x14ac:dyDescent="0.2">
      <c r="A321" s="81">
        <v>307</v>
      </c>
      <c r="B321" s="82" t="s">
        <v>808</v>
      </c>
      <c r="C321" s="83" t="s">
        <v>805</v>
      </c>
      <c r="D321" s="83" t="s">
        <v>809</v>
      </c>
      <c r="E321" s="83" t="s">
        <v>810</v>
      </c>
      <c r="F321" s="84">
        <v>150000</v>
      </c>
      <c r="G321" s="84">
        <v>150000</v>
      </c>
      <c r="H321" s="89" t="s">
        <v>127</v>
      </c>
      <c r="I321" s="86">
        <v>0</v>
      </c>
      <c r="J321" s="86">
        <v>0</v>
      </c>
      <c r="K321" s="87">
        <v>0</v>
      </c>
      <c r="L321" s="87">
        <v>0</v>
      </c>
      <c r="M321" s="84">
        <v>150000</v>
      </c>
      <c r="N321" s="88" t="s">
        <v>530</v>
      </c>
      <c r="O321" s="67"/>
      <c r="P321" s="80">
        <v>312</v>
      </c>
    </row>
    <row r="322" spans="1:16" ht="30" x14ac:dyDescent="0.2">
      <c r="A322" s="81">
        <v>308</v>
      </c>
      <c r="B322" s="82" t="s">
        <v>811</v>
      </c>
      <c r="C322" s="83" t="s">
        <v>812</v>
      </c>
      <c r="D322" s="83" t="s">
        <v>813</v>
      </c>
      <c r="E322" s="83" t="s">
        <v>814</v>
      </c>
      <c r="F322" s="84">
        <v>17000</v>
      </c>
      <c r="G322" s="84">
        <v>17000</v>
      </c>
      <c r="H322" s="89" t="s">
        <v>127</v>
      </c>
      <c r="I322" s="86">
        <v>0</v>
      </c>
      <c r="J322" s="86">
        <v>0</v>
      </c>
      <c r="K322" s="87">
        <v>0</v>
      </c>
      <c r="L322" s="87">
        <v>0</v>
      </c>
      <c r="M322" s="84">
        <v>17000</v>
      </c>
      <c r="N322" s="88" t="s">
        <v>530</v>
      </c>
      <c r="O322" s="67"/>
      <c r="P322" s="80">
        <v>313</v>
      </c>
    </row>
    <row r="323" spans="1:16" x14ac:dyDescent="0.2">
      <c r="A323" s="81">
        <v>309</v>
      </c>
      <c r="B323" s="82" t="s">
        <v>815</v>
      </c>
      <c r="C323" s="83" t="s">
        <v>816</v>
      </c>
      <c r="D323" s="83" t="s">
        <v>817</v>
      </c>
      <c r="E323" s="83" t="s">
        <v>818</v>
      </c>
      <c r="F323" s="84">
        <v>15000</v>
      </c>
      <c r="G323" s="84">
        <v>15000</v>
      </c>
      <c r="H323" s="89" t="s">
        <v>127</v>
      </c>
      <c r="I323" s="86">
        <v>0</v>
      </c>
      <c r="J323" s="86">
        <v>0</v>
      </c>
      <c r="K323" s="87">
        <v>0</v>
      </c>
      <c r="L323" s="87">
        <v>0</v>
      </c>
      <c r="M323" s="84">
        <v>15000</v>
      </c>
      <c r="N323" s="88" t="s">
        <v>530</v>
      </c>
      <c r="O323" s="67"/>
      <c r="P323" s="80">
        <v>314</v>
      </c>
    </row>
    <row r="324" spans="1:16" x14ac:dyDescent="0.2">
      <c r="A324" s="81">
        <v>310</v>
      </c>
      <c r="B324" s="82" t="s">
        <v>819</v>
      </c>
      <c r="C324" s="83" t="s">
        <v>820</v>
      </c>
      <c r="D324" s="83" t="s">
        <v>821</v>
      </c>
      <c r="E324" s="83" t="s">
        <v>822</v>
      </c>
      <c r="F324" s="84">
        <v>20000</v>
      </c>
      <c r="G324" s="84">
        <v>20000</v>
      </c>
      <c r="H324" s="89" t="s">
        <v>127</v>
      </c>
      <c r="I324" s="86">
        <v>0</v>
      </c>
      <c r="J324" s="86">
        <v>0</v>
      </c>
      <c r="K324" s="87">
        <v>0</v>
      </c>
      <c r="L324" s="87">
        <v>0</v>
      </c>
      <c r="M324" s="84">
        <v>20000</v>
      </c>
      <c r="N324" s="88" t="s">
        <v>530</v>
      </c>
      <c r="O324" s="67"/>
      <c r="P324" s="80">
        <v>315</v>
      </c>
    </row>
    <row r="325" spans="1:16" x14ac:dyDescent="0.2">
      <c r="A325" s="81">
        <v>311</v>
      </c>
      <c r="B325" s="82" t="s">
        <v>823</v>
      </c>
      <c r="C325" s="83" t="s">
        <v>820</v>
      </c>
      <c r="D325" s="83" t="s">
        <v>505</v>
      </c>
      <c r="E325" s="83" t="s">
        <v>824</v>
      </c>
      <c r="F325" s="84">
        <v>15000</v>
      </c>
      <c r="G325" s="84">
        <v>15000</v>
      </c>
      <c r="H325" s="89" t="s">
        <v>127</v>
      </c>
      <c r="I325" s="86">
        <v>0</v>
      </c>
      <c r="J325" s="86">
        <v>0</v>
      </c>
      <c r="K325" s="87">
        <v>0</v>
      </c>
      <c r="L325" s="87">
        <v>0</v>
      </c>
      <c r="M325" s="84">
        <v>15000</v>
      </c>
      <c r="N325" s="88" t="s">
        <v>530</v>
      </c>
      <c r="O325" s="67"/>
      <c r="P325" s="80">
        <v>316</v>
      </c>
    </row>
    <row r="326" spans="1:16" x14ac:dyDescent="0.2">
      <c r="A326" s="81">
        <v>312</v>
      </c>
      <c r="B326" s="82" t="s">
        <v>825</v>
      </c>
      <c r="C326" s="83" t="s">
        <v>481</v>
      </c>
      <c r="D326" s="83" t="s">
        <v>351</v>
      </c>
      <c r="E326" s="83" t="s">
        <v>826</v>
      </c>
      <c r="F326" s="84">
        <v>35000</v>
      </c>
      <c r="G326" s="84">
        <v>35000</v>
      </c>
      <c r="H326" s="89" t="s">
        <v>127</v>
      </c>
      <c r="I326" s="86">
        <v>0</v>
      </c>
      <c r="J326" s="86">
        <v>0</v>
      </c>
      <c r="K326" s="87">
        <v>0</v>
      </c>
      <c r="L326" s="87">
        <v>0</v>
      </c>
      <c r="M326" s="84">
        <v>35000</v>
      </c>
      <c r="N326" s="88" t="s">
        <v>530</v>
      </c>
      <c r="O326" s="67"/>
      <c r="P326" s="80">
        <v>317</v>
      </c>
    </row>
    <row r="327" spans="1:16" x14ac:dyDescent="0.2">
      <c r="A327" s="81">
        <v>313</v>
      </c>
      <c r="B327" s="82" t="s">
        <v>827</v>
      </c>
      <c r="C327" s="83" t="s">
        <v>828</v>
      </c>
      <c r="D327" s="83" t="s">
        <v>829</v>
      </c>
      <c r="E327" s="83" t="s">
        <v>830</v>
      </c>
      <c r="F327" s="84">
        <v>15000</v>
      </c>
      <c r="G327" s="84">
        <v>15000</v>
      </c>
      <c r="H327" s="89" t="s">
        <v>127</v>
      </c>
      <c r="I327" s="86">
        <v>0</v>
      </c>
      <c r="J327" s="86">
        <v>0</v>
      </c>
      <c r="K327" s="87">
        <v>0</v>
      </c>
      <c r="L327" s="87">
        <v>0</v>
      </c>
      <c r="M327" s="84">
        <v>15000</v>
      </c>
      <c r="N327" s="88" t="s">
        <v>530</v>
      </c>
      <c r="O327" s="67"/>
      <c r="P327" s="80">
        <v>318</v>
      </c>
    </row>
    <row r="328" spans="1:16" x14ac:dyDescent="0.2">
      <c r="A328" s="81">
        <v>314</v>
      </c>
      <c r="B328" s="82" t="s">
        <v>831</v>
      </c>
      <c r="C328" s="83" t="s">
        <v>832</v>
      </c>
      <c r="D328" s="83" t="s">
        <v>833</v>
      </c>
      <c r="E328" s="83" t="s">
        <v>834</v>
      </c>
      <c r="F328" s="84">
        <v>5000</v>
      </c>
      <c r="G328" s="84">
        <v>5000</v>
      </c>
      <c r="H328" s="89" t="s">
        <v>127</v>
      </c>
      <c r="I328" s="86">
        <v>0</v>
      </c>
      <c r="J328" s="86">
        <v>0</v>
      </c>
      <c r="K328" s="87">
        <v>0</v>
      </c>
      <c r="L328" s="87">
        <v>0</v>
      </c>
      <c r="M328" s="84">
        <v>5000</v>
      </c>
      <c r="N328" s="88" t="s">
        <v>530</v>
      </c>
      <c r="O328" s="67"/>
      <c r="P328" s="80">
        <v>319</v>
      </c>
    </row>
    <row r="329" spans="1:16" ht="30" x14ac:dyDescent="0.2">
      <c r="A329" s="81">
        <v>315</v>
      </c>
      <c r="B329" s="82" t="s">
        <v>835</v>
      </c>
      <c r="C329" s="83" t="s">
        <v>836</v>
      </c>
      <c r="D329" s="83" t="s">
        <v>766</v>
      </c>
      <c r="E329" s="83" t="s">
        <v>837</v>
      </c>
      <c r="F329" s="84">
        <v>25000</v>
      </c>
      <c r="G329" s="84">
        <v>25000</v>
      </c>
      <c r="H329" s="89" t="s">
        <v>127</v>
      </c>
      <c r="I329" s="86">
        <v>0</v>
      </c>
      <c r="J329" s="86">
        <v>0</v>
      </c>
      <c r="K329" s="87">
        <v>0</v>
      </c>
      <c r="L329" s="87">
        <v>0</v>
      </c>
      <c r="M329" s="84">
        <v>25000</v>
      </c>
      <c r="N329" s="88" t="s">
        <v>530</v>
      </c>
      <c r="O329" s="67"/>
      <c r="P329" s="80">
        <v>320</v>
      </c>
    </row>
    <row r="330" spans="1:16" x14ac:dyDescent="0.2">
      <c r="A330" s="81">
        <v>316</v>
      </c>
      <c r="B330" s="82" t="s">
        <v>838</v>
      </c>
      <c r="C330" s="83" t="s">
        <v>667</v>
      </c>
      <c r="D330" s="83" t="s">
        <v>839</v>
      </c>
      <c r="E330" s="83" t="s">
        <v>840</v>
      </c>
      <c r="F330" s="84">
        <v>90000</v>
      </c>
      <c r="G330" s="84">
        <v>90000</v>
      </c>
      <c r="H330" s="89" t="s">
        <v>127</v>
      </c>
      <c r="I330" s="86">
        <v>0</v>
      </c>
      <c r="J330" s="86">
        <v>0</v>
      </c>
      <c r="K330" s="87">
        <v>0</v>
      </c>
      <c r="L330" s="87">
        <v>0</v>
      </c>
      <c r="M330" s="84">
        <v>90000</v>
      </c>
      <c r="N330" s="88" t="s">
        <v>530</v>
      </c>
      <c r="O330" s="67"/>
      <c r="P330" s="80">
        <v>321</v>
      </c>
    </row>
    <row r="331" spans="1:16" x14ac:dyDescent="0.2">
      <c r="A331" s="81">
        <v>317</v>
      </c>
      <c r="B331" s="82" t="s">
        <v>841</v>
      </c>
      <c r="C331" s="83" t="s">
        <v>667</v>
      </c>
      <c r="D331" s="83" t="s">
        <v>842</v>
      </c>
      <c r="E331" s="83" t="s">
        <v>843</v>
      </c>
      <c r="F331" s="84">
        <v>45000</v>
      </c>
      <c r="G331" s="84">
        <v>45000</v>
      </c>
      <c r="H331" s="89" t="s">
        <v>127</v>
      </c>
      <c r="I331" s="86">
        <v>0</v>
      </c>
      <c r="J331" s="86">
        <v>0</v>
      </c>
      <c r="K331" s="87">
        <v>0</v>
      </c>
      <c r="L331" s="87">
        <v>0</v>
      </c>
      <c r="M331" s="84">
        <v>45000</v>
      </c>
      <c r="N331" s="88" t="s">
        <v>530</v>
      </c>
      <c r="O331" s="67"/>
      <c r="P331" s="80">
        <v>322</v>
      </c>
    </row>
    <row r="332" spans="1:16" x14ac:dyDescent="0.2">
      <c r="A332" s="81">
        <v>318</v>
      </c>
      <c r="B332" s="82" t="s">
        <v>844</v>
      </c>
      <c r="C332" s="83" t="s">
        <v>481</v>
      </c>
      <c r="D332" s="83" t="s">
        <v>845</v>
      </c>
      <c r="E332" s="83" t="s">
        <v>846</v>
      </c>
      <c r="F332" s="84">
        <v>20000</v>
      </c>
      <c r="G332" s="84">
        <v>20000</v>
      </c>
      <c r="H332" s="89" t="s">
        <v>127</v>
      </c>
      <c r="I332" s="86">
        <v>0</v>
      </c>
      <c r="J332" s="86">
        <v>0</v>
      </c>
      <c r="K332" s="87">
        <v>0</v>
      </c>
      <c r="L332" s="87">
        <v>0</v>
      </c>
      <c r="M332" s="84">
        <v>20000</v>
      </c>
      <c r="N332" s="88" t="s">
        <v>530</v>
      </c>
      <c r="O332" s="67"/>
      <c r="P332" s="80">
        <v>323</v>
      </c>
    </row>
    <row r="333" spans="1:16" x14ac:dyDescent="0.2">
      <c r="A333" s="81">
        <v>319</v>
      </c>
      <c r="B333" s="82" t="s">
        <v>847</v>
      </c>
      <c r="C333" s="83" t="s">
        <v>481</v>
      </c>
      <c r="D333" s="83" t="s">
        <v>848</v>
      </c>
      <c r="E333" s="83" t="s">
        <v>849</v>
      </c>
      <c r="F333" s="84">
        <v>100000</v>
      </c>
      <c r="G333" s="84">
        <v>100000</v>
      </c>
      <c r="H333" s="89" t="s">
        <v>127</v>
      </c>
      <c r="I333" s="86">
        <v>0</v>
      </c>
      <c r="J333" s="86">
        <v>0</v>
      </c>
      <c r="K333" s="87">
        <v>0</v>
      </c>
      <c r="L333" s="87">
        <v>0</v>
      </c>
      <c r="M333" s="84">
        <v>100000</v>
      </c>
      <c r="N333" s="88" t="s">
        <v>530</v>
      </c>
      <c r="O333" s="67"/>
      <c r="P333" s="80">
        <v>324</v>
      </c>
    </row>
    <row r="334" spans="1:16" x14ac:dyDescent="0.2">
      <c r="A334" s="81">
        <v>320</v>
      </c>
      <c r="B334" s="82" t="s">
        <v>850</v>
      </c>
      <c r="C334" s="83" t="s">
        <v>481</v>
      </c>
      <c r="D334" s="83" t="s">
        <v>135</v>
      </c>
      <c r="E334" s="83" t="s">
        <v>851</v>
      </c>
      <c r="F334" s="84">
        <v>350000</v>
      </c>
      <c r="G334" s="84">
        <v>350000</v>
      </c>
      <c r="H334" s="89" t="s">
        <v>127</v>
      </c>
      <c r="I334" s="86">
        <v>0</v>
      </c>
      <c r="J334" s="86">
        <v>0</v>
      </c>
      <c r="K334" s="87">
        <v>0</v>
      </c>
      <c r="L334" s="87">
        <v>0</v>
      </c>
      <c r="M334" s="84">
        <v>350000</v>
      </c>
      <c r="N334" s="88" t="s">
        <v>530</v>
      </c>
      <c r="O334" s="67"/>
      <c r="P334" s="80">
        <v>325</v>
      </c>
    </row>
    <row r="335" spans="1:16" x14ac:dyDescent="0.2">
      <c r="A335" s="81">
        <v>321</v>
      </c>
      <c r="B335" s="82" t="s">
        <v>852</v>
      </c>
      <c r="C335" s="83" t="s">
        <v>853</v>
      </c>
      <c r="D335" s="83" t="s">
        <v>324</v>
      </c>
      <c r="E335" s="83" t="s">
        <v>854</v>
      </c>
      <c r="F335" s="84">
        <v>250000</v>
      </c>
      <c r="G335" s="84">
        <v>250000</v>
      </c>
      <c r="H335" s="89" t="s">
        <v>127</v>
      </c>
      <c r="I335" s="86">
        <v>0</v>
      </c>
      <c r="J335" s="86">
        <v>0</v>
      </c>
      <c r="K335" s="87">
        <v>0</v>
      </c>
      <c r="L335" s="87">
        <v>0</v>
      </c>
      <c r="M335" s="84">
        <v>250000</v>
      </c>
      <c r="N335" s="88" t="s">
        <v>530</v>
      </c>
      <c r="O335" s="67"/>
      <c r="P335" s="80">
        <v>326</v>
      </c>
    </row>
    <row r="336" spans="1:16" x14ac:dyDescent="0.2">
      <c r="A336" s="81">
        <v>322</v>
      </c>
      <c r="B336" s="82" t="s">
        <v>855</v>
      </c>
      <c r="C336" s="83" t="s">
        <v>856</v>
      </c>
      <c r="D336" s="83" t="s">
        <v>857</v>
      </c>
      <c r="E336" s="83" t="s">
        <v>858</v>
      </c>
      <c r="F336" s="84">
        <v>40000</v>
      </c>
      <c r="G336" s="84">
        <v>40000</v>
      </c>
      <c r="H336" s="89" t="s">
        <v>127</v>
      </c>
      <c r="I336" s="86">
        <v>0</v>
      </c>
      <c r="J336" s="86">
        <v>0</v>
      </c>
      <c r="K336" s="87">
        <v>0</v>
      </c>
      <c r="L336" s="87">
        <v>0</v>
      </c>
      <c r="M336" s="84">
        <v>40000</v>
      </c>
      <c r="N336" s="88" t="s">
        <v>530</v>
      </c>
      <c r="O336" s="67"/>
      <c r="P336" s="80">
        <v>327</v>
      </c>
    </row>
    <row r="337" spans="1:16" ht="30" x14ac:dyDescent="0.2">
      <c r="A337" s="81">
        <v>323</v>
      </c>
      <c r="B337" s="82" t="s">
        <v>859</v>
      </c>
      <c r="C337" s="83" t="s">
        <v>860</v>
      </c>
      <c r="D337" s="83" t="s">
        <v>597</v>
      </c>
      <c r="E337" s="83" t="s">
        <v>861</v>
      </c>
      <c r="F337" s="84">
        <v>1500</v>
      </c>
      <c r="G337" s="84">
        <v>1500</v>
      </c>
      <c r="H337" s="89" t="s">
        <v>127</v>
      </c>
      <c r="I337" s="86">
        <v>0</v>
      </c>
      <c r="J337" s="86">
        <v>0</v>
      </c>
      <c r="K337" s="87">
        <v>0</v>
      </c>
      <c r="L337" s="87">
        <v>0</v>
      </c>
      <c r="M337" s="84">
        <v>1500</v>
      </c>
      <c r="N337" s="88" t="s">
        <v>530</v>
      </c>
      <c r="O337" s="67"/>
      <c r="P337" s="80">
        <v>328</v>
      </c>
    </row>
    <row r="338" spans="1:16" x14ac:dyDescent="0.2">
      <c r="A338" s="81">
        <v>324</v>
      </c>
      <c r="B338" s="82" t="s">
        <v>862</v>
      </c>
      <c r="C338" s="83" t="s">
        <v>481</v>
      </c>
      <c r="D338" s="83" t="s">
        <v>863</v>
      </c>
      <c r="E338" s="83" t="s">
        <v>864</v>
      </c>
      <c r="F338" s="84">
        <v>125000</v>
      </c>
      <c r="G338" s="84">
        <v>125000</v>
      </c>
      <c r="H338" s="89" t="s">
        <v>127</v>
      </c>
      <c r="I338" s="86">
        <v>0</v>
      </c>
      <c r="J338" s="86">
        <v>0</v>
      </c>
      <c r="K338" s="87">
        <v>0</v>
      </c>
      <c r="L338" s="87">
        <v>0</v>
      </c>
      <c r="M338" s="84">
        <v>125000</v>
      </c>
      <c r="N338" s="88" t="s">
        <v>530</v>
      </c>
      <c r="O338" s="67"/>
      <c r="P338" s="80">
        <v>329</v>
      </c>
    </row>
    <row r="339" spans="1:16" x14ac:dyDescent="0.2">
      <c r="A339" s="81">
        <v>325</v>
      </c>
      <c r="B339" s="82" t="s">
        <v>865</v>
      </c>
      <c r="C339" s="83" t="s">
        <v>866</v>
      </c>
      <c r="D339" s="83" t="s">
        <v>148</v>
      </c>
      <c r="E339" s="83" t="s">
        <v>867</v>
      </c>
      <c r="F339" s="84">
        <v>100000</v>
      </c>
      <c r="G339" s="84">
        <v>100000</v>
      </c>
      <c r="H339" s="89" t="s">
        <v>127</v>
      </c>
      <c r="I339" s="86">
        <v>0</v>
      </c>
      <c r="J339" s="86">
        <v>0</v>
      </c>
      <c r="K339" s="87">
        <v>0</v>
      </c>
      <c r="L339" s="87">
        <v>0</v>
      </c>
      <c r="M339" s="84">
        <v>100000</v>
      </c>
      <c r="N339" s="88" t="s">
        <v>530</v>
      </c>
      <c r="O339" s="67"/>
      <c r="P339" s="80">
        <v>330</v>
      </c>
    </row>
    <row r="340" spans="1:16" x14ac:dyDescent="0.2">
      <c r="A340" s="81">
        <v>326</v>
      </c>
      <c r="B340" s="82" t="s">
        <v>868</v>
      </c>
      <c r="C340" s="83" t="s">
        <v>869</v>
      </c>
      <c r="D340" s="83" t="s">
        <v>305</v>
      </c>
      <c r="E340" s="83" t="s">
        <v>870</v>
      </c>
      <c r="F340" s="84">
        <v>200000</v>
      </c>
      <c r="G340" s="84">
        <v>200000</v>
      </c>
      <c r="H340" s="89" t="s">
        <v>127</v>
      </c>
      <c r="I340" s="86">
        <v>0</v>
      </c>
      <c r="J340" s="86">
        <v>0</v>
      </c>
      <c r="K340" s="87">
        <v>0</v>
      </c>
      <c r="L340" s="87">
        <v>0</v>
      </c>
      <c r="M340" s="84">
        <v>200000</v>
      </c>
      <c r="N340" s="88" t="s">
        <v>530</v>
      </c>
      <c r="O340" s="67"/>
      <c r="P340" s="80">
        <v>331</v>
      </c>
    </row>
    <row r="341" spans="1:16" x14ac:dyDescent="0.2">
      <c r="A341" s="81">
        <v>327</v>
      </c>
      <c r="B341" s="82" t="s">
        <v>871</v>
      </c>
      <c r="C341" s="83" t="s">
        <v>304</v>
      </c>
      <c r="D341" s="83" t="s">
        <v>872</v>
      </c>
      <c r="E341" s="83" t="s">
        <v>873</v>
      </c>
      <c r="F341" s="84">
        <v>250000</v>
      </c>
      <c r="G341" s="84">
        <v>250000</v>
      </c>
      <c r="H341" s="89" t="s">
        <v>127</v>
      </c>
      <c r="I341" s="86">
        <v>0</v>
      </c>
      <c r="J341" s="86">
        <v>0</v>
      </c>
      <c r="K341" s="87">
        <v>0</v>
      </c>
      <c r="L341" s="87">
        <v>0</v>
      </c>
      <c r="M341" s="84">
        <v>250000</v>
      </c>
      <c r="N341" s="88" t="s">
        <v>530</v>
      </c>
      <c r="O341" s="67"/>
      <c r="P341" s="80">
        <v>332</v>
      </c>
    </row>
    <row r="342" spans="1:16" x14ac:dyDescent="0.2">
      <c r="A342" s="81">
        <v>328</v>
      </c>
      <c r="B342" s="82" t="s">
        <v>874</v>
      </c>
      <c r="C342" s="83" t="s">
        <v>304</v>
      </c>
      <c r="D342" s="83" t="s">
        <v>875</v>
      </c>
      <c r="E342" s="83" t="s">
        <v>876</v>
      </c>
      <c r="F342" s="84">
        <v>450000</v>
      </c>
      <c r="G342" s="84">
        <v>450000</v>
      </c>
      <c r="H342" s="89" t="s">
        <v>127</v>
      </c>
      <c r="I342" s="86">
        <v>0</v>
      </c>
      <c r="J342" s="86">
        <v>0</v>
      </c>
      <c r="K342" s="87">
        <v>0</v>
      </c>
      <c r="L342" s="87">
        <v>0</v>
      </c>
      <c r="M342" s="84">
        <v>450000</v>
      </c>
      <c r="N342" s="88" t="s">
        <v>530</v>
      </c>
      <c r="O342" s="67"/>
      <c r="P342" s="80">
        <v>333</v>
      </c>
    </row>
    <row r="343" spans="1:16" x14ac:dyDescent="0.2">
      <c r="A343" s="81">
        <v>329</v>
      </c>
      <c r="B343" s="82" t="s">
        <v>877</v>
      </c>
      <c r="C343" s="83" t="s">
        <v>304</v>
      </c>
      <c r="D343" s="83" t="s">
        <v>305</v>
      </c>
      <c r="E343" s="83" t="s">
        <v>878</v>
      </c>
      <c r="F343" s="84">
        <v>360000</v>
      </c>
      <c r="G343" s="84">
        <v>360000</v>
      </c>
      <c r="H343" s="89" t="s">
        <v>127</v>
      </c>
      <c r="I343" s="86">
        <v>0</v>
      </c>
      <c r="J343" s="86">
        <v>0</v>
      </c>
      <c r="K343" s="87">
        <v>0</v>
      </c>
      <c r="L343" s="87">
        <v>0</v>
      </c>
      <c r="M343" s="84">
        <v>360000</v>
      </c>
      <c r="N343" s="88" t="s">
        <v>530</v>
      </c>
      <c r="O343" s="67"/>
      <c r="P343" s="80">
        <v>334</v>
      </c>
    </row>
    <row r="344" spans="1:16" x14ac:dyDescent="0.2">
      <c r="A344" s="81">
        <v>330</v>
      </c>
      <c r="B344" s="82" t="s">
        <v>879</v>
      </c>
      <c r="C344" s="83" t="s">
        <v>304</v>
      </c>
      <c r="D344" s="83" t="s">
        <v>880</v>
      </c>
      <c r="E344" s="83" t="s">
        <v>881</v>
      </c>
      <c r="F344" s="84">
        <v>350000</v>
      </c>
      <c r="G344" s="84">
        <v>350000</v>
      </c>
      <c r="H344" s="89" t="s">
        <v>127</v>
      </c>
      <c r="I344" s="86">
        <v>0</v>
      </c>
      <c r="J344" s="86">
        <v>0</v>
      </c>
      <c r="K344" s="87">
        <v>0</v>
      </c>
      <c r="L344" s="87">
        <v>0</v>
      </c>
      <c r="M344" s="84">
        <v>350000</v>
      </c>
      <c r="N344" s="88" t="s">
        <v>530</v>
      </c>
      <c r="O344" s="67"/>
      <c r="P344" s="80">
        <v>335</v>
      </c>
    </row>
    <row r="345" spans="1:16" x14ac:dyDescent="0.2">
      <c r="A345" s="81">
        <v>331</v>
      </c>
      <c r="B345" s="82" t="s">
        <v>882</v>
      </c>
      <c r="C345" s="83" t="s">
        <v>304</v>
      </c>
      <c r="D345" s="83" t="s">
        <v>173</v>
      </c>
      <c r="E345" s="83" t="s">
        <v>883</v>
      </c>
      <c r="F345" s="84">
        <v>30000</v>
      </c>
      <c r="G345" s="84">
        <v>30000</v>
      </c>
      <c r="H345" s="89" t="s">
        <v>127</v>
      </c>
      <c r="I345" s="86">
        <v>0</v>
      </c>
      <c r="J345" s="86">
        <v>0</v>
      </c>
      <c r="K345" s="87">
        <v>0</v>
      </c>
      <c r="L345" s="87">
        <v>0</v>
      </c>
      <c r="M345" s="84">
        <v>30000</v>
      </c>
      <c r="N345" s="88" t="s">
        <v>530</v>
      </c>
      <c r="O345" s="67"/>
      <c r="P345" s="80">
        <v>336</v>
      </c>
    </row>
    <row r="346" spans="1:16" x14ac:dyDescent="0.2">
      <c r="A346" s="81">
        <v>332</v>
      </c>
      <c r="B346" s="82" t="s">
        <v>884</v>
      </c>
      <c r="C346" s="83" t="s">
        <v>885</v>
      </c>
      <c r="D346" s="83" t="s">
        <v>886</v>
      </c>
      <c r="E346" s="83" t="s">
        <v>887</v>
      </c>
      <c r="F346" s="84">
        <v>16000</v>
      </c>
      <c r="G346" s="84">
        <v>16000</v>
      </c>
      <c r="H346" s="89" t="s">
        <v>127</v>
      </c>
      <c r="I346" s="86">
        <v>0</v>
      </c>
      <c r="J346" s="86">
        <v>0</v>
      </c>
      <c r="K346" s="87">
        <v>0</v>
      </c>
      <c r="L346" s="87">
        <v>0</v>
      </c>
      <c r="M346" s="84">
        <v>16000</v>
      </c>
      <c r="N346" s="88" t="s">
        <v>530</v>
      </c>
      <c r="O346" s="67"/>
      <c r="P346" s="80">
        <v>337</v>
      </c>
    </row>
    <row r="347" spans="1:16" x14ac:dyDescent="0.2">
      <c r="A347" s="81">
        <v>333</v>
      </c>
      <c r="B347" s="82" t="s">
        <v>888</v>
      </c>
      <c r="C347" s="83" t="s">
        <v>481</v>
      </c>
      <c r="D347" s="83" t="s">
        <v>135</v>
      </c>
      <c r="E347" s="83" t="s">
        <v>889</v>
      </c>
      <c r="F347" s="84">
        <v>350000</v>
      </c>
      <c r="G347" s="84">
        <v>350000</v>
      </c>
      <c r="H347" s="89" t="s">
        <v>127</v>
      </c>
      <c r="I347" s="86">
        <v>0</v>
      </c>
      <c r="J347" s="86">
        <v>0</v>
      </c>
      <c r="K347" s="87">
        <v>0</v>
      </c>
      <c r="L347" s="87">
        <v>0</v>
      </c>
      <c r="M347" s="84">
        <v>350000</v>
      </c>
      <c r="N347" s="88" t="s">
        <v>530</v>
      </c>
      <c r="O347" s="67"/>
      <c r="P347" s="80">
        <v>338</v>
      </c>
    </row>
    <row r="348" spans="1:16" x14ac:dyDescent="0.2">
      <c r="A348" s="81">
        <v>334</v>
      </c>
      <c r="B348" s="82" t="s">
        <v>890</v>
      </c>
      <c r="C348" s="83" t="s">
        <v>481</v>
      </c>
      <c r="D348" s="83" t="s">
        <v>891</v>
      </c>
      <c r="E348" s="83" t="s">
        <v>892</v>
      </c>
      <c r="F348" s="84">
        <v>164000</v>
      </c>
      <c r="G348" s="84">
        <v>164000</v>
      </c>
      <c r="H348" s="89" t="s">
        <v>127</v>
      </c>
      <c r="I348" s="86">
        <v>0</v>
      </c>
      <c r="J348" s="86">
        <v>0</v>
      </c>
      <c r="K348" s="87">
        <v>0</v>
      </c>
      <c r="L348" s="87">
        <v>0</v>
      </c>
      <c r="M348" s="84">
        <v>164000</v>
      </c>
      <c r="N348" s="88" t="s">
        <v>530</v>
      </c>
      <c r="O348" s="67"/>
      <c r="P348" s="80">
        <v>339</v>
      </c>
    </row>
    <row r="349" spans="1:16" ht="30" x14ac:dyDescent="0.2">
      <c r="A349" s="81">
        <v>335</v>
      </c>
      <c r="B349" s="82" t="s">
        <v>893</v>
      </c>
      <c r="C349" s="83" t="s">
        <v>894</v>
      </c>
      <c r="D349" s="83" t="s">
        <v>895</v>
      </c>
      <c r="E349" s="83" t="s">
        <v>896</v>
      </c>
      <c r="F349" s="84">
        <v>41000</v>
      </c>
      <c r="G349" s="84">
        <v>41000</v>
      </c>
      <c r="H349" s="89" t="s">
        <v>127</v>
      </c>
      <c r="I349" s="86">
        <v>0</v>
      </c>
      <c r="J349" s="86">
        <v>0</v>
      </c>
      <c r="K349" s="87">
        <v>0</v>
      </c>
      <c r="L349" s="87">
        <v>0</v>
      </c>
      <c r="M349" s="84">
        <v>41000</v>
      </c>
      <c r="N349" s="88" t="s">
        <v>530</v>
      </c>
      <c r="O349" s="67"/>
      <c r="P349" s="80">
        <v>340</v>
      </c>
    </row>
    <row r="350" spans="1:16" ht="30" x14ac:dyDescent="0.2">
      <c r="A350" s="81">
        <v>336</v>
      </c>
      <c r="B350" s="82" t="s">
        <v>897</v>
      </c>
      <c r="C350" s="83" t="s">
        <v>894</v>
      </c>
      <c r="D350" s="83" t="s">
        <v>898</v>
      </c>
      <c r="E350" s="83" t="s">
        <v>899</v>
      </c>
      <c r="F350" s="84">
        <v>11000</v>
      </c>
      <c r="G350" s="84">
        <v>11000</v>
      </c>
      <c r="H350" s="89" t="s">
        <v>127</v>
      </c>
      <c r="I350" s="86">
        <v>0</v>
      </c>
      <c r="J350" s="86">
        <v>0</v>
      </c>
      <c r="K350" s="87">
        <v>0</v>
      </c>
      <c r="L350" s="87">
        <v>0</v>
      </c>
      <c r="M350" s="84">
        <v>11000</v>
      </c>
      <c r="N350" s="88" t="s">
        <v>530</v>
      </c>
      <c r="O350" s="67"/>
      <c r="P350" s="80">
        <v>341</v>
      </c>
    </row>
    <row r="351" spans="1:16" x14ac:dyDescent="0.2">
      <c r="A351" s="81">
        <v>337</v>
      </c>
      <c r="B351" s="82" t="s">
        <v>900</v>
      </c>
      <c r="C351" s="83" t="s">
        <v>901</v>
      </c>
      <c r="D351" s="83" t="s">
        <v>902</v>
      </c>
      <c r="E351" s="83" t="s">
        <v>903</v>
      </c>
      <c r="F351" s="84">
        <v>20000</v>
      </c>
      <c r="G351" s="84">
        <v>20000</v>
      </c>
      <c r="H351" s="89" t="s">
        <v>127</v>
      </c>
      <c r="I351" s="86">
        <v>0</v>
      </c>
      <c r="J351" s="86">
        <v>0</v>
      </c>
      <c r="K351" s="87">
        <v>0</v>
      </c>
      <c r="L351" s="87">
        <v>0</v>
      </c>
      <c r="M351" s="84">
        <v>20000</v>
      </c>
      <c r="N351" s="88" t="s">
        <v>530</v>
      </c>
      <c r="O351" s="67"/>
      <c r="P351" s="80">
        <v>342</v>
      </c>
    </row>
    <row r="352" spans="1:16" x14ac:dyDescent="0.2">
      <c r="A352" s="81">
        <v>338</v>
      </c>
      <c r="B352" s="82" t="s">
        <v>904</v>
      </c>
      <c r="C352" s="83" t="s">
        <v>137</v>
      </c>
      <c r="D352" s="83" t="s">
        <v>905</v>
      </c>
      <c r="E352" s="83" t="s">
        <v>906</v>
      </c>
      <c r="F352" s="84">
        <v>5000</v>
      </c>
      <c r="G352" s="84">
        <v>5000</v>
      </c>
      <c r="H352" s="89" t="s">
        <v>127</v>
      </c>
      <c r="I352" s="86">
        <v>0</v>
      </c>
      <c r="J352" s="86">
        <v>0</v>
      </c>
      <c r="K352" s="87">
        <v>0</v>
      </c>
      <c r="L352" s="87">
        <v>0</v>
      </c>
      <c r="M352" s="84">
        <v>5000</v>
      </c>
      <c r="N352" s="88" t="s">
        <v>530</v>
      </c>
      <c r="O352" s="67"/>
      <c r="P352" s="80">
        <v>343</v>
      </c>
    </row>
    <row r="353" spans="1:16" x14ac:dyDescent="0.2">
      <c r="A353" s="81">
        <v>339</v>
      </c>
      <c r="B353" s="82" t="s">
        <v>907</v>
      </c>
      <c r="C353" s="83" t="s">
        <v>673</v>
      </c>
      <c r="D353" s="83" t="s">
        <v>908</v>
      </c>
      <c r="E353" s="83" t="s">
        <v>909</v>
      </c>
      <c r="F353" s="84">
        <v>35000</v>
      </c>
      <c r="G353" s="84">
        <v>35000</v>
      </c>
      <c r="H353" s="89" t="s">
        <v>127</v>
      </c>
      <c r="I353" s="86">
        <v>0</v>
      </c>
      <c r="J353" s="86">
        <v>0</v>
      </c>
      <c r="K353" s="87">
        <v>0</v>
      </c>
      <c r="L353" s="87">
        <v>0</v>
      </c>
      <c r="M353" s="84">
        <v>35000</v>
      </c>
      <c r="N353" s="88" t="s">
        <v>530</v>
      </c>
      <c r="O353" s="67"/>
      <c r="P353" s="80">
        <v>344</v>
      </c>
    </row>
    <row r="354" spans="1:16" x14ac:dyDescent="0.2">
      <c r="A354" s="81">
        <v>340</v>
      </c>
      <c r="B354" s="82" t="s">
        <v>910</v>
      </c>
      <c r="C354" s="83" t="s">
        <v>153</v>
      </c>
      <c r="D354" s="83" t="s">
        <v>911</v>
      </c>
      <c r="E354" s="83" t="s">
        <v>912</v>
      </c>
      <c r="F354" s="84">
        <v>8000</v>
      </c>
      <c r="G354" s="84">
        <v>8000</v>
      </c>
      <c r="H354" s="89" t="s">
        <v>127</v>
      </c>
      <c r="I354" s="86">
        <v>0</v>
      </c>
      <c r="J354" s="86">
        <v>0</v>
      </c>
      <c r="K354" s="87">
        <v>0</v>
      </c>
      <c r="L354" s="87">
        <v>0</v>
      </c>
      <c r="M354" s="84">
        <v>8000</v>
      </c>
      <c r="N354" s="88" t="s">
        <v>530</v>
      </c>
      <c r="O354" s="67"/>
      <c r="P354" s="80">
        <v>345</v>
      </c>
    </row>
    <row r="355" spans="1:16" x14ac:dyDescent="0.2">
      <c r="A355" s="81">
        <v>341</v>
      </c>
      <c r="B355" s="82" t="s">
        <v>913</v>
      </c>
      <c r="C355" s="83" t="s">
        <v>914</v>
      </c>
      <c r="D355" s="83" t="s">
        <v>915</v>
      </c>
      <c r="E355" s="83" t="s">
        <v>916</v>
      </c>
      <c r="F355" s="84">
        <v>15000</v>
      </c>
      <c r="G355" s="84">
        <v>15000</v>
      </c>
      <c r="H355" s="89" t="s">
        <v>127</v>
      </c>
      <c r="I355" s="86">
        <v>0</v>
      </c>
      <c r="J355" s="86">
        <v>0</v>
      </c>
      <c r="K355" s="87">
        <v>0</v>
      </c>
      <c r="L355" s="87">
        <v>0</v>
      </c>
      <c r="M355" s="84">
        <v>15000</v>
      </c>
      <c r="N355" s="88" t="s">
        <v>530</v>
      </c>
      <c r="O355" s="67"/>
      <c r="P355" s="80">
        <v>346</v>
      </c>
    </row>
    <row r="356" spans="1:16" x14ac:dyDescent="0.2">
      <c r="A356" s="81">
        <v>342</v>
      </c>
      <c r="B356" s="82" t="s">
        <v>917</v>
      </c>
      <c r="C356" s="83" t="s">
        <v>914</v>
      </c>
      <c r="D356" s="83" t="s">
        <v>918</v>
      </c>
      <c r="E356" s="83" t="s">
        <v>919</v>
      </c>
      <c r="F356" s="84">
        <v>6000</v>
      </c>
      <c r="G356" s="84">
        <v>6000</v>
      </c>
      <c r="H356" s="89" t="s">
        <v>127</v>
      </c>
      <c r="I356" s="86">
        <v>0</v>
      </c>
      <c r="J356" s="86">
        <v>0</v>
      </c>
      <c r="K356" s="87">
        <v>0</v>
      </c>
      <c r="L356" s="87">
        <v>0</v>
      </c>
      <c r="M356" s="84">
        <v>6000</v>
      </c>
      <c r="N356" s="88" t="s">
        <v>530</v>
      </c>
      <c r="O356" s="67"/>
      <c r="P356" s="80">
        <v>347</v>
      </c>
    </row>
    <row r="357" spans="1:16" x14ac:dyDescent="0.2">
      <c r="A357" s="81">
        <v>343</v>
      </c>
      <c r="B357" s="82" t="s">
        <v>920</v>
      </c>
      <c r="C357" s="83" t="s">
        <v>914</v>
      </c>
      <c r="D357" s="83" t="s">
        <v>921</v>
      </c>
      <c r="E357" s="83" t="s">
        <v>922</v>
      </c>
      <c r="F357" s="84">
        <v>25000</v>
      </c>
      <c r="G357" s="84">
        <v>25000</v>
      </c>
      <c r="H357" s="89" t="s">
        <v>127</v>
      </c>
      <c r="I357" s="86">
        <v>0</v>
      </c>
      <c r="J357" s="86">
        <v>0</v>
      </c>
      <c r="K357" s="87">
        <v>0</v>
      </c>
      <c r="L357" s="87">
        <v>0</v>
      </c>
      <c r="M357" s="84">
        <v>25000</v>
      </c>
      <c r="N357" s="88" t="s">
        <v>530</v>
      </c>
      <c r="O357" s="67"/>
      <c r="P357" s="80">
        <v>348</v>
      </c>
    </row>
    <row r="358" spans="1:16" x14ac:dyDescent="0.2">
      <c r="A358" s="81">
        <v>344</v>
      </c>
      <c r="B358" s="82" t="s">
        <v>923</v>
      </c>
      <c r="C358" s="83" t="s">
        <v>914</v>
      </c>
      <c r="D358" s="83" t="s">
        <v>924</v>
      </c>
      <c r="E358" s="83" t="s">
        <v>925</v>
      </c>
      <c r="F358" s="84">
        <v>61000</v>
      </c>
      <c r="G358" s="84">
        <v>61000</v>
      </c>
      <c r="H358" s="89" t="s">
        <v>127</v>
      </c>
      <c r="I358" s="86">
        <v>0</v>
      </c>
      <c r="J358" s="86">
        <v>0</v>
      </c>
      <c r="K358" s="87">
        <v>0</v>
      </c>
      <c r="L358" s="87">
        <v>0</v>
      </c>
      <c r="M358" s="84">
        <v>61000</v>
      </c>
      <c r="N358" s="88" t="s">
        <v>530</v>
      </c>
      <c r="O358" s="67"/>
      <c r="P358" s="80">
        <v>349</v>
      </c>
    </row>
    <row r="359" spans="1:16" x14ac:dyDescent="0.2">
      <c r="A359" s="81">
        <v>345</v>
      </c>
      <c r="B359" s="82" t="s">
        <v>926</v>
      </c>
      <c r="C359" s="83" t="s">
        <v>927</v>
      </c>
      <c r="D359" s="83" t="s">
        <v>928</v>
      </c>
      <c r="E359" s="83" t="s">
        <v>929</v>
      </c>
      <c r="F359" s="84">
        <v>8400</v>
      </c>
      <c r="G359" s="84">
        <v>8400</v>
      </c>
      <c r="H359" s="89" t="s">
        <v>127</v>
      </c>
      <c r="I359" s="86">
        <v>0</v>
      </c>
      <c r="J359" s="86">
        <v>0</v>
      </c>
      <c r="K359" s="87">
        <v>0</v>
      </c>
      <c r="L359" s="87">
        <v>0</v>
      </c>
      <c r="M359" s="84">
        <v>8400</v>
      </c>
      <c r="N359" s="88" t="s">
        <v>530</v>
      </c>
      <c r="O359" s="67"/>
      <c r="P359" s="80">
        <v>350</v>
      </c>
    </row>
    <row r="360" spans="1:16" x14ac:dyDescent="0.2">
      <c r="A360" s="81">
        <v>346</v>
      </c>
      <c r="B360" s="82" t="s">
        <v>930</v>
      </c>
      <c r="C360" s="83" t="s">
        <v>927</v>
      </c>
      <c r="D360" s="83" t="s">
        <v>931</v>
      </c>
      <c r="E360" s="83" t="s">
        <v>932</v>
      </c>
      <c r="F360" s="84">
        <v>18000</v>
      </c>
      <c r="G360" s="84">
        <v>18000</v>
      </c>
      <c r="H360" s="89" t="s">
        <v>127</v>
      </c>
      <c r="I360" s="86">
        <v>0</v>
      </c>
      <c r="J360" s="86">
        <v>0</v>
      </c>
      <c r="K360" s="87">
        <v>0</v>
      </c>
      <c r="L360" s="87">
        <v>0</v>
      </c>
      <c r="M360" s="84">
        <v>18000</v>
      </c>
      <c r="N360" s="88" t="s">
        <v>530</v>
      </c>
      <c r="O360" s="67"/>
      <c r="P360" s="80">
        <v>351</v>
      </c>
    </row>
    <row r="361" spans="1:16" x14ac:dyDescent="0.2">
      <c r="A361" s="81">
        <v>347</v>
      </c>
      <c r="B361" s="82" t="s">
        <v>933</v>
      </c>
      <c r="C361" s="83" t="s">
        <v>934</v>
      </c>
      <c r="D361" s="83" t="s">
        <v>915</v>
      </c>
      <c r="E361" s="83" t="s">
        <v>935</v>
      </c>
      <c r="F361" s="84">
        <v>15000</v>
      </c>
      <c r="G361" s="84">
        <v>15000</v>
      </c>
      <c r="H361" s="89" t="s">
        <v>127</v>
      </c>
      <c r="I361" s="86">
        <v>0</v>
      </c>
      <c r="J361" s="86">
        <v>0</v>
      </c>
      <c r="K361" s="87">
        <v>0</v>
      </c>
      <c r="L361" s="87">
        <v>0</v>
      </c>
      <c r="M361" s="84">
        <v>15000</v>
      </c>
      <c r="N361" s="88" t="s">
        <v>530</v>
      </c>
      <c r="O361" s="67"/>
      <c r="P361" s="80">
        <v>352</v>
      </c>
    </row>
    <row r="362" spans="1:16" x14ac:dyDescent="0.2">
      <c r="A362" s="81">
        <v>348</v>
      </c>
      <c r="B362" s="82" t="s">
        <v>936</v>
      </c>
      <c r="C362" s="83" t="s">
        <v>934</v>
      </c>
      <c r="D362" s="83" t="s">
        <v>921</v>
      </c>
      <c r="E362" s="83" t="s">
        <v>937</v>
      </c>
      <c r="F362" s="84">
        <v>25000</v>
      </c>
      <c r="G362" s="84">
        <v>25000</v>
      </c>
      <c r="H362" s="89" t="s">
        <v>127</v>
      </c>
      <c r="I362" s="86">
        <v>0</v>
      </c>
      <c r="J362" s="86">
        <v>0</v>
      </c>
      <c r="K362" s="87">
        <v>0</v>
      </c>
      <c r="L362" s="87">
        <v>0</v>
      </c>
      <c r="M362" s="84">
        <v>25000</v>
      </c>
      <c r="N362" s="88" t="s">
        <v>530</v>
      </c>
      <c r="O362" s="67"/>
      <c r="P362" s="80">
        <v>353</v>
      </c>
    </row>
    <row r="363" spans="1:16" x14ac:dyDescent="0.2">
      <c r="A363" s="81">
        <v>349</v>
      </c>
      <c r="B363" s="82" t="s">
        <v>938</v>
      </c>
      <c r="C363" s="83" t="s">
        <v>934</v>
      </c>
      <c r="D363" s="83" t="s">
        <v>924</v>
      </c>
      <c r="E363" s="83" t="s">
        <v>939</v>
      </c>
      <c r="F363" s="84">
        <v>61000</v>
      </c>
      <c r="G363" s="84">
        <v>61000</v>
      </c>
      <c r="H363" s="89" t="s">
        <v>127</v>
      </c>
      <c r="I363" s="86">
        <v>0</v>
      </c>
      <c r="J363" s="86">
        <v>0</v>
      </c>
      <c r="K363" s="87">
        <v>0</v>
      </c>
      <c r="L363" s="87">
        <v>0</v>
      </c>
      <c r="M363" s="84">
        <v>61000</v>
      </c>
      <c r="N363" s="88" t="s">
        <v>530</v>
      </c>
      <c r="O363" s="67"/>
      <c r="P363" s="80">
        <v>354</v>
      </c>
    </row>
    <row r="364" spans="1:16" ht="30" x14ac:dyDescent="0.2">
      <c r="A364" s="81">
        <v>350</v>
      </c>
      <c r="B364" s="82" t="s">
        <v>940</v>
      </c>
      <c r="C364" s="83" t="s">
        <v>941</v>
      </c>
      <c r="D364" s="83" t="s">
        <v>942</v>
      </c>
      <c r="E364" s="83" t="s">
        <v>943</v>
      </c>
      <c r="F364" s="84">
        <v>10000</v>
      </c>
      <c r="G364" s="84">
        <v>10000</v>
      </c>
      <c r="H364" s="89" t="s">
        <v>127</v>
      </c>
      <c r="I364" s="86">
        <v>0</v>
      </c>
      <c r="J364" s="86">
        <v>0</v>
      </c>
      <c r="K364" s="87">
        <v>0</v>
      </c>
      <c r="L364" s="87">
        <v>0</v>
      </c>
      <c r="M364" s="84">
        <v>10000</v>
      </c>
      <c r="N364" s="88" t="s">
        <v>530</v>
      </c>
      <c r="O364" s="67"/>
      <c r="P364" s="80">
        <v>355</v>
      </c>
    </row>
    <row r="365" spans="1:16" x14ac:dyDescent="0.2">
      <c r="A365" s="81">
        <v>351</v>
      </c>
      <c r="B365" s="82" t="s">
        <v>944</v>
      </c>
      <c r="C365" s="83" t="s">
        <v>945</v>
      </c>
      <c r="D365" s="83" t="s">
        <v>915</v>
      </c>
      <c r="E365" s="83" t="s">
        <v>946</v>
      </c>
      <c r="F365" s="84">
        <v>30000</v>
      </c>
      <c r="G365" s="84">
        <v>30000</v>
      </c>
      <c r="H365" s="89" t="s">
        <v>127</v>
      </c>
      <c r="I365" s="86">
        <v>0</v>
      </c>
      <c r="J365" s="86">
        <v>0</v>
      </c>
      <c r="K365" s="87">
        <v>0</v>
      </c>
      <c r="L365" s="87">
        <v>0</v>
      </c>
      <c r="M365" s="84">
        <v>30000</v>
      </c>
      <c r="N365" s="88" t="s">
        <v>530</v>
      </c>
      <c r="O365" s="67"/>
      <c r="P365" s="80">
        <v>356</v>
      </c>
    </row>
    <row r="366" spans="1:16" x14ac:dyDescent="0.2">
      <c r="A366" s="81">
        <v>352</v>
      </c>
      <c r="B366" s="82" t="s">
        <v>947</v>
      </c>
      <c r="C366" s="83" t="s">
        <v>945</v>
      </c>
      <c r="D366" s="83" t="s">
        <v>921</v>
      </c>
      <c r="E366" s="83" t="s">
        <v>948</v>
      </c>
      <c r="F366" s="84">
        <v>25000</v>
      </c>
      <c r="G366" s="84">
        <v>25000</v>
      </c>
      <c r="H366" s="89" t="s">
        <v>127</v>
      </c>
      <c r="I366" s="86">
        <v>0</v>
      </c>
      <c r="J366" s="86">
        <v>0</v>
      </c>
      <c r="K366" s="87">
        <v>0</v>
      </c>
      <c r="L366" s="87">
        <v>0</v>
      </c>
      <c r="M366" s="84">
        <v>25000</v>
      </c>
      <c r="N366" s="88" t="s">
        <v>530</v>
      </c>
      <c r="O366" s="67"/>
      <c r="P366" s="80">
        <v>357</v>
      </c>
    </row>
    <row r="367" spans="1:16" x14ac:dyDescent="0.2">
      <c r="A367" s="81">
        <v>353</v>
      </c>
      <c r="B367" s="82" t="s">
        <v>949</v>
      </c>
      <c r="C367" s="83" t="s">
        <v>945</v>
      </c>
      <c r="D367" s="83" t="s">
        <v>924</v>
      </c>
      <c r="E367" s="83" t="s">
        <v>950</v>
      </c>
      <c r="F367" s="84">
        <v>122000</v>
      </c>
      <c r="G367" s="84">
        <v>122000</v>
      </c>
      <c r="H367" s="89" t="s">
        <v>127</v>
      </c>
      <c r="I367" s="86">
        <v>0</v>
      </c>
      <c r="J367" s="86">
        <v>0</v>
      </c>
      <c r="K367" s="87">
        <v>0</v>
      </c>
      <c r="L367" s="87">
        <v>0</v>
      </c>
      <c r="M367" s="84">
        <v>122000</v>
      </c>
      <c r="N367" s="88" t="s">
        <v>530</v>
      </c>
      <c r="O367" s="67"/>
      <c r="P367" s="80">
        <v>358</v>
      </c>
    </row>
    <row r="368" spans="1:16" x14ac:dyDescent="0.2">
      <c r="A368" s="81">
        <v>354</v>
      </c>
      <c r="B368" s="82" t="s">
        <v>951</v>
      </c>
      <c r="C368" s="83" t="s">
        <v>952</v>
      </c>
      <c r="D368" s="83" t="s">
        <v>953</v>
      </c>
      <c r="E368" s="83" t="s">
        <v>954</v>
      </c>
      <c r="F368" s="84">
        <v>5000</v>
      </c>
      <c r="G368" s="84">
        <v>5000</v>
      </c>
      <c r="H368" s="89" t="s">
        <v>127</v>
      </c>
      <c r="I368" s="86">
        <v>0</v>
      </c>
      <c r="J368" s="86">
        <v>0</v>
      </c>
      <c r="K368" s="87">
        <v>0</v>
      </c>
      <c r="L368" s="87">
        <v>0</v>
      </c>
      <c r="M368" s="84">
        <v>5000</v>
      </c>
      <c r="N368" s="88" t="s">
        <v>530</v>
      </c>
      <c r="O368" s="67"/>
      <c r="P368" s="80">
        <v>359</v>
      </c>
    </row>
    <row r="369" spans="1:16" x14ac:dyDescent="0.2">
      <c r="A369" s="81">
        <v>355</v>
      </c>
      <c r="B369" s="82" t="s">
        <v>955</v>
      </c>
      <c r="C369" s="83" t="s">
        <v>956</v>
      </c>
      <c r="D369" s="83" t="s">
        <v>957</v>
      </c>
      <c r="E369" s="83" t="s">
        <v>958</v>
      </c>
      <c r="F369" s="84">
        <v>39500</v>
      </c>
      <c r="G369" s="84">
        <v>39500</v>
      </c>
      <c r="H369" s="89" t="s">
        <v>127</v>
      </c>
      <c r="I369" s="86">
        <v>0</v>
      </c>
      <c r="J369" s="86">
        <v>0</v>
      </c>
      <c r="K369" s="87">
        <v>0</v>
      </c>
      <c r="L369" s="87">
        <v>0</v>
      </c>
      <c r="M369" s="84">
        <v>39500</v>
      </c>
      <c r="N369" s="88" t="s">
        <v>530</v>
      </c>
      <c r="O369" s="67"/>
      <c r="P369" s="80">
        <v>360</v>
      </c>
    </row>
    <row r="370" spans="1:16" ht="30" x14ac:dyDescent="0.2">
      <c r="A370" s="81">
        <v>356</v>
      </c>
      <c r="B370" s="82" t="s">
        <v>959</v>
      </c>
      <c r="C370" s="83" t="s">
        <v>197</v>
      </c>
      <c r="D370" s="83" t="s">
        <v>960</v>
      </c>
      <c r="E370" s="83" t="s">
        <v>961</v>
      </c>
      <c r="F370" s="84">
        <v>15000</v>
      </c>
      <c r="G370" s="84">
        <v>15000</v>
      </c>
      <c r="H370" s="89" t="s">
        <v>127</v>
      </c>
      <c r="I370" s="86">
        <v>0</v>
      </c>
      <c r="J370" s="86">
        <v>0</v>
      </c>
      <c r="K370" s="87">
        <v>0</v>
      </c>
      <c r="L370" s="87">
        <v>0</v>
      </c>
      <c r="M370" s="84">
        <v>15000</v>
      </c>
      <c r="N370" s="88" t="s">
        <v>530</v>
      </c>
      <c r="O370" s="67"/>
      <c r="P370" s="80">
        <v>361</v>
      </c>
    </row>
    <row r="371" spans="1:16" x14ac:dyDescent="0.2">
      <c r="A371" s="81">
        <v>357</v>
      </c>
      <c r="B371" s="82" t="s">
        <v>962</v>
      </c>
      <c r="C371" s="83" t="s">
        <v>856</v>
      </c>
      <c r="D371" s="83" t="s">
        <v>963</v>
      </c>
      <c r="E371" s="83" t="s">
        <v>964</v>
      </c>
      <c r="F371" s="84">
        <v>20000</v>
      </c>
      <c r="G371" s="84">
        <v>20000</v>
      </c>
      <c r="H371" s="89" t="s">
        <v>127</v>
      </c>
      <c r="I371" s="86">
        <v>0</v>
      </c>
      <c r="J371" s="86">
        <v>0</v>
      </c>
      <c r="K371" s="87">
        <v>0</v>
      </c>
      <c r="L371" s="87">
        <v>0</v>
      </c>
      <c r="M371" s="84">
        <v>20000</v>
      </c>
      <c r="N371" s="88" t="s">
        <v>530</v>
      </c>
      <c r="O371" s="67"/>
      <c r="P371" s="80">
        <v>362</v>
      </c>
    </row>
    <row r="372" spans="1:16" x14ac:dyDescent="0.2">
      <c r="A372" s="81">
        <v>358</v>
      </c>
      <c r="B372" s="82" t="s">
        <v>965</v>
      </c>
      <c r="C372" s="83" t="s">
        <v>856</v>
      </c>
      <c r="D372" s="83" t="s">
        <v>966</v>
      </c>
      <c r="E372" s="83" t="s">
        <v>967</v>
      </c>
      <c r="F372" s="84">
        <v>5000</v>
      </c>
      <c r="G372" s="84">
        <v>5000</v>
      </c>
      <c r="H372" s="89" t="s">
        <v>127</v>
      </c>
      <c r="I372" s="86">
        <v>0</v>
      </c>
      <c r="J372" s="86">
        <v>0</v>
      </c>
      <c r="K372" s="87">
        <v>0</v>
      </c>
      <c r="L372" s="87">
        <v>0</v>
      </c>
      <c r="M372" s="84">
        <v>5000</v>
      </c>
      <c r="N372" s="88" t="s">
        <v>530</v>
      </c>
      <c r="O372" s="67"/>
      <c r="P372" s="80">
        <v>363</v>
      </c>
    </row>
    <row r="373" spans="1:16" ht="30" x14ac:dyDescent="0.2">
      <c r="A373" s="81">
        <v>359</v>
      </c>
      <c r="B373" s="82" t="s">
        <v>968</v>
      </c>
      <c r="C373" s="83" t="s">
        <v>208</v>
      </c>
      <c r="D373" s="83" t="s">
        <v>969</v>
      </c>
      <c r="E373" s="83" t="s">
        <v>970</v>
      </c>
      <c r="F373" s="84">
        <v>19780</v>
      </c>
      <c r="G373" s="84">
        <v>19780</v>
      </c>
      <c r="H373" s="89" t="s">
        <v>127</v>
      </c>
      <c r="I373" s="86">
        <v>0</v>
      </c>
      <c r="J373" s="86">
        <v>0</v>
      </c>
      <c r="K373" s="87">
        <v>0</v>
      </c>
      <c r="L373" s="87">
        <v>0</v>
      </c>
      <c r="M373" s="84">
        <v>19780</v>
      </c>
      <c r="N373" s="88" t="s">
        <v>530</v>
      </c>
      <c r="O373" s="67"/>
      <c r="P373" s="80">
        <v>364</v>
      </c>
    </row>
    <row r="374" spans="1:16" x14ac:dyDescent="0.2">
      <c r="A374" s="81">
        <v>360</v>
      </c>
      <c r="B374" s="82" t="s">
        <v>971</v>
      </c>
      <c r="C374" s="83" t="s">
        <v>215</v>
      </c>
      <c r="D374" s="83" t="s">
        <v>972</v>
      </c>
      <c r="E374" s="83" t="s">
        <v>973</v>
      </c>
      <c r="F374" s="84">
        <v>30000</v>
      </c>
      <c r="G374" s="84">
        <v>30000</v>
      </c>
      <c r="H374" s="89" t="s">
        <v>127</v>
      </c>
      <c r="I374" s="86">
        <v>0</v>
      </c>
      <c r="J374" s="86">
        <v>0</v>
      </c>
      <c r="K374" s="87">
        <v>0</v>
      </c>
      <c r="L374" s="87">
        <v>0</v>
      </c>
      <c r="M374" s="84">
        <v>30000</v>
      </c>
      <c r="N374" s="88" t="s">
        <v>530</v>
      </c>
      <c r="O374" s="67"/>
      <c r="P374" s="80">
        <v>365</v>
      </c>
    </row>
    <row r="375" spans="1:16" x14ac:dyDescent="0.2">
      <c r="A375" s="81">
        <v>361</v>
      </c>
      <c r="B375" s="82" t="s">
        <v>974</v>
      </c>
      <c r="C375" s="83" t="s">
        <v>215</v>
      </c>
      <c r="D375" s="83" t="s">
        <v>975</v>
      </c>
      <c r="E375" s="83" t="s">
        <v>976</v>
      </c>
      <c r="F375" s="84">
        <v>20000</v>
      </c>
      <c r="G375" s="84">
        <v>20000</v>
      </c>
      <c r="H375" s="89" t="s">
        <v>127</v>
      </c>
      <c r="I375" s="86">
        <v>0</v>
      </c>
      <c r="J375" s="86">
        <v>0</v>
      </c>
      <c r="K375" s="87">
        <v>0</v>
      </c>
      <c r="L375" s="87">
        <v>0</v>
      </c>
      <c r="M375" s="84">
        <v>20000</v>
      </c>
      <c r="N375" s="88" t="s">
        <v>530</v>
      </c>
      <c r="O375" s="67"/>
      <c r="P375" s="80">
        <v>366</v>
      </c>
    </row>
    <row r="376" spans="1:16" x14ac:dyDescent="0.2">
      <c r="A376" s="81">
        <v>362</v>
      </c>
      <c r="B376" s="82" t="s">
        <v>977</v>
      </c>
      <c r="C376" s="83" t="s">
        <v>978</v>
      </c>
      <c r="D376" s="83" t="s">
        <v>895</v>
      </c>
      <c r="E376" s="83" t="s">
        <v>979</v>
      </c>
      <c r="F376" s="84">
        <v>10000</v>
      </c>
      <c r="G376" s="84">
        <v>10000</v>
      </c>
      <c r="H376" s="89" t="s">
        <v>127</v>
      </c>
      <c r="I376" s="86">
        <v>0</v>
      </c>
      <c r="J376" s="86">
        <v>0</v>
      </c>
      <c r="K376" s="87">
        <v>0</v>
      </c>
      <c r="L376" s="87">
        <v>0</v>
      </c>
      <c r="M376" s="84">
        <v>10000</v>
      </c>
      <c r="N376" s="88" t="s">
        <v>530</v>
      </c>
      <c r="O376" s="67"/>
      <c r="P376" s="80">
        <v>367</v>
      </c>
    </row>
    <row r="377" spans="1:16" x14ac:dyDescent="0.2">
      <c r="A377" s="81">
        <v>363</v>
      </c>
      <c r="B377" s="82" t="s">
        <v>980</v>
      </c>
      <c r="C377" s="83" t="s">
        <v>978</v>
      </c>
      <c r="D377" s="83" t="s">
        <v>981</v>
      </c>
      <c r="E377" s="83" t="s">
        <v>982</v>
      </c>
      <c r="F377" s="84">
        <v>55000</v>
      </c>
      <c r="G377" s="84">
        <v>55000</v>
      </c>
      <c r="H377" s="89" t="s">
        <v>127</v>
      </c>
      <c r="I377" s="86">
        <v>0</v>
      </c>
      <c r="J377" s="86">
        <v>0</v>
      </c>
      <c r="K377" s="87">
        <v>0</v>
      </c>
      <c r="L377" s="87">
        <v>0</v>
      </c>
      <c r="M377" s="84">
        <v>55000</v>
      </c>
      <c r="N377" s="88" t="s">
        <v>530</v>
      </c>
      <c r="O377" s="67"/>
      <c r="P377" s="80">
        <v>368</v>
      </c>
    </row>
    <row r="378" spans="1:16" x14ac:dyDescent="0.2">
      <c r="A378" s="81">
        <v>364</v>
      </c>
      <c r="B378" s="82" t="s">
        <v>983</v>
      </c>
      <c r="C378" s="83" t="s">
        <v>984</v>
      </c>
      <c r="D378" s="83" t="s">
        <v>985</v>
      </c>
      <c r="E378" s="83" t="s">
        <v>986</v>
      </c>
      <c r="F378" s="84">
        <v>4000</v>
      </c>
      <c r="G378" s="84">
        <v>4000</v>
      </c>
      <c r="H378" s="89" t="s">
        <v>127</v>
      </c>
      <c r="I378" s="86">
        <v>0</v>
      </c>
      <c r="J378" s="86">
        <v>0</v>
      </c>
      <c r="K378" s="87">
        <v>0</v>
      </c>
      <c r="L378" s="87">
        <v>0</v>
      </c>
      <c r="M378" s="84">
        <v>4000</v>
      </c>
      <c r="N378" s="88" t="s">
        <v>530</v>
      </c>
      <c r="O378" s="67"/>
      <c r="P378" s="80">
        <v>369</v>
      </c>
    </row>
    <row r="379" spans="1:16" x14ac:dyDescent="0.2">
      <c r="A379" s="81">
        <v>365</v>
      </c>
      <c r="B379" s="82" t="s">
        <v>987</v>
      </c>
      <c r="C379" s="83" t="s">
        <v>220</v>
      </c>
      <c r="D379" s="83" t="s">
        <v>981</v>
      </c>
      <c r="E379" s="83" t="s">
        <v>988</v>
      </c>
      <c r="F379" s="84">
        <v>20000</v>
      </c>
      <c r="G379" s="84">
        <v>20000</v>
      </c>
      <c r="H379" s="89" t="s">
        <v>127</v>
      </c>
      <c r="I379" s="86">
        <v>0</v>
      </c>
      <c r="J379" s="86">
        <v>0</v>
      </c>
      <c r="K379" s="87">
        <v>0</v>
      </c>
      <c r="L379" s="87">
        <v>0</v>
      </c>
      <c r="M379" s="84">
        <v>20000</v>
      </c>
      <c r="N379" s="88" t="s">
        <v>530</v>
      </c>
      <c r="O379" s="67"/>
      <c r="P379" s="80">
        <v>370</v>
      </c>
    </row>
    <row r="380" spans="1:16" x14ac:dyDescent="0.2">
      <c r="A380" s="81">
        <v>366</v>
      </c>
      <c r="B380" s="82" t="s">
        <v>989</v>
      </c>
      <c r="C380" s="83" t="s">
        <v>481</v>
      </c>
      <c r="D380" s="83" t="s">
        <v>647</v>
      </c>
      <c r="E380" s="83" t="s">
        <v>990</v>
      </c>
      <c r="F380" s="84">
        <v>207000</v>
      </c>
      <c r="G380" s="84">
        <v>207000</v>
      </c>
      <c r="H380" s="89" t="s">
        <v>127</v>
      </c>
      <c r="I380" s="86">
        <v>0</v>
      </c>
      <c r="J380" s="86">
        <v>0</v>
      </c>
      <c r="K380" s="87">
        <v>0</v>
      </c>
      <c r="L380" s="87">
        <v>0</v>
      </c>
      <c r="M380" s="84">
        <v>207000</v>
      </c>
      <c r="N380" s="88" t="s">
        <v>530</v>
      </c>
      <c r="O380" s="67"/>
      <c r="P380" s="80">
        <v>371</v>
      </c>
    </row>
    <row r="381" spans="1:16" x14ac:dyDescent="0.2">
      <c r="A381" s="81">
        <v>367</v>
      </c>
      <c r="B381" s="82" t="s">
        <v>991</v>
      </c>
      <c r="C381" s="83" t="s">
        <v>667</v>
      </c>
      <c r="D381" s="83" t="s">
        <v>963</v>
      </c>
      <c r="E381" s="83" t="s">
        <v>992</v>
      </c>
      <c r="F381" s="84">
        <v>75000</v>
      </c>
      <c r="G381" s="84">
        <v>75000</v>
      </c>
      <c r="H381" s="89" t="s">
        <v>127</v>
      </c>
      <c r="I381" s="86">
        <v>0</v>
      </c>
      <c r="J381" s="86">
        <v>0</v>
      </c>
      <c r="K381" s="87">
        <v>0</v>
      </c>
      <c r="L381" s="87">
        <v>0</v>
      </c>
      <c r="M381" s="84">
        <v>75000</v>
      </c>
      <c r="N381" s="88" t="s">
        <v>530</v>
      </c>
      <c r="O381" s="67"/>
      <c r="P381" s="80">
        <v>372</v>
      </c>
    </row>
    <row r="382" spans="1:16" x14ac:dyDescent="0.2">
      <c r="A382" s="81">
        <v>368</v>
      </c>
      <c r="B382" s="82" t="s">
        <v>993</v>
      </c>
      <c r="C382" s="83" t="s">
        <v>667</v>
      </c>
      <c r="D382" s="83" t="s">
        <v>966</v>
      </c>
      <c r="E382" s="83" t="s">
        <v>994</v>
      </c>
      <c r="F382" s="84">
        <v>20000</v>
      </c>
      <c r="G382" s="84">
        <v>20000</v>
      </c>
      <c r="H382" s="89" t="s">
        <v>127</v>
      </c>
      <c r="I382" s="86">
        <v>0</v>
      </c>
      <c r="J382" s="86">
        <v>0</v>
      </c>
      <c r="K382" s="87">
        <v>0</v>
      </c>
      <c r="L382" s="87">
        <v>0</v>
      </c>
      <c r="M382" s="84">
        <v>20000</v>
      </c>
      <c r="N382" s="88" t="s">
        <v>530</v>
      </c>
      <c r="O382" s="67"/>
      <c r="P382" s="80">
        <v>373</v>
      </c>
    </row>
    <row r="383" spans="1:16" x14ac:dyDescent="0.2">
      <c r="A383" s="81">
        <v>369</v>
      </c>
      <c r="B383" s="82" t="s">
        <v>995</v>
      </c>
      <c r="C383" s="83" t="s">
        <v>232</v>
      </c>
      <c r="D383" s="83" t="s">
        <v>996</v>
      </c>
      <c r="E383" s="83" t="s">
        <v>997</v>
      </c>
      <c r="F383" s="84">
        <v>15000</v>
      </c>
      <c r="G383" s="84">
        <v>15000</v>
      </c>
      <c r="H383" s="89" t="s">
        <v>127</v>
      </c>
      <c r="I383" s="86">
        <v>0</v>
      </c>
      <c r="J383" s="86">
        <v>0</v>
      </c>
      <c r="K383" s="87">
        <v>0</v>
      </c>
      <c r="L383" s="87">
        <v>0</v>
      </c>
      <c r="M383" s="84">
        <v>15000</v>
      </c>
      <c r="N383" s="88" t="s">
        <v>530</v>
      </c>
      <c r="O383" s="67"/>
      <c r="P383" s="80">
        <v>374</v>
      </c>
    </row>
    <row r="384" spans="1:16" x14ac:dyDescent="0.2">
      <c r="A384" s="81">
        <v>370</v>
      </c>
      <c r="B384" s="82" t="s">
        <v>998</v>
      </c>
      <c r="C384" s="83" t="s">
        <v>232</v>
      </c>
      <c r="D384" s="83" t="s">
        <v>999</v>
      </c>
      <c r="E384" s="83" t="s">
        <v>1000</v>
      </c>
      <c r="F384" s="84">
        <v>45000</v>
      </c>
      <c r="G384" s="84">
        <v>45000</v>
      </c>
      <c r="H384" s="89" t="s">
        <v>127</v>
      </c>
      <c r="I384" s="86">
        <v>0</v>
      </c>
      <c r="J384" s="86">
        <v>0</v>
      </c>
      <c r="K384" s="87">
        <v>0</v>
      </c>
      <c r="L384" s="87">
        <v>0</v>
      </c>
      <c r="M384" s="84">
        <v>45000</v>
      </c>
      <c r="N384" s="88" t="s">
        <v>530</v>
      </c>
      <c r="O384" s="67"/>
      <c r="P384" s="80">
        <v>375</v>
      </c>
    </row>
    <row r="385" spans="1:16" ht="30" x14ac:dyDescent="0.2">
      <c r="A385" s="81">
        <v>371</v>
      </c>
      <c r="B385" s="82" t="s">
        <v>1001</v>
      </c>
      <c r="C385" s="83" t="s">
        <v>1002</v>
      </c>
      <c r="D385" s="83" t="s">
        <v>1003</v>
      </c>
      <c r="E385" s="83" t="s">
        <v>1004</v>
      </c>
      <c r="F385" s="84">
        <v>25000</v>
      </c>
      <c r="G385" s="84">
        <v>25000</v>
      </c>
      <c r="H385" s="89" t="s">
        <v>127</v>
      </c>
      <c r="I385" s="86">
        <v>0</v>
      </c>
      <c r="J385" s="86">
        <v>0</v>
      </c>
      <c r="K385" s="87">
        <v>0</v>
      </c>
      <c r="L385" s="87">
        <v>0</v>
      </c>
      <c r="M385" s="84">
        <v>25000</v>
      </c>
      <c r="N385" s="88" t="s">
        <v>530</v>
      </c>
      <c r="O385" s="67"/>
      <c r="P385" s="80">
        <v>376</v>
      </c>
    </row>
    <row r="386" spans="1:16" x14ac:dyDescent="0.2">
      <c r="A386" s="81">
        <v>372</v>
      </c>
      <c r="B386" s="82" t="s">
        <v>1005</v>
      </c>
      <c r="C386" s="83" t="s">
        <v>1006</v>
      </c>
      <c r="D386" s="83" t="s">
        <v>1007</v>
      </c>
      <c r="E386" s="83" t="s">
        <v>1008</v>
      </c>
      <c r="F386" s="84">
        <v>25000</v>
      </c>
      <c r="G386" s="84">
        <v>25000</v>
      </c>
      <c r="H386" s="89" t="s">
        <v>127</v>
      </c>
      <c r="I386" s="86">
        <v>0</v>
      </c>
      <c r="J386" s="86">
        <v>0</v>
      </c>
      <c r="K386" s="87">
        <v>0</v>
      </c>
      <c r="L386" s="87">
        <v>0</v>
      </c>
      <c r="M386" s="84">
        <v>25000</v>
      </c>
      <c r="N386" s="88" t="s">
        <v>530</v>
      </c>
      <c r="O386" s="67"/>
      <c r="P386" s="80">
        <v>377</v>
      </c>
    </row>
    <row r="387" spans="1:16" x14ac:dyDescent="0.2">
      <c r="A387" s="81">
        <v>373</v>
      </c>
      <c r="B387" s="82" t="s">
        <v>1009</v>
      </c>
      <c r="C387" s="83" t="s">
        <v>1006</v>
      </c>
      <c r="D387" s="83" t="s">
        <v>1010</v>
      </c>
      <c r="E387" s="83" t="s">
        <v>1011</v>
      </c>
      <c r="F387" s="84">
        <v>25000</v>
      </c>
      <c r="G387" s="84">
        <v>25000</v>
      </c>
      <c r="H387" s="89" t="s">
        <v>127</v>
      </c>
      <c r="I387" s="86">
        <v>0</v>
      </c>
      <c r="J387" s="86">
        <v>0</v>
      </c>
      <c r="K387" s="87">
        <v>0</v>
      </c>
      <c r="L387" s="87">
        <v>0</v>
      </c>
      <c r="M387" s="84">
        <v>25000</v>
      </c>
      <c r="N387" s="88" t="s">
        <v>530</v>
      </c>
      <c r="O387" s="67"/>
      <c r="P387" s="80">
        <v>378</v>
      </c>
    </row>
    <row r="388" spans="1:16" ht="30" x14ac:dyDescent="0.2">
      <c r="A388" s="81">
        <v>374</v>
      </c>
      <c r="B388" s="82" t="s">
        <v>1012</v>
      </c>
      <c r="C388" s="83" t="s">
        <v>1006</v>
      </c>
      <c r="D388" s="83" t="s">
        <v>1013</v>
      </c>
      <c r="E388" s="83" t="s">
        <v>1014</v>
      </c>
      <c r="F388" s="84">
        <v>75000</v>
      </c>
      <c r="G388" s="84">
        <v>75000</v>
      </c>
      <c r="H388" s="89" t="s">
        <v>127</v>
      </c>
      <c r="I388" s="86">
        <v>0</v>
      </c>
      <c r="J388" s="86">
        <v>0</v>
      </c>
      <c r="K388" s="87">
        <v>0</v>
      </c>
      <c r="L388" s="87">
        <v>0</v>
      </c>
      <c r="M388" s="84">
        <v>75000</v>
      </c>
      <c r="N388" s="88" t="s">
        <v>530</v>
      </c>
      <c r="O388" s="67"/>
      <c r="P388" s="80">
        <v>379</v>
      </c>
    </row>
    <row r="389" spans="1:16" x14ac:dyDescent="0.2">
      <c r="A389" s="81">
        <v>375</v>
      </c>
      <c r="B389" s="82" t="s">
        <v>1015</v>
      </c>
      <c r="C389" s="83" t="s">
        <v>1016</v>
      </c>
      <c r="D389" s="83" t="s">
        <v>915</v>
      </c>
      <c r="E389" s="83" t="s">
        <v>1017</v>
      </c>
      <c r="F389" s="84">
        <v>15000</v>
      </c>
      <c r="G389" s="84">
        <v>15000</v>
      </c>
      <c r="H389" s="89" t="s">
        <v>127</v>
      </c>
      <c r="I389" s="86">
        <v>0</v>
      </c>
      <c r="J389" s="86">
        <v>0</v>
      </c>
      <c r="K389" s="87">
        <v>0</v>
      </c>
      <c r="L389" s="87">
        <v>0</v>
      </c>
      <c r="M389" s="84">
        <v>15000</v>
      </c>
      <c r="N389" s="88" t="s">
        <v>530</v>
      </c>
      <c r="O389" s="67"/>
      <c r="P389" s="80">
        <v>380</v>
      </c>
    </row>
    <row r="390" spans="1:16" x14ac:dyDescent="0.2">
      <c r="A390" s="81">
        <v>376</v>
      </c>
      <c r="B390" s="82" t="s">
        <v>1018</v>
      </c>
      <c r="C390" s="83" t="s">
        <v>1016</v>
      </c>
      <c r="D390" s="83" t="s">
        <v>921</v>
      </c>
      <c r="E390" s="83" t="s">
        <v>1019</v>
      </c>
      <c r="F390" s="84">
        <v>25000</v>
      </c>
      <c r="G390" s="84">
        <v>25000</v>
      </c>
      <c r="H390" s="89" t="s">
        <v>127</v>
      </c>
      <c r="I390" s="86">
        <v>0</v>
      </c>
      <c r="J390" s="86">
        <v>0</v>
      </c>
      <c r="K390" s="87">
        <v>0</v>
      </c>
      <c r="L390" s="87">
        <v>0</v>
      </c>
      <c r="M390" s="84">
        <v>25000</v>
      </c>
      <c r="N390" s="88" t="s">
        <v>530</v>
      </c>
      <c r="O390" s="67"/>
      <c r="P390" s="80">
        <v>381</v>
      </c>
    </row>
    <row r="391" spans="1:16" ht="30" x14ac:dyDescent="0.2">
      <c r="A391" s="81">
        <v>377</v>
      </c>
      <c r="B391" s="82" t="s">
        <v>1020</v>
      </c>
      <c r="C391" s="83" t="s">
        <v>1016</v>
      </c>
      <c r="D391" s="83" t="s">
        <v>1021</v>
      </c>
      <c r="E391" s="83" t="s">
        <v>1022</v>
      </c>
      <c r="F391" s="84">
        <v>25000</v>
      </c>
      <c r="G391" s="84">
        <v>25000</v>
      </c>
      <c r="H391" s="89" t="s">
        <v>127</v>
      </c>
      <c r="I391" s="86">
        <v>0</v>
      </c>
      <c r="J391" s="86">
        <v>0</v>
      </c>
      <c r="K391" s="87">
        <v>0</v>
      </c>
      <c r="L391" s="87">
        <v>0</v>
      </c>
      <c r="M391" s="84">
        <v>25000</v>
      </c>
      <c r="N391" s="88" t="s">
        <v>530</v>
      </c>
      <c r="O391" s="67"/>
      <c r="P391" s="80">
        <v>382</v>
      </c>
    </row>
    <row r="392" spans="1:16" x14ac:dyDescent="0.2">
      <c r="A392" s="81">
        <v>378</v>
      </c>
      <c r="B392" s="82" t="s">
        <v>1023</v>
      </c>
      <c r="C392" s="83" t="s">
        <v>1016</v>
      </c>
      <c r="D392" s="83" t="s">
        <v>924</v>
      </c>
      <c r="E392" s="83" t="s">
        <v>1024</v>
      </c>
      <c r="F392" s="84">
        <v>61000</v>
      </c>
      <c r="G392" s="84">
        <v>61000</v>
      </c>
      <c r="H392" s="89" t="s">
        <v>127</v>
      </c>
      <c r="I392" s="86">
        <v>0</v>
      </c>
      <c r="J392" s="86">
        <v>0</v>
      </c>
      <c r="K392" s="87">
        <v>0</v>
      </c>
      <c r="L392" s="87">
        <v>0</v>
      </c>
      <c r="M392" s="84">
        <v>61000</v>
      </c>
      <c r="N392" s="88" t="s">
        <v>530</v>
      </c>
      <c r="O392" s="67"/>
      <c r="P392" s="80">
        <v>383</v>
      </c>
    </row>
    <row r="393" spans="1:16" x14ac:dyDescent="0.2">
      <c r="A393" s="81">
        <v>379</v>
      </c>
      <c r="B393" s="82" t="s">
        <v>1025</v>
      </c>
      <c r="C393" s="83" t="s">
        <v>1026</v>
      </c>
      <c r="D393" s="83" t="s">
        <v>891</v>
      </c>
      <c r="E393" s="83" t="s">
        <v>1027</v>
      </c>
      <c r="F393" s="84">
        <v>25000</v>
      </c>
      <c r="G393" s="84">
        <v>25000</v>
      </c>
      <c r="H393" s="89" t="s">
        <v>127</v>
      </c>
      <c r="I393" s="86">
        <v>0</v>
      </c>
      <c r="J393" s="86">
        <v>0</v>
      </c>
      <c r="K393" s="87">
        <v>0</v>
      </c>
      <c r="L393" s="87">
        <v>0</v>
      </c>
      <c r="M393" s="84">
        <v>25000</v>
      </c>
      <c r="N393" s="88" t="s">
        <v>530</v>
      </c>
      <c r="O393" s="67"/>
      <c r="P393" s="80">
        <v>384</v>
      </c>
    </row>
    <row r="394" spans="1:16" x14ac:dyDescent="0.2">
      <c r="A394" s="81">
        <v>380</v>
      </c>
      <c r="B394" s="82" t="s">
        <v>1028</v>
      </c>
      <c r="C394" s="83" t="s">
        <v>353</v>
      </c>
      <c r="D394" s="83" t="s">
        <v>1029</v>
      </c>
      <c r="E394" s="83" t="s">
        <v>1030</v>
      </c>
      <c r="F394" s="84">
        <v>10000</v>
      </c>
      <c r="G394" s="84">
        <v>10000</v>
      </c>
      <c r="H394" s="89" t="s">
        <v>127</v>
      </c>
      <c r="I394" s="86">
        <v>0</v>
      </c>
      <c r="J394" s="86">
        <v>0</v>
      </c>
      <c r="K394" s="87">
        <v>0</v>
      </c>
      <c r="L394" s="87">
        <v>0</v>
      </c>
      <c r="M394" s="84">
        <v>10000</v>
      </c>
      <c r="N394" s="88" t="s">
        <v>530</v>
      </c>
      <c r="O394" s="67"/>
      <c r="P394" s="80">
        <v>385</v>
      </c>
    </row>
    <row r="395" spans="1:16" x14ac:dyDescent="0.2">
      <c r="A395" s="81">
        <v>381</v>
      </c>
      <c r="B395" s="82" t="s">
        <v>1031</v>
      </c>
      <c r="C395" s="83" t="s">
        <v>353</v>
      </c>
      <c r="D395" s="83" t="s">
        <v>1032</v>
      </c>
      <c r="E395" s="83" t="s">
        <v>1033</v>
      </c>
      <c r="F395" s="84">
        <v>50000</v>
      </c>
      <c r="G395" s="84">
        <v>50000</v>
      </c>
      <c r="H395" s="89" t="s">
        <v>127</v>
      </c>
      <c r="I395" s="86">
        <v>0</v>
      </c>
      <c r="J395" s="86">
        <v>0</v>
      </c>
      <c r="K395" s="87">
        <v>0</v>
      </c>
      <c r="L395" s="87">
        <v>0</v>
      </c>
      <c r="M395" s="84">
        <v>50000</v>
      </c>
      <c r="N395" s="88" t="s">
        <v>530</v>
      </c>
      <c r="O395" s="67"/>
      <c r="P395" s="80">
        <v>386</v>
      </c>
    </row>
    <row r="396" spans="1:16" x14ac:dyDescent="0.2">
      <c r="A396" s="81">
        <v>382</v>
      </c>
      <c r="B396" s="82" t="s">
        <v>1034</v>
      </c>
      <c r="C396" s="83" t="s">
        <v>1035</v>
      </c>
      <c r="D396" s="83" t="s">
        <v>1036</v>
      </c>
      <c r="E396" s="83" t="s">
        <v>1037</v>
      </c>
      <c r="F396" s="84">
        <v>20000</v>
      </c>
      <c r="G396" s="84">
        <v>20000</v>
      </c>
      <c r="H396" s="89" t="s">
        <v>127</v>
      </c>
      <c r="I396" s="86">
        <v>0</v>
      </c>
      <c r="J396" s="86">
        <v>0</v>
      </c>
      <c r="K396" s="87">
        <v>0</v>
      </c>
      <c r="L396" s="87">
        <v>0</v>
      </c>
      <c r="M396" s="84">
        <v>20000</v>
      </c>
      <c r="N396" s="88" t="s">
        <v>530</v>
      </c>
      <c r="O396" s="67"/>
      <c r="P396" s="80">
        <v>387</v>
      </c>
    </row>
    <row r="397" spans="1:16" x14ac:dyDescent="0.2">
      <c r="A397" s="81">
        <v>383</v>
      </c>
      <c r="B397" s="82" t="s">
        <v>1038</v>
      </c>
      <c r="C397" s="83" t="s">
        <v>1035</v>
      </c>
      <c r="D397" s="83" t="s">
        <v>1039</v>
      </c>
      <c r="E397" s="83" t="s">
        <v>1040</v>
      </c>
      <c r="F397" s="84">
        <v>134800</v>
      </c>
      <c r="G397" s="84">
        <v>134800</v>
      </c>
      <c r="H397" s="89" t="s">
        <v>127</v>
      </c>
      <c r="I397" s="86">
        <v>0</v>
      </c>
      <c r="J397" s="86">
        <v>0</v>
      </c>
      <c r="K397" s="87">
        <v>0</v>
      </c>
      <c r="L397" s="87">
        <v>0</v>
      </c>
      <c r="M397" s="84">
        <v>134800</v>
      </c>
      <c r="N397" s="88" t="s">
        <v>530</v>
      </c>
      <c r="O397" s="67"/>
      <c r="P397" s="80">
        <v>388</v>
      </c>
    </row>
    <row r="398" spans="1:16" x14ac:dyDescent="0.2">
      <c r="A398" s="81">
        <v>384</v>
      </c>
      <c r="B398" s="82" t="s">
        <v>1041</v>
      </c>
      <c r="C398" s="83" t="s">
        <v>481</v>
      </c>
      <c r="D398" s="83" t="s">
        <v>1042</v>
      </c>
      <c r="E398" s="83" t="s">
        <v>1043</v>
      </c>
      <c r="F398" s="84">
        <v>110000</v>
      </c>
      <c r="G398" s="84">
        <v>110000</v>
      </c>
      <c r="H398" s="89" t="s">
        <v>127</v>
      </c>
      <c r="I398" s="86">
        <v>0</v>
      </c>
      <c r="J398" s="86">
        <v>0</v>
      </c>
      <c r="K398" s="87">
        <v>0</v>
      </c>
      <c r="L398" s="87">
        <v>0</v>
      </c>
      <c r="M398" s="84">
        <v>110000</v>
      </c>
      <c r="N398" s="88" t="s">
        <v>530</v>
      </c>
      <c r="O398" s="67"/>
      <c r="P398" s="80">
        <v>389</v>
      </c>
    </row>
    <row r="399" spans="1:16" x14ac:dyDescent="0.2">
      <c r="A399" s="81">
        <v>385</v>
      </c>
      <c r="B399" s="82" t="s">
        <v>1044</v>
      </c>
      <c r="C399" s="83" t="s">
        <v>481</v>
      </c>
      <c r="D399" s="83" t="s">
        <v>1045</v>
      </c>
      <c r="E399" s="83" t="s">
        <v>1046</v>
      </c>
      <c r="F399" s="84">
        <v>150000</v>
      </c>
      <c r="G399" s="84">
        <v>150000</v>
      </c>
      <c r="H399" s="89" t="s">
        <v>127</v>
      </c>
      <c r="I399" s="86">
        <v>0</v>
      </c>
      <c r="J399" s="86">
        <v>0</v>
      </c>
      <c r="K399" s="87">
        <v>0</v>
      </c>
      <c r="L399" s="87">
        <v>0</v>
      </c>
      <c r="M399" s="84">
        <v>150000</v>
      </c>
      <c r="N399" s="88" t="s">
        <v>530</v>
      </c>
      <c r="O399" s="67"/>
      <c r="P399" s="80">
        <v>390</v>
      </c>
    </row>
    <row r="400" spans="1:16" ht="30" x14ac:dyDescent="0.2">
      <c r="A400" s="81">
        <v>386</v>
      </c>
      <c r="B400" s="82" t="s">
        <v>1047</v>
      </c>
      <c r="C400" s="83" t="s">
        <v>481</v>
      </c>
      <c r="D400" s="83" t="s">
        <v>1048</v>
      </c>
      <c r="E400" s="83" t="s">
        <v>1049</v>
      </c>
      <c r="F400" s="84">
        <v>7500</v>
      </c>
      <c r="G400" s="84">
        <v>7500</v>
      </c>
      <c r="H400" s="89" t="s">
        <v>127</v>
      </c>
      <c r="I400" s="86">
        <v>0</v>
      </c>
      <c r="J400" s="86">
        <v>0</v>
      </c>
      <c r="K400" s="87">
        <v>0</v>
      </c>
      <c r="L400" s="87">
        <v>0</v>
      </c>
      <c r="M400" s="84">
        <v>7500</v>
      </c>
      <c r="N400" s="88" t="s">
        <v>530</v>
      </c>
      <c r="O400" s="67"/>
      <c r="P400" s="80">
        <v>391</v>
      </c>
    </row>
    <row r="401" spans="1:16" ht="30" x14ac:dyDescent="0.2">
      <c r="A401" s="81">
        <v>387</v>
      </c>
      <c r="B401" s="82" t="s">
        <v>1050</v>
      </c>
      <c r="C401" s="83" t="s">
        <v>481</v>
      </c>
      <c r="D401" s="83" t="s">
        <v>1051</v>
      </c>
      <c r="E401" s="83" t="s">
        <v>1052</v>
      </c>
      <c r="F401" s="84">
        <v>8500</v>
      </c>
      <c r="G401" s="84">
        <v>8500</v>
      </c>
      <c r="H401" s="89" t="s">
        <v>127</v>
      </c>
      <c r="I401" s="86">
        <v>0</v>
      </c>
      <c r="J401" s="86">
        <v>0</v>
      </c>
      <c r="K401" s="87">
        <v>0</v>
      </c>
      <c r="L401" s="87">
        <v>0</v>
      </c>
      <c r="M401" s="84">
        <v>8500</v>
      </c>
      <c r="N401" s="88" t="s">
        <v>530</v>
      </c>
      <c r="O401" s="67"/>
      <c r="P401" s="80">
        <v>392</v>
      </c>
    </row>
    <row r="402" spans="1:16" x14ac:dyDescent="0.2">
      <c r="A402" s="81">
        <v>388</v>
      </c>
      <c r="B402" s="82" t="s">
        <v>1053</v>
      </c>
      <c r="C402" s="83" t="s">
        <v>1054</v>
      </c>
      <c r="D402" s="83" t="s">
        <v>1055</v>
      </c>
      <c r="E402" s="83" t="s">
        <v>1056</v>
      </c>
      <c r="F402" s="84">
        <v>8500</v>
      </c>
      <c r="G402" s="84">
        <v>8500</v>
      </c>
      <c r="H402" s="89" t="s">
        <v>127</v>
      </c>
      <c r="I402" s="86">
        <v>0</v>
      </c>
      <c r="J402" s="86">
        <v>0</v>
      </c>
      <c r="K402" s="87">
        <v>0</v>
      </c>
      <c r="L402" s="87">
        <v>0</v>
      </c>
      <c r="M402" s="84">
        <v>8500</v>
      </c>
      <c r="N402" s="88" t="s">
        <v>530</v>
      </c>
      <c r="O402" s="67"/>
      <c r="P402" s="80">
        <v>393</v>
      </c>
    </row>
    <row r="403" spans="1:16" x14ac:dyDescent="0.2">
      <c r="A403" s="81">
        <v>389</v>
      </c>
      <c r="B403" s="82" t="s">
        <v>1057</v>
      </c>
      <c r="C403" s="83" t="s">
        <v>1054</v>
      </c>
      <c r="D403" s="83" t="s">
        <v>1058</v>
      </c>
      <c r="E403" s="83" t="s">
        <v>1059</v>
      </c>
      <c r="F403" s="84">
        <v>20000</v>
      </c>
      <c r="G403" s="84">
        <v>20000</v>
      </c>
      <c r="H403" s="89" t="s">
        <v>127</v>
      </c>
      <c r="I403" s="86">
        <v>0</v>
      </c>
      <c r="J403" s="86">
        <v>0</v>
      </c>
      <c r="K403" s="87">
        <v>0</v>
      </c>
      <c r="L403" s="87">
        <v>0</v>
      </c>
      <c r="M403" s="84">
        <v>20000</v>
      </c>
      <c r="N403" s="88" t="s">
        <v>530</v>
      </c>
      <c r="O403" s="67"/>
      <c r="P403" s="80">
        <v>394</v>
      </c>
    </row>
    <row r="404" spans="1:16" x14ac:dyDescent="0.2">
      <c r="A404" s="81">
        <v>390</v>
      </c>
      <c r="B404" s="82" t="s">
        <v>1060</v>
      </c>
      <c r="C404" s="83" t="s">
        <v>481</v>
      </c>
      <c r="D404" s="83" t="s">
        <v>647</v>
      </c>
      <c r="E404" s="83" t="s">
        <v>1061</v>
      </c>
      <c r="F404" s="84">
        <v>303000</v>
      </c>
      <c r="G404" s="84">
        <v>303000</v>
      </c>
      <c r="H404" s="89" t="s">
        <v>127</v>
      </c>
      <c r="I404" s="86">
        <v>0</v>
      </c>
      <c r="J404" s="86">
        <v>0</v>
      </c>
      <c r="K404" s="87">
        <v>0</v>
      </c>
      <c r="L404" s="87">
        <v>0</v>
      </c>
      <c r="M404" s="84">
        <v>303000</v>
      </c>
      <c r="N404" s="88" t="s">
        <v>530</v>
      </c>
      <c r="O404" s="67"/>
      <c r="P404" s="80">
        <v>395</v>
      </c>
    </row>
    <row r="405" spans="1:16" x14ac:dyDescent="0.2">
      <c r="A405" s="81">
        <v>391</v>
      </c>
      <c r="B405" s="82" t="s">
        <v>1062</v>
      </c>
      <c r="C405" s="83" t="s">
        <v>481</v>
      </c>
      <c r="D405" s="83" t="s">
        <v>1042</v>
      </c>
      <c r="E405" s="83" t="s">
        <v>1063</v>
      </c>
      <c r="F405" s="84">
        <v>150000</v>
      </c>
      <c r="G405" s="84">
        <v>150000</v>
      </c>
      <c r="H405" s="89" t="s">
        <v>127</v>
      </c>
      <c r="I405" s="86">
        <v>0</v>
      </c>
      <c r="J405" s="86">
        <v>0</v>
      </c>
      <c r="K405" s="87">
        <v>0</v>
      </c>
      <c r="L405" s="87">
        <v>0</v>
      </c>
      <c r="M405" s="84">
        <v>150000</v>
      </c>
      <c r="N405" s="88" t="s">
        <v>530</v>
      </c>
      <c r="O405" s="67"/>
      <c r="P405" s="80">
        <v>396</v>
      </c>
    </row>
    <row r="406" spans="1:16" x14ac:dyDescent="0.2">
      <c r="A406" s="81">
        <v>392</v>
      </c>
      <c r="B406" s="82" t="s">
        <v>1064</v>
      </c>
      <c r="C406" s="83" t="s">
        <v>481</v>
      </c>
      <c r="D406" s="83" t="s">
        <v>1065</v>
      </c>
      <c r="E406" s="83" t="s">
        <v>1066</v>
      </c>
      <c r="F406" s="84">
        <v>264000</v>
      </c>
      <c r="G406" s="84">
        <v>264000</v>
      </c>
      <c r="H406" s="89" t="s">
        <v>127</v>
      </c>
      <c r="I406" s="86">
        <v>0</v>
      </c>
      <c r="J406" s="86">
        <v>0</v>
      </c>
      <c r="K406" s="87">
        <v>0</v>
      </c>
      <c r="L406" s="87">
        <v>0</v>
      </c>
      <c r="M406" s="84">
        <v>264000</v>
      </c>
      <c r="N406" s="88" t="s">
        <v>530</v>
      </c>
      <c r="O406" s="67"/>
      <c r="P406" s="80">
        <v>397</v>
      </c>
    </row>
    <row r="407" spans="1:16" x14ac:dyDescent="0.2">
      <c r="A407" s="81">
        <v>393</v>
      </c>
      <c r="B407" s="82" t="s">
        <v>1067</v>
      </c>
      <c r="C407" s="83" t="s">
        <v>1068</v>
      </c>
      <c r="D407" s="83" t="s">
        <v>1069</v>
      </c>
      <c r="E407" s="83" t="s">
        <v>1070</v>
      </c>
      <c r="F407" s="84">
        <v>30000</v>
      </c>
      <c r="G407" s="84">
        <v>30000</v>
      </c>
      <c r="H407" s="89" t="s">
        <v>127</v>
      </c>
      <c r="I407" s="86">
        <v>0</v>
      </c>
      <c r="J407" s="86">
        <v>0</v>
      </c>
      <c r="K407" s="87">
        <v>0</v>
      </c>
      <c r="L407" s="87">
        <v>0</v>
      </c>
      <c r="M407" s="84">
        <v>30000</v>
      </c>
      <c r="N407" s="88" t="s">
        <v>530</v>
      </c>
      <c r="O407" s="67"/>
      <c r="P407" s="80">
        <v>398</v>
      </c>
    </row>
    <row r="408" spans="1:16" ht="30" x14ac:dyDescent="0.2">
      <c r="A408" s="81">
        <v>394</v>
      </c>
      <c r="B408" s="82" t="s">
        <v>1071</v>
      </c>
      <c r="C408" s="83" t="s">
        <v>1068</v>
      </c>
      <c r="D408" s="83" t="s">
        <v>1072</v>
      </c>
      <c r="E408" s="83" t="s">
        <v>1073</v>
      </c>
      <c r="F408" s="84">
        <v>12000</v>
      </c>
      <c r="G408" s="84">
        <v>12000</v>
      </c>
      <c r="H408" s="89" t="s">
        <v>127</v>
      </c>
      <c r="I408" s="86">
        <v>0</v>
      </c>
      <c r="J408" s="86">
        <v>0</v>
      </c>
      <c r="K408" s="87">
        <v>0</v>
      </c>
      <c r="L408" s="87">
        <v>0</v>
      </c>
      <c r="M408" s="84">
        <v>12000</v>
      </c>
      <c r="N408" s="88" t="s">
        <v>530</v>
      </c>
      <c r="O408" s="67"/>
      <c r="P408" s="80">
        <v>399</v>
      </c>
    </row>
    <row r="409" spans="1:16" x14ac:dyDescent="0.2">
      <c r="A409" s="81">
        <v>395</v>
      </c>
      <c r="B409" s="82" t="s">
        <v>1074</v>
      </c>
      <c r="C409" s="83" t="s">
        <v>1068</v>
      </c>
      <c r="D409" s="83" t="s">
        <v>1075</v>
      </c>
      <c r="E409" s="83" t="s">
        <v>1076</v>
      </c>
      <c r="F409" s="84">
        <v>10000</v>
      </c>
      <c r="G409" s="84">
        <v>10000</v>
      </c>
      <c r="H409" s="89" t="s">
        <v>127</v>
      </c>
      <c r="I409" s="86">
        <v>0</v>
      </c>
      <c r="J409" s="86">
        <v>0</v>
      </c>
      <c r="K409" s="87">
        <v>0</v>
      </c>
      <c r="L409" s="87">
        <v>0</v>
      </c>
      <c r="M409" s="84">
        <v>10000</v>
      </c>
      <c r="N409" s="88" t="s">
        <v>530</v>
      </c>
      <c r="O409" s="67"/>
      <c r="P409" s="80">
        <v>400</v>
      </c>
    </row>
    <row r="410" spans="1:16" ht="30" x14ac:dyDescent="0.2">
      <c r="A410" s="81">
        <v>396</v>
      </c>
      <c r="B410" s="82" t="s">
        <v>1077</v>
      </c>
      <c r="C410" s="83" t="s">
        <v>377</v>
      </c>
      <c r="D410" s="83" t="s">
        <v>1013</v>
      </c>
      <c r="E410" s="83" t="s">
        <v>1078</v>
      </c>
      <c r="F410" s="84">
        <v>75000</v>
      </c>
      <c r="G410" s="84">
        <v>75000</v>
      </c>
      <c r="H410" s="89" t="s">
        <v>127</v>
      </c>
      <c r="I410" s="86">
        <v>0</v>
      </c>
      <c r="J410" s="86">
        <v>0</v>
      </c>
      <c r="K410" s="87">
        <v>0</v>
      </c>
      <c r="L410" s="87">
        <v>0</v>
      </c>
      <c r="M410" s="84">
        <v>75000</v>
      </c>
      <c r="N410" s="88" t="s">
        <v>530</v>
      </c>
      <c r="O410" s="67"/>
      <c r="P410" s="80">
        <v>401</v>
      </c>
    </row>
    <row r="411" spans="1:16" x14ac:dyDescent="0.2">
      <c r="A411" s="81">
        <v>397</v>
      </c>
      <c r="B411" s="82" t="s">
        <v>1079</v>
      </c>
      <c r="C411" s="83" t="s">
        <v>1080</v>
      </c>
      <c r="D411" s="83" t="s">
        <v>915</v>
      </c>
      <c r="E411" s="83" t="s">
        <v>1081</v>
      </c>
      <c r="F411" s="84">
        <v>15000</v>
      </c>
      <c r="G411" s="84">
        <v>15000</v>
      </c>
      <c r="H411" s="89" t="s">
        <v>127</v>
      </c>
      <c r="I411" s="86">
        <v>0</v>
      </c>
      <c r="J411" s="86">
        <v>0</v>
      </c>
      <c r="K411" s="87">
        <v>0</v>
      </c>
      <c r="L411" s="87">
        <v>0</v>
      </c>
      <c r="M411" s="84">
        <v>15000</v>
      </c>
      <c r="N411" s="88" t="s">
        <v>530</v>
      </c>
      <c r="O411" s="67"/>
      <c r="P411" s="80">
        <v>402</v>
      </c>
    </row>
    <row r="412" spans="1:16" x14ac:dyDescent="0.2">
      <c r="A412" s="81">
        <v>398</v>
      </c>
      <c r="B412" s="82" t="s">
        <v>1082</v>
      </c>
      <c r="C412" s="83" t="s">
        <v>1080</v>
      </c>
      <c r="D412" s="83" t="s">
        <v>921</v>
      </c>
      <c r="E412" s="83" t="s">
        <v>1083</v>
      </c>
      <c r="F412" s="84">
        <v>25000</v>
      </c>
      <c r="G412" s="84">
        <v>25000</v>
      </c>
      <c r="H412" s="89" t="s">
        <v>127</v>
      </c>
      <c r="I412" s="86">
        <v>0</v>
      </c>
      <c r="J412" s="86">
        <v>0</v>
      </c>
      <c r="K412" s="87">
        <v>0</v>
      </c>
      <c r="L412" s="87">
        <v>0</v>
      </c>
      <c r="M412" s="84">
        <v>25000</v>
      </c>
      <c r="N412" s="88" t="s">
        <v>530</v>
      </c>
      <c r="O412" s="67"/>
      <c r="P412" s="80">
        <v>403</v>
      </c>
    </row>
    <row r="413" spans="1:16" x14ac:dyDescent="0.2">
      <c r="A413" s="81">
        <v>399</v>
      </c>
      <c r="B413" s="82" t="s">
        <v>1084</v>
      </c>
      <c r="C413" s="83" t="s">
        <v>1080</v>
      </c>
      <c r="D413" s="83" t="s">
        <v>924</v>
      </c>
      <c r="E413" s="83" t="s">
        <v>1085</v>
      </c>
      <c r="F413" s="84">
        <v>61000</v>
      </c>
      <c r="G413" s="84">
        <v>61000</v>
      </c>
      <c r="H413" s="89" t="s">
        <v>127</v>
      </c>
      <c r="I413" s="86">
        <v>0</v>
      </c>
      <c r="J413" s="86">
        <v>0</v>
      </c>
      <c r="K413" s="87">
        <v>0</v>
      </c>
      <c r="L413" s="87">
        <v>0</v>
      </c>
      <c r="M413" s="84">
        <v>61000</v>
      </c>
      <c r="N413" s="88" t="s">
        <v>530</v>
      </c>
      <c r="O413" s="67"/>
      <c r="P413" s="80">
        <v>404</v>
      </c>
    </row>
    <row r="414" spans="1:16" x14ac:dyDescent="0.2">
      <c r="A414" s="81">
        <v>400</v>
      </c>
      <c r="B414" s="82" t="s">
        <v>1086</v>
      </c>
      <c r="C414" s="83" t="s">
        <v>481</v>
      </c>
      <c r="D414" s="83" t="s">
        <v>1087</v>
      </c>
      <c r="E414" s="83" t="s">
        <v>1088</v>
      </c>
      <c r="F414" s="84">
        <v>25000</v>
      </c>
      <c r="G414" s="84">
        <v>25000</v>
      </c>
      <c r="H414" s="89" t="s">
        <v>127</v>
      </c>
      <c r="I414" s="86">
        <v>0</v>
      </c>
      <c r="J414" s="86">
        <v>0</v>
      </c>
      <c r="K414" s="87">
        <v>0</v>
      </c>
      <c r="L414" s="87">
        <v>0</v>
      </c>
      <c r="M414" s="84">
        <v>25000</v>
      </c>
      <c r="N414" s="88" t="s">
        <v>530</v>
      </c>
      <c r="O414" s="67"/>
      <c r="P414" s="80">
        <v>405</v>
      </c>
    </row>
    <row r="415" spans="1:16" x14ac:dyDescent="0.2">
      <c r="A415" s="81">
        <v>401</v>
      </c>
      <c r="B415" s="82" t="s">
        <v>1089</v>
      </c>
      <c r="C415" s="83" t="s">
        <v>481</v>
      </c>
      <c r="D415" s="83" t="s">
        <v>1087</v>
      </c>
      <c r="E415" s="83" t="s">
        <v>1090</v>
      </c>
      <c r="F415" s="84">
        <v>25000</v>
      </c>
      <c r="G415" s="84">
        <v>25000</v>
      </c>
      <c r="H415" s="89" t="s">
        <v>127</v>
      </c>
      <c r="I415" s="86">
        <v>0</v>
      </c>
      <c r="J415" s="86">
        <v>0</v>
      </c>
      <c r="K415" s="87">
        <v>0</v>
      </c>
      <c r="L415" s="87">
        <v>0</v>
      </c>
      <c r="M415" s="84">
        <v>25000</v>
      </c>
      <c r="N415" s="88" t="s">
        <v>530</v>
      </c>
      <c r="O415" s="67"/>
      <c r="P415" s="80">
        <v>406</v>
      </c>
    </row>
    <row r="416" spans="1:16" x14ac:dyDescent="0.2">
      <c r="A416" s="81">
        <v>402</v>
      </c>
      <c r="B416" s="82" t="s">
        <v>1091</v>
      </c>
      <c r="C416" s="83" t="s">
        <v>481</v>
      </c>
      <c r="D416" s="83" t="s">
        <v>1092</v>
      </c>
      <c r="E416" s="83" t="s">
        <v>1093</v>
      </c>
      <c r="F416" s="84">
        <v>200000</v>
      </c>
      <c r="G416" s="84">
        <v>200000</v>
      </c>
      <c r="H416" s="89" t="s">
        <v>127</v>
      </c>
      <c r="I416" s="86">
        <v>0</v>
      </c>
      <c r="J416" s="86">
        <v>0</v>
      </c>
      <c r="K416" s="87">
        <v>0</v>
      </c>
      <c r="L416" s="87">
        <v>0</v>
      </c>
      <c r="M416" s="84">
        <v>200000</v>
      </c>
      <c r="N416" s="88" t="s">
        <v>530</v>
      </c>
      <c r="O416" s="67"/>
      <c r="P416" s="80">
        <v>407</v>
      </c>
    </row>
    <row r="417" spans="1:16" x14ac:dyDescent="0.2">
      <c r="A417" s="81">
        <v>403</v>
      </c>
      <c r="B417" s="82" t="s">
        <v>1094</v>
      </c>
      <c r="C417" s="83" t="s">
        <v>596</v>
      </c>
      <c r="D417" s="83" t="s">
        <v>1095</v>
      </c>
      <c r="E417" s="83" t="s">
        <v>1096</v>
      </c>
      <c r="F417" s="84">
        <v>20000</v>
      </c>
      <c r="G417" s="84">
        <v>20000</v>
      </c>
      <c r="H417" s="89" t="s">
        <v>127</v>
      </c>
      <c r="I417" s="86">
        <v>0</v>
      </c>
      <c r="J417" s="86">
        <v>0</v>
      </c>
      <c r="K417" s="87">
        <v>0</v>
      </c>
      <c r="L417" s="87">
        <v>0</v>
      </c>
      <c r="M417" s="84">
        <v>20000</v>
      </c>
      <c r="N417" s="88" t="s">
        <v>530</v>
      </c>
      <c r="O417" s="67"/>
      <c r="P417" s="80">
        <v>408</v>
      </c>
    </row>
    <row r="418" spans="1:16" x14ac:dyDescent="0.2">
      <c r="A418" s="81">
        <v>404</v>
      </c>
      <c r="B418" s="82" t="s">
        <v>1097</v>
      </c>
      <c r="C418" s="83" t="s">
        <v>596</v>
      </c>
      <c r="D418" s="83" t="s">
        <v>953</v>
      </c>
      <c r="E418" s="83" t="s">
        <v>1098</v>
      </c>
      <c r="F418" s="84">
        <v>5000</v>
      </c>
      <c r="G418" s="84">
        <v>5000</v>
      </c>
      <c r="H418" s="89" t="s">
        <v>127</v>
      </c>
      <c r="I418" s="86">
        <v>0</v>
      </c>
      <c r="J418" s="86">
        <v>0</v>
      </c>
      <c r="K418" s="87">
        <v>0</v>
      </c>
      <c r="L418" s="87">
        <v>0</v>
      </c>
      <c r="M418" s="84">
        <v>5000</v>
      </c>
      <c r="N418" s="88" t="s">
        <v>530</v>
      </c>
      <c r="O418" s="67"/>
      <c r="P418" s="80">
        <v>409</v>
      </c>
    </row>
    <row r="419" spans="1:16" ht="30" x14ac:dyDescent="0.2">
      <c r="A419" s="81">
        <v>405</v>
      </c>
      <c r="B419" s="82" t="s">
        <v>1099</v>
      </c>
      <c r="C419" s="83" t="s">
        <v>417</v>
      </c>
      <c r="D419" s="83" t="s">
        <v>1100</v>
      </c>
      <c r="E419" s="83" t="s">
        <v>1101</v>
      </c>
      <c r="F419" s="84">
        <v>150000</v>
      </c>
      <c r="G419" s="84">
        <v>150000</v>
      </c>
      <c r="H419" s="89" t="s">
        <v>127</v>
      </c>
      <c r="I419" s="86">
        <v>0</v>
      </c>
      <c r="J419" s="86">
        <v>0</v>
      </c>
      <c r="K419" s="87">
        <v>0</v>
      </c>
      <c r="L419" s="87">
        <v>0</v>
      </c>
      <c r="M419" s="84">
        <v>150000</v>
      </c>
      <c r="N419" s="88" t="s">
        <v>530</v>
      </c>
      <c r="O419" s="67"/>
      <c r="P419" s="80">
        <v>410</v>
      </c>
    </row>
    <row r="420" spans="1:16" x14ac:dyDescent="0.2">
      <c r="A420" s="81">
        <v>406</v>
      </c>
      <c r="B420" s="82" t="s">
        <v>1102</v>
      </c>
      <c r="C420" s="83" t="s">
        <v>1103</v>
      </c>
      <c r="D420" s="83" t="s">
        <v>921</v>
      </c>
      <c r="E420" s="83" t="s">
        <v>1104</v>
      </c>
      <c r="F420" s="84">
        <v>25000</v>
      </c>
      <c r="G420" s="84">
        <v>25000</v>
      </c>
      <c r="H420" s="89" t="s">
        <v>127</v>
      </c>
      <c r="I420" s="86">
        <v>0</v>
      </c>
      <c r="J420" s="86">
        <v>0</v>
      </c>
      <c r="K420" s="87">
        <v>0</v>
      </c>
      <c r="L420" s="87">
        <v>0</v>
      </c>
      <c r="M420" s="84">
        <v>25000</v>
      </c>
      <c r="N420" s="88" t="s">
        <v>530</v>
      </c>
      <c r="O420" s="67"/>
      <c r="P420" s="80">
        <v>411</v>
      </c>
    </row>
    <row r="421" spans="1:16" x14ac:dyDescent="0.2">
      <c r="A421" s="81">
        <v>407</v>
      </c>
      <c r="B421" s="82" t="s">
        <v>1105</v>
      </c>
      <c r="C421" s="83" t="s">
        <v>602</v>
      </c>
      <c r="D421" s="83" t="s">
        <v>1106</v>
      </c>
      <c r="E421" s="83" t="s">
        <v>1107</v>
      </c>
      <c r="F421" s="84">
        <v>250000</v>
      </c>
      <c r="G421" s="84">
        <v>250000</v>
      </c>
      <c r="H421" s="89" t="s">
        <v>127</v>
      </c>
      <c r="I421" s="86">
        <v>0</v>
      </c>
      <c r="J421" s="86">
        <v>0</v>
      </c>
      <c r="K421" s="87">
        <v>0</v>
      </c>
      <c r="L421" s="87">
        <v>0</v>
      </c>
      <c r="M421" s="84">
        <v>250000</v>
      </c>
      <c r="N421" s="88" t="s">
        <v>530</v>
      </c>
      <c r="O421" s="67"/>
      <c r="P421" s="80">
        <v>412</v>
      </c>
    </row>
    <row r="422" spans="1:16" x14ac:dyDescent="0.2">
      <c r="A422" s="81">
        <v>408</v>
      </c>
      <c r="B422" s="82" t="s">
        <v>1108</v>
      </c>
      <c r="C422" s="83" t="s">
        <v>1109</v>
      </c>
      <c r="D422" s="83" t="s">
        <v>1106</v>
      </c>
      <c r="E422" s="83" t="s">
        <v>1110</v>
      </c>
      <c r="F422" s="84">
        <v>250000</v>
      </c>
      <c r="G422" s="84">
        <v>250000</v>
      </c>
      <c r="H422" s="89" t="s">
        <v>127</v>
      </c>
      <c r="I422" s="86">
        <v>0</v>
      </c>
      <c r="J422" s="86">
        <v>0</v>
      </c>
      <c r="K422" s="87">
        <v>0</v>
      </c>
      <c r="L422" s="87">
        <v>0</v>
      </c>
      <c r="M422" s="84">
        <v>250000</v>
      </c>
      <c r="N422" s="88" t="s">
        <v>530</v>
      </c>
      <c r="O422" s="67"/>
      <c r="P422" s="80">
        <v>413</v>
      </c>
    </row>
    <row r="423" spans="1:16" ht="30" x14ac:dyDescent="0.2">
      <c r="A423" s="81">
        <v>409</v>
      </c>
      <c r="B423" s="82" t="s">
        <v>1111</v>
      </c>
      <c r="C423" s="83" t="s">
        <v>432</v>
      </c>
      <c r="D423" s="83" t="s">
        <v>1112</v>
      </c>
      <c r="E423" s="83" t="s">
        <v>1113</v>
      </c>
      <c r="F423" s="84">
        <v>15000</v>
      </c>
      <c r="G423" s="84">
        <v>15000</v>
      </c>
      <c r="H423" s="89" t="s">
        <v>127</v>
      </c>
      <c r="I423" s="86">
        <v>0</v>
      </c>
      <c r="J423" s="86">
        <v>0</v>
      </c>
      <c r="K423" s="87">
        <v>0</v>
      </c>
      <c r="L423" s="87">
        <v>0</v>
      </c>
      <c r="M423" s="84">
        <v>15000</v>
      </c>
      <c r="N423" s="88" t="s">
        <v>530</v>
      </c>
      <c r="O423" s="67"/>
      <c r="P423" s="80">
        <v>414</v>
      </c>
    </row>
    <row r="424" spans="1:16" x14ac:dyDescent="0.2">
      <c r="A424" s="81">
        <v>410</v>
      </c>
      <c r="B424" s="82" t="s">
        <v>1114</v>
      </c>
      <c r="C424" s="83" t="s">
        <v>481</v>
      </c>
      <c r="D424" s="83" t="s">
        <v>1115</v>
      </c>
      <c r="E424" s="83" t="s">
        <v>1116</v>
      </c>
      <c r="F424" s="84">
        <v>101000</v>
      </c>
      <c r="G424" s="84">
        <v>101000</v>
      </c>
      <c r="H424" s="89" t="s">
        <v>127</v>
      </c>
      <c r="I424" s="86">
        <v>0</v>
      </c>
      <c r="J424" s="86">
        <v>0</v>
      </c>
      <c r="K424" s="87">
        <v>0</v>
      </c>
      <c r="L424" s="87">
        <v>0</v>
      </c>
      <c r="M424" s="84">
        <v>101000</v>
      </c>
      <c r="N424" s="88" t="s">
        <v>530</v>
      </c>
      <c r="O424" s="67"/>
      <c r="P424" s="80">
        <v>415</v>
      </c>
    </row>
    <row r="425" spans="1:16" x14ac:dyDescent="0.2">
      <c r="A425" s="81">
        <v>411</v>
      </c>
      <c r="B425" s="82" t="s">
        <v>1117</v>
      </c>
      <c r="C425" s="83" t="s">
        <v>481</v>
      </c>
      <c r="D425" s="83" t="s">
        <v>1118</v>
      </c>
      <c r="E425" s="83" t="s">
        <v>1119</v>
      </c>
      <c r="F425" s="84">
        <v>450000</v>
      </c>
      <c r="G425" s="84">
        <v>450000</v>
      </c>
      <c r="H425" s="89" t="s">
        <v>127</v>
      </c>
      <c r="I425" s="86">
        <v>0</v>
      </c>
      <c r="J425" s="86">
        <v>0</v>
      </c>
      <c r="K425" s="87">
        <v>0</v>
      </c>
      <c r="L425" s="87">
        <v>0</v>
      </c>
      <c r="M425" s="84">
        <v>450000</v>
      </c>
      <c r="N425" s="88" t="s">
        <v>530</v>
      </c>
      <c r="O425" s="67"/>
      <c r="P425" s="80">
        <v>416</v>
      </c>
    </row>
    <row r="426" spans="1:16" x14ac:dyDescent="0.2">
      <c r="A426" s="81">
        <v>412</v>
      </c>
      <c r="B426" s="82" t="s">
        <v>1120</v>
      </c>
      <c r="C426" s="83" t="s">
        <v>481</v>
      </c>
      <c r="D426" s="83" t="s">
        <v>981</v>
      </c>
      <c r="E426" s="83" t="s">
        <v>1121</v>
      </c>
      <c r="F426" s="84">
        <v>20000</v>
      </c>
      <c r="G426" s="84">
        <v>20000</v>
      </c>
      <c r="H426" s="89" t="s">
        <v>127</v>
      </c>
      <c r="I426" s="86">
        <v>0</v>
      </c>
      <c r="J426" s="86">
        <v>0</v>
      </c>
      <c r="K426" s="87">
        <v>0</v>
      </c>
      <c r="L426" s="87">
        <v>0</v>
      </c>
      <c r="M426" s="84">
        <v>20000</v>
      </c>
      <c r="N426" s="88" t="s">
        <v>530</v>
      </c>
      <c r="O426" s="67"/>
      <c r="P426" s="80">
        <v>417</v>
      </c>
    </row>
    <row r="427" spans="1:16" x14ac:dyDescent="0.2">
      <c r="A427" s="81">
        <v>413</v>
      </c>
      <c r="B427" s="82" t="s">
        <v>1122</v>
      </c>
      <c r="C427" s="83" t="s">
        <v>481</v>
      </c>
      <c r="D427" s="83" t="s">
        <v>975</v>
      </c>
      <c r="E427" s="83" t="s">
        <v>1123</v>
      </c>
      <c r="F427" s="84">
        <v>15000</v>
      </c>
      <c r="G427" s="84">
        <v>15000</v>
      </c>
      <c r="H427" s="89" t="s">
        <v>127</v>
      </c>
      <c r="I427" s="86">
        <v>0</v>
      </c>
      <c r="J427" s="86">
        <v>0</v>
      </c>
      <c r="K427" s="87">
        <v>0</v>
      </c>
      <c r="L427" s="87">
        <v>0</v>
      </c>
      <c r="M427" s="84">
        <v>15000</v>
      </c>
      <c r="N427" s="88" t="s">
        <v>530</v>
      </c>
      <c r="O427" s="67"/>
      <c r="P427" s="80">
        <v>418</v>
      </c>
    </row>
    <row r="428" spans="1:16" x14ac:dyDescent="0.2">
      <c r="A428" s="81">
        <v>414</v>
      </c>
      <c r="B428" s="82" t="s">
        <v>1124</v>
      </c>
      <c r="C428" s="83" t="s">
        <v>1125</v>
      </c>
      <c r="D428" s="83" t="s">
        <v>1126</v>
      </c>
      <c r="E428" s="83" t="s">
        <v>1127</v>
      </c>
      <c r="F428" s="84">
        <v>25000</v>
      </c>
      <c r="G428" s="84">
        <v>25000</v>
      </c>
      <c r="H428" s="89" t="s">
        <v>127</v>
      </c>
      <c r="I428" s="86">
        <v>0</v>
      </c>
      <c r="J428" s="86">
        <v>0</v>
      </c>
      <c r="K428" s="87">
        <v>0</v>
      </c>
      <c r="L428" s="87">
        <v>0</v>
      </c>
      <c r="M428" s="84">
        <v>25000</v>
      </c>
      <c r="N428" s="88" t="s">
        <v>530</v>
      </c>
      <c r="O428" s="67"/>
      <c r="P428" s="80">
        <v>419</v>
      </c>
    </row>
    <row r="429" spans="1:16" x14ac:dyDescent="0.2">
      <c r="A429" s="81">
        <v>415</v>
      </c>
      <c r="B429" s="82" t="s">
        <v>1128</v>
      </c>
      <c r="C429" s="83" t="s">
        <v>1129</v>
      </c>
      <c r="D429" s="83" t="s">
        <v>921</v>
      </c>
      <c r="E429" s="83" t="s">
        <v>1130</v>
      </c>
      <c r="F429" s="84">
        <v>25000</v>
      </c>
      <c r="G429" s="84">
        <v>25000</v>
      </c>
      <c r="H429" s="89" t="s">
        <v>127</v>
      </c>
      <c r="I429" s="86">
        <v>0</v>
      </c>
      <c r="J429" s="86">
        <v>0</v>
      </c>
      <c r="K429" s="87">
        <v>0</v>
      </c>
      <c r="L429" s="87">
        <v>0</v>
      </c>
      <c r="M429" s="84">
        <v>25000</v>
      </c>
      <c r="N429" s="88" t="s">
        <v>530</v>
      </c>
      <c r="O429" s="67"/>
      <c r="P429" s="80">
        <v>420</v>
      </c>
    </row>
    <row r="430" spans="1:16" x14ac:dyDescent="0.2">
      <c r="A430" s="81">
        <v>416</v>
      </c>
      <c r="B430" s="82" t="s">
        <v>1131</v>
      </c>
      <c r="C430" s="83" t="s">
        <v>1129</v>
      </c>
      <c r="D430" s="83" t="s">
        <v>924</v>
      </c>
      <c r="E430" s="83" t="s">
        <v>1132</v>
      </c>
      <c r="F430" s="84">
        <v>122000</v>
      </c>
      <c r="G430" s="84">
        <v>122000</v>
      </c>
      <c r="H430" s="89" t="s">
        <v>127</v>
      </c>
      <c r="I430" s="86">
        <v>0</v>
      </c>
      <c r="J430" s="86">
        <v>0</v>
      </c>
      <c r="K430" s="87">
        <v>0</v>
      </c>
      <c r="L430" s="87">
        <v>0</v>
      </c>
      <c r="M430" s="84">
        <v>122000</v>
      </c>
      <c r="N430" s="88" t="s">
        <v>530</v>
      </c>
      <c r="O430" s="67"/>
      <c r="P430" s="80">
        <v>421</v>
      </c>
    </row>
    <row r="431" spans="1:16" x14ac:dyDescent="0.2">
      <c r="A431" s="81">
        <v>417</v>
      </c>
      <c r="B431" s="82" t="s">
        <v>1133</v>
      </c>
      <c r="C431" s="83" t="s">
        <v>481</v>
      </c>
      <c r="D431" s="83" t="s">
        <v>1134</v>
      </c>
      <c r="E431" s="83" t="s">
        <v>1135</v>
      </c>
      <c r="F431" s="84">
        <v>45000</v>
      </c>
      <c r="G431" s="84">
        <v>45000</v>
      </c>
      <c r="H431" s="89" t="s">
        <v>127</v>
      </c>
      <c r="I431" s="86">
        <v>0</v>
      </c>
      <c r="J431" s="86">
        <v>0</v>
      </c>
      <c r="K431" s="87">
        <v>0</v>
      </c>
      <c r="L431" s="87">
        <v>0</v>
      </c>
      <c r="M431" s="84">
        <v>45000</v>
      </c>
      <c r="N431" s="88" t="s">
        <v>530</v>
      </c>
      <c r="O431" s="67"/>
      <c r="P431" s="80">
        <v>422</v>
      </c>
    </row>
    <row r="432" spans="1:16" x14ac:dyDescent="0.2">
      <c r="A432" s="81">
        <v>418</v>
      </c>
      <c r="B432" s="82" t="s">
        <v>1136</v>
      </c>
      <c r="C432" s="83" t="s">
        <v>481</v>
      </c>
      <c r="D432" s="83" t="s">
        <v>1115</v>
      </c>
      <c r="E432" s="83" t="s">
        <v>1137</v>
      </c>
      <c r="F432" s="84">
        <v>200000</v>
      </c>
      <c r="G432" s="84">
        <v>200000</v>
      </c>
      <c r="H432" s="89" t="s">
        <v>127</v>
      </c>
      <c r="I432" s="86">
        <v>0</v>
      </c>
      <c r="J432" s="86">
        <v>0</v>
      </c>
      <c r="K432" s="87">
        <v>0</v>
      </c>
      <c r="L432" s="87">
        <v>0</v>
      </c>
      <c r="M432" s="84">
        <v>200000</v>
      </c>
      <c r="N432" s="88" t="s">
        <v>530</v>
      </c>
      <c r="O432" s="67"/>
      <c r="P432" s="80">
        <v>423</v>
      </c>
    </row>
    <row r="433" spans="1:16" x14ac:dyDescent="0.2">
      <c r="A433" s="81">
        <v>419</v>
      </c>
      <c r="B433" s="82" t="s">
        <v>1138</v>
      </c>
      <c r="C433" s="83" t="s">
        <v>481</v>
      </c>
      <c r="D433" s="83" t="s">
        <v>1139</v>
      </c>
      <c r="E433" s="83" t="s">
        <v>1140</v>
      </c>
      <c r="F433" s="84">
        <v>150000</v>
      </c>
      <c r="G433" s="84">
        <v>150000</v>
      </c>
      <c r="H433" s="89" t="s">
        <v>127</v>
      </c>
      <c r="I433" s="86">
        <v>0</v>
      </c>
      <c r="J433" s="86">
        <v>0</v>
      </c>
      <c r="K433" s="87">
        <v>0</v>
      </c>
      <c r="L433" s="87">
        <v>0</v>
      </c>
      <c r="M433" s="84">
        <v>150000</v>
      </c>
      <c r="N433" s="88" t="s">
        <v>530</v>
      </c>
      <c r="O433" s="67"/>
      <c r="P433" s="80">
        <v>424</v>
      </c>
    </row>
    <row r="434" spans="1:16" x14ac:dyDescent="0.2">
      <c r="A434" s="81">
        <v>420</v>
      </c>
      <c r="B434" s="82" t="s">
        <v>1141</v>
      </c>
      <c r="C434" s="83" t="s">
        <v>481</v>
      </c>
      <c r="D434" s="83" t="s">
        <v>1042</v>
      </c>
      <c r="E434" s="83" t="s">
        <v>1142</v>
      </c>
      <c r="F434" s="84">
        <v>100000</v>
      </c>
      <c r="G434" s="84">
        <v>100000</v>
      </c>
      <c r="H434" s="89" t="s">
        <v>127</v>
      </c>
      <c r="I434" s="86">
        <v>0</v>
      </c>
      <c r="J434" s="86">
        <v>0</v>
      </c>
      <c r="K434" s="87">
        <v>0</v>
      </c>
      <c r="L434" s="87">
        <v>0</v>
      </c>
      <c r="M434" s="84">
        <v>100000</v>
      </c>
      <c r="N434" s="88" t="s">
        <v>530</v>
      </c>
      <c r="O434" s="67"/>
      <c r="P434" s="80">
        <v>425</v>
      </c>
    </row>
    <row r="435" spans="1:16" x14ac:dyDescent="0.2">
      <c r="A435" s="81">
        <v>421</v>
      </c>
      <c r="B435" s="82" t="s">
        <v>1143</v>
      </c>
      <c r="C435" s="83" t="s">
        <v>481</v>
      </c>
      <c r="D435" s="83" t="s">
        <v>1115</v>
      </c>
      <c r="E435" s="83" t="s">
        <v>1144</v>
      </c>
      <c r="F435" s="84">
        <v>125000</v>
      </c>
      <c r="G435" s="84">
        <v>125000</v>
      </c>
      <c r="H435" s="89" t="s">
        <v>127</v>
      </c>
      <c r="I435" s="86">
        <v>0</v>
      </c>
      <c r="J435" s="86">
        <v>0</v>
      </c>
      <c r="K435" s="87">
        <v>0</v>
      </c>
      <c r="L435" s="87">
        <v>0</v>
      </c>
      <c r="M435" s="84">
        <v>125000</v>
      </c>
      <c r="N435" s="88" t="s">
        <v>530</v>
      </c>
      <c r="O435" s="67"/>
      <c r="P435" s="80">
        <v>426</v>
      </c>
    </row>
    <row r="436" spans="1:16" x14ac:dyDescent="0.2">
      <c r="A436" s="81">
        <v>422</v>
      </c>
      <c r="B436" s="82" t="s">
        <v>1145</v>
      </c>
      <c r="C436" s="83" t="s">
        <v>481</v>
      </c>
      <c r="D436" s="83" t="s">
        <v>1146</v>
      </c>
      <c r="E436" s="83" t="s">
        <v>1147</v>
      </c>
      <c r="F436" s="84">
        <v>200000</v>
      </c>
      <c r="G436" s="84">
        <v>200000</v>
      </c>
      <c r="H436" s="89" t="s">
        <v>127</v>
      </c>
      <c r="I436" s="86">
        <v>0</v>
      </c>
      <c r="J436" s="86">
        <v>0</v>
      </c>
      <c r="K436" s="87">
        <v>0</v>
      </c>
      <c r="L436" s="87">
        <v>0</v>
      </c>
      <c r="M436" s="84">
        <v>200000</v>
      </c>
      <c r="N436" s="88" t="s">
        <v>530</v>
      </c>
      <c r="O436" s="67"/>
      <c r="P436" s="80">
        <v>427</v>
      </c>
    </row>
    <row r="437" spans="1:16" x14ac:dyDescent="0.2">
      <c r="A437" s="81">
        <v>423</v>
      </c>
      <c r="B437" s="82" t="s">
        <v>1148</v>
      </c>
      <c r="C437" s="83" t="s">
        <v>481</v>
      </c>
      <c r="D437" s="83" t="s">
        <v>1149</v>
      </c>
      <c r="E437" s="83" t="s">
        <v>1150</v>
      </c>
      <c r="F437" s="84">
        <v>25000</v>
      </c>
      <c r="G437" s="84">
        <v>25000</v>
      </c>
      <c r="H437" s="89" t="s">
        <v>127</v>
      </c>
      <c r="I437" s="86">
        <v>0</v>
      </c>
      <c r="J437" s="86">
        <v>0</v>
      </c>
      <c r="K437" s="87">
        <v>0</v>
      </c>
      <c r="L437" s="87">
        <v>0</v>
      </c>
      <c r="M437" s="84">
        <v>25000</v>
      </c>
      <c r="N437" s="88" t="s">
        <v>530</v>
      </c>
      <c r="O437" s="67"/>
      <c r="P437" s="80">
        <v>428</v>
      </c>
    </row>
    <row r="438" spans="1:16" x14ac:dyDescent="0.2">
      <c r="A438" s="81">
        <v>424</v>
      </c>
      <c r="B438" s="82" t="s">
        <v>1151</v>
      </c>
      <c r="C438" s="83" t="s">
        <v>481</v>
      </c>
      <c r="D438" s="83" t="s">
        <v>1152</v>
      </c>
      <c r="E438" s="83" t="s">
        <v>1153</v>
      </c>
      <c r="F438" s="84">
        <v>20000</v>
      </c>
      <c r="G438" s="84">
        <v>20000</v>
      </c>
      <c r="H438" s="89" t="s">
        <v>127</v>
      </c>
      <c r="I438" s="86">
        <v>0</v>
      </c>
      <c r="J438" s="86">
        <v>0</v>
      </c>
      <c r="K438" s="87">
        <v>0</v>
      </c>
      <c r="L438" s="87">
        <v>0</v>
      </c>
      <c r="M438" s="84">
        <v>20000</v>
      </c>
      <c r="N438" s="88" t="s">
        <v>530</v>
      </c>
      <c r="O438" s="67"/>
      <c r="P438" s="80">
        <v>429</v>
      </c>
    </row>
    <row r="439" spans="1:16" ht="30" x14ac:dyDescent="0.2">
      <c r="A439" s="81">
        <v>425</v>
      </c>
      <c r="B439" s="82" t="s">
        <v>1154</v>
      </c>
      <c r="C439" s="83" t="s">
        <v>481</v>
      </c>
      <c r="D439" s="83" t="s">
        <v>1155</v>
      </c>
      <c r="E439" s="83" t="s">
        <v>1156</v>
      </c>
      <c r="F439" s="84">
        <v>20000</v>
      </c>
      <c r="G439" s="84">
        <v>20000</v>
      </c>
      <c r="H439" s="89" t="s">
        <v>127</v>
      </c>
      <c r="I439" s="86">
        <v>0</v>
      </c>
      <c r="J439" s="86">
        <v>0</v>
      </c>
      <c r="K439" s="87">
        <v>0</v>
      </c>
      <c r="L439" s="87">
        <v>0</v>
      </c>
      <c r="M439" s="84">
        <v>20000</v>
      </c>
      <c r="N439" s="88" t="s">
        <v>530</v>
      </c>
      <c r="O439" s="67"/>
      <c r="P439" s="80">
        <v>430</v>
      </c>
    </row>
    <row r="440" spans="1:16" x14ac:dyDescent="0.2">
      <c r="A440" s="81">
        <v>426</v>
      </c>
      <c r="B440" s="82" t="s">
        <v>1157</v>
      </c>
      <c r="C440" s="83" t="s">
        <v>475</v>
      </c>
      <c r="D440" s="83" t="s">
        <v>1158</v>
      </c>
      <c r="E440" s="83" t="s">
        <v>1159</v>
      </c>
      <c r="F440" s="84">
        <v>15000</v>
      </c>
      <c r="G440" s="84">
        <v>15000</v>
      </c>
      <c r="H440" s="89" t="s">
        <v>127</v>
      </c>
      <c r="I440" s="86">
        <v>0</v>
      </c>
      <c r="J440" s="86">
        <v>0</v>
      </c>
      <c r="K440" s="87">
        <v>0</v>
      </c>
      <c r="L440" s="87">
        <v>0</v>
      </c>
      <c r="M440" s="84">
        <v>15000</v>
      </c>
      <c r="N440" s="88" t="s">
        <v>530</v>
      </c>
      <c r="O440" s="67"/>
      <c r="P440" s="80">
        <v>431</v>
      </c>
    </row>
    <row r="441" spans="1:16" x14ac:dyDescent="0.2">
      <c r="A441" s="81">
        <v>427</v>
      </c>
      <c r="B441" s="82" t="s">
        <v>1160</v>
      </c>
      <c r="C441" s="83" t="s">
        <v>1161</v>
      </c>
      <c r="D441" s="83" t="s">
        <v>1162</v>
      </c>
      <c r="E441" s="83" t="s">
        <v>1163</v>
      </c>
      <c r="F441" s="84">
        <v>15000</v>
      </c>
      <c r="G441" s="84">
        <v>15000</v>
      </c>
      <c r="H441" s="89" t="s">
        <v>127</v>
      </c>
      <c r="I441" s="86">
        <v>0</v>
      </c>
      <c r="J441" s="86">
        <v>0</v>
      </c>
      <c r="K441" s="87">
        <v>0</v>
      </c>
      <c r="L441" s="87">
        <v>0</v>
      </c>
      <c r="M441" s="84">
        <v>15000</v>
      </c>
      <c r="N441" s="88" t="s">
        <v>530</v>
      </c>
      <c r="O441" s="67"/>
      <c r="P441" s="80">
        <v>432</v>
      </c>
    </row>
    <row r="442" spans="1:16" x14ac:dyDescent="0.2">
      <c r="A442" s="81">
        <v>428</v>
      </c>
      <c r="B442" s="82" t="s">
        <v>1164</v>
      </c>
      <c r="C442" s="83" t="s">
        <v>481</v>
      </c>
      <c r="D442" s="83" t="s">
        <v>1165</v>
      </c>
      <c r="E442" s="83" t="s">
        <v>1166</v>
      </c>
      <c r="F442" s="84">
        <v>100000</v>
      </c>
      <c r="G442" s="84">
        <v>100000</v>
      </c>
      <c r="H442" s="89" t="s">
        <v>127</v>
      </c>
      <c r="I442" s="86">
        <v>0</v>
      </c>
      <c r="J442" s="86">
        <v>0</v>
      </c>
      <c r="K442" s="87">
        <v>0</v>
      </c>
      <c r="L442" s="87">
        <v>0</v>
      </c>
      <c r="M442" s="84">
        <v>100000</v>
      </c>
      <c r="N442" s="88" t="s">
        <v>530</v>
      </c>
      <c r="O442" s="67"/>
      <c r="P442" s="80">
        <v>433</v>
      </c>
    </row>
    <row r="443" spans="1:16" x14ac:dyDescent="0.2">
      <c r="A443" s="81">
        <v>429</v>
      </c>
      <c r="B443" s="82" t="s">
        <v>1167</v>
      </c>
      <c r="C443" s="83" t="s">
        <v>481</v>
      </c>
      <c r="D443" s="83" t="s">
        <v>1168</v>
      </c>
      <c r="E443" s="83" t="s">
        <v>1169</v>
      </c>
      <c r="F443" s="84">
        <v>350000</v>
      </c>
      <c r="G443" s="84">
        <v>350000</v>
      </c>
      <c r="H443" s="89" t="s">
        <v>127</v>
      </c>
      <c r="I443" s="86">
        <v>0</v>
      </c>
      <c r="J443" s="86">
        <v>0</v>
      </c>
      <c r="K443" s="87">
        <v>0</v>
      </c>
      <c r="L443" s="87">
        <v>0</v>
      </c>
      <c r="M443" s="84">
        <v>350000</v>
      </c>
      <c r="N443" s="88" t="s">
        <v>530</v>
      </c>
      <c r="O443" s="67"/>
      <c r="P443" s="80">
        <v>434</v>
      </c>
    </row>
    <row r="444" spans="1:16" x14ac:dyDescent="0.2">
      <c r="A444" s="81">
        <v>430</v>
      </c>
      <c r="B444" s="82" t="s">
        <v>1170</v>
      </c>
      <c r="C444" s="83" t="s">
        <v>481</v>
      </c>
      <c r="D444" s="83" t="s">
        <v>1171</v>
      </c>
      <c r="E444" s="83" t="s">
        <v>1172</v>
      </c>
      <c r="F444" s="84">
        <v>400000</v>
      </c>
      <c r="G444" s="84">
        <v>400000</v>
      </c>
      <c r="H444" s="89" t="s">
        <v>127</v>
      </c>
      <c r="I444" s="86">
        <v>0</v>
      </c>
      <c r="J444" s="86">
        <v>0</v>
      </c>
      <c r="K444" s="87">
        <v>0</v>
      </c>
      <c r="L444" s="87">
        <v>0</v>
      </c>
      <c r="M444" s="84">
        <v>400000</v>
      </c>
      <c r="N444" s="88" t="s">
        <v>530</v>
      </c>
      <c r="O444" s="67"/>
      <c r="P444" s="80">
        <v>435</v>
      </c>
    </row>
    <row r="445" spans="1:16" x14ac:dyDescent="0.2">
      <c r="A445" s="81">
        <v>431</v>
      </c>
      <c r="B445" s="82" t="s">
        <v>1173</v>
      </c>
      <c r="C445" s="83" t="s">
        <v>1174</v>
      </c>
      <c r="D445" s="83" t="s">
        <v>915</v>
      </c>
      <c r="E445" s="83" t="s">
        <v>1175</v>
      </c>
      <c r="F445" s="84">
        <v>15000</v>
      </c>
      <c r="G445" s="84">
        <v>15000</v>
      </c>
      <c r="H445" s="89" t="s">
        <v>127</v>
      </c>
      <c r="I445" s="86">
        <v>0</v>
      </c>
      <c r="J445" s="86">
        <v>0</v>
      </c>
      <c r="K445" s="87">
        <v>0</v>
      </c>
      <c r="L445" s="87">
        <v>0</v>
      </c>
      <c r="M445" s="84">
        <v>15000</v>
      </c>
      <c r="N445" s="88" t="s">
        <v>530</v>
      </c>
      <c r="O445" s="67"/>
      <c r="P445" s="80">
        <v>436</v>
      </c>
    </row>
    <row r="446" spans="1:16" x14ac:dyDescent="0.2">
      <c r="A446" s="81">
        <v>432</v>
      </c>
      <c r="B446" s="82" t="s">
        <v>1176</v>
      </c>
      <c r="C446" s="83" t="s">
        <v>1174</v>
      </c>
      <c r="D446" s="83" t="s">
        <v>921</v>
      </c>
      <c r="E446" s="83" t="s">
        <v>1177</v>
      </c>
      <c r="F446" s="84">
        <v>25000</v>
      </c>
      <c r="G446" s="84">
        <v>25000</v>
      </c>
      <c r="H446" s="89" t="s">
        <v>127</v>
      </c>
      <c r="I446" s="86">
        <v>0</v>
      </c>
      <c r="J446" s="86">
        <v>0</v>
      </c>
      <c r="K446" s="87">
        <v>0</v>
      </c>
      <c r="L446" s="87">
        <v>0</v>
      </c>
      <c r="M446" s="84">
        <v>25000</v>
      </c>
      <c r="N446" s="88" t="s">
        <v>530</v>
      </c>
      <c r="O446" s="67"/>
      <c r="P446" s="80">
        <v>437</v>
      </c>
    </row>
    <row r="447" spans="1:16" x14ac:dyDescent="0.2">
      <c r="A447" s="81">
        <v>433</v>
      </c>
      <c r="B447" s="82" t="s">
        <v>1178</v>
      </c>
      <c r="C447" s="83" t="s">
        <v>1174</v>
      </c>
      <c r="D447" s="83" t="s">
        <v>924</v>
      </c>
      <c r="E447" s="83" t="s">
        <v>1179</v>
      </c>
      <c r="F447" s="84">
        <v>61000</v>
      </c>
      <c r="G447" s="84">
        <v>61000</v>
      </c>
      <c r="H447" s="89" t="s">
        <v>127</v>
      </c>
      <c r="I447" s="86">
        <v>0</v>
      </c>
      <c r="J447" s="86">
        <v>0</v>
      </c>
      <c r="K447" s="87">
        <v>0</v>
      </c>
      <c r="L447" s="87">
        <v>0</v>
      </c>
      <c r="M447" s="84">
        <v>61000</v>
      </c>
      <c r="N447" s="88" t="s">
        <v>530</v>
      </c>
      <c r="O447" s="67"/>
      <c r="P447" s="80">
        <v>438</v>
      </c>
    </row>
    <row r="448" spans="1:16" x14ac:dyDescent="0.2">
      <c r="A448" s="81">
        <v>434</v>
      </c>
      <c r="B448" s="82" t="s">
        <v>1180</v>
      </c>
      <c r="C448" s="83" t="s">
        <v>481</v>
      </c>
      <c r="D448" s="83" t="s">
        <v>1106</v>
      </c>
      <c r="E448" s="83" t="s">
        <v>1181</v>
      </c>
      <c r="F448" s="84">
        <v>250000</v>
      </c>
      <c r="G448" s="84">
        <v>250000</v>
      </c>
      <c r="H448" s="89" t="s">
        <v>127</v>
      </c>
      <c r="I448" s="86">
        <v>0</v>
      </c>
      <c r="J448" s="86">
        <v>0</v>
      </c>
      <c r="K448" s="87">
        <v>0</v>
      </c>
      <c r="L448" s="87">
        <v>0</v>
      </c>
      <c r="M448" s="84">
        <v>250000</v>
      </c>
      <c r="N448" s="88" t="s">
        <v>530</v>
      </c>
      <c r="O448" s="67"/>
      <c r="P448" s="80">
        <v>439</v>
      </c>
    </row>
    <row r="449" spans="1:16" ht="30" x14ac:dyDescent="0.2">
      <c r="A449" s="81">
        <v>435</v>
      </c>
      <c r="B449" s="82" t="s">
        <v>1182</v>
      </c>
      <c r="C449" s="83" t="s">
        <v>481</v>
      </c>
      <c r="D449" s="83" t="s">
        <v>1183</v>
      </c>
      <c r="E449" s="83" t="s">
        <v>1184</v>
      </c>
      <c r="F449" s="84">
        <v>40000</v>
      </c>
      <c r="G449" s="84">
        <v>40000</v>
      </c>
      <c r="H449" s="89" t="s">
        <v>127</v>
      </c>
      <c r="I449" s="86">
        <v>0</v>
      </c>
      <c r="J449" s="86">
        <v>0</v>
      </c>
      <c r="K449" s="87">
        <v>0</v>
      </c>
      <c r="L449" s="87">
        <v>0</v>
      </c>
      <c r="M449" s="84">
        <v>40000</v>
      </c>
      <c r="N449" s="88" t="s">
        <v>530</v>
      </c>
      <c r="O449" s="67"/>
      <c r="P449" s="80">
        <v>440</v>
      </c>
    </row>
    <row r="450" spans="1:16" ht="30" x14ac:dyDescent="0.2">
      <c r="A450" s="81">
        <v>436</v>
      </c>
      <c r="B450" s="82" t="s">
        <v>1185</v>
      </c>
      <c r="C450" s="83" t="s">
        <v>483</v>
      </c>
      <c r="D450" s="83" t="s">
        <v>1118</v>
      </c>
      <c r="E450" s="83" t="s">
        <v>1186</v>
      </c>
      <c r="F450" s="84">
        <v>100000</v>
      </c>
      <c r="G450" s="84">
        <v>100000</v>
      </c>
      <c r="H450" s="89" t="s">
        <v>127</v>
      </c>
      <c r="I450" s="86">
        <v>0</v>
      </c>
      <c r="J450" s="86">
        <v>0</v>
      </c>
      <c r="K450" s="87">
        <v>0</v>
      </c>
      <c r="L450" s="87">
        <v>0</v>
      </c>
      <c r="M450" s="84">
        <v>100000</v>
      </c>
      <c r="N450" s="88" t="s">
        <v>530</v>
      </c>
      <c r="O450" s="67"/>
      <c r="P450" s="80">
        <v>441</v>
      </c>
    </row>
    <row r="451" spans="1:16" x14ac:dyDescent="0.2">
      <c r="A451" s="81">
        <v>437</v>
      </c>
      <c r="B451" s="82" t="s">
        <v>1187</v>
      </c>
      <c r="C451" s="83" t="s">
        <v>481</v>
      </c>
      <c r="D451" s="83" t="s">
        <v>647</v>
      </c>
      <c r="E451" s="83" t="s">
        <v>1188</v>
      </c>
      <c r="F451" s="84">
        <v>155000</v>
      </c>
      <c r="G451" s="84">
        <v>155000</v>
      </c>
      <c r="H451" s="89" t="s">
        <v>127</v>
      </c>
      <c r="I451" s="86">
        <v>0</v>
      </c>
      <c r="J451" s="86">
        <v>0</v>
      </c>
      <c r="K451" s="87">
        <v>0</v>
      </c>
      <c r="L451" s="87">
        <v>0</v>
      </c>
      <c r="M451" s="84">
        <v>155000</v>
      </c>
      <c r="N451" s="88" t="s">
        <v>530</v>
      </c>
      <c r="O451" s="67"/>
      <c r="P451" s="80">
        <v>442</v>
      </c>
    </row>
    <row r="452" spans="1:16" ht="30" x14ac:dyDescent="0.2">
      <c r="A452" s="81">
        <v>438</v>
      </c>
      <c r="B452" s="82" t="s">
        <v>1189</v>
      </c>
      <c r="C452" s="83" t="s">
        <v>489</v>
      </c>
      <c r="D452" s="83" t="s">
        <v>963</v>
      </c>
      <c r="E452" s="83" t="s">
        <v>1190</v>
      </c>
      <c r="F452" s="84">
        <v>40000</v>
      </c>
      <c r="G452" s="84">
        <v>40000</v>
      </c>
      <c r="H452" s="89" t="s">
        <v>127</v>
      </c>
      <c r="I452" s="86">
        <v>0</v>
      </c>
      <c r="J452" s="86">
        <v>0</v>
      </c>
      <c r="K452" s="87">
        <v>0</v>
      </c>
      <c r="L452" s="87">
        <v>0</v>
      </c>
      <c r="M452" s="84">
        <v>40000</v>
      </c>
      <c r="N452" s="88" t="s">
        <v>530</v>
      </c>
      <c r="O452" s="67"/>
      <c r="P452" s="80">
        <v>443</v>
      </c>
    </row>
    <row r="453" spans="1:16" ht="30" x14ac:dyDescent="0.2">
      <c r="A453" s="81">
        <v>439</v>
      </c>
      <c r="B453" s="82" t="s">
        <v>1191</v>
      </c>
      <c r="C453" s="83" t="s">
        <v>489</v>
      </c>
      <c r="D453" s="83" t="s">
        <v>966</v>
      </c>
      <c r="E453" s="83" t="s">
        <v>1192</v>
      </c>
      <c r="F453" s="84">
        <v>10000</v>
      </c>
      <c r="G453" s="84">
        <v>10000</v>
      </c>
      <c r="H453" s="89" t="s">
        <v>127</v>
      </c>
      <c r="I453" s="86">
        <v>0</v>
      </c>
      <c r="J453" s="86">
        <v>0</v>
      </c>
      <c r="K453" s="87">
        <v>0</v>
      </c>
      <c r="L453" s="87">
        <v>0</v>
      </c>
      <c r="M453" s="84">
        <v>10000</v>
      </c>
      <c r="N453" s="88" t="s">
        <v>530</v>
      </c>
      <c r="O453" s="67"/>
      <c r="P453" s="80">
        <v>444</v>
      </c>
    </row>
    <row r="454" spans="1:16" x14ac:dyDescent="0.2">
      <c r="A454" s="81">
        <v>440</v>
      </c>
      <c r="B454" s="82" t="s">
        <v>1193</v>
      </c>
      <c r="C454" s="83" t="s">
        <v>500</v>
      </c>
      <c r="D454" s="83" t="s">
        <v>1194</v>
      </c>
      <c r="E454" s="83" t="s">
        <v>1195</v>
      </c>
      <c r="F454" s="84">
        <v>25000</v>
      </c>
      <c r="G454" s="84">
        <v>25000</v>
      </c>
      <c r="H454" s="89" t="s">
        <v>127</v>
      </c>
      <c r="I454" s="86">
        <v>0</v>
      </c>
      <c r="J454" s="86">
        <v>0</v>
      </c>
      <c r="K454" s="87">
        <v>0</v>
      </c>
      <c r="L454" s="87">
        <v>0</v>
      </c>
      <c r="M454" s="84">
        <v>25000</v>
      </c>
      <c r="N454" s="88" t="s">
        <v>530</v>
      </c>
      <c r="O454" s="67"/>
      <c r="P454" s="80">
        <v>445</v>
      </c>
    </row>
    <row r="455" spans="1:16" x14ac:dyDescent="0.2">
      <c r="A455" s="81">
        <v>441</v>
      </c>
      <c r="B455" s="82" t="s">
        <v>1196</v>
      </c>
      <c r="C455" s="83" t="s">
        <v>500</v>
      </c>
      <c r="D455" s="83" t="s">
        <v>963</v>
      </c>
      <c r="E455" s="83" t="s">
        <v>1197</v>
      </c>
      <c r="F455" s="84">
        <v>20000</v>
      </c>
      <c r="G455" s="84">
        <v>20000</v>
      </c>
      <c r="H455" s="89" t="s">
        <v>127</v>
      </c>
      <c r="I455" s="86">
        <v>0</v>
      </c>
      <c r="J455" s="86">
        <v>0</v>
      </c>
      <c r="K455" s="87">
        <v>0</v>
      </c>
      <c r="L455" s="87">
        <v>0</v>
      </c>
      <c r="M455" s="84">
        <v>20000</v>
      </c>
      <c r="N455" s="88" t="s">
        <v>530</v>
      </c>
      <c r="O455" s="67"/>
      <c r="P455" s="80">
        <v>446</v>
      </c>
    </row>
    <row r="456" spans="1:16" x14ac:dyDescent="0.2">
      <c r="A456" s="81">
        <v>442</v>
      </c>
      <c r="B456" s="82" t="s">
        <v>1198</v>
      </c>
      <c r="C456" s="83" t="s">
        <v>500</v>
      </c>
      <c r="D456" s="83" t="s">
        <v>966</v>
      </c>
      <c r="E456" s="83" t="s">
        <v>1199</v>
      </c>
      <c r="F456" s="84">
        <v>5000</v>
      </c>
      <c r="G456" s="84">
        <v>5000</v>
      </c>
      <c r="H456" s="89" t="s">
        <v>127</v>
      </c>
      <c r="I456" s="86">
        <v>0</v>
      </c>
      <c r="J456" s="86">
        <v>0</v>
      </c>
      <c r="K456" s="87">
        <v>0</v>
      </c>
      <c r="L456" s="87">
        <v>0</v>
      </c>
      <c r="M456" s="84">
        <v>5000</v>
      </c>
      <c r="N456" s="88" t="s">
        <v>530</v>
      </c>
      <c r="O456" s="67"/>
      <c r="P456" s="80">
        <v>447</v>
      </c>
    </row>
    <row r="457" spans="1:16" ht="30" x14ac:dyDescent="0.2">
      <c r="A457" s="81">
        <v>443</v>
      </c>
      <c r="B457" s="82" t="s">
        <v>1200</v>
      </c>
      <c r="C457" s="83" t="s">
        <v>1201</v>
      </c>
      <c r="D457" s="83" t="s">
        <v>1202</v>
      </c>
      <c r="E457" s="83" t="s">
        <v>1203</v>
      </c>
      <c r="F457" s="84">
        <v>5000</v>
      </c>
      <c r="G457" s="84">
        <v>5000</v>
      </c>
      <c r="H457" s="89" t="s">
        <v>127</v>
      </c>
      <c r="I457" s="86">
        <v>0</v>
      </c>
      <c r="J457" s="86">
        <v>0</v>
      </c>
      <c r="K457" s="87">
        <v>0</v>
      </c>
      <c r="L457" s="87">
        <v>0</v>
      </c>
      <c r="M457" s="84">
        <v>5000</v>
      </c>
      <c r="N457" s="88" t="s">
        <v>530</v>
      </c>
      <c r="O457" s="67"/>
      <c r="P457" s="80">
        <v>448</v>
      </c>
    </row>
    <row r="458" spans="1:16" x14ac:dyDescent="0.2">
      <c r="A458" s="81">
        <v>444</v>
      </c>
      <c r="B458" s="82" t="s">
        <v>1204</v>
      </c>
      <c r="C458" s="83" t="s">
        <v>481</v>
      </c>
      <c r="D458" s="83" t="s">
        <v>921</v>
      </c>
      <c r="E458" s="83" t="s">
        <v>1205</v>
      </c>
      <c r="F458" s="84">
        <v>30000</v>
      </c>
      <c r="G458" s="84">
        <v>30000</v>
      </c>
      <c r="H458" s="89" t="s">
        <v>127</v>
      </c>
      <c r="I458" s="86">
        <v>0</v>
      </c>
      <c r="J458" s="86">
        <v>0</v>
      </c>
      <c r="K458" s="87">
        <v>0</v>
      </c>
      <c r="L458" s="87">
        <v>0</v>
      </c>
      <c r="M458" s="84">
        <v>30000</v>
      </c>
      <c r="N458" s="88" t="s">
        <v>530</v>
      </c>
      <c r="O458" s="67"/>
      <c r="P458" s="80">
        <v>449</v>
      </c>
    </row>
    <row r="459" spans="1:16" ht="30" x14ac:dyDescent="0.2">
      <c r="A459" s="81">
        <v>445</v>
      </c>
      <c r="B459" s="82" t="s">
        <v>1206</v>
      </c>
      <c r="C459" s="83" t="s">
        <v>481</v>
      </c>
      <c r="D459" s="83" t="s">
        <v>1013</v>
      </c>
      <c r="E459" s="83" t="s">
        <v>1207</v>
      </c>
      <c r="F459" s="84">
        <v>75000</v>
      </c>
      <c r="G459" s="84">
        <v>75000</v>
      </c>
      <c r="H459" s="89" t="s">
        <v>127</v>
      </c>
      <c r="I459" s="86">
        <v>0</v>
      </c>
      <c r="J459" s="86">
        <v>0</v>
      </c>
      <c r="K459" s="87">
        <v>0</v>
      </c>
      <c r="L459" s="87">
        <v>0</v>
      </c>
      <c r="M459" s="84">
        <v>75000</v>
      </c>
      <c r="N459" s="88" t="s">
        <v>530</v>
      </c>
      <c r="O459" s="67"/>
      <c r="P459" s="80">
        <v>450</v>
      </c>
    </row>
    <row r="460" spans="1:16" ht="30" x14ac:dyDescent="0.2">
      <c r="A460" s="81">
        <v>446</v>
      </c>
      <c r="B460" s="82" t="s">
        <v>1208</v>
      </c>
      <c r="C460" s="83" t="s">
        <v>428</v>
      </c>
      <c r="D460" s="83" t="s">
        <v>1209</v>
      </c>
      <c r="E460" s="83" t="s">
        <v>1210</v>
      </c>
      <c r="F460" s="84">
        <v>15000</v>
      </c>
      <c r="G460" s="84">
        <v>15000</v>
      </c>
      <c r="H460" s="89" t="s">
        <v>127</v>
      </c>
      <c r="I460" s="86">
        <v>0</v>
      </c>
      <c r="J460" s="86">
        <v>0</v>
      </c>
      <c r="K460" s="87">
        <v>0</v>
      </c>
      <c r="L460" s="87">
        <v>0</v>
      </c>
      <c r="M460" s="84">
        <v>15000</v>
      </c>
      <c r="N460" s="88" t="s">
        <v>530</v>
      </c>
      <c r="O460" s="67"/>
      <c r="P460" s="80">
        <v>451</v>
      </c>
    </row>
    <row r="461" spans="1:16" x14ac:dyDescent="0.2">
      <c r="A461" s="81">
        <v>447</v>
      </c>
      <c r="B461" s="82" t="s">
        <v>1211</v>
      </c>
      <c r="C461" s="83" t="s">
        <v>268</v>
      </c>
      <c r="D461" s="83" t="s">
        <v>1118</v>
      </c>
      <c r="E461" s="83" t="s">
        <v>1212</v>
      </c>
      <c r="F461" s="84">
        <v>100000</v>
      </c>
      <c r="G461" s="84">
        <v>100000</v>
      </c>
      <c r="H461" s="89" t="s">
        <v>127</v>
      </c>
      <c r="I461" s="86">
        <v>0</v>
      </c>
      <c r="J461" s="86">
        <v>0</v>
      </c>
      <c r="K461" s="87">
        <v>0</v>
      </c>
      <c r="L461" s="87">
        <v>0</v>
      </c>
      <c r="M461" s="84">
        <v>100000</v>
      </c>
      <c r="N461" s="88" t="s">
        <v>530</v>
      </c>
      <c r="O461" s="67"/>
      <c r="P461" s="80">
        <v>452</v>
      </c>
    </row>
    <row r="462" spans="1:16" x14ac:dyDescent="0.2">
      <c r="A462" s="81">
        <v>448</v>
      </c>
      <c r="B462" s="82" t="s">
        <v>1213</v>
      </c>
      <c r="C462" s="83" t="s">
        <v>273</v>
      </c>
      <c r="D462" s="83" t="s">
        <v>1214</v>
      </c>
      <c r="E462" s="83" t="s">
        <v>1215</v>
      </c>
      <c r="F462" s="84">
        <v>25000</v>
      </c>
      <c r="G462" s="84">
        <v>25000</v>
      </c>
      <c r="H462" s="89" t="s">
        <v>127</v>
      </c>
      <c r="I462" s="86">
        <v>0</v>
      </c>
      <c r="J462" s="86">
        <v>0</v>
      </c>
      <c r="K462" s="87">
        <v>0</v>
      </c>
      <c r="L462" s="87">
        <v>0</v>
      </c>
      <c r="M462" s="84">
        <v>25000</v>
      </c>
      <c r="N462" s="88" t="s">
        <v>530</v>
      </c>
      <c r="O462" s="67"/>
      <c r="P462" s="80">
        <v>453</v>
      </c>
    </row>
    <row r="463" spans="1:16" x14ac:dyDescent="0.2">
      <c r="A463" s="81">
        <v>449</v>
      </c>
      <c r="B463" s="82" t="s">
        <v>1216</v>
      </c>
      <c r="C463" s="83" t="s">
        <v>282</v>
      </c>
      <c r="D463" s="83" t="s">
        <v>1217</v>
      </c>
      <c r="E463" s="83" t="s">
        <v>1218</v>
      </c>
      <c r="F463" s="84">
        <v>40000</v>
      </c>
      <c r="G463" s="84">
        <v>40000</v>
      </c>
      <c r="H463" s="89" t="s">
        <v>127</v>
      </c>
      <c r="I463" s="86">
        <v>0</v>
      </c>
      <c r="J463" s="86">
        <v>0</v>
      </c>
      <c r="K463" s="87">
        <v>0</v>
      </c>
      <c r="L463" s="87">
        <v>0</v>
      </c>
      <c r="M463" s="84">
        <v>40000</v>
      </c>
      <c r="N463" s="88" t="s">
        <v>530</v>
      </c>
      <c r="O463" s="67"/>
      <c r="P463" s="80">
        <v>454</v>
      </c>
    </row>
    <row r="464" spans="1:16" x14ac:dyDescent="0.2">
      <c r="A464" s="81">
        <v>450</v>
      </c>
      <c r="B464" s="82" t="s">
        <v>1219</v>
      </c>
      <c r="C464" s="83" t="s">
        <v>288</v>
      </c>
      <c r="D464" s="83" t="s">
        <v>1209</v>
      </c>
      <c r="E464" s="83" t="s">
        <v>1220</v>
      </c>
      <c r="F464" s="84">
        <v>15000</v>
      </c>
      <c r="G464" s="84">
        <v>15000</v>
      </c>
      <c r="H464" s="89" t="s">
        <v>127</v>
      </c>
      <c r="I464" s="86">
        <v>0</v>
      </c>
      <c r="J464" s="86">
        <v>0</v>
      </c>
      <c r="K464" s="87">
        <v>0</v>
      </c>
      <c r="L464" s="87">
        <v>0</v>
      </c>
      <c r="M464" s="84">
        <v>15000</v>
      </c>
      <c r="N464" s="88" t="s">
        <v>530</v>
      </c>
      <c r="O464" s="67"/>
      <c r="P464" s="80">
        <v>455</v>
      </c>
    </row>
    <row r="465" spans="1:16" x14ac:dyDescent="0.2">
      <c r="A465" s="81">
        <v>451</v>
      </c>
      <c r="B465" s="82" t="s">
        <v>1221</v>
      </c>
      <c r="C465" s="83" t="s">
        <v>626</v>
      </c>
      <c r="D465" s="83" t="s">
        <v>953</v>
      </c>
      <c r="E465" s="83" t="s">
        <v>1222</v>
      </c>
      <c r="F465" s="84">
        <v>5000</v>
      </c>
      <c r="G465" s="84">
        <v>5000</v>
      </c>
      <c r="H465" s="89" t="s">
        <v>127</v>
      </c>
      <c r="I465" s="86">
        <v>0</v>
      </c>
      <c r="J465" s="86">
        <v>0</v>
      </c>
      <c r="K465" s="87">
        <v>0</v>
      </c>
      <c r="L465" s="87">
        <v>0</v>
      </c>
      <c r="M465" s="84">
        <v>5000</v>
      </c>
      <c r="N465" s="88" t="s">
        <v>530</v>
      </c>
      <c r="O465" s="67"/>
      <c r="P465" s="80">
        <v>456</v>
      </c>
    </row>
    <row r="466" spans="1:16" x14ac:dyDescent="0.2">
      <c r="A466" s="81">
        <v>452</v>
      </c>
      <c r="B466" s="82" t="s">
        <v>1223</v>
      </c>
      <c r="C466" s="83" t="s">
        <v>1224</v>
      </c>
      <c r="D466" s="83" t="s">
        <v>963</v>
      </c>
      <c r="E466" s="83" t="s">
        <v>1225</v>
      </c>
      <c r="F466" s="84">
        <v>40000</v>
      </c>
      <c r="G466" s="84">
        <v>40000</v>
      </c>
      <c r="H466" s="89" t="s">
        <v>127</v>
      </c>
      <c r="I466" s="86">
        <v>0</v>
      </c>
      <c r="J466" s="86">
        <v>0</v>
      </c>
      <c r="K466" s="87">
        <v>0</v>
      </c>
      <c r="L466" s="87">
        <v>0</v>
      </c>
      <c r="M466" s="84">
        <v>40000</v>
      </c>
      <c r="N466" s="88" t="s">
        <v>530</v>
      </c>
      <c r="O466" s="67"/>
      <c r="P466" s="80">
        <v>457</v>
      </c>
    </row>
    <row r="467" spans="1:16" x14ac:dyDescent="0.2">
      <c r="A467" s="81">
        <v>453</v>
      </c>
      <c r="B467" s="82" t="s">
        <v>1226</v>
      </c>
      <c r="C467" s="83" t="s">
        <v>1224</v>
      </c>
      <c r="D467" s="83" t="s">
        <v>966</v>
      </c>
      <c r="E467" s="83" t="s">
        <v>1227</v>
      </c>
      <c r="F467" s="84">
        <v>10000</v>
      </c>
      <c r="G467" s="84">
        <v>10000</v>
      </c>
      <c r="H467" s="89" t="s">
        <v>127</v>
      </c>
      <c r="I467" s="86">
        <v>0</v>
      </c>
      <c r="J467" s="86">
        <v>0</v>
      </c>
      <c r="K467" s="87">
        <v>0</v>
      </c>
      <c r="L467" s="87">
        <v>0</v>
      </c>
      <c r="M467" s="84">
        <v>10000</v>
      </c>
      <c r="N467" s="88" t="s">
        <v>530</v>
      </c>
      <c r="O467" s="67"/>
      <c r="P467" s="80">
        <v>458</v>
      </c>
    </row>
    <row r="468" spans="1:16" x14ac:dyDescent="0.2">
      <c r="A468" s="81">
        <v>454</v>
      </c>
      <c r="B468" s="82" t="s">
        <v>1228</v>
      </c>
      <c r="C468" s="83" t="s">
        <v>1229</v>
      </c>
      <c r="D468" s="83" t="s">
        <v>1230</v>
      </c>
      <c r="E468" s="83" t="s">
        <v>1231</v>
      </c>
      <c r="F468" s="84">
        <v>110000</v>
      </c>
      <c r="G468" s="84">
        <v>110000</v>
      </c>
      <c r="H468" s="89" t="s">
        <v>127</v>
      </c>
      <c r="I468" s="86">
        <v>0</v>
      </c>
      <c r="J468" s="86">
        <v>0</v>
      </c>
      <c r="K468" s="87">
        <v>0</v>
      </c>
      <c r="L468" s="87">
        <v>0</v>
      </c>
      <c r="M468" s="84">
        <v>110000</v>
      </c>
      <c r="N468" s="88" t="s">
        <v>530</v>
      </c>
      <c r="O468" s="67"/>
      <c r="P468" s="80">
        <v>459</v>
      </c>
    </row>
    <row r="469" spans="1:16" ht="30" x14ac:dyDescent="0.2">
      <c r="A469" s="81">
        <v>455</v>
      </c>
      <c r="B469" s="82" t="s">
        <v>1232</v>
      </c>
      <c r="C469" s="83" t="s">
        <v>1233</v>
      </c>
      <c r="D469" s="83" t="s">
        <v>1234</v>
      </c>
      <c r="E469" s="83" t="s">
        <v>1235</v>
      </c>
      <c r="F469" s="84">
        <v>8400</v>
      </c>
      <c r="G469" s="84">
        <v>8400</v>
      </c>
      <c r="H469" s="89" t="s">
        <v>127</v>
      </c>
      <c r="I469" s="86">
        <v>0</v>
      </c>
      <c r="J469" s="86">
        <v>0</v>
      </c>
      <c r="K469" s="87">
        <v>0</v>
      </c>
      <c r="L469" s="87">
        <v>0</v>
      </c>
      <c r="M469" s="84">
        <v>8400</v>
      </c>
      <c r="N469" s="88" t="s">
        <v>530</v>
      </c>
      <c r="O469" s="67"/>
      <c r="P469" s="80">
        <v>460</v>
      </c>
    </row>
    <row r="470" spans="1:16" x14ac:dyDescent="0.2">
      <c r="A470" s="81">
        <v>456</v>
      </c>
      <c r="B470" s="82" t="s">
        <v>1236</v>
      </c>
      <c r="C470" s="83" t="s">
        <v>635</v>
      </c>
      <c r="D470" s="83" t="s">
        <v>953</v>
      </c>
      <c r="E470" s="83" t="s">
        <v>1237</v>
      </c>
      <c r="F470" s="84">
        <v>5000</v>
      </c>
      <c r="G470" s="84">
        <v>5000</v>
      </c>
      <c r="H470" s="89" t="s">
        <v>127</v>
      </c>
      <c r="I470" s="86">
        <v>0</v>
      </c>
      <c r="J470" s="86">
        <v>0</v>
      </c>
      <c r="K470" s="87">
        <v>0</v>
      </c>
      <c r="L470" s="87">
        <v>0</v>
      </c>
      <c r="M470" s="84">
        <v>5000</v>
      </c>
      <c r="N470" s="88" t="s">
        <v>530</v>
      </c>
      <c r="O470" s="67"/>
      <c r="P470" s="80">
        <v>461</v>
      </c>
    </row>
    <row r="471" spans="1:16" ht="30" x14ac:dyDescent="0.2">
      <c r="A471" s="81">
        <v>457</v>
      </c>
      <c r="B471" s="82" t="s">
        <v>1238</v>
      </c>
      <c r="C471" s="83" t="s">
        <v>754</v>
      </c>
      <c r="D471" s="83" t="s">
        <v>1239</v>
      </c>
      <c r="E471" s="83" t="s">
        <v>1240</v>
      </c>
      <c r="F471" s="84">
        <v>125000</v>
      </c>
      <c r="G471" s="84">
        <v>125000</v>
      </c>
      <c r="H471" s="89" t="s">
        <v>127</v>
      </c>
      <c r="I471" s="86">
        <v>0</v>
      </c>
      <c r="J471" s="86">
        <v>0</v>
      </c>
      <c r="K471" s="87">
        <v>0</v>
      </c>
      <c r="L471" s="87">
        <v>0</v>
      </c>
      <c r="M471" s="84">
        <v>125000</v>
      </c>
      <c r="N471" s="88" t="s">
        <v>530</v>
      </c>
      <c r="O471" s="67"/>
      <c r="P471" s="80">
        <v>462</v>
      </c>
    </row>
    <row r="472" spans="1:16" ht="30" x14ac:dyDescent="0.2">
      <c r="A472" s="81">
        <v>458</v>
      </c>
      <c r="B472" s="82" t="s">
        <v>1241</v>
      </c>
      <c r="C472" s="83" t="s">
        <v>754</v>
      </c>
      <c r="D472" s="83" t="s">
        <v>1242</v>
      </c>
      <c r="E472" s="83" t="s">
        <v>1243</v>
      </c>
      <c r="F472" s="84">
        <v>150000</v>
      </c>
      <c r="G472" s="84">
        <v>150000</v>
      </c>
      <c r="H472" s="89" t="s">
        <v>127</v>
      </c>
      <c r="I472" s="86">
        <v>0</v>
      </c>
      <c r="J472" s="86">
        <v>0</v>
      </c>
      <c r="K472" s="87">
        <v>0</v>
      </c>
      <c r="L472" s="87">
        <v>0</v>
      </c>
      <c r="M472" s="84">
        <v>150000</v>
      </c>
      <c r="N472" s="88" t="s">
        <v>530</v>
      </c>
      <c r="O472" s="67"/>
      <c r="P472" s="80">
        <v>463</v>
      </c>
    </row>
    <row r="473" spans="1:16" ht="30" x14ac:dyDescent="0.2">
      <c r="A473" s="81">
        <v>459</v>
      </c>
      <c r="B473" s="82" t="s">
        <v>1244</v>
      </c>
      <c r="C473" s="83" t="s">
        <v>754</v>
      </c>
      <c r="D473" s="83" t="s">
        <v>1245</v>
      </c>
      <c r="E473" s="83" t="s">
        <v>1246</v>
      </c>
      <c r="F473" s="84">
        <v>50000</v>
      </c>
      <c r="G473" s="84">
        <v>50000</v>
      </c>
      <c r="H473" s="89" t="s">
        <v>127</v>
      </c>
      <c r="I473" s="86">
        <v>0</v>
      </c>
      <c r="J473" s="86">
        <v>0</v>
      </c>
      <c r="K473" s="87">
        <v>0</v>
      </c>
      <c r="L473" s="87">
        <v>0</v>
      </c>
      <c r="M473" s="84">
        <v>50000</v>
      </c>
      <c r="N473" s="88" t="s">
        <v>530</v>
      </c>
      <c r="O473" s="67"/>
      <c r="P473" s="80">
        <v>464</v>
      </c>
    </row>
    <row r="474" spans="1:16" ht="30" x14ac:dyDescent="0.2">
      <c r="A474" s="81">
        <v>460</v>
      </c>
      <c r="B474" s="82" t="s">
        <v>1247</v>
      </c>
      <c r="C474" s="83" t="s">
        <v>754</v>
      </c>
      <c r="D474" s="83" t="s">
        <v>891</v>
      </c>
      <c r="E474" s="83" t="s">
        <v>1248</v>
      </c>
      <c r="F474" s="84">
        <v>26200</v>
      </c>
      <c r="G474" s="84">
        <v>26200</v>
      </c>
      <c r="H474" s="89" t="s">
        <v>127</v>
      </c>
      <c r="I474" s="86">
        <v>0</v>
      </c>
      <c r="J474" s="86">
        <v>0</v>
      </c>
      <c r="K474" s="87">
        <v>0</v>
      </c>
      <c r="L474" s="87">
        <v>0</v>
      </c>
      <c r="M474" s="84">
        <v>26200</v>
      </c>
      <c r="N474" s="88" t="s">
        <v>530</v>
      </c>
      <c r="O474" s="67"/>
      <c r="P474" s="80">
        <v>465</v>
      </c>
    </row>
    <row r="475" spans="1:16" x14ac:dyDescent="0.2">
      <c r="A475" s="81">
        <v>461</v>
      </c>
      <c r="B475" s="82" t="s">
        <v>1249</v>
      </c>
      <c r="C475" s="83" t="s">
        <v>1250</v>
      </c>
      <c r="D475" s="83" t="s">
        <v>921</v>
      </c>
      <c r="E475" s="83" t="s">
        <v>1251</v>
      </c>
      <c r="F475" s="84">
        <v>25000</v>
      </c>
      <c r="G475" s="84">
        <v>25000</v>
      </c>
      <c r="H475" s="89" t="s">
        <v>127</v>
      </c>
      <c r="I475" s="86">
        <v>0</v>
      </c>
      <c r="J475" s="86">
        <v>0</v>
      </c>
      <c r="K475" s="87">
        <v>0</v>
      </c>
      <c r="L475" s="87">
        <v>0</v>
      </c>
      <c r="M475" s="84">
        <v>25000</v>
      </c>
      <c r="N475" s="88" t="s">
        <v>530</v>
      </c>
      <c r="O475" s="67"/>
      <c r="P475" s="80">
        <v>466</v>
      </c>
    </row>
    <row r="476" spans="1:16" x14ac:dyDescent="0.2">
      <c r="A476" s="81">
        <v>462</v>
      </c>
      <c r="B476" s="82" t="s">
        <v>1252</v>
      </c>
      <c r="C476" s="83" t="s">
        <v>1129</v>
      </c>
      <c r="D476" s="83" t="s">
        <v>915</v>
      </c>
      <c r="E476" s="83" t="s">
        <v>1253</v>
      </c>
      <c r="F476" s="84">
        <v>30000</v>
      </c>
      <c r="G476" s="84">
        <v>30000</v>
      </c>
      <c r="H476" s="89" t="s">
        <v>127</v>
      </c>
      <c r="I476" s="86">
        <v>0</v>
      </c>
      <c r="J476" s="86">
        <v>0</v>
      </c>
      <c r="K476" s="87">
        <v>0</v>
      </c>
      <c r="L476" s="87">
        <v>0</v>
      </c>
      <c r="M476" s="84">
        <v>30000</v>
      </c>
      <c r="N476" s="88" t="s">
        <v>530</v>
      </c>
      <c r="O476" s="67"/>
      <c r="P476" s="80">
        <v>467</v>
      </c>
    </row>
    <row r="477" spans="1:16" x14ac:dyDescent="0.2">
      <c r="A477" s="81">
        <v>463</v>
      </c>
      <c r="B477" s="82" t="s">
        <v>1254</v>
      </c>
      <c r="C477" s="83" t="s">
        <v>299</v>
      </c>
      <c r="D477" s="83" t="s">
        <v>1234</v>
      </c>
      <c r="E477" s="83" t="s">
        <v>1255</v>
      </c>
      <c r="F477" s="84">
        <v>8500</v>
      </c>
      <c r="G477" s="84">
        <v>8500</v>
      </c>
      <c r="H477" s="89" t="s">
        <v>127</v>
      </c>
      <c r="I477" s="86">
        <v>0</v>
      </c>
      <c r="J477" s="86">
        <v>0</v>
      </c>
      <c r="K477" s="87">
        <v>0</v>
      </c>
      <c r="L477" s="87">
        <v>0</v>
      </c>
      <c r="M477" s="84">
        <v>8500</v>
      </c>
      <c r="N477" s="88" t="s">
        <v>530</v>
      </c>
      <c r="O477" s="67"/>
      <c r="P477" s="80">
        <v>468</v>
      </c>
    </row>
    <row r="478" spans="1:16" ht="30" x14ac:dyDescent="0.2">
      <c r="A478" s="81">
        <v>464</v>
      </c>
      <c r="B478" s="82" t="s">
        <v>1256</v>
      </c>
      <c r="C478" s="83" t="s">
        <v>307</v>
      </c>
      <c r="D478" s="83" t="s">
        <v>1257</v>
      </c>
      <c r="E478" s="83" t="s">
        <v>1258</v>
      </c>
      <c r="F478" s="84">
        <v>12000</v>
      </c>
      <c r="G478" s="84">
        <v>12000</v>
      </c>
      <c r="H478" s="89" t="s">
        <v>127</v>
      </c>
      <c r="I478" s="86">
        <v>0</v>
      </c>
      <c r="J478" s="86">
        <v>0</v>
      </c>
      <c r="K478" s="87">
        <v>0</v>
      </c>
      <c r="L478" s="87">
        <v>0</v>
      </c>
      <c r="M478" s="84">
        <v>12000</v>
      </c>
      <c r="N478" s="88" t="s">
        <v>530</v>
      </c>
      <c r="O478" s="67"/>
      <c r="P478" s="80">
        <v>469</v>
      </c>
    </row>
    <row r="479" spans="1:16" x14ac:dyDescent="0.2">
      <c r="A479" s="81">
        <v>465</v>
      </c>
      <c r="B479" s="82" t="s">
        <v>1259</v>
      </c>
      <c r="C479" s="83" t="s">
        <v>1260</v>
      </c>
      <c r="D479" s="83" t="s">
        <v>1261</v>
      </c>
      <c r="E479" s="83" t="s">
        <v>1262</v>
      </c>
      <c r="F479" s="84">
        <v>350000</v>
      </c>
      <c r="G479" s="84">
        <v>350000</v>
      </c>
      <c r="H479" s="89" t="s">
        <v>127</v>
      </c>
      <c r="I479" s="86">
        <v>0</v>
      </c>
      <c r="J479" s="86">
        <v>0</v>
      </c>
      <c r="K479" s="87">
        <v>0</v>
      </c>
      <c r="L479" s="87">
        <v>0</v>
      </c>
      <c r="M479" s="84">
        <v>350000</v>
      </c>
      <c r="N479" s="88" t="s">
        <v>530</v>
      </c>
      <c r="O479" s="67"/>
      <c r="P479" s="80">
        <v>470</v>
      </c>
    </row>
    <row r="480" spans="1:16" x14ac:dyDescent="0.2">
      <c r="A480" s="81">
        <v>466</v>
      </c>
      <c r="B480" s="82" t="s">
        <v>1263</v>
      </c>
      <c r="C480" s="83" t="s">
        <v>1264</v>
      </c>
      <c r="D480" s="83" t="s">
        <v>1055</v>
      </c>
      <c r="E480" s="83" t="s">
        <v>1265</v>
      </c>
      <c r="F480" s="84">
        <v>8500</v>
      </c>
      <c r="G480" s="84">
        <v>8500</v>
      </c>
      <c r="H480" s="89" t="s">
        <v>127</v>
      </c>
      <c r="I480" s="86">
        <v>0</v>
      </c>
      <c r="J480" s="86">
        <v>0</v>
      </c>
      <c r="K480" s="87">
        <v>0</v>
      </c>
      <c r="L480" s="87">
        <v>0</v>
      </c>
      <c r="M480" s="84">
        <v>8500</v>
      </c>
      <c r="N480" s="88" t="s">
        <v>530</v>
      </c>
      <c r="O480" s="67"/>
      <c r="P480" s="80">
        <v>471</v>
      </c>
    </row>
    <row r="481" spans="1:16" ht="30" x14ac:dyDescent="0.2">
      <c r="A481" s="81">
        <v>467</v>
      </c>
      <c r="B481" s="82" t="s">
        <v>1266</v>
      </c>
      <c r="C481" s="83" t="s">
        <v>315</v>
      </c>
      <c r="D481" s="83" t="s">
        <v>953</v>
      </c>
      <c r="E481" s="83" t="s">
        <v>1267</v>
      </c>
      <c r="F481" s="84">
        <v>5000</v>
      </c>
      <c r="G481" s="84">
        <v>5000</v>
      </c>
      <c r="H481" s="89" t="s">
        <v>127</v>
      </c>
      <c r="I481" s="86">
        <v>0</v>
      </c>
      <c r="J481" s="86">
        <v>0</v>
      </c>
      <c r="K481" s="87">
        <v>0</v>
      </c>
      <c r="L481" s="87">
        <v>0</v>
      </c>
      <c r="M481" s="84">
        <v>5000</v>
      </c>
      <c r="N481" s="88" t="s">
        <v>530</v>
      </c>
      <c r="O481" s="67"/>
      <c r="P481" s="80">
        <v>472</v>
      </c>
    </row>
    <row r="482" spans="1:16" x14ac:dyDescent="0.2">
      <c r="A482" s="81">
        <v>468</v>
      </c>
      <c r="B482" s="82" t="s">
        <v>1268</v>
      </c>
      <c r="C482" s="83" t="s">
        <v>1269</v>
      </c>
      <c r="D482" s="83" t="s">
        <v>915</v>
      </c>
      <c r="E482" s="83" t="s">
        <v>1270</v>
      </c>
      <c r="F482" s="84">
        <v>15000</v>
      </c>
      <c r="G482" s="84">
        <v>15000</v>
      </c>
      <c r="H482" s="89" t="s">
        <v>127</v>
      </c>
      <c r="I482" s="86">
        <v>0</v>
      </c>
      <c r="J482" s="86">
        <v>0</v>
      </c>
      <c r="K482" s="87">
        <v>0</v>
      </c>
      <c r="L482" s="87">
        <v>0</v>
      </c>
      <c r="M482" s="84">
        <v>15000</v>
      </c>
      <c r="N482" s="88" t="s">
        <v>530</v>
      </c>
      <c r="O482" s="67"/>
      <c r="P482" s="80">
        <v>473</v>
      </c>
    </row>
    <row r="483" spans="1:16" x14ac:dyDescent="0.2">
      <c r="A483" s="81">
        <v>469</v>
      </c>
      <c r="B483" s="82" t="s">
        <v>1271</v>
      </c>
      <c r="C483" s="83" t="s">
        <v>1269</v>
      </c>
      <c r="D483" s="83" t="s">
        <v>1272</v>
      </c>
      <c r="E483" s="83" t="s">
        <v>1273</v>
      </c>
      <c r="F483" s="84">
        <v>50000</v>
      </c>
      <c r="G483" s="84">
        <v>50000</v>
      </c>
      <c r="H483" s="89" t="s">
        <v>127</v>
      </c>
      <c r="I483" s="86">
        <v>0</v>
      </c>
      <c r="J483" s="86">
        <v>0</v>
      </c>
      <c r="K483" s="87">
        <v>0</v>
      </c>
      <c r="L483" s="87">
        <v>0</v>
      </c>
      <c r="M483" s="84">
        <v>50000</v>
      </c>
      <c r="N483" s="88" t="s">
        <v>530</v>
      </c>
      <c r="O483" s="67"/>
      <c r="P483" s="80">
        <v>474</v>
      </c>
    </row>
    <row r="484" spans="1:16" x14ac:dyDescent="0.2">
      <c r="A484" s="81">
        <v>470</v>
      </c>
      <c r="B484" s="82" t="s">
        <v>1274</v>
      </c>
      <c r="C484" s="83" t="s">
        <v>1269</v>
      </c>
      <c r="D484" s="83" t="s">
        <v>921</v>
      </c>
      <c r="E484" s="83" t="s">
        <v>1275</v>
      </c>
      <c r="F484" s="84">
        <v>25000</v>
      </c>
      <c r="G484" s="84">
        <v>25000</v>
      </c>
      <c r="H484" s="89" t="s">
        <v>127</v>
      </c>
      <c r="I484" s="86">
        <v>0</v>
      </c>
      <c r="J484" s="86">
        <v>0</v>
      </c>
      <c r="K484" s="87">
        <v>0</v>
      </c>
      <c r="L484" s="87">
        <v>0</v>
      </c>
      <c r="M484" s="84">
        <v>25000</v>
      </c>
      <c r="N484" s="88" t="s">
        <v>530</v>
      </c>
      <c r="O484" s="67"/>
      <c r="P484" s="80">
        <v>475</v>
      </c>
    </row>
    <row r="485" spans="1:16" x14ac:dyDescent="0.2">
      <c r="A485" s="81">
        <v>471</v>
      </c>
      <c r="B485" s="82" t="s">
        <v>1276</v>
      </c>
      <c r="C485" s="83" t="s">
        <v>1269</v>
      </c>
      <c r="D485" s="83" t="s">
        <v>924</v>
      </c>
      <c r="E485" s="83" t="s">
        <v>1277</v>
      </c>
      <c r="F485" s="84">
        <v>61000</v>
      </c>
      <c r="G485" s="84">
        <v>61000</v>
      </c>
      <c r="H485" s="89" t="s">
        <v>127</v>
      </c>
      <c r="I485" s="86">
        <v>0</v>
      </c>
      <c r="J485" s="86">
        <v>0</v>
      </c>
      <c r="K485" s="87">
        <v>0</v>
      </c>
      <c r="L485" s="87">
        <v>0</v>
      </c>
      <c r="M485" s="84">
        <v>61000</v>
      </c>
      <c r="N485" s="88" t="s">
        <v>530</v>
      </c>
      <c r="O485" s="67"/>
      <c r="P485" s="80">
        <v>476</v>
      </c>
    </row>
    <row r="486" spans="1:16" ht="30" x14ac:dyDescent="0.2">
      <c r="A486" s="81">
        <v>472</v>
      </c>
      <c r="B486" s="82" t="s">
        <v>1278</v>
      </c>
      <c r="C486" s="83" t="s">
        <v>1279</v>
      </c>
      <c r="D486" s="83" t="s">
        <v>1280</v>
      </c>
      <c r="E486" s="83" t="s">
        <v>1281</v>
      </c>
      <c r="F486" s="84">
        <v>95000</v>
      </c>
      <c r="G486" s="84">
        <v>95000</v>
      </c>
      <c r="H486" s="89" t="s">
        <v>127</v>
      </c>
      <c r="I486" s="86">
        <v>0</v>
      </c>
      <c r="J486" s="86">
        <v>0</v>
      </c>
      <c r="K486" s="87">
        <v>0</v>
      </c>
      <c r="L486" s="87">
        <v>0</v>
      </c>
      <c r="M486" s="84">
        <v>95000</v>
      </c>
      <c r="N486" s="88" t="s">
        <v>530</v>
      </c>
      <c r="O486" s="67"/>
      <c r="P486" s="80">
        <v>477</v>
      </c>
    </row>
    <row r="487" spans="1:16" ht="30" x14ac:dyDescent="0.2">
      <c r="A487" s="81">
        <v>473</v>
      </c>
      <c r="B487" s="82" t="s">
        <v>1282</v>
      </c>
      <c r="C487" s="83" t="s">
        <v>1283</v>
      </c>
      <c r="D487" s="83" t="s">
        <v>1284</v>
      </c>
      <c r="E487" s="83" t="s">
        <v>1285</v>
      </c>
      <c r="F487" s="84">
        <v>75000</v>
      </c>
      <c r="G487" s="84">
        <v>75000</v>
      </c>
      <c r="H487" s="89" t="s">
        <v>127</v>
      </c>
      <c r="I487" s="86">
        <v>0</v>
      </c>
      <c r="J487" s="86">
        <v>0</v>
      </c>
      <c r="K487" s="87">
        <v>0</v>
      </c>
      <c r="L487" s="87">
        <v>0</v>
      </c>
      <c r="M487" s="84">
        <v>75000</v>
      </c>
      <c r="N487" s="88" t="s">
        <v>530</v>
      </c>
      <c r="O487" s="67"/>
      <c r="P487" s="80">
        <v>478</v>
      </c>
    </row>
    <row r="488" spans="1:16" ht="30" x14ac:dyDescent="0.2">
      <c r="A488" s="81">
        <v>474</v>
      </c>
      <c r="B488" s="82" t="s">
        <v>1286</v>
      </c>
      <c r="C488" s="83" t="s">
        <v>1287</v>
      </c>
      <c r="D488" s="83" t="s">
        <v>1013</v>
      </c>
      <c r="E488" s="83" t="s">
        <v>1288</v>
      </c>
      <c r="F488" s="84">
        <v>75000</v>
      </c>
      <c r="G488" s="84">
        <v>75000</v>
      </c>
      <c r="H488" s="89" t="s">
        <v>127</v>
      </c>
      <c r="I488" s="86">
        <v>0</v>
      </c>
      <c r="J488" s="86">
        <v>0</v>
      </c>
      <c r="K488" s="87">
        <v>0</v>
      </c>
      <c r="L488" s="87">
        <v>0</v>
      </c>
      <c r="M488" s="84">
        <v>75000</v>
      </c>
      <c r="N488" s="88" t="s">
        <v>530</v>
      </c>
      <c r="O488" s="67"/>
      <c r="P488" s="80">
        <v>479</v>
      </c>
    </row>
    <row r="489" spans="1:16" ht="30" x14ac:dyDescent="0.2">
      <c r="A489" s="81">
        <v>475</v>
      </c>
      <c r="B489" s="82" t="s">
        <v>1289</v>
      </c>
      <c r="C489" s="83" t="s">
        <v>319</v>
      </c>
      <c r="D489" s="83" t="s">
        <v>1290</v>
      </c>
      <c r="E489" s="83" t="s">
        <v>1291</v>
      </c>
      <c r="F489" s="84">
        <v>5000</v>
      </c>
      <c r="G489" s="84">
        <v>5000</v>
      </c>
      <c r="H489" s="89" t="s">
        <v>127</v>
      </c>
      <c r="I489" s="86">
        <v>0</v>
      </c>
      <c r="J489" s="86">
        <v>0</v>
      </c>
      <c r="K489" s="87">
        <v>0</v>
      </c>
      <c r="L489" s="87">
        <v>0</v>
      </c>
      <c r="M489" s="84">
        <v>5000</v>
      </c>
      <c r="N489" s="88" t="s">
        <v>530</v>
      </c>
      <c r="O489" s="67"/>
      <c r="P489" s="80">
        <v>480</v>
      </c>
    </row>
    <row r="490" spans="1:16" x14ac:dyDescent="0.2">
      <c r="A490" s="81">
        <v>476</v>
      </c>
      <c r="B490" s="82" t="s">
        <v>1292</v>
      </c>
      <c r="C490" s="83" t="s">
        <v>206</v>
      </c>
      <c r="D490" s="83" t="s">
        <v>1293</v>
      </c>
      <c r="E490" s="83" t="s">
        <v>1294</v>
      </c>
      <c r="F490" s="84">
        <v>30000</v>
      </c>
      <c r="G490" s="84">
        <v>30000</v>
      </c>
      <c r="H490" s="89" t="s">
        <v>127</v>
      </c>
      <c r="I490" s="86">
        <v>0</v>
      </c>
      <c r="J490" s="86">
        <v>0</v>
      </c>
      <c r="K490" s="87">
        <v>0</v>
      </c>
      <c r="L490" s="87">
        <v>0</v>
      </c>
      <c r="M490" s="84">
        <v>30000</v>
      </c>
      <c r="N490" s="88" t="s">
        <v>530</v>
      </c>
      <c r="O490" s="67"/>
      <c r="P490" s="80">
        <v>481</v>
      </c>
    </row>
    <row r="491" spans="1:16" ht="30" x14ac:dyDescent="0.2">
      <c r="A491" s="81">
        <v>477</v>
      </c>
      <c r="B491" s="82" t="s">
        <v>1295</v>
      </c>
      <c r="C491" s="83" t="s">
        <v>1296</v>
      </c>
      <c r="D491" s="83" t="s">
        <v>1297</v>
      </c>
      <c r="E491" s="83" t="s">
        <v>1298</v>
      </c>
      <c r="F491" s="84">
        <v>25000</v>
      </c>
      <c r="G491" s="84">
        <v>25000</v>
      </c>
      <c r="H491" s="89" t="s">
        <v>127</v>
      </c>
      <c r="I491" s="86">
        <v>0</v>
      </c>
      <c r="J491" s="86">
        <v>0</v>
      </c>
      <c r="K491" s="87">
        <v>0</v>
      </c>
      <c r="L491" s="87">
        <v>0</v>
      </c>
      <c r="M491" s="84">
        <v>25000</v>
      </c>
      <c r="N491" s="88" t="s">
        <v>530</v>
      </c>
      <c r="O491" s="67"/>
      <c r="P491" s="80">
        <v>482</v>
      </c>
    </row>
    <row r="492" spans="1:16" x14ac:dyDescent="0.2">
      <c r="A492" s="81">
        <v>478</v>
      </c>
      <c r="B492" s="82" t="s">
        <v>1299</v>
      </c>
      <c r="C492" s="83" t="s">
        <v>646</v>
      </c>
      <c r="D492" s="83" t="s">
        <v>1300</v>
      </c>
      <c r="E492" s="83" t="s">
        <v>1301</v>
      </c>
      <c r="F492" s="84">
        <v>120000</v>
      </c>
      <c r="G492" s="84">
        <v>120000</v>
      </c>
      <c r="H492" s="89" t="s">
        <v>127</v>
      </c>
      <c r="I492" s="86">
        <v>0</v>
      </c>
      <c r="J492" s="86">
        <v>0</v>
      </c>
      <c r="K492" s="87">
        <v>0</v>
      </c>
      <c r="L492" s="87">
        <v>0</v>
      </c>
      <c r="M492" s="84">
        <v>120000</v>
      </c>
      <c r="N492" s="88" t="s">
        <v>530</v>
      </c>
      <c r="O492" s="67"/>
      <c r="P492" s="80">
        <v>483</v>
      </c>
    </row>
    <row r="493" spans="1:16" x14ac:dyDescent="0.2">
      <c r="A493" s="81">
        <v>479</v>
      </c>
      <c r="B493" s="82" t="s">
        <v>1302</v>
      </c>
      <c r="C493" s="83" t="s">
        <v>137</v>
      </c>
      <c r="D493" s="83" t="s">
        <v>1303</v>
      </c>
      <c r="E493" s="83" t="s">
        <v>1304</v>
      </c>
      <c r="F493" s="84">
        <v>15000</v>
      </c>
      <c r="G493" s="84">
        <v>15000</v>
      </c>
      <c r="H493" s="89" t="s">
        <v>127</v>
      </c>
      <c r="I493" s="86">
        <v>0</v>
      </c>
      <c r="J493" s="86">
        <v>0</v>
      </c>
      <c r="K493" s="87">
        <v>0</v>
      </c>
      <c r="L493" s="87">
        <v>0</v>
      </c>
      <c r="M493" s="84">
        <v>15000</v>
      </c>
      <c r="N493" s="88" t="s">
        <v>530</v>
      </c>
      <c r="O493" s="67"/>
      <c r="P493" s="80">
        <v>484</v>
      </c>
    </row>
    <row r="494" spans="1:16" x14ac:dyDescent="0.2">
      <c r="A494" s="81">
        <v>480</v>
      </c>
      <c r="B494" s="82" t="s">
        <v>1305</v>
      </c>
      <c r="C494" s="83" t="s">
        <v>1306</v>
      </c>
      <c r="D494" s="83" t="s">
        <v>1307</v>
      </c>
      <c r="E494" s="83" t="s">
        <v>1308</v>
      </c>
      <c r="F494" s="84">
        <v>20000</v>
      </c>
      <c r="G494" s="84">
        <v>20000</v>
      </c>
      <c r="H494" s="89" t="s">
        <v>127</v>
      </c>
      <c r="I494" s="86">
        <v>0</v>
      </c>
      <c r="J494" s="86">
        <v>0</v>
      </c>
      <c r="K494" s="87">
        <v>0</v>
      </c>
      <c r="L494" s="87">
        <v>0</v>
      </c>
      <c r="M494" s="84">
        <v>20000</v>
      </c>
      <c r="N494" s="88" t="s">
        <v>530</v>
      </c>
      <c r="O494" s="67"/>
      <c r="P494" s="80">
        <v>485</v>
      </c>
    </row>
    <row r="495" spans="1:16" x14ac:dyDescent="0.2">
      <c r="A495" s="81">
        <v>481</v>
      </c>
      <c r="B495" s="82" t="s">
        <v>1309</v>
      </c>
      <c r="C495" s="83" t="s">
        <v>677</v>
      </c>
      <c r="D495" s="83" t="s">
        <v>1310</v>
      </c>
      <c r="E495" s="83" t="s">
        <v>1311</v>
      </c>
      <c r="F495" s="84">
        <v>20000</v>
      </c>
      <c r="G495" s="84">
        <v>20000</v>
      </c>
      <c r="H495" s="89" t="s">
        <v>127</v>
      </c>
      <c r="I495" s="86">
        <v>0</v>
      </c>
      <c r="J495" s="86">
        <v>0</v>
      </c>
      <c r="K495" s="87">
        <v>0</v>
      </c>
      <c r="L495" s="87">
        <v>0</v>
      </c>
      <c r="M495" s="84">
        <v>20000</v>
      </c>
      <c r="N495" s="88" t="s">
        <v>530</v>
      </c>
      <c r="O495" s="67"/>
      <c r="P495" s="80">
        <v>486</v>
      </c>
    </row>
    <row r="496" spans="1:16" x14ac:dyDescent="0.2">
      <c r="A496" s="81">
        <v>482</v>
      </c>
      <c r="B496" s="82" t="s">
        <v>1312</v>
      </c>
      <c r="C496" s="83" t="s">
        <v>677</v>
      </c>
      <c r="D496" s="83" t="s">
        <v>1313</v>
      </c>
      <c r="E496" s="83" t="s">
        <v>1314</v>
      </c>
      <c r="F496" s="84">
        <v>4250</v>
      </c>
      <c r="G496" s="84">
        <v>4250</v>
      </c>
      <c r="H496" s="89" t="s">
        <v>127</v>
      </c>
      <c r="I496" s="86">
        <v>0</v>
      </c>
      <c r="J496" s="86">
        <v>0</v>
      </c>
      <c r="K496" s="87">
        <v>0</v>
      </c>
      <c r="L496" s="87">
        <v>0</v>
      </c>
      <c r="M496" s="84">
        <v>4250</v>
      </c>
      <c r="N496" s="88" t="s">
        <v>530</v>
      </c>
      <c r="O496" s="67"/>
      <c r="P496" s="80">
        <v>487</v>
      </c>
    </row>
    <row r="497" spans="1:16" x14ac:dyDescent="0.2">
      <c r="A497" s="81">
        <v>483</v>
      </c>
      <c r="B497" s="82" t="s">
        <v>1315</v>
      </c>
      <c r="C497" s="83" t="s">
        <v>677</v>
      </c>
      <c r="D497" s="83" t="s">
        <v>1316</v>
      </c>
      <c r="E497" s="83" t="s">
        <v>1317</v>
      </c>
      <c r="F497" s="84">
        <v>105000</v>
      </c>
      <c r="G497" s="84">
        <v>105000</v>
      </c>
      <c r="H497" s="89" t="s">
        <v>127</v>
      </c>
      <c r="I497" s="86">
        <v>0</v>
      </c>
      <c r="J497" s="86">
        <v>0</v>
      </c>
      <c r="K497" s="87">
        <v>0</v>
      </c>
      <c r="L497" s="87">
        <v>0</v>
      </c>
      <c r="M497" s="84">
        <v>105000</v>
      </c>
      <c r="N497" s="88" t="s">
        <v>530</v>
      </c>
      <c r="O497" s="67"/>
      <c r="P497" s="80">
        <v>488</v>
      </c>
    </row>
    <row r="498" spans="1:16" ht="30" x14ac:dyDescent="0.2">
      <c r="A498" s="81">
        <v>484</v>
      </c>
      <c r="B498" s="82" t="s">
        <v>1318</v>
      </c>
      <c r="C498" s="83" t="s">
        <v>1319</v>
      </c>
      <c r="D498" s="83" t="s">
        <v>1320</v>
      </c>
      <c r="E498" s="83" t="s">
        <v>1321</v>
      </c>
      <c r="F498" s="84">
        <v>150000</v>
      </c>
      <c r="G498" s="84">
        <v>150000</v>
      </c>
      <c r="H498" s="89" t="s">
        <v>127</v>
      </c>
      <c r="I498" s="86">
        <v>0</v>
      </c>
      <c r="J498" s="86">
        <v>0</v>
      </c>
      <c r="K498" s="87">
        <v>0</v>
      </c>
      <c r="L498" s="87">
        <v>0</v>
      </c>
      <c r="M498" s="84">
        <v>150000</v>
      </c>
      <c r="N498" s="88" t="s">
        <v>530</v>
      </c>
      <c r="O498" s="67"/>
      <c r="P498" s="80">
        <v>489</v>
      </c>
    </row>
    <row r="499" spans="1:16" ht="30" x14ac:dyDescent="0.2">
      <c r="A499" s="81">
        <v>485</v>
      </c>
      <c r="B499" s="82" t="s">
        <v>1322</v>
      </c>
      <c r="C499" s="83" t="s">
        <v>1319</v>
      </c>
      <c r="D499" s="83" t="s">
        <v>981</v>
      </c>
      <c r="E499" s="83" t="s">
        <v>1323</v>
      </c>
      <c r="F499" s="84">
        <v>20000</v>
      </c>
      <c r="G499" s="84">
        <v>20000</v>
      </c>
      <c r="H499" s="89" t="s">
        <v>127</v>
      </c>
      <c r="I499" s="86">
        <v>0</v>
      </c>
      <c r="J499" s="86">
        <v>0</v>
      </c>
      <c r="K499" s="87">
        <v>0</v>
      </c>
      <c r="L499" s="87">
        <v>0</v>
      </c>
      <c r="M499" s="84">
        <v>20000</v>
      </c>
      <c r="N499" s="88" t="s">
        <v>530</v>
      </c>
      <c r="O499" s="67"/>
      <c r="P499" s="80">
        <v>490</v>
      </c>
    </row>
    <row r="500" spans="1:16" ht="30" x14ac:dyDescent="0.2">
      <c r="A500" s="81">
        <v>486</v>
      </c>
      <c r="B500" s="82" t="s">
        <v>1324</v>
      </c>
      <c r="C500" s="83" t="s">
        <v>1325</v>
      </c>
      <c r="D500" s="83" t="s">
        <v>1326</v>
      </c>
      <c r="E500" s="83" t="s">
        <v>1327</v>
      </c>
      <c r="F500" s="84">
        <v>70000</v>
      </c>
      <c r="G500" s="84">
        <v>70000</v>
      </c>
      <c r="H500" s="89" t="s">
        <v>127</v>
      </c>
      <c r="I500" s="86">
        <v>0</v>
      </c>
      <c r="J500" s="86">
        <v>0</v>
      </c>
      <c r="K500" s="87">
        <v>0</v>
      </c>
      <c r="L500" s="87">
        <v>0</v>
      </c>
      <c r="M500" s="84">
        <v>70000</v>
      </c>
      <c r="N500" s="88" t="s">
        <v>530</v>
      </c>
      <c r="O500" s="67"/>
      <c r="P500" s="80">
        <v>491</v>
      </c>
    </row>
    <row r="501" spans="1:16" x14ac:dyDescent="0.2">
      <c r="A501" s="81">
        <v>487</v>
      </c>
      <c r="B501" s="82" t="s">
        <v>1328</v>
      </c>
      <c r="C501" s="83" t="s">
        <v>481</v>
      </c>
      <c r="D501" s="83" t="s">
        <v>1045</v>
      </c>
      <c r="E501" s="83" t="s">
        <v>1329</v>
      </c>
      <c r="F501" s="84">
        <v>125000</v>
      </c>
      <c r="G501" s="84">
        <v>125000</v>
      </c>
      <c r="H501" s="89" t="s">
        <v>127</v>
      </c>
      <c r="I501" s="86">
        <v>0</v>
      </c>
      <c r="J501" s="86">
        <v>0</v>
      </c>
      <c r="K501" s="87">
        <v>0</v>
      </c>
      <c r="L501" s="87">
        <v>0</v>
      </c>
      <c r="M501" s="84">
        <v>125000</v>
      </c>
      <c r="N501" s="88" t="s">
        <v>530</v>
      </c>
      <c r="O501" s="67"/>
      <c r="P501" s="80">
        <v>492</v>
      </c>
    </row>
    <row r="502" spans="1:16" ht="30" x14ac:dyDescent="0.2">
      <c r="A502" s="81">
        <v>488</v>
      </c>
      <c r="B502" s="82" t="s">
        <v>1330</v>
      </c>
      <c r="C502" s="83" t="s">
        <v>1331</v>
      </c>
      <c r="D502" s="83" t="s">
        <v>1332</v>
      </c>
      <c r="E502" s="83" t="s">
        <v>1333</v>
      </c>
      <c r="F502" s="84">
        <v>225000</v>
      </c>
      <c r="G502" s="84">
        <v>225000</v>
      </c>
      <c r="H502" s="89" t="s">
        <v>127</v>
      </c>
      <c r="I502" s="86">
        <v>0</v>
      </c>
      <c r="J502" s="86">
        <v>0</v>
      </c>
      <c r="K502" s="87">
        <v>0</v>
      </c>
      <c r="L502" s="87">
        <v>0</v>
      </c>
      <c r="M502" s="84">
        <v>225000</v>
      </c>
      <c r="N502" s="88" t="s">
        <v>530</v>
      </c>
      <c r="O502" s="67"/>
      <c r="P502" s="80">
        <v>493</v>
      </c>
    </row>
    <row r="503" spans="1:16" x14ac:dyDescent="0.2">
      <c r="A503" s="81">
        <v>489</v>
      </c>
      <c r="B503" s="82" t="s">
        <v>1334</v>
      </c>
      <c r="C503" s="83" t="s">
        <v>715</v>
      </c>
      <c r="D503" s="83" t="s">
        <v>1335</v>
      </c>
      <c r="E503" s="83" t="s">
        <v>1336</v>
      </c>
      <c r="F503" s="84">
        <v>80000</v>
      </c>
      <c r="G503" s="84">
        <v>80000</v>
      </c>
      <c r="H503" s="89" t="s">
        <v>127</v>
      </c>
      <c r="I503" s="86">
        <v>0</v>
      </c>
      <c r="J503" s="86">
        <v>0</v>
      </c>
      <c r="K503" s="87">
        <v>0</v>
      </c>
      <c r="L503" s="87">
        <v>0</v>
      </c>
      <c r="M503" s="84">
        <v>80000</v>
      </c>
      <c r="N503" s="88" t="s">
        <v>530</v>
      </c>
      <c r="O503" s="67"/>
      <c r="P503" s="80">
        <v>494</v>
      </c>
    </row>
    <row r="504" spans="1:16" x14ac:dyDescent="0.2">
      <c r="A504" s="81">
        <v>490</v>
      </c>
      <c r="B504" s="82" t="s">
        <v>1337</v>
      </c>
      <c r="C504" s="83" t="s">
        <v>481</v>
      </c>
      <c r="D504" s="83" t="s">
        <v>647</v>
      </c>
      <c r="E504" s="83" t="s">
        <v>1338</v>
      </c>
      <c r="F504" s="84">
        <v>318000</v>
      </c>
      <c r="G504" s="84">
        <v>318000</v>
      </c>
      <c r="H504" s="89" t="s">
        <v>127</v>
      </c>
      <c r="I504" s="86">
        <v>0</v>
      </c>
      <c r="J504" s="86">
        <v>0</v>
      </c>
      <c r="K504" s="87">
        <v>0</v>
      </c>
      <c r="L504" s="87">
        <v>0</v>
      </c>
      <c r="M504" s="84">
        <v>318000</v>
      </c>
      <c r="N504" s="88" t="s">
        <v>530</v>
      </c>
      <c r="O504" s="67"/>
      <c r="P504" s="80">
        <v>495</v>
      </c>
    </row>
    <row r="505" spans="1:16" x14ac:dyDescent="0.2">
      <c r="A505" s="81">
        <v>491</v>
      </c>
      <c r="B505" s="82" t="s">
        <v>1339</v>
      </c>
      <c r="C505" s="83" t="s">
        <v>481</v>
      </c>
      <c r="D505" s="83" t="s">
        <v>1340</v>
      </c>
      <c r="E505" s="83" t="s">
        <v>1341</v>
      </c>
      <c r="F505" s="84">
        <v>40000</v>
      </c>
      <c r="G505" s="84">
        <v>40000</v>
      </c>
      <c r="H505" s="89" t="s">
        <v>127</v>
      </c>
      <c r="I505" s="86">
        <v>0</v>
      </c>
      <c r="J505" s="86">
        <v>0</v>
      </c>
      <c r="K505" s="87">
        <v>0</v>
      </c>
      <c r="L505" s="87">
        <v>0</v>
      </c>
      <c r="M505" s="84">
        <v>40000</v>
      </c>
      <c r="N505" s="88" t="s">
        <v>530</v>
      </c>
      <c r="O505" s="67"/>
      <c r="P505" s="80">
        <v>496</v>
      </c>
    </row>
    <row r="506" spans="1:16" x14ac:dyDescent="0.2">
      <c r="A506" s="81">
        <v>492</v>
      </c>
      <c r="B506" s="82" t="s">
        <v>1342</v>
      </c>
      <c r="C506" s="83" t="s">
        <v>1343</v>
      </c>
      <c r="D506" s="83" t="s">
        <v>1344</v>
      </c>
      <c r="E506" s="83" t="s">
        <v>1345</v>
      </c>
      <c r="F506" s="84">
        <v>50000</v>
      </c>
      <c r="G506" s="84">
        <v>50000</v>
      </c>
      <c r="H506" s="89" t="s">
        <v>127</v>
      </c>
      <c r="I506" s="86">
        <v>0</v>
      </c>
      <c r="J506" s="86">
        <v>0</v>
      </c>
      <c r="K506" s="87">
        <v>0</v>
      </c>
      <c r="L506" s="87">
        <v>0</v>
      </c>
      <c r="M506" s="84">
        <v>50000</v>
      </c>
      <c r="N506" s="88" t="s">
        <v>530</v>
      </c>
      <c r="O506" s="67"/>
      <c r="P506" s="80">
        <v>497</v>
      </c>
    </row>
    <row r="507" spans="1:16" ht="30" x14ac:dyDescent="0.2">
      <c r="A507" s="81">
        <v>493</v>
      </c>
      <c r="B507" s="82" t="s">
        <v>1346</v>
      </c>
      <c r="C507" s="83" t="s">
        <v>744</v>
      </c>
      <c r="D507" s="83" t="s">
        <v>963</v>
      </c>
      <c r="E507" s="83" t="s">
        <v>1347</v>
      </c>
      <c r="F507" s="84">
        <v>40000</v>
      </c>
      <c r="G507" s="84">
        <v>40000</v>
      </c>
      <c r="H507" s="89" t="s">
        <v>127</v>
      </c>
      <c r="I507" s="86">
        <v>0</v>
      </c>
      <c r="J507" s="86">
        <v>0</v>
      </c>
      <c r="K507" s="87">
        <v>0</v>
      </c>
      <c r="L507" s="87">
        <v>0</v>
      </c>
      <c r="M507" s="84">
        <v>40000</v>
      </c>
      <c r="N507" s="88" t="s">
        <v>530</v>
      </c>
      <c r="O507" s="67"/>
      <c r="P507" s="80">
        <v>498</v>
      </c>
    </row>
    <row r="508" spans="1:16" ht="30" x14ac:dyDescent="0.2">
      <c r="A508" s="81">
        <v>494</v>
      </c>
      <c r="B508" s="82" t="s">
        <v>1348</v>
      </c>
      <c r="C508" s="83" t="s">
        <v>744</v>
      </c>
      <c r="D508" s="83" t="s">
        <v>966</v>
      </c>
      <c r="E508" s="83" t="s">
        <v>1349</v>
      </c>
      <c r="F508" s="84">
        <v>10000</v>
      </c>
      <c r="G508" s="84">
        <v>10000</v>
      </c>
      <c r="H508" s="89" t="s">
        <v>127</v>
      </c>
      <c r="I508" s="86">
        <v>0</v>
      </c>
      <c r="J508" s="86">
        <v>0</v>
      </c>
      <c r="K508" s="87">
        <v>0</v>
      </c>
      <c r="L508" s="87">
        <v>0</v>
      </c>
      <c r="M508" s="84">
        <v>10000</v>
      </c>
      <c r="N508" s="88" t="s">
        <v>530</v>
      </c>
      <c r="O508" s="67"/>
      <c r="P508" s="80">
        <v>499</v>
      </c>
    </row>
    <row r="509" spans="1:16" ht="30" x14ac:dyDescent="0.2">
      <c r="A509" s="81">
        <v>495</v>
      </c>
      <c r="B509" s="82" t="s">
        <v>1350</v>
      </c>
      <c r="C509" s="83" t="s">
        <v>1351</v>
      </c>
      <c r="D509" s="83" t="s">
        <v>1352</v>
      </c>
      <c r="E509" s="83" t="s">
        <v>1353</v>
      </c>
      <c r="F509" s="84">
        <v>10000</v>
      </c>
      <c r="G509" s="84">
        <v>10000</v>
      </c>
      <c r="H509" s="89" t="s">
        <v>127</v>
      </c>
      <c r="I509" s="86">
        <v>0</v>
      </c>
      <c r="J509" s="86">
        <v>0</v>
      </c>
      <c r="K509" s="87">
        <v>0</v>
      </c>
      <c r="L509" s="87">
        <v>0</v>
      </c>
      <c r="M509" s="84">
        <v>10000</v>
      </c>
      <c r="N509" s="88" t="s">
        <v>530</v>
      </c>
      <c r="O509" s="67"/>
      <c r="P509" s="80">
        <v>500</v>
      </c>
    </row>
    <row r="510" spans="1:16" ht="30" x14ac:dyDescent="0.2">
      <c r="A510" s="81">
        <v>496</v>
      </c>
      <c r="B510" s="82" t="s">
        <v>1354</v>
      </c>
      <c r="C510" s="83" t="s">
        <v>270</v>
      </c>
      <c r="D510" s="83" t="s">
        <v>1355</v>
      </c>
      <c r="E510" s="83" t="s">
        <v>1356</v>
      </c>
      <c r="F510" s="84">
        <v>75000</v>
      </c>
      <c r="G510" s="84">
        <v>75000</v>
      </c>
      <c r="H510" s="89" t="s">
        <v>127</v>
      </c>
      <c r="I510" s="86">
        <v>0</v>
      </c>
      <c r="J510" s="86">
        <v>0</v>
      </c>
      <c r="K510" s="87">
        <v>0</v>
      </c>
      <c r="L510" s="87">
        <v>0</v>
      </c>
      <c r="M510" s="84">
        <v>75000</v>
      </c>
      <c r="N510" s="88" t="s">
        <v>530</v>
      </c>
      <c r="O510" s="67"/>
      <c r="P510" s="80">
        <v>501</v>
      </c>
    </row>
    <row r="511" spans="1:16" ht="30" x14ac:dyDescent="0.2">
      <c r="A511" s="81">
        <v>497</v>
      </c>
      <c r="B511" s="82" t="s">
        <v>1357</v>
      </c>
      <c r="C511" s="83" t="s">
        <v>783</v>
      </c>
      <c r="D511" s="83" t="s">
        <v>1358</v>
      </c>
      <c r="E511" s="83" t="s">
        <v>1359</v>
      </c>
      <c r="F511" s="84">
        <v>100000</v>
      </c>
      <c r="G511" s="84">
        <v>100000</v>
      </c>
      <c r="H511" s="89" t="s">
        <v>127</v>
      </c>
      <c r="I511" s="86">
        <v>0</v>
      </c>
      <c r="J511" s="86">
        <v>0</v>
      </c>
      <c r="K511" s="87">
        <v>0</v>
      </c>
      <c r="L511" s="87">
        <v>0</v>
      </c>
      <c r="M511" s="84">
        <v>100000</v>
      </c>
      <c r="N511" s="88" t="s">
        <v>530</v>
      </c>
      <c r="O511" s="67"/>
      <c r="P511" s="80">
        <v>502</v>
      </c>
    </row>
    <row r="512" spans="1:16" x14ac:dyDescent="0.2">
      <c r="A512" s="81">
        <v>498</v>
      </c>
      <c r="B512" s="82" t="s">
        <v>1360</v>
      </c>
      <c r="C512" s="83" t="s">
        <v>800</v>
      </c>
      <c r="D512" s="83" t="s">
        <v>1361</v>
      </c>
      <c r="E512" s="83" t="s">
        <v>1362</v>
      </c>
      <c r="F512" s="84">
        <v>3000</v>
      </c>
      <c r="G512" s="84">
        <v>3000</v>
      </c>
      <c r="H512" s="89" t="s">
        <v>127</v>
      </c>
      <c r="I512" s="86">
        <v>0</v>
      </c>
      <c r="J512" s="86">
        <v>0</v>
      </c>
      <c r="K512" s="87">
        <v>0</v>
      </c>
      <c r="L512" s="87">
        <v>0</v>
      </c>
      <c r="M512" s="84">
        <v>3000</v>
      </c>
      <c r="N512" s="88" t="s">
        <v>530</v>
      </c>
      <c r="O512" s="67"/>
      <c r="P512" s="80">
        <v>503</v>
      </c>
    </row>
    <row r="513" spans="1:16" x14ac:dyDescent="0.2">
      <c r="A513" s="81">
        <v>499</v>
      </c>
      <c r="B513" s="82" t="s">
        <v>1363</v>
      </c>
      <c r="C513" s="83" t="s">
        <v>800</v>
      </c>
      <c r="D513" s="83" t="s">
        <v>1364</v>
      </c>
      <c r="E513" s="83" t="s">
        <v>1365</v>
      </c>
      <c r="F513" s="84">
        <v>10000</v>
      </c>
      <c r="G513" s="84">
        <v>10000</v>
      </c>
      <c r="H513" s="89" t="s">
        <v>127</v>
      </c>
      <c r="I513" s="86">
        <v>0</v>
      </c>
      <c r="J513" s="86">
        <v>0</v>
      </c>
      <c r="K513" s="87">
        <v>0</v>
      </c>
      <c r="L513" s="87">
        <v>0</v>
      </c>
      <c r="M513" s="84">
        <v>10000</v>
      </c>
      <c r="N513" s="88" t="s">
        <v>530</v>
      </c>
      <c r="O513" s="67"/>
      <c r="P513" s="80">
        <v>504</v>
      </c>
    </row>
    <row r="514" spans="1:16" ht="30" x14ac:dyDescent="0.2">
      <c r="A514" s="81">
        <v>500</v>
      </c>
      <c r="B514" s="82" t="s">
        <v>1366</v>
      </c>
      <c r="C514" s="83" t="s">
        <v>1367</v>
      </c>
      <c r="D514" s="83" t="s">
        <v>1368</v>
      </c>
      <c r="E514" s="83" t="s">
        <v>1369</v>
      </c>
      <c r="F514" s="84">
        <v>60000</v>
      </c>
      <c r="G514" s="84">
        <v>60000</v>
      </c>
      <c r="H514" s="89" t="s">
        <v>127</v>
      </c>
      <c r="I514" s="86">
        <v>0</v>
      </c>
      <c r="J514" s="86">
        <v>0</v>
      </c>
      <c r="K514" s="87">
        <v>0</v>
      </c>
      <c r="L514" s="87">
        <v>0</v>
      </c>
      <c r="M514" s="84">
        <v>60000</v>
      </c>
      <c r="N514" s="88" t="s">
        <v>530</v>
      </c>
      <c r="O514" s="67"/>
      <c r="P514" s="80">
        <v>505</v>
      </c>
    </row>
    <row r="515" spans="1:16" ht="30" x14ac:dyDescent="0.2">
      <c r="A515" s="81">
        <v>501</v>
      </c>
      <c r="B515" s="82" t="s">
        <v>1370</v>
      </c>
      <c r="C515" s="83" t="s">
        <v>805</v>
      </c>
      <c r="D515" s="83" t="s">
        <v>1371</v>
      </c>
      <c r="E515" s="83" t="s">
        <v>1372</v>
      </c>
      <c r="F515" s="84">
        <v>300000</v>
      </c>
      <c r="G515" s="84">
        <v>300000</v>
      </c>
      <c r="H515" s="89" t="s">
        <v>127</v>
      </c>
      <c r="I515" s="86">
        <v>0</v>
      </c>
      <c r="J515" s="86">
        <v>0</v>
      </c>
      <c r="K515" s="87">
        <v>0</v>
      </c>
      <c r="L515" s="87">
        <v>0</v>
      </c>
      <c r="M515" s="84">
        <v>300000</v>
      </c>
      <c r="N515" s="88" t="s">
        <v>530</v>
      </c>
      <c r="O515" s="67"/>
      <c r="P515" s="80">
        <v>506</v>
      </c>
    </row>
    <row r="516" spans="1:16" x14ac:dyDescent="0.2">
      <c r="A516" s="81">
        <v>502</v>
      </c>
      <c r="B516" s="82" t="s">
        <v>1373</v>
      </c>
      <c r="C516" s="83" t="s">
        <v>1374</v>
      </c>
      <c r="D516" s="83" t="s">
        <v>1375</v>
      </c>
      <c r="E516" s="83" t="s">
        <v>1376</v>
      </c>
      <c r="F516" s="84">
        <v>5000</v>
      </c>
      <c r="G516" s="84">
        <v>5000</v>
      </c>
      <c r="H516" s="89" t="s">
        <v>127</v>
      </c>
      <c r="I516" s="86">
        <v>0</v>
      </c>
      <c r="J516" s="86">
        <v>0</v>
      </c>
      <c r="K516" s="87">
        <v>0</v>
      </c>
      <c r="L516" s="87">
        <v>0</v>
      </c>
      <c r="M516" s="84">
        <v>5000</v>
      </c>
      <c r="N516" s="88" t="s">
        <v>530</v>
      </c>
      <c r="O516" s="67"/>
      <c r="P516" s="80">
        <v>507</v>
      </c>
    </row>
    <row r="517" spans="1:16" ht="30" x14ac:dyDescent="0.2">
      <c r="A517" s="81">
        <v>503</v>
      </c>
      <c r="B517" s="82" t="s">
        <v>1377</v>
      </c>
      <c r="C517" s="83" t="s">
        <v>1374</v>
      </c>
      <c r="D517" s="83" t="s">
        <v>1378</v>
      </c>
      <c r="E517" s="83" t="s">
        <v>1379</v>
      </c>
      <c r="F517" s="84">
        <v>20000</v>
      </c>
      <c r="G517" s="84">
        <v>20000</v>
      </c>
      <c r="H517" s="89" t="s">
        <v>127</v>
      </c>
      <c r="I517" s="86">
        <v>0</v>
      </c>
      <c r="J517" s="86">
        <v>0</v>
      </c>
      <c r="K517" s="87">
        <v>0</v>
      </c>
      <c r="L517" s="87">
        <v>0</v>
      </c>
      <c r="M517" s="84">
        <v>20000</v>
      </c>
      <c r="N517" s="88" t="s">
        <v>530</v>
      </c>
      <c r="O517" s="67"/>
      <c r="P517" s="80">
        <v>508</v>
      </c>
    </row>
    <row r="518" spans="1:16" x14ac:dyDescent="0.2">
      <c r="A518" s="81">
        <v>504</v>
      </c>
      <c r="B518" s="82" t="s">
        <v>1380</v>
      </c>
      <c r="C518" s="83" t="s">
        <v>1381</v>
      </c>
      <c r="D518" s="83" t="s">
        <v>1382</v>
      </c>
      <c r="E518" s="83" t="s">
        <v>1383</v>
      </c>
      <c r="F518" s="84">
        <v>10000</v>
      </c>
      <c r="G518" s="84">
        <v>10000</v>
      </c>
      <c r="H518" s="89" t="s">
        <v>127</v>
      </c>
      <c r="I518" s="86">
        <v>0</v>
      </c>
      <c r="J518" s="86">
        <v>0</v>
      </c>
      <c r="K518" s="87">
        <v>0</v>
      </c>
      <c r="L518" s="87">
        <v>0</v>
      </c>
      <c r="M518" s="84">
        <v>10000</v>
      </c>
      <c r="N518" s="88" t="s">
        <v>530</v>
      </c>
      <c r="O518" s="67"/>
      <c r="P518" s="80">
        <v>509</v>
      </c>
    </row>
    <row r="519" spans="1:16" ht="30" x14ac:dyDescent="0.2">
      <c r="A519" s="81">
        <v>505</v>
      </c>
      <c r="B519" s="82" t="s">
        <v>1384</v>
      </c>
      <c r="C519" s="83" t="s">
        <v>828</v>
      </c>
      <c r="D519" s="83" t="s">
        <v>1385</v>
      </c>
      <c r="E519" s="83" t="s">
        <v>1386</v>
      </c>
      <c r="F519" s="84">
        <v>152000</v>
      </c>
      <c r="G519" s="84">
        <v>152000</v>
      </c>
      <c r="H519" s="89" t="s">
        <v>127</v>
      </c>
      <c r="I519" s="86">
        <v>0</v>
      </c>
      <c r="J519" s="86">
        <v>0</v>
      </c>
      <c r="K519" s="87">
        <v>0</v>
      </c>
      <c r="L519" s="87">
        <v>0</v>
      </c>
      <c r="M519" s="84">
        <v>152000</v>
      </c>
      <c r="N519" s="88" t="s">
        <v>530</v>
      </c>
      <c r="O519" s="67"/>
      <c r="P519" s="80">
        <v>510</v>
      </c>
    </row>
    <row r="520" spans="1:16" x14ac:dyDescent="0.2">
      <c r="A520" s="81">
        <v>506</v>
      </c>
      <c r="B520" s="82" t="s">
        <v>1387</v>
      </c>
      <c r="C520" s="83" t="s">
        <v>1388</v>
      </c>
      <c r="D520" s="83" t="s">
        <v>1055</v>
      </c>
      <c r="E520" s="83" t="s">
        <v>1389</v>
      </c>
      <c r="F520" s="84">
        <v>8500</v>
      </c>
      <c r="G520" s="84">
        <v>8500</v>
      </c>
      <c r="H520" s="89" t="s">
        <v>127</v>
      </c>
      <c r="I520" s="86">
        <v>0</v>
      </c>
      <c r="J520" s="86">
        <v>0</v>
      </c>
      <c r="K520" s="87">
        <v>0</v>
      </c>
      <c r="L520" s="87">
        <v>0</v>
      </c>
      <c r="M520" s="84">
        <v>8500</v>
      </c>
      <c r="N520" s="88" t="s">
        <v>530</v>
      </c>
      <c r="O520" s="67"/>
      <c r="P520" s="80">
        <v>511</v>
      </c>
    </row>
    <row r="521" spans="1:16" x14ac:dyDescent="0.2">
      <c r="A521" s="81">
        <v>507</v>
      </c>
      <c r="B521" s="82" t="s">
        <v>1390</v>
      </c>
      <c r="C521" s="83" t="s">
        <v>1391</v>
      </c>
      <c r="D521" s="83" t="s">
        <v>1234</v>
      </c>
      <c r="E521" s="83" t="s">
        <v>1392</v>
      </c>
      <c r="F521" s="84">
        <v>8500</v>
      </c>
      <c r="G521" s="84">
        <v>8500</v>
      </c>
      <c r="H521" s="89" t="s">
        <v>127</v>
      </c>
      <c r="I521" s="86">
        <v>0</v>
      </c>
      <c r="J521" s="86">
        <v>0</v>
      </c>
      <c r="K521" s="87">
        <v>0</v>
      </c>
      <c r="L521" s="87">
        <v>0</v>
      </c>
      <c r="M521" s="84">
        <v>8500</v>
      </c>
      <c r="N521" s="88" t="s">
        <v>530</v>
      </c>
      <c r="O521" s="67"/>
      <c r="P521" s="80">
        <v>512</v>
      </c>
    </row>
    <row r="522" spans="1:16" ht="30" x14ac:dyDescent="0.2">
      <c r="A522" s="81">
        <v>508</v>
      </c>
      <c r="B522" s="82" t="s">
        <v>1393</v>
      </c>
      <c r="C522" s="83" t="s">
        <v>769</v>
      </c>
      <c r="D522" s="83" t="s">
        <v>1394</v>
      </c>
      <c r="E522" s="83" t="s">
        <v>1395</v>
      </c>
      <c r="F522" s="84">
        <v>75000</v>
      </c>
      <c r="G522" s="84">
        <v>75000</v>
      </c>
      <c r="H522" s="89" t="s">
        <v>127</v>
      </c>
      <c r="I522" s="86">
        <v>0</v>
      </c>
      <c r="J522" s="86">
        <v>0</v>
      </c>
      <c r="K522" s="87">
        <v>0</v>
      </c>
      <c r="L522" s="87">
        <v>0</v>
      </c>
      <c r="M522" s="84">
        <v>75000</v>
      </c>
      <c r="N522" s="88" t="s">
        <v>530</v>
      </c>
      <c r="O522" s="67"/>
      <c r="P522" s="80">
        <v>513</v>
      </c>
    </row>
    <row r="523" spans="1:16" ht="30" x14ac:dyDescent="0.2">
      <c r="A523" s="81">
        <v>509</v>
      </c>
      <c r="B523" s="82" t="s">
        <v>1396</v>
      </c>
      <c r="C523" s="83" t="s">
        <v>836</v>
      </c>
      <c r="D523" s="83" t="s">
        <v>963</v>
      </c>
      <c r="E523" s="83" t="s">
        <v>1397</v>
      </c>
      <c r="F523" s="84">
        <v>40000</v>
      </c>
      <c r="G523" s="84">
        <v>40000</v>
      </c>
      <c r="H523" s="89" t="s">
        <v>127</v>
      </c>
      <c r="I523" s="86">
        <v>0</v>
      </c>
      <c r="J523" s="86">
        <v>0</v>
      </c>
      <c r="K523" s="87">
        <v>0</v>
      </c>
      <c r="L523" s="87">
        <v>0</v>
      </c>
      <c r="M523" s="84">
        <v>40000</v>
      </c>
      <c r="N523" s="88" t="s">
        <v>530</v>
      </c>
      <c r="O523" s="67"/>
      <c r="P523" s="80">
        <v>514</v>
      </c>
    </row>
    <row r="524" spans="1:16" ht="30" x14ac:dyDescent="0.2">
      <c r="A524" s="81">
        <v>510</v>
      </c>
      <c r="B524" s="82" t="s">
        <v>1398</v>
      </c>
      <c r="C524" s="83" t="s">
        <v>836</v>
      </c>
      <c r="D524" s="83" t="s">
        <v>966</v>
      </c>
      <c r="E524" s="83" t="s">
        <v>1399</v>
      </c>
      <c r="F524" s="84">
        <v>10000</v>
      </c>
      <c r="G524" s="84">
        <v>10000</v>
      </c>
      <c r="H524" s="89" t="s">
        <v>127</v>
      </c>
      <c r="I524" s="86">
        <v>0</v>
      </c>
      <c r="J524" s="86">
        <v>0</v>
      </c>
      <c r="K524" s="87">
        <v>0</v>
      </c>
      <c r="L524" s="87">
        <v>0</v>
      </c>
      <c r="M524" s="84">
        <v>10000</v>
      </c>
      <c r="N524" s="88" t="s">
        <v>530</v>
      </c>
      <c r="O524" s="67"/>
      <c r="P524" s="80">
        <v>515</v>
      </c>
    </row>
    <row r="525" spans="1:16" ht="30" x14ac:dyDescent="0.2">
      <c r="A525" s="81">
        <v>511</v>
      </c>
      <c r="B525" s="82" t="s">
        <v>1400</v>
      </c>
      <c r="C525" s="83" t="s">
        <v>307</v>
      </c>
      <c r="D525" s="83" t="s">
        <v>1401</v>
      </c>
      <c r="E525" s="83" t="s">
        <v>1402</v>
      </c>
      <c r="F525" s="84">
        <v>13000</v>
      </c>
      <c r="G525" s="84">
        <v>13000</v>
      </c>
      <c r="H525" s="89" t="s">
        <v>127</v>
      </c>
      <c r="I525" s="86">
        <v>0</v>
      </c>
      <c r="J525" s="86">
        <v>0</v>
      </c>
      <c r="K525" s="87">
        <v>0</v>
      </c>
      <c r="L525" s="87">
        <v>0</v>
      </c>
      <c r="M525" s="84">
        <v>13000</v>
      </c>
      <c r="N525" s="88" t="s">
        <v>530</v>
      </c>
      <c r="O525" s="67"/>
      <c r="P525" s="80">
        <v>516</v>
      </c>
    </row>
    <row r="526" spans="1:16" ht="30" x14ac:dyDescent="0.2">
      <c r="A526" s="81">
        <v>512</v>
      </c>
      <c r="B526" s="82" t="s">
        <v>1403</v>
      </c>
      <c r="C526" s="83" t="s">
        <v>1404</v>
      </c>
      <c r="D526" s="83" t="s">
        <v>1045</v>
      </c>
      <c r="E526" s="83" t="s">
        <v>1405</v>
      </c>
      <c r="F526" s="84">
        <v>50000</v>
      </c>
      <c r="G526" s="84">
        <v>50000</v>
      </c>
      <c r="H526" s="89" t="s">
        <v>127</v>
      </c>
      <c r="I526" s="86">
        <v>0</v>
      </c>
      <c r="J526" s="86">
        <v>0</v>
      </c>
      <c r="K526" s="87">
        <v>0</v>
      </c>
      <c r="L526" s="87">
        <v>0</v>
      </c>
      <c r="M526" s="84">
        <v>50000</v>
      </c>
      <c r="N526" s="88" t="s">
        <v>530</v>
      </c>
      <c r="O526" s="67"/>
      <c r="P526" s="80">
        <v>517</v>
      </c>
    </row>
    <row r="527" spans="1:16" ht="30" x14ac:dyDescent="0.2">
      <c r="A527" s="81">
        <v>513</v>
      </c>
      <c r="B527" s="82" t="s">
        <v>1406</v>
      </c>
      <c r="C527" s="83" t="s">
        <v>1407</v>
      </c>
      <c r="D527" s="83" t="s">
        <v>1300</v>
      </c>
      <c r="E527" s="83" t="s">
        <v>1408</v>
      </c>
      <c r="F527" s="84">
        <v>70000</v>
      </c>
      <c r="G527" s="84">
        <v>70000</v>
      </c>
      <c r="H527" s="89" t="s">
        <v>127</v>
      </c>
      <c r="I527" s="86">
        <v>0</v>
      </c>
      <c r="J527" s="86">
        <v>0</v>
      </c>
      <c r="K527" s="87">
        <v>0</v>
      </c>
      <c r="L527" s="87">
        <v>0</v>
      </c>
      <c r="M527" s="84">
        <v>70000</v>
      </c>
      <c r="N527" s="88" t="s">
        <v>530</v>
      </c>
      <c r="O527" s="67"/>
      <c r="P527" s="80">
        <v>518</v>
      </c>
    </row>
    <row r="528" spans="1:16" ht="30" x14ac:dyDescent="0.2">
      <c r="A528" s="81">
        <v>514</v>
      </c>
      <c r="B528" s="82" t="s">
        <v>1409</v>
      </c>
      <c r="C528" s="83" t="s">
        <v>1410</v>
      </c>
      <c r="D528" s="83" t="s">
        <v>1411</v>
      </c>
      <c r="E528" s="83" t="s">
        <v>1412</v>
      </c>
      <c r="F528" s="84">
        <v>25200</v>
      </c>
      <c r="G528" s="84">
        <v>25200</v>
      </c>
      <c r="H528" s="89" t="s">
        <v>127</v>
      </c>
      <c r="I528" s="86">
        <v>0</v>
      </c>
      <c r="J528" s="86">
        <v>0</v>
      </c>
      <c r="K528" s="87">
        <v>0</v>
      </c>
      <c r="L528" s="87">
        <v>0</v>
      </c>
      <c r="M528" s="84">
        <v>25200</v>
      </c>
      <c r="N528" s="88" t="s">
        <v>530</v>
      </c>
      <c r="O528" s="67"/>
      <c r="P528" s="80">
        <v>519</v>
      </c>
    </row>
    <row r="529" spans="1:16" x14ac:dyDescent="0.2">
      <c r="A529" s="81">
        <v>515</v>
      </c>
      <c r="B529" s="82" t="s">
        <v>1413</v>
      </c>
      <c r="C529" s="83" t="s">
        <v>481</v>
      </c>
      <c r="D529" s="83" t="s">
        <v>1414</v>
      </c>
      <c r="E529" s="83" t="s">
        <v>1415</v>
      </c>
      <c r="F529" s="84">
        <v>450000</v>
      </c>
      <c r="G529" s="84">
        <v>450000</v>
      </c>
      <c r="H529" s="89" t="s">
        <v>127</v>
      </c>
      <c r="I529" s="86">
        <v>0</v>
      </c>
      <c r="J529" s="86">
        <v>0</v>
      </c>
      <c r="K529" s="87">
        <v>0</v>
      </c>
      <c r="L529" s="87">
        <v>0</v>
      </c>
      <c r="M529" s="84">
        <v>450000</v>
      </c>
      <c r="N529" s="88" t="s">
        <v>530</v>
      </c>
      <c r="O529" s="67"/>
      <c r="P529" s="80">
        <v>520</v>
      </c>
    </row>
    <row r="530" spans="1:16" x14ac:dyDescent="0.2">
      <c r="A530" s="81">
        <v>516</v>
      </c>
      <c r="B530" s="82" t="s">
        <v>1416</v>
      </c>
      <c r="C530" s="83" t="s">
        <v>715</v>
      </c>
      <c r="D530" s="83" t="s">
        <v>966</v>
      </c>
      <c r="E530" s="83" t="s">
        <v>1417</v>
      </c>
      <c r="F530" s="84">
        <v>30000</v>
      </c>
      <c r="G530" s="84">
        <v>30000</v>
      </c>
      <c r="H530" s="89" t="s">
        <v>127</v>
      </c>
      <c r="I530" s="86">
        <v>0</v>
      </c>
      <c r="J530" s="86">
        <v>0</v>
      </c>
      <c r="K530" s="87">
        <v>0</v>
      </c>
      <c r="L530" s="87">
        <v>0</v>
      </c>
      <c r="M530" s="84">
        <v>30000</v>
      </c>
      <c r="N530" s="88" t="s">
        <v>530</v>
      </c>
      <c r="O530" s="67"/>
      <c r="P530" s="80">
        <v>521</v>
      </c>
    </row>
    <row r="531" spans="1:16" ht="30" x14ac:dyDescent="0.2">
      <c r="A531" s="81">
        <v>517</v>
      </c>
      <c r="B531" s="82" t="s">
        <v>1418</v>
      </c>
      <c r="C531" s="83" t="s">
        <v>489</v>
      </c>
      <c r="D531" s="83" t="s">
        <v>1419</v>
      </c>
      <c r="E531" s="83" t="s">
        <v>1420</v>
      </c>
      <c r="F531" s="84">
        <v>10000</v>
      </c>
      <c r="G531" s="84">
        <v>10000</v>
      </c>
      <c r="H531" s="89" t="s">
        <v>127</v>
      </c>
      <c r="I531" s="86">
        <v>0</v>
      </c>
      <c r="J531" s="86">
        <v>0</v>
      </c>
      <c r="K531" s="87">
        <v>0</v>
      </c>
      <c r="L531" s="87">
        <v>0</v>
      </c>
      <c r="M531" s="84">
        <v>10000</v>
      </c>
      <c r="N531" s="88" t="s">
        <v>530</v>
      </c>
      <c r="O531" s="67"/>
      <c r="P531" s="80">
        <v>522</v>
      </c>
    </row>
    <row r="532" spans="1:16" x14ac:dyDescent="0.2">
      <c r="A532" s="81">
        <v>518</v>
      </c>
      <c r="B532" s="82" t="s">
        <v>1421</v>
      </c>
      <c r="C532" s="83" t="s">
        <v>1422</v>
      </c>
      <c r="D532" s="83" t="s">
        <v>1423</v>
      </c>
      <c r="E532" s="83" t="s">
        <v>1424</v>
      </c>
      <c r="F532" s="84">
        <v>50000</v>
      </c>
      <c r="G532" s="84">
        <v>50000</v>
      </c>
      <c r="H532" s="89" t="s">
        <v>127</v>
      </c>
      <c r="I532" s="86">
        <v>0</v>
      </c>
      <c r="J532" s="86">
        <v>0</v>
      </c>
      <c r="K532" s="87">
        <v>0</v>
      </c>
      <c r="L532" s="87">
        <v>0</v>
      </c>
      <c r="M532" s="84">
        <v>50000</v>
      </c>
      <c r="N532" s="88" t="s">
        <v>530</v>
      </c>
      <c r="O532" s="67"/>
      <c r="P532" s="80">
        <v>523</v>
      </c>
    </row>
    <row r="533" spans="1:16" x14ac:dyDescent="0.2">
      <c r="A533" s="81">
        <v>519</v>
      </c>
      <c r="B533" s="82" t="s">
        <v>1425</v>
      </c>
      <c r="C533" s="83" t="s">
        <v>481</v>
      </c>
      <c r="D533" s="83" t="s">
        <v>1426</v>
      </c>
      <c r="E533" s="83" t="s">
        <v>1427</v>
      </c>
      <c r="F533" s="84">
        <v>75000</v>
      </c>
      <c r="G533" s="84">
        <v>75000</v>
      </c>
      <c r="H533" s="89" t="s">
        <v>127</v>
      </c>
      <c r="I533" s="86">
        <v>0</v>
      </c>
      <c r="J533" s="86">
        <v>0</v>
      </c>
      <c r="K533" s="87">
        <v>0</v>
      </c>
      <c r="L533" s="87">
        <v>0</v>
      </c>
      <c r="M533" s="84">
        <v>75000</v>
      </c>
      <c r="N533" s="88" t="s">
        <v>530</v>
      </c>
      <c r="O533" s="67"/>
      <c r="P533" s="80">
        <v>524</v>
      </c>
    </row>
    <row r="534" spans="1:16" x14ac:dyDescent="0.2">
      <c r="A534" s="81">
        <v>520</v>
      </c>
      <c r="B534" s="82" t="s">
        <v>1428</v>
      </c>
      <c r="C534" s="83" t="s">
        <v>1429</v>
      </c>
      <c r="D534" s="83" t="s">
        <v>1430</v>
      </c>
      <c r="E534" s="83" t="s">
        <v>1431</v>
      </c>
      <c r="F534" s="84">
        <v>40000</v>
      </c>
      <c r="G534" s="84">
        <v>40000</v>
      </c>
      <c r="H534" s="89" t="s">
        <v>127</v>
      </c>
      <c r="I534" s="86">
        <v>0</v>
      </c>
      <c r="J534" s="86">
        <v>0</v>
      </c>
      <c r="K534" s="87">
        <v>0</v>
      </c>
      <c r="L534" s="87">
        <v>0</v>
      </c>
      <c r="M534" s="84">
        <v>40000</v>
      </c>
      <c r="N534" s="88" t="s">
        <v>530</v>
      </c>
      <c r="O534" s="67"/>
      <c r="P534" s="80">
        <v>525</v>
      </c>
    </row>
    <row r="535" spans="1:16" ht="30" x14ac:dyDescent="0.2">
      <c r="A535" s="81">
        <v>521</v>
      </c>
      <c r="B535" s="82" t="s">
        <v>1432</v>
      </c>
      <c r="C535" s="83" t="s">
        <v>1433</v>
      </c>
      <c r="D535" s="83" t="s">
        <v>1434</v>
      </c>
      <c r="E535" s="83" t="s">
        <v>1435</v>
      </c>
      <c r="F535" s="84">
        <v>50000</v>
      </c>
      <c r="G535" s="84">
        <v>50000</v>
      </c>
      <c r="H535" s="89" t="s">
        <v>127</v>
      </c>
      <c r="I535" s="86">
        <v>0</v>
      </c>
      <c r="J535" s="86">
        <v>0</v>
      </c>
      <c r="K535" s="87">
        <v>0</v>
      </c>
      <c r="L535" s="87">
        <v>0</v>
      </c>
      <c r="M535" s="84">
        <v>50000</v>
      </c>
      <c r="N535" s="88" t="s">
        <v>530</v>
      </c>
      <c r="O535" s="67"/>
      <c r="P535" s="80">
        <v>526</v>
      </c>
    </row>
    <row r="536" spans="1:16" x14ac:dyDescent="0.2">
      <c r="A536" s="81">
        <v>522</v>
      </c>
      <c r="B536" s="82" t="s">
        <v>1436</v>
      </c>
      <c r="C536" s="83" t="s">
        <v>1437</v>
      </c>
      <c r="D536" s="83" t="s">
        <v>1438</v>
      </c>
      <c r="E536" s="83" t="s">
        <v>1439</v>
      </c>
      <c r="F536" s="84">
        <v>15000</v>
      </c>
      <c r="G536" s="84">
        <v>15000</v>
      </c>
      <c r="H536" s="89" t="s">
        <v>127</v>
      </c>
      <c r="I536" s="86">
        <v>0</v>
      </c>
      <c r="J536" s="86">
        <v>0</v>
      </c>
      <c r="K536" s="87">
        <v>0</v>
      </c>
      <c r="L536" s="87">
        <v>0</v>
      </c>
      <c r="M536" s="84">
        <v>15000</v>
      </c>
      <c r="N536" s="88" t="s">
        <v>530</v>
      </c>
      <c r="O536" s="67"/>
      <c r="P536" s="80">
        <v>527</v>
      </c>
    </row>
    <row r="537" spans="1:16" x14ac:dyDescent="0.2">
      <c r="A537" s="81">
        <v>523</v>
      </c>
      <c r="B537" s="82" t="s">
        <v>1440</v>
      </c>
      <c r="C537" s="83" t="s">
        <v>1441</v>
      </c>
      <c r="D537" s="83" t="s">
        <v>1442</v>
      </c>
      <c r="E537" s="83" t="s">
        <v>1443</v>
      </c>
      <c r="F537" s="84">
        <v>12000</v>
      </c>
      <c r="G537" s="84">
        <v>12000</v>
      </c>
      <c r="H537" s="89" t="s">
        <v>127</v>
      </c>
      <c r="I537" s="86">
        <v>0</v>
      </c>
      <c r="J537" s="86">
        <v>0</v>
      </c>
      <c r="K537" s="87">
        <v>0</v>
      </c>
      <c r="L537" s="87">
        <v>0</v>
      </c>
      <c r="M537" s="84">
        <v>12000</v>
      </c>
      <c r="N537" s="88" t="s">
        <v>530</v>
      </c>
      <c r="O537" s="67"/>
      <c r="P537" s="80">
        <v>528</v>
      </c>
    </row>
    <row r="538" spans="1:16" x14ac:dyDescent="0.2">
      <c r="A538" s="81">
        <v>524</v>
      </c>
      <c r="B538" s="82" t="s">
        <v>1444</v>
      </c>
      <c r="C538" s="83" t="s">
        <v>481</v>
      </c>
      <c r="D538" s="83" t="s">
        <v>1445</v>
      </c>
      <c r="E538" s="83" t="s">
        <v>1446</v>
      </c>
      <c r="F538" s="84">
        <v>90000</v>
      </c>
      <c r="G538" s="84">
        <v>90000</v>
      </c>
      <c r="H538" s="89" t="s">
        <v>127</v>
      </c>
      <c r="I538" s="86">
        <v>0</v>
      </c>
      <c r="J538" s="86">
        <v>0</v>
      </c>
      <c r="K538" s="87">
        <v>0</v>
      </c>
      <c r="L538" s="87">
        <v>0</v>
      </c>
      <c r="M538" s="84">
        <v>90000</v>
      </c>
      <c r="N538" s="88" t="s">
        <v>530</v>
      </c>
      <c r="O538" s="67"/>
      <c r="P538" s="80">
        <v>529</v>
      </c>
    </row>
    <row r="539" spans="1:16" x14ac:dyDescent="0.2">
      <c r="A539" s="81">
        <v>525</v>
      </c>
      <c r="B539" s="82" t="s">
        <v>1447</v>
      </c>
      <c r="C539" s="83" t="s">
        <v>481</v>
      </c>
      <c r="D539" s="83" t="s">
        <v>1448</v>
      </c>
      <c r="E539" s="83" t="s">
        <v>1449</v>
      </c>
      <c r="F539" s="84">
        <v>200000</v>
      </c>
      <c r="G539" s="84">
        <v>200000</v>
      </c>
      <c r="H539" s="89" t="s">
        <v>127</v>
      </c>
      <c r="I539" s="86">
        <v>0</v>
      </c>
      <c r="J539" s="86">
        <v>0</v>
      </c>
      <c r="K539" s="87">
        <v>0</v>
      </c>
      <c r="L539" s="87">
        <v>0</v>
      </c>
      <c r="M539" s="84">
        <v>200000</v>
      </c>
      <c r="N539" s="88" t="s">
        <v>530</v>
      </c>
      <c r="O539" s="67"/>
      <c r="P539" s="80">
        <v>530</v>
      </c>
    </row>
    <row r="540" spans="1:16" ht="30" x14ac:dyDescent="0.2">
      <c r="A540" s="81">
        <v>526</v>
      </c>
      <c r="B540" s="82" t="s">
        <v>1450</v>
      </c>
      <c r="C540" s="83" t="s">
        <v>1451</v>
      </c>
      <c r="D540" s="83" t="s">
        <v>1452</v>
      </c>
      <c r="E540" s="83" t="s">
        <v>1453</v>
      </c>
      <c r="F540" s="84">
        <v>300000</v>
      </c>
      <c r="G540" s="84">
        <v>300000</v>
      </c>
      <c r="H540" s="89" t="s">
        <v>127</v>
      </c>
      <c r="I540" s="86">
        <v>0</v>
      </c>
      <c r="J540" s="86">
        <v>0</v>
      </c>
      <c r="K540" s="87">
        <v>0</v>
      </c>
      <c r="L540" s="87">
        <v>0</v>
      </c>
      <c r="M540" s="84">
        <v>300000</v>
      </c>
      <c r="N540" s="88" t="s">
        <v>530</v>
      </c>
      <c r="O540" s="67"/>
      <c r="P540" s="80">
        <v>531</v>
      </c>
    </row>
    <row r="541" spans="1:16" x14ac:dyDescent="0.2">
      <c r="A541" s="81">
        <v>527</v>
      </c>
      <c r="B541" s="82" t="s">
        <v>1454</v>
      </c>
      <c r="C541" s="83" t="s">
        <v>481</v>
      </c>
      <c r="D541" s="83" t="s">
        <v>1455</v>
      </c>
      <c r="E541" s="83" t="s">
        <v>1456</v>
      </c>
      <c r="F541" s="84">
        <v>10000</v>
      </c>
      <c r="G541" s="84">
        <v>10000</v>
      </c>
      <c r="H541" s="89" t="s">
        <v>127</v>
      </c>
      <c r="I541" s="86">
        <v>0</v>
      </c>
      <c r="J541" s="86">
        <v>0</v>
      </c>
      <c r="K541" s="87">
        <v>0</v>
      </c>
      <c r="L541" s="87">
        <v>0</v>
      </c>
      <c r="M541" s="84">
        <v>10000</v>
      </c>
      <c r="N541" s="88" t="s">
        <v>530</v>
      </c>
      <c r="O541" s="67"/>
      <c r="P541" s="80">
        <v>532</v>
      </c>
    </row>
    <row r="542" spans="1:16" x14ac:dyDescent="0.2">
      <c r="A542" s="81">
        <v>528</v>
      </c>
      <c r="B542" s="82" t="s">
        <v>1457</v>
      </c>
      <c r="C542" s="83" t="s">
        <v>481</v>
      </c>
      <c r="D542" s="83" t="s">
        <v>1458</v>
      </c>
      <c r="E542" s="83" t="s">
        <v>1459</v>
      </c>
      <c r="F542" s="84">
        <v>20000</v>
      </c>
      <c r="G542" s="84">
        <v>20000</v>
      </c>
      <c r="H542" s="89" t="s">
        <v>127</v>
      </c>
      <c r="I542" s="86">
        <v>0</v>
      </c>
      <c r="J542" s="86">
        <v>0</v>
      </c>
      <c r="K542" s="87">
        <v>0</v>
      </c>
      <c r="L542" s="87">
        <v>0</v>
      </c>
      <c r="M542" s="84">
        <v>20000</v>
      </c>
      <c r="N542" s="88" t="s">
        <v>530</v>
      </c>
      <c r="O542" s="67"/>
      <c r="P542" s="80">
        <v>533</v>
      </c>
    </row>
    <row r="543" spans="1:16" x14ac:dyDescent="0.2">
      <c r="A543" s="81">
        <v>529</v>
      </c>
      <c r="B543" s="82" t="s">
        <v>1460</v>
      </c>
      <c r="C543" s="83" t="s">
        <v>481</v>
      </c>
      <c r="D543" s="83" t="s">
        <v>1461</v>
      </c>
      <c r="E543" s="83" t="s">
        <v>1462</v>
      </c>
      <c r="F543" s="84">
        <v>10000</v>
      </c>
      <c r="G543" s="84">
        <v>10000</v>
      </c>
      <c r="H543" s="89" t="s">
        <v>127</v>
      </c>
      <c r="I543" s="86">
        <v>0</v>
      </c>
      <c r="J543" s="86">
        <v>0</v>
      </c>
      <c r="K543" s="87">
        <v>0</v>
      </c>
      <c r="L543" s="87">
        <v>0</v>
      </c>
      <c r="M543" s="84">
        <v>10000</v>
      </c>
      <c r="N543" s="88" t="s">
        <v>530</v>
      </c>
      <c r="O543" s="67"/>
      <c r="P543" s="80">
        <v>534</v>
      </c>
    </row>
    <row r="544" spans="1:16" x14ac:dyDescent="0.2">
      <c r="A544" s="81">
        <v>530</v>
      </c>
      <c r="B544" s="82" t="s">
        <v>1463</v>
      </c>
      <c r="C544" s="83" t="s">
        <v>481</v>
      </c>
      <c r="D544" s="83" t="s">
        <v>1464</v>
      </c>
      <c r="E544" s="83" t="s">
        <v>1465</v>
      </c>
      <c r="F544" s="84">
        <v>100000</v>
      </c>
      <c r="G544" s="84">
        <v>100000</v>
      </c>
      <c r="H544" s="89" t="s">
        <v>127</v>
      </c>
      <c r="I544" s="86">
        <v>0</v>
      </c>
      <c r="J544" s="86">
        <v>0</v>
      </c>
      <c r="K544" s="87">
        <v>0</v>
      </c>
      <c r="L544" s="87">
        <v>0</v>
      </c>
      <c r="M544" s="84">
        <v>100000</v>
      </c>
      <c r="N544" s="88" t="s">
        <v>530</v>
      </c>
      <c r="O544" s="67"/>
      <c r="P544" s="80">
        <v>535</v>
      </c>
    </row>
    <row r="545" spans="1:16" x14ac:dyDescent="0.2">
      <c r="A545" s="81">
        <v>531</v>
      </c>
      <c r="B545" s="82" t="s">
        <v>1466</v>
      </c>
      <c r="C545" s="83" t="s">
        <v>481</v>
      </c>
      <c r="D545" s="83" t="s">
        <v>1467</v>
      </c>
      <c r="E545" s="83" t="s">
        <v>1468</v>
      </c>
      <c r="F545" s="84">
        <v>29500</v>
      </c>
      <c r="G545" s="84">
        <v>29500</v>
      </c>
      <c r="H545" s="89" t="s">
        <v>127</v>
      </c>
      <c r="I545" s="86">
        <v>0</v>
      </c>
      <c r="J545" s="86">
        <v>0</v>
      </c>
      <c r="K545" s="87">
        <v>0</v>
      </c>
      <c r="L545" s="87">
        <v>0</v>
      </c>
      <c r="M545" s="84">
        <v>29500</v>
      </c>
      <c r="N545" s="88" t="s">
        <v>530</v>
      </c>
      <c r="O545" s="67"/>
      <c r="P545" s="80">
        <v>536</v>
      </c>
    </row>
    <row r="546" spans="1:16" x14ac:dyDescent="0.2">
      <c r="A546" s="81">
        <v>532</v>
      </c>
      <c r="B546" s="82" t="s">
        <v>1469</v>
      </c>
      <c r="C546" s="83" t="s">
        <v>481</v>
      </c>
      <c r="D546" s="83" t="s">
        <v>1470</v>
      </c>
      <c r="E546" s="83" t="s">
        <v>1471</v>
      </c>
      <c r="F546" s="84">
        <v>1950000</v>
      </c>
      <c r="G546" s="84">
        <v>1950000</v>
      </c>
      <c r="H546" s="89" t="s">
        <v>127</v>
      </c>
      <c r="I546" s="86">
        <v>0</v>
      </c>
      <c r="J546" s="86">
        <v>0</v>
      </c>
      <c r="K546" s="87">
        <v>0</v>
      </c>
      <c r="L546" s="87">
        <v>0</v>
      </c>
      <c r="M546" s="84">
        <v>1950000</v>
      </c>
      <c r="N546" s="88" t="s">
        <v>530</v>
      </c>
      <c r="O546" s="67"/>
      <c r="P546" s="80">
        <v>537</v>
      </c>
    </row>
    <row r="547" spans="1:16" ht="30" x14ac:dyDescent="0.2">
      <c r="A547" s="81">
        <v>533</v>
      </c>
      <c r="B547" s="82" t="s">
        <v>1472</v>
      </c>
      <c r="C547" s="83" t="s">
        <v>894</v>
      </c>
      <c r="D547" s="83" t="s">
        <v>1473</v>
      </c>
      <c r="E547" s="83" t="s">
        <v>1474</v>
      </c>
      <c r="F547" s="84">
        <v>4000</v>
      </c>
      <c r="G547" s="84">
        <v>4000</v>
      </c>
      <c r="H547" s="89" t="s">
        <v>127</v>
      </c>
      <c r="I547" s="86">
        <v>0</v>
      </c>
      <c r="J547" s="86">
        <v>0</v>
      </c>
      <c r="K547" s="87">
        <v>0</v>
      </c>
      <c r="L547" s="87">
        <v>0</v>
      </c>
      <c r="M547" s="84">
        <v>4000</v>
      </c>
      <c r="N547" s="88" t="s">
        <v>530</v>
      </c>
      <c r="O547" s="67"/>
      <c r="P547" s="80">
        <v>538</v>
      </c>
    </row>
    <row r="548" spans="1:16" ht="30" x14ac:dyDescent="0.2">
      <c r="A548" s="81">
        <v>534</v>
      </c>
      <c r="B548" s="82" t="s">
        <v>1475</v>
      </c>
      <c r="C548" s="83" t="s">
        <v>894</v>
      </c>
      <c r="D548" s="83" t="s">
        <v>1476</v>
      </c>
      <c r="E548" s="83" t="s">
        <v>1477</v>
      </c>
      <c r="F548" s="84">
        <v>10200</v>
      </c>
      <c r="G548" s="84">
        <v>10200</v>
      </c>
      <c r="H548" s="89" t="s">
        <v>127</v>
      </c>
      <c r="I548" s="86">
        <v>0</v>
      </c>
      <c r="J548" s="86">
        <v>0</v>
      </c>
      <c r="K548" s="87">
        <v>0</v>
      </c>
      <c r="L548" s="87">
        <v>0</v>
      </c>
      <c r="M548" s="84">
        <v>10200</v>
      </c>
      <c r="N548" s="88" t="s">
        <v>530</v>
      </c>
      <c r="O548" s="67"/>
      <c r="P548" s="80">
        <v>539</v>
      </c>
    </row>
    <row r="549" spans="1:16" ht="30" x14ac:dyDescent="0.2">
      <c r="A549" s="81">
        <v>535</v>
      </c>
      <c r="B549" s="82" t="s">
        <v>1478</v>
      </c>
      <c r="C549" s="83" t="s">
        <v>137</v>
      </c>
      <c r="D549" s="83" t="s">
        <v>1479</v>
      </c>
      <c r="E549" s="83" t="s">
        <v>1480</v>
      </c>
      <c r="F549" s="84">
        <v>75000</v>
      </c>
      <c r="G549" s="84">
        <v>75000</v>
      </c>
      <c r="H549" s="89" t="s">
        <v>127</v>
      </c>
      <c r="I549" s="86">
        <v>0</v>
      </c>
      <c r="J549" s="86">
        <v>0</v>
      </c>
      <c r="K549" s="87">
        <v>0</v>
      </c>
      <c r="L549" s="87">
        <v>0</v>
      </c>
      <c r="M549" s="84">
        <v>75000</v>
      </c>
      <c r="N549" s="88" t="s">
        <v>530</v>
      </c>
      <c r="O549" s="67"/>
      <c r="P549" s="80">
        <v>540</v>
      </c>
    </row>
    <row r="550" spans="1:16" x14ac:dyDescent="0.2">
      <c r="A550" s="81">
        <v>536</v>
      </c>
      <c r="B550" s="82" t="s">
        <v>1481</v>
      </c>
      <c r="C550" s="83" t="s">
        <v>137</v>
      </c>
      <c r="D550" s="83" t="s">
        <v>1482</v>
      </c>
      <c r="E550" s="83" t="s">
        <v>1483</v>
      </c>
      <c r="F550" s="84">
        <v>30000</v>
      </c>
      <c r="G550" s="84">
        <v>30000</v>
      </c>
      <c r="H550" s="89" t="s">
        <v>127</v>
      </c>
      <c r="I550" s="86">
        <v>0</v>
      </c>
      <c r="J550" s="86">
        <v>0</v>
      </c>
      <c r="K550" s="87">
        <v>0</v>
      </c>
      <c r="L550" s="87">
        <v>0</v>
      </c>
      <c r="M550" s="84">
        <v>30000</v>
      </c>
      <c r="N550" s="88" t="s">
        <v>530</v>
      </c>
      <c r="O550" s="67"/>
      <c r="P550" s="80">
        <v>541</v>
      </c>
    </row>
    <row r="551" spans="1:16" x14ac:dyDescent="0.2">
      <c r="A551" s="81">
        <v>537</v>
      </c>
      <c r="B551" s="82" t="s">
        <v>1484</v>
      </c>
      <c r="C551" s="83" t="s">
        <v>137</v>
      </c>
      <c r="D551" s="83" t="s">
        <v>1485</v>
      </c>
      <c r="E551" s="83" t="s">
        <v>1486</v>
      </c>
      <c r="F551" s="84">
        <v>70000</v>
      </c>
      <c r="G551" s="84">
        <v>70000</v>
      </c>
      <c r="H551" s="89" t="s">
        <v>127</v>
      </c>
      <c r="I551" s="86">
        <v>0</v>
      </c>
      <c r="J551" s="86">
        <v>0</v>
      </c>
      <c r="K551" s="87">
        <v>0</v>
      </c>
      <c r="L551" s="87">
        <v>0</v>
      </c>
      <c r="M551" s="84">
        <v>70000</v>
      </c>
      <c r="N551" s="88" t="s">
        <v>530</v>
      </c>
      <c r="O551" s="67"/>
      <c r="P551" s="80">
        <v>542</v>
      </c>
    </row>
    <row r="552" spans="1:16" x14ac:dyDescent="0.2">
      <c r="A552" s="81">
        <v>538</v>
      </c>
      <c r="B552" s="82" t="s">
        <v>1487</v>
      </c>
      <c r="C552" s="83" t="s">
        <v>481</v>
      </c>
      <c r="D552" s="83" t="s">
        <v>1488</v>
      </c>
      <c r="E552" s="83" t="s">
        <v>1489</v>
      </c>
      <c r="F552" s="84">
        <v>10000</v>
      </c>
      <c r="G552" s="84">
        <v>10000</v>
      </c>
      <c r="H552" s="89" t="s">
        <v>127</v>
      </c>
      <c r="I552" s="86">
        <v>0</v>
      </c>
      <c r="J552" s="86">
        <v>0</v>
      </c>
      <c r="K552" s="87">
        <v>0</v>
      </c>
      <c r="L552" s="87">
        <v>0</v>
      </c>
      <c r="M552" s="84">
        <v>10000</v>
      </c>
      <c r="N552" s="88" t="s">
        <v>530</v>
      </c>
      <c r="O552" s="67"/>
      <c r="P552" s="80">
        <v>543</v>
      </c>
    </row>
    <row r="553" spans="1:16" x14ac:dyDescent="0.2">
      <c r="A553" s="81">
        <v>539</v>
      </c>
      <c r="B553" s="82" t="s">
        <v>1490</v>
      </c>
      <c r="C553" s="83" t="s">
        <v>481</v>
      </c>
      <c r="D553" s="83" t="s">
        <v>1491</v>
      </c>
      <c r="E553" s="83" t="s">
        <v>1492</v>
      </c>
      <c r="F553" s="84">
        <v>15000</v>
      </c>
      <c r="G553" s="84">
        <v>15000</v>
      </c>
      <c r="H553" s="89" t="s">
        <v>127</v>
      </c>
      <c r="I553" s="86">
        <v>0</v>
      </c>
      <c r="J553" s="86">
        <v>0</v>
      </c>
      <c r="K553" s="87">
        <v>0</v>
      </c>
      <c r="L553" s="87">
        <v>0</v>
      </c>
      <c r="M553" s="84">
        <v>15000</v>
      </c>
      <c r="N553" s="88" t="s">
        <v>530</v>
      </c>
      <c r="O553" s="67"/>
      <c r="P553" s="80">
        <v>544</v>
      </c>
    </row>
    <row r="554" spans="1:16" x14ac:dyDescent="0.2">
      <c r="A554" s="81">
        <v>540</v>
      </c>
      <c r="B554" s="82" t="s">
        <v>1493</v>
      </c>
      <c r="C554" s="83" t="s">
        <v>481</v>
      </c>
      <c r="D554" s="83" t="s">
        <v>1494</v>
      </c>
      <c r="E554" s="83" t="s">
        <v>1495</v>
      </c>
      <c r="F554" s="84">
        <v>8000</v>
      </c>
      <c r="G554" s="84">
        <v>8000</v>
      </c>
      <c r="H554" s="89" t="s">
        <v>127</v>
      </c>
      <c r="I554" s="86">
        <v>0</v>
      </c>
      <c r="J554" s="86">
        <v>0</v>
      </c>
      <c r="K554" s="87">
        <v>0</v>
      </c>
      <c r="L554" s="87">
        <v>0</v>
      </c>
      <c r="M554" s="84">
        <v>8000</v>
      </c>
      <c r="N554" s="88" t="s">
        <v>530</v>
      </c>
      <c r="O554" s="67"/>
      <c r="P554" s="80">
        <v>545</v>
      </c>
    </row>
    <row r="555" spans="1:16" x14ac:dyDescent="0.2">
      <c r="A555" s="81">
        <v>541</v>
      </c>
      <c r="B555" s="82" t="s">
        <v>1496</v>
      </c>
      <c r="C555" s="83" t="s">
        <v>481</v>
      </c>
      <c r="D555" s="83" t="s">
        <v>1497</v>
      </c>
      <c r="E555" s="83" t="s">
        <v>1498</v>
      </c>
      <c r="F555" s="84">
        <v>10000</v>
      </c>
      <c r="G555" s="84">
        <v>10000</v>
      </c>
      <c r="H555" s="89" t="s">
        <v>127</v>
      </c>
      <c r="I555" s="86">
        <v>0</v>
      </c>
      <c r="J555" s="86">
        <v>0</v>
      </c>
      <c r="K555" s="87">
        <v>0</v>
      </c>
      <c r="L555" s="87">
        <v>0</v>
      </c>
      <c r="M555" s="84">
        <v>10000</v>
      </c>
      <c r="N555" s="88" t="s">
        <v>530</v>
      </c>
      <c r="O555" s="67"/>
      <c r="P555" s="80">
        <v>546</v>
      </c>
    </row>
    <row r="556" spans="1:16" x14ac:dyDescent="0.2">
      <c r="A556" s="81">
        <v>542</v>
      </c>
      <c r="B556" s="82" t="s">
        <v>1499</v>
      </c>
      <c r="C556" s="83" t="s">
        <v>481</v>
      </c>
      <c r="D556" s="83" t="s">
        <v>1500</v>
      </c>
      <c r="E556" s="83" t="s">
        <v>1501</v>
      </c>
      <c r="F556" s="84">
        <v>8000</v>
      </c>
      <c r="G556" s="84">
        <v>8000</v>
      </c>
      <c r="H556" s="89" t="s">
        <v>127</v>
      </c>
      <c r="I556" s="86">
        <v>0</v>
      </c>
      <c r="J556" s="86">
        <v>0</v>
      </c>
      <c r="K556" s="87">
        <v>0</v>
      </c>
      <c r="L556" s="87">
        <v>0</v>
      </c>
      <c r="M556" s="84">
        <v>8000</v>
      </c>
      <c r="N556" s="88" t="s">
        <v>530</v>
      </c>
      <c r="O556" s="67"/>
      <c r="P556" s="80">
        <v>547</v>
      </c>
    </row>
    <row r="557" spans="1:16" x14ac:dyDescent="0.2">
      <c r="A557" s="81">
        <v>543</v>
      </c>
      <c r="B557" s="82" t="s">
        <v>1502</v>
      </c>
      <c r="C557" s="83" t="s">
        <v>481</v>
      </c>
      <c r="D557" s="83" t="s">
        <v>1491</v>
      </c>
      <c r="E557" s="83" t="s">
        <v>1503</v>
      </c>
      <c r="F557" s="84">
        <v>8000</v>
      </c>
      <c r="G557" s="84">
        <v>8000</v>
      </c>
      <c r="H557" s="89" t="s">
        <v>127</v>
      </c>
      <c r="I557" s="86">
        <v>0</v>
      </c>
      <c r="J557" s="86">
        <v>0</v>
      </c>
      <c r="K557" s="87">
        <v>0</v>
      </c>
      <c r="L557" s="87">
        <v>0</v>
      </c>
      <c r="M557" s="84">
        <v>8000</v>
      </c>
      <c r="N557" s="88" t="s">
        <v>530</v>
      </c>
      <c r="O557" s="67"/>
      <c r="P557" s="80">
        <v>548</v>
      </c>
    </row>
    <row r="558" spans="1:16" x14ac:dyDescent="0.2">
      <c r="A558" s="81">
        <v>544</v>
      </c>
      <c r="B558" s="82" t="s">
        <v>1504</v>
      </c>
      <c r="C558" s="83" t="s">
        <v>1505</v>
      </c>
      <c r="D558" s="83" t="s">
        <v>1442</v>
      </c>
      <c r="E558" s="83" t="s">
        <v>1506</v>
      </c>
      <c r="F558" s="84">
        <v>12000</v>
      </c>
      <c r="G558" s="84">
        <v>12000</v>
      </c>
      <c r="H558" s="89" t="s">
        <v>127</v>
      </c>
      <c r="I558" s="86">
        <v>0</v>
      </c>
      <c r="J558" s="86">
        <v>0</v>
      </c>
      <c r="K558" s="87">
        <v>0</v>
      </c>
      <c r="L558" s="87">
        <v>0</v>
      </c>
      <c r="M558" s="84">
        <v>12000</v>
      </c>
      <c r="N558" s="88" t="s">
        <v>530</v>
      </c>
      <c r="O558" s="67"/>
      <c r="P558" s="80">
        <v>549</v>
      </c>
    </row>
    <row r="559" spans="1:16" x14ac:dyDescent="0.2">
      <c r="A559" s="81">
        <v>545</v>
      </c>
      <c r="B559" s="82" t="s">
        <v>1507</v>
      </c>
      <c r="C559" s="83" t="s">
        <v>1505</v>
      </c>
      <c r="D559" s="83" t="s">
        <v>1508</v>
      </c>
      <c r="E559" s="83" t="s">
        <v>1509</v>
      </c>
      <c r="F559" s="84">
        <v>40000</v>
      </c>
      <c r="G559" s="84">
        <v>40000</v>
      </c>
      <c r="H559" s="89" t="s">
        <v>127</v>
      </c>
      <c r="I559" s="86">
        <v>0</v>
      </c>
      <c r="J559" s="86">
        <v>0</v>
      </c>
      <c r="K559" s="87">
        <v>0</v>
      </c>
      <c r="L559" s="87">
        <v>0</v>
      </c>
      <c r="M559" s="84">
        <v>40000</v>
      </c>
      <c r="N559" s="88" t="s">
        <v>530</v>
      </c>
      <c r="O559" s="67"/>
      <c r="P559" s="80">
        <v>550</v>
      </c>
    </row>
    <row r="560" spans="1:16" ht="30" x14ac:dyDescent="0.2">
      <c r="A560" s="81">
        <v>546</v>
      </c>
      <c r="B560" s="82" t="s">
        <v>1510</v>
      </c>
      <c r="C560" s="83" t="s">
        <v>1505</v>
      </c>
      <c r="D560" s="83" t="s">
        <v>1434</v>
      </c>
      <c r="E560" s="83" t="s">
        <v>1511</v>
      </c>
      <c r="F560" s="84">
        <v>50000</v>
      </c>
      <c r="G560" s="84">
        <v>50000</v>
      </c>
      <c r="H560" s="89" t="s">
        <v>127</v>
      </c>
      <c r="I560" s="86">
        <v>0</v>
      </c>
      <c r="J560" s="86">
        <v>0</v>
      </c>
      <c r="K560" s="87">
        <v>0</v>
      </c>
      <c r="L560" s="87">
        <v>0</v>
      </c>
      <c r="M560" s="84">
        <v>50000</v>
      </c>
      <c r="N560" s="88" t="s">
        <v>530</v>
      </c>
      <c r="O560" s="67"/>
      <c r="P560" s="80">
        <v>551</v>
      </c>
    </row>
    <row r="561" spans="1:16" ht="30" x14ac:dyDescent="0.2">
      <c r="A561" s="81">
        <v>547</v>
      </c>
      <c r="B561" s="82" t="s">
        <v>1512</v>
      </c>
      <c r="C561" s="83" t="s">
        <v>1513</v>
      </c>
      <c r="D561" s="83" t="s">
        <v>1514</v>
      </c>
      <c r="E561" s="83" t="s">
        <v>1515</v>
      </c>
      <c r="F561" s="84">
        <v>10000</v>
      </c>
      <c r="G561" s="84">
        <v>10000</v>
      </c>
      <c r="H561" s="89" t="s">
        <v>127</v>
      </c>
      <c r="I561" s="86">
        <v>0</v>
      </c>
      <c r="J561" s="86">
        <v>0</v>
      </c>
      <c r="K561" s="87">
        <v>0</v>
      </c>
      <c r="L561" s="87">
        <v>0</v>
      </c>
      <c r="M561" s="84">
        <v>10000</v>
      </c>
      <c r="N561" s="88" t="s">
        <v>530</v>
      </c>
      <c r="O561" s="67"/>
      <c r="P561" s="80">
        <v>552</v>
      </c>
    </row>
    <row r="562" spans="1:16" x14ac:dyDescent="0.2">
      <c r="A562" s="81">
        <v>548</v>
      </c>
      <c r="B562" s="82" t="s">
        <v>1516</v>
      </c>
      <c r="C562" s="83" t="s">
        <v>1517</v>
      </c>
      <c r="D562" s="83" t="s">
        <v>1518</v>
      </c>
      <c r="E562" s="83" t="s">
        <v>1519</v>
      </c>
      <c r="F562" s="84">
        <v>8000</v>
      </c>
      <c r="G562" s="84">
        <v>8000</v>
      </c>
      <c r="H562" s="89" t="s">
        <v>127</v>
      </c>
      <c r="I562" s="86">
        <v>0</v>
      </c>
      <c r="J562" s="86">
        <v>0</v>
      </c>
      <c r="K562" s="87">
        <v>0</v>
      </c>
      <c r="L562" s="87">
        <v>0</v>
      </c>
      <c r="M562" s="84">
        <v>8000</v>
      </c>
      <c r="N562" s="88" t="s">
        <v>530</v>
      </c>
      <c r="O562" s="67"/>
      <c r="P562" s="80">
        <v>553</v>
      </c>
    </row>
    <row r="563" spans="1:16" x14ac:dyDescent="0.2">
      <c r="A563" s="81">
        <v>549</v>
      </c>
      <c r="B563" s="82" t="s">
        <v>1520</v>
      </c>
      <c r="C563" s="83" t="s">
        <v>1517</v>
      </c>
      <c r="D563" s="83" t="s">
        <v>1521</v>
      </c>
      <c r="E563" s="83" t="s">
        <v>1522</v>
      </c>
      <c r="F563" s="84">
        <v>22000</v>
      </c>
      <c r="G563" s="84">
        <v>22000</v>
      </c>
      <c r="H563" s="89" t="s">
        <v>127</v>
      </c>
      <c r="I563" s="86">
        <v>0</v>
      </c>
      <c r="J563" s="86">
        <v>0</v>
      </c>
      <c r="K563" s="87">
        <v>0</v>
      </c>
      <c r="L563" s="87">
        <v>0</v>
      </c>
      <c r="M563" s="84">
        <v>22000</v>
      </c>
      <c r="N563" s="88" t="s">
        <v>530</v>
      </c>
      <c r="O563" s="67"/>
      <c r="P563" s="80">
        <v>554</v>
      </c>
    </row>
    <row r="564" spans="1:16" x14ac:dyDescent="0.2">
      <c r="A564" s="81">
        <v>550</v>
      </c>
      <c r="B564" s="82" t="s">
        <v>1523</v>
      </c>
      <c r="C564" s="83" t="s">
        <v>153</v>
      </c>
      <c r="D564" s="83" t="s">
        <v>1524</v>
      </c>
      <c r="E564" s="83" t="s">
        <v>1525</v>
      </c>
      <c r="F564" s="84">
        <v>15000</v>
      </c>
      <c r="G564" s="84">
        <v>15000</v>
      </c>
      <c r="H564" s="89" t="s">
        <v>127</v>
      </c>
      <c r="I564" s="86">
        <v>0</v>
      </c>
      <c r="J564" s="86">
        <v>0</v>
      </c>
      <c r="K564" s="87">
        <v>0</v>
      </c>
      <c r="L564" s="87">
        <v>0</v>
      </c>
      <c r="M564" s="84">
        <v>15000</v>
      </c>
      <c r="N564" s="88" t="s">
        <v>530</v>
      </c>
      <c r="O564" s="67"/>
      <c r="P564" s="80">
        <v>555</v>
      </c>
    </row>
    <row r="565" spans="1:16" ht="30" x14ac:dyDescent="0.2">
      <c r="A565" s="81">
        <v>551</v>
      </c>
      <c r="B565" s="82" t="s">
        <v>1526</v>
      </c>
      <c r="C565" s="83" t="s">
        <v>159</v>
      </c>
      <c r="D565" s="83" t="s">
        <v>1527</v>
      </c>
      <c r="E565" s="83" t="s">
        <v>1528</v>
      </c>
      <c r="F565" s="84">
        <v>80000</v>
      </c>
      <c r="G565" s="84">
        <v>80000</v>
      </c>
      <c r="H565" s="89" t="s">
        <v>127</v>
      </c>
      <c r="I565" s="86">
        <v>0</v>
      </c>
      <c r="J565" s="86">
        <v>0</v>
      </c>
      <c r="K565" s="87">
        <v>0</v>
      </c>
      <c r="L565" s="87">
        <v>0</v>
      </c>
      <c r="M565" s="84">
        <v>80000</v>
      </c>
      <c r="N565" s="88" t="s">
        <v>530</v>
      </c>
      <c r="O565" s="67"/>
      <c r="P565" s="80">
        <v>556</v>
      </c>
    </row>
    <row r="566" spans="1:16" x14ac:dyDescent="0.2">
      <c r="A566" s="81">
        <v>552</v>
      </c>
      <c r="B566" s="82" t="s">
        <v>1529</v>
      </c>
      <c r="C566" s="83" t="s">
        <v>481</v>
      </c>
      <c r="D566" s="83" t="s">
        <v>1530</v>
      </c>
      <c r="E566" s="83" t="s">
        <v>1531</v>
      </c>
      <c r="F566" s="84">
        <v>150000</v>
      </c>
      <c r="G566" s="84">
        <v>150000</v>
      </c>
      <c r="H566" s="89" t="s">
        <v>127</v>
      </c>
      <c r="I566" s="86">
        <v>0</v>
      </c>
      <c r="J566" s="86">
        <v>0</v>
      </c>
      <c r="K566" s="87">
        <v>0</v>
      </c>
      <c r="L566" s="87">
        <v>0</v>
      </c>
      <c r="M566" s="84">
        <v>150000</v>
      </c>
      <c r="N566" s="88" t="s">
        <v>530</v>
      </c>
      <c r="O566" s="67"/>
      <c r="P566" s="80">
        <v>557</v>
      </c>
    </row>
    <row r="567" spans="1:16" x14ac:dyDescent="0.2">
      <c r="A567" s="81">
        <v>553</v>
      </c>
      <c r="B567" s="82" t="s">
        <v>1532</v>
      </c>
      <c r="C567" s="83" t="s">
        <v>140</v>
      </c>
      <c r="D567" s="83" t="s">
        <v>1533</v>
      </c>
      <c r="E567" s="83" t="s">
        <v>1534</v>
      </c>
      <c r="F567" s="84">
        <v>500000</v>
      </c>
      <c r="G567" s="84">
        <v>500000</v>
      </c>
      <c r="H567" s="89" t="s">
        <v>127</v>
      </c>
      <c r="I567" s="86">
        <v>0</v>
      </c>
      <c r="J567" s="86">
        <v>0</v>
      </c>
      <c r="K567" s="87">
        <v>0</v>
      </c>
      <c r="L567" s="87">
        <v>0</v>
      </c>
      <c r="M567" s="84">
        <v>500000</v>
      </c>
      <c r="N567" s="88" t="s">
        <v>530</v>
      </c>
      <c r="O567" s="67"/>
      <c r="P567" s="80">
        <v>558</v>
      </c>
    </row>
    <row r="568" spans="1:16" x14ac:dyDescent="0.2">
      <c r="A568" s="81">
        <v>554</v>
      </c>
      <c r="B568" s="82" t="s">
        <v>1535</v>
      </c>
      <c r="C568" s="83" t="s">
        <v>140</v>
      </c>
      <c r="D568" s="83" t="s">
        <v>1368</v>
      </c>
      <c r="E568" s="83" t="s">
        <v>1536</v>
      </c>
      <c r="F568" s="84">
        <v>150000</v>
      </c>
      <c r="G568" s="84">
        <v>150000</v>
      </c>
      <c r="H568" s="89" t="s">
        <v>127</v>
      </c>
      <c r="I568" s="86">
        <v>0</v>
      </c>
      <c r="J568" s="86">
        <v>0</v>
      </c>
      <c r="K568" s="87">
        <v>0</v>
      </c>
      <c r="L568" s="87">
        <v>0</v>
      </c>
      <c r="M568" s="84">
        <v>150000</v>
      </c>
      <c r="N568" s="88" t="s">
        <v>530</v>
      </c>
      <c r="O568" s="67"/>
      <c r="P568" s="80">
        <v>559</v>
      </c>
    </row>
    <row r="569" spans="1:16" x14ac:dyDescent="0.2">
      <c r="A569" s="81">
        <v>555</v>
      </c>
      <c r="B569" s="82" t="s">
        <v>1537</v>
      </c>
      <c r="C569" s="83" t="s">
        <v>220</v>
      </c>
      <c r="D569" s="83" t="s">
        <v>1538</v>
      </c>
      <c r="E569" s="83" t="s">
        <v>1539</v>
      </c>
      <c r="F569" s="84">
        <v>3000</v>
      </c>
      <c r="G569" s="84">
        <v>3000</v>
      </c>
      <c r="H569" s="89" t="s">
        <v>127</v>
      </c>
      <c r="I569" s="86">
        <v>0</v>
      </c>
      <c r="J569" s="86">
        <v>0</v>
      </c>
      <c r="K569" s="87">
        <v>0</v>
      </c>
      <c r="L569" s="87">
        <v>0</v>
      </c>
      <c r="M569" s="84">
        <v>3000</v>
      </c>
      <c r="N569" s="88" t="s">
        <v>530</v>
      </c>
      <c r="O569" s="67"/>
      <c r="P569" s="80">
        <v>560</v>
      </c>
    </row>
    <row r="570" spans="1:16" x14ac:dyDescent="0.2">
      <c r="A570" s="81">
        <v>556</v>
      </c>
      <c r="B570" s="82" t="s">
        <v>1540</v>
      </c>
      <c r="C570" s="83" t="s">
        <v>220</v>
      </c>
      <c r="D570" s="83" t="s">
        <v>1541</v>
      </c>
      <c r="E570" s="83" t="s">
        <v>1542</v>
      </c>
      <c r="F570" s="84">
        <v>2500</v>
      </c>
      <c r="G570" s="84">
        <v>2500</v>
      </c>
      <c r="H570" s="89" t="s">
        <v>127</v>
      </c>
      <c r="I570" s="86">
        <v>0</v>
      </c>
      <c r="J570" s="86">
        <v>0</v>
      </c>
      <c r="K570" s="87">
        <v>0</v>
      </c>
      <c r="L570" s="87">
        <v>0</v>
      </c>
      <c r="M570" s="84">
        <v>2500</v>
      </c>
      <c r="N570" s="88" t="s">
        <v>530</v>
      </c>
      <c r="O570" s="67"/>
      <c r="P570" s="80">
        <v>561</v>
      </c>
    </row>
    <row r="571" spans="1:16" x14ac:dyDescent="0.2">
      <c r="A571" s="81">
        <v>557</v>
      </c>
      <c r="B571" s="82" t="s">
        <v>1543</v>
      </c>
      <c r="C571" s="83" t="s">
        <v>220</v>
      </c>
      <c r="D571" s="83" t="s">
        <v>1544</v>
      </c>
      <c r="E571" s="83" t="s">
        <v>1545</v>
      </c>
      <c r="F571" s="84">
        <v>95000</v>
      </c>
      <c r="G571" s="84">
        <v>95000</v>
      </c>
      <c r="H571" s="89" t="s">
        <v>127</v>
      </c>
      <c r="I571" s="86">
        <v>0</v>
      </c>
      <c r="J571" s="86">
        <v>0</v>
      </c>
      <c r="K571" s="87">
        <v>0</v>
      </c>
      <c r="L571" s="87">
        <v>0</v>
      </c>
      <c r="M571" s="84">
        <v>95000</v>
      </c>
      <c r="N571" s="88" t="s">
        <v>530</v>
      </c>
      <c r="O571" s="67"/>
      <c r="P571" s="80">
        <v>562</v>
      </c>
    </row>
    <row r="572" spans="1:16" ht="30" x14ac:dyDescent="0.2">
      <c r="A572" s="81">
        <v>558</v>
      </c>
      <c r="B572" s="82" t="s">
        <v>1546</v>
      </c>
      <c r="C572" s="83" t="s">
        <v>1547</v>
      </c>
      <c r="D572" s="83" t="s">
        <v>1548</v>
      </c>
      <c r="E572" s="83" t="s">
        <v>1549</v>
      </c>
      <c r="F572" s="84">
        <v>75000</v>
      </c>
      <c r="G572" s="84">
        <v>75000</v>
      </c>
      <c r="H572" s="89" t="s">
        <v>127</v>
      </c>
      <c r="I572" s="86">
        <v>0</v>
      </c>
      <c r="J572" s="86">
        <v>0</v>
      </c>
      <c r="K572" s="87">
        <v>0</v>
      </c>
      <c r="L572" s="87">
        <v>0</v>
      </c>
      <c r="M572" s="84">
        <v>75000</v>
      </c>
      <c r="N572" s="88" t="s">
        <v>530</v>
      </c>
      <c r="O572" s="67"/>
      <c r="P572" s="80">
        <v>563</v>
      </c>
    </row>
    <row r="573" spans="1:16" ht="45" x14ac:dyDescent="0.2">
      <c r="A573" s="81">
        <v>559</v>
      </c>
      <c r="B573" s="82" t="s">
        <v>1550</v>
      </c>
      <c r="C573" s="83" t="s">
        <v>1547</v>
      </c>
      <c r="D573" s="83" t="s">
        <v>1551</v>
      </c>
      <c r="E573" s="83" t="s">
        <v>1552</v>
      </c>
      <c r="F573" s="84">
        <v>335000</v>
      </c>
      <c r="G573" s="84">
        <v>335000</v>
      </c>
      <c r="H573" s="89" t="s">
        <v>127</v>
      </c>
      <c r="I573" s="86">
        <v>0</v>
      </c>
      <c r="J573" s="86">
        <v>0</v>
      </c>
      <c r="K573" s="87">
        <v>0</v>
      </c>
      <c r="L573" s="87">
        <v>0</v>
      </c>
      <c r="M573" s="84">
        <v>335000</v>
      </c>
      <c r="N573" s="88" t="s">
        <v>530</v>
      </c>
      <c r="O573" s="67"/>
      <c r="P573" s="80">
        <v>564</v>
      </c>
    </row>
    <row r="574" spans="1:16" x14ac:dyDescent="0.2">
      <c r="A574" s="81">
        <v>560</v>
      </c>
      <c r="B574" s="82" t="s">
        <v>1553</v>
      </c>
      <c r="C574" s="83" t="s">
        <v>520</v>
      </c>
      <c r="D574" s="83" t="s">
        <v>1554</v>
      </c>
      <c r="E574" s="83" t="s">
        <v>1555</v>
      </c>
      <c r="F574" s="84">
        <v>100000</v>
      </c>
      <c r="G574" s="84">
        <v>100000</v>
      </c>
      <c r="H574" s="89" t="s">
        <v>127</v>
      </c>
      <c r="I574" s="86">
        <v>0</v>
      </c>
      <c r="J574" s="86">
        <v>0</v>
      </c>
      <c r="K574" s="87">
        <v>0</v>
      </c>
      <c r="L574" s="87">
        <v>0</v>
      </c>
      <c r="M574" s="84">
        <v>100000</v>
      </c>
      <c r="N574" s="88" t="s">
        <v>530</v>
      </c>
      <c r="O574" s="67"/>
      <c r="P574" s="80">
        <v>565</v>
      </c>
    </row>
    <row r="575" spans="1:16" x14ac:dyDescent="0.2">
      <c r="A575" s="81">
        <v>561</v>
      </c>
      <c r="B575" s="82" t="s">
        <v>1556</v>
      </c>
      <c r="C575" s="83" t="s">
        <v>927</v>
      </c>
      <c r="D575" s="83" t="s">
        <v>1557</v>
      </c>
      <c r="E575" s="83" t="s">
        <v>1558</v>
      </c>
      <c r="F575" s="84">
        <v>6000</v>
      </c>
      <c r="G575" s="84">
        <v>6000</v>
      </c>
      <c r="H575" s="89" t="s">
        <v>127</v>
      </c>
      <c r="I575" s="86">
        <v>0</v>
      </c>
      <c r="J575" s="86">
        <v>0</v>
      </c>
      <c r="K575" s="87">
        <v>0</v>
      </c>
      <c r="L575" s="87">
        <v>0</v>
      </c>
      <c r="M575" s="84">
        <v>6000</v>
      </c>
      <c r="N575" s="88" t="s">
        <v>530</v>
      </c>
      <c r="O575" s="67"/>
      <c r="P575" s="80">
        <v>566</v>
      </c>
    </row>
    <row r="576" spans="1:16" x14ac:dyDescent="0.2">
      <c r="A576" s="81">
        <v>562</v>
      </c>
      <c r="B576" s="82" t="s">
        <v>1559</v>
      </c>
      <c r="C576" s="83" t="s">
        <v>927</v>
      </c>
      <c r="D576" s="83" t="s">
        <v>1560</v>
      </c>
      <c r="E576" s="83" t="s">
        <v>1561</v>
      </c>
      <c r="F576" s="84">
        <v>100000</v>
      </c>
      <c r="G576" s="84">
        <v>100000</v>
      </c>
      <c r="H576" s="89" t="s">
        <v>127</v>
      </c>
      <c r="I576" s="86">
        <v>0</v>
      </c>
      <c r="J576" s="86">
        <v>0</v>
      </c>
      <c r="K576" s="87">
        <v>0</v>
      </c>
      <c r="L576" s="87">
        <v>0</v>
      </c>
      <c r="M576" s="84">
        <v>100000</v>
      </c>
      <c r="N576" s="88" t="s">
        <v>530</v>
      </c>
      <c r="O576" s="67"/>
      <c r="P576" s="80">
        <v>567</v>
      </c>
    </row>
    <row r="577" spans="1:16" ht="30" x14ac:dyDescent="0.2">
      <c r="A577" s="81">
        <v>563</v>
      </c>
      <c r="B577" s="82" t="s">
        <v>1562</v>
      </c>
      <c r="C577" s="83" t="s">
        <v>927</v>
      </c>
      <c r="D577" s="83" t="s">
        <v>1563</v>
      </c>
      <c r="E577" s="83" t="s">
        <v>1564</v>
      </c>
      <c r="F577" s="84">
        <v>8100</v>
      </c>
      <c r="G577" s="84">
        <v>8100</v>
      </c>
      <c r="H577" s="89" t="s">
        <v>127</v>
      </c>
      <c r="I577" s="86">
        <v>0</v>
      </c>
      <c r="J577" s="86">
        <v>0</v>
      </c>
      <c r="K577" s="87">
        <v>0</v>
      </c>
      <c r="L577" s="87">
        <v>0</v>
      </c>
      <c r="M577" s="84">
        <v>8100</v>
      </c>
      <c r="N577" s="88" t="s">
        <v>530</v>
      </c>
      <c r="O577" s="67"/>
      <c r="P577" s="80">
        <v>568</v>
      </c>
    </row>
    <row r="578" spans="1:16" x14ac:dyDescent="0.2">
      <c r="A578" s="81">
        <v>564</v>
      </c>
      <c r="B578" s="82" t="s">
        <v>1565</v>
      </c>
      <c r="C578" s="83" t="s">
        <v>175</v>
      </c>
      <c r="D578" s="83" t="s">
        <v>1566</v>
      </c>
      <c r="E578" s="83" t="s">
        <v>1567</v>
      </c>
      <c r="F578" s="84">
        <v>15000</v>
      </c>
      <c r="G578" s="84">
        <v>15000</v>
      </c>
      <c r="H578" s="89" t="s">
        <v>127</v>
      </c>
      <c r="I578" s="86">
        <v>0</v>
      </c>
      <c r="J578" s="86">
        <v>0</v>
      </c>
      <c r="K578" s="87">
        <v>0</v>
      </c>
      <c r="L578" s="87">
        <v>0</v>
      </c>
      <c r="M578" s="84">
        <v>15000</v>
      </c>
      <c r="N578" s="88" t="s">
        <v>530</v>
      </c>
      <c r="O578" s="67"/>
      <c r="P578" s="80">
        <v>569</v>
      </c>
    </row>
    <row r="579" spans="1:16" x14ac:dyDescent="0.2">
      <c r="A579" s="81">
        <v>565</v>
      </c>
      <c r="B579" s="82" t="s">
        <v>1568</v>
      </c>
      <c r="C579" s="83" t="s">
        <v>1569</v>
      </c>
      <c r="D579" s="83" t="s">
        <v>1570</v>
      </c>
      <c r="E579" s="83" t="s">
        <v>1571</v>
      </c>
      <c r="F579" s="84">
        <v>75000</v>
      </c>
      <c r="G579" s="84">
        <v>75000</v>
      </c>
      <c r="H579" s="89" t="s">
        <v>127</v>
      </c>
      <c r="I579" s="86">
        <v>0</v>
      </c>
      <c r="J579" s="86">
        <v>0</v>
      </c>
      <c r="K579" s="87">
        <v>0</v>
      </c>
      <c r="L579" s="87">
        <v>0</v>
      </c>
      <c r="M579" s="84">
        <v>75000</v>
      </c>
      <c r="N579" s="88" t="s">
        <v>530</v>
      </c>
      <c r="O579" s="67"/>
      <c r="P579" s="80">
        <v>570</v>
      </c>
    </row>
    <row r="580" spans="1:16" x14ac:dyDescent="0.2">
      <c r="A580" s="81">
        <v>566</v>
      </c>
      <c r="B580" s="82" t="s">
        <v>1572</v>
      </c>
      <c r="C580" s="83" t="s">
        <v>179</v>
      </c>
      <c r="D580" s="83" t="s">
        <v>1554</v>
      </c>
      <c r="E580" s="83" t="s">
        <v>1573</v>
      </c>
      <c r="F580" s="84">
        <v>100000</v>
      </c>
      <c r="G580" s="84">
        <v>100000</v>
      </c>
      <c r="H580" s="89" t="s">
        <v>127</v>
      </c>
      <c r="I580" s="86">
        <v>0</v>
      </c>
      <c r="J580" s="86">
        <v>0</v>
      </c>
      <c r="K580" s="87">
        <v>0</v>
      </c>
      <c r="L580" s="87">
        <v>0</v>
      </c>
      <c r="M580" s="84">
        <v>100000</v>
      </c>
      <c r="N580" s="88" t="s">
        <v>530</v>
      </c>
      <c r="O580" s="67"/>
      <c r="P580" s="80">
        <v>571</v>
      </c>
    </row>
    <row r="581" spans="1:16" x14ac:dyDescent="0.2">
      <c r="A581" s="81">
        <v>567</v>
      </c>
      <c r="B581" s="82" t="s">
        <v>1574</v>
      </c>
      <c r="C581" s="83" t="s">
        <v>1575</v>
      </c>
      <c r="D581" s="83" t="s">
        <v>1576</v>
      </c>
      <c r="E581" s="83" t="s">
        <v>1577</v>
      </c>
      <c r="F581" s="84">
        <v>8000</v>
      </c>
      <c r="G581" s="84">
        <v>8000</v>
      </c>
      <c r="H581" s="89" t="s">
        <v>127</v>
      </c>
      <c r="I581" s="86">
        <v>0</v>
      </c>
      <c r="J581" s="86">
        <v>0</v>
      </c>
      <c r="K581" s="87">
        <v>0</v>
      </c>
      <c r="L581" s="87">
        <v>0</v>
      </c>
      <c r="M581" s="84">
        <v>8000</v>
      </c>
      <c r="N581" s="88" t="s">
        <v>530</v>
      </c>
      <c r="O581" s="67"/>
      <c r="P581" s="80">
        <v>572</v>
      </c>
    </row>
    <row r="582" spans="1:16" x14ac:dyDescent="0.2">
      <c r="A582" s="81">
        <v>568</v>
      </c>
      <c r="B582" s="82" t="s">
        <v>1578</v>
      </c>
      <c r="C582" s="83" t="s">
        <v>1575</v>
      </c>
      <c r="D582" s="83" t="s">
        <v>1579</v>
      </c>
      <c r="E582" s="83" t="s">
        <v>1580</v>
      </c>
      <c r="F582" s="84">
        <v>15000</v>
      </c>
      <c r="G582" s="84">
        <v>15000</v>
      </c>
      <c r="H582" s="89" t="s">
        <v>127</v>
      </c>
      <c r="I582" s="86">
        <v>0</v>
      </c>
      <c r="J582" s="86">
        <v>0</v>
      </c>
      <c r="K582" s="87">
        <v>0</v>
      </c>
      <c r="L582" s="87">
        <v>0</v>
      </c>
      <c r="M582" s="84">
        <v>15000</v>
      </c>
      <c r="N582" s="88" t="s">
        <v>530</v>
      </c>
      <c r="O582" s="67"/>
      <c r="P582" s="80">
        <v>573</v>
      </c>
    </row>
    <row r="583" spans="1:16" ht="30" x14ac:dyDescent="0.2">
      <c r="A583" s="81">
        <v>569</v>
      </c>
      <c r="B583" s="82" t="s">
        <v>1581</v>
      </c>
      <c r="C583" s="83" t="s">
        <v>1575</v>
      </c>
      <c r="D583" s="83" t="s">
        <v>1582</v>
      </c>
      <c r="E583" s="83" t="s">
        <v>1583</v>
      </c>
      <c r="F583" s="84">
        <v>175000</v>
      </c>
      <c r="G583" s="84">
        <v>175000</v>
      </c>
      <c r="H583" s="89" t="s">
        <v>127</v>
      </c>
      <c r="I583" s="86">
        <v>0</v>
      </c>
      <c r="J583" s="86">
        <v>0</v>
      </c>
      <c r="K583" s="87">
        <v>0</v>
      </c>
      <c r="L583" s="87">
        <v>0</v>
      </c>
      <c r="M583" s="84">
        <v>175000</v>
      </c>
      <c r="N583" s="88" t="s">
        <v>530</v>
      </c>
      <c r="O583" s="67"/>
      <c r="P583" s="80">
        <v>574</v>
      </c>
    </row>
    <row r="584" spans="1:16" x14ac:dyDescent="0.2">
      <c r="A584" s="81">
        <v>570</v>
      </c>
      <c r="B584" s="82" t="s">
        <v>1584</v>
      </c>
      <c r="C584" s="83" t="s">
        <v>1575</v>
      </c>
      <c r="D584" s="83" t="s">
        <v>1554</v>
      </c>
      <c r="E584" s="83" t="s">
        <v>1585</v>
      </c>
      <c r="F584" s="84">
        <v>100000</v>
      </c>
      <c r="G584" s="84">
        <v>100000</v>
      </c>
      <c r="H584" s="89" t="s">
        <v>127</v>
      </c>
      <c r="I584" s="86">
        <v>0</v>
      </c>
      <c r="J584" s="86">
        <v>0</v>
      </c>
      <c r="K584" s="87">
        <v>0</v>
      </c>
      <c r="L584" s="87">
        <v>0</v>
      </c>
      <c r="M584" s="84">
        <v>100000</v>
      </c>
      <c r="N584" s="88" t="s">
        <v>530</v>
      </c>
      <c r="O584" s="67"/>
      <c r="P584" s="80">
        <v>575</v>
      </c>
    </row>
    <row r="585" spans="1:16" ht="30" x14ac:dyDescent="0.2">
      <c r="A585" s="81">
        <v>571</v>
      </c>
      <c r="B585" s="82" t="s">
        <v>1586</v>
      </c>
      <c r="C585" s="83" t="s">
        <v>1587</v>
      </c>
      <c r="D585" s="83" t="s">
        <v>1588</v>
      </c>
      <c r="E585" s="83" t="s">
        <v>1589</v>
      </c>
      <c r="F585" s="84">
        <v>25000</v>
      </c>
      <c r="G585" s="84">
        <v>25000</v>
      </c>
      <c r="H585" s="89" t="s">
        <v>127</v>
      </c>
      <c r="I585" s="86">
        <v>0</v>
      </c>
      <c r="J585" s="86">
        <v>0</v>
      </c>
      <c r="K585" s="87">
        <v>0</v>
      </c>
      <c r="L585" s="87">
        <v>0</v>
      </c>
      <c r="M585" s="84">
        <v>25000</v>
      </c>
      <c r="N585" s="88" t="s">
        <v>530</v>
      </c>
      <c r="O585" s="67"/>
      <c r="P585" s="80">
        <v>576</v>
      </c>
    </row>
    <row r="586" spans="1:16" x14ac:dyDescent="0.2">
      <c r="A586" s="81">
        <v>572</v>
      </c>
      <c r="B586" s="82" t="s">
        <v>1590</v>
      </c>
      <c r="C586" s="83" t="s">
        <v>1591</v>
      </c>
      <c r="D586" s="83" t="s">
        <v>1592</v>
      </c>
      <c r="E586" s="83" t="s">
        <v>1593</v>
      </c>
      <c r="F586" s="84">
        <v>3000</v>
      </c>
      <c r="G586" s="84">
        <v>3000</v>
      </c>
      <c r="H586" s="89" t="s">
        <v>127</v>
      </c>
      <c r="I586" s="86">
        <v>0</v>
      </c>
      <c r="J586" s="86">
        <v>0</v>
      </c>
      <c r="K586" s="87">
        <v>0</v>
      </c>
      <c r="L586" s="87">
        <v>0</v>
      </c>
      <c r="M586" s="84">
        <v>3000</v>
      </c>
      <c r="N586" s="88" t="s">
        <v>530</v>
      </c>
      <c r="O586" s="67"/>
      <c r="P586" s="80">
        <v>577</v>
      </c>
    </row>
    <row r="587" spans="1:16" x14ac:dyDescent="0.2">
      <c r="A587" s="81">
        <v>573</v>
      </c>
      <c r="B587" s="82" t="s">
        <v>1594</v>
      </c>
      <c r="C587" s="83" t="s">
        <v>1591</v>
      </c>
      <c r="D587" s="83" t="s">
        <v>1595</v>
      </c>
      <c r="E587" s="83" t="s">
        <v>1596</v>
      </c>
      <c r="F587" s="84">
        <v>150000</v>
      </c>
      <c r="G587" s="84">
        <v>150000</v>
      </c>
      <c r="H587" s="89" t="s">
        <v>127</v>
      </c>
      <c r="I587" s="86">
        <v>0</v>
      </c>
      <c r="J587" s="86">
        <v>0</v>
      </c>
      <c r="K587" s="87">
        <v>0</v>
      </c>
      <c r="L587" s="87">
        <v>0</v>
      </c>
      <c r="M587" s="84">
        <v>150000</v>
      </c>
      <c r="N587" s="88" t="s">
        <v>530</v>
      </c>
      <c r="O587" s="67"/>
      <c r="P587" s="80">
        <v>578</v>
      </c>
    </row>
    <row r="588" spans="1:16" x14ac:dyDescent="0.2">
      <c r="A588" s="81">
        <v>574</v>
      </c>
      <c r="B588" s="82" t="s">
        <v>1597</v>
      </c>
      <c r="C588" s="83" t="s">
        <v>181</v>
      </c>
      <c r="D588" s="83" t="s">
        <v>1598</v>
      </c>
      <c r="E588" s="83" t="s">
        <v>1599</v>
      </c>
      <c r="F588" s="84">
        <v>50000</v>
      </c>
      <c r="G588" s="84">
        <v>50000</v>
      </c>
      <c r="H588" s="89" t="s">
        <v>127</v>
      </c>
      <c r="I588" s="86">
        <v>0</v>
      </c>
      <c r="J588" s="86">
        <v>0</v>
      </c>
      <c r="K588" s="87">
        <v>0</v>
      </c>
      <c r="L588" s="87">
        <v>0</v>
      </c>
      <c r="M588" s="84">
        <v>50000</v>
      </c>
      <c r="N588" s="88" t="s">
        <v>530</v>
      </c>
      <c r="O588" s="67"/>
      <c r="P588" s="80">
        <v>579</v>
      </c>
    </row>
    <row r="589" spans="1:16" x14ac:dyDescent="0.2">
      <c r="A589" s="81">
        <v>575</v>
      </c>
      <c r="B589" s="82" t="s">
        <v>1600</v>
      </c>
      <c r="C589" s="83" t="s">
        <v>181</v>
      </c>
      <c r="D589" s="83" t="s">
        <v>1601</v>
      </c>
      <c r="E589" s="83" t="s">
        <v>1602</v>
      </c>
      <c r="F589" s="84">
        <v>25000</v>
      </c>
      <c r="G589" s="84">
        <v>25000</v>
      </c>
      <c r="H589" s="89" t="s">
        <v>127</v>
      </c>
      <c r="I589" s="86">
        <v>0</v>
      </c>
      <c r="J589" s="86">
        <v>0</v>
      </c>
      <c r="K589" s="87">
        <v>0</v>
      </c>
      <c r="L589" s="87">
        <v>0</v>
      </c>
      <c r="M589" s="84">
        <v>25000</v>
      </c>
      <c r="N589" s="88" t="s">
        <v>530</v>
      </c>
      <c r="O589" s="67"/>
      <c r="P589" s="80">
        <v>580</v>
      </c>
    </row>
    <row r="590" spans="1:16" x14ac:dyDescent="0.2">
      <c r="A590" s="81">
        <v>576</v>
      </c>
      <c r="B590" s="82" t="s">
        <v>1603</v>
      </c>
      <c r="C590" s="83" t="s">
        <v>181</v>
      </c>
      <c r="D590" s="83" t="s">
        <v>1554</v>
      </c>
      <c r="E590" s="83" t="s">
        <v>1604</v>
      </c>
      <c r="F590" s="84">
        <v>100000</v>
      </c>
      <c r="G590" s="84">
        <v>100000</v>
      </c>
      <c r="H590" s="89" t="s">
        <v>127</v>
      </c>
      <c r="I590" s="86">
        <v>0</v>
      </c>
      <c r="J590" s="86">
        <v>0</v>
      </c>
      <c r="K590" s="87">
        <v>0</v>
      </c>
      <c r="L590" s="87">
        <v>0</v>
      </c>
      <c r="M590" s="84">
        <v>100000</v>
      </c>
      <c r="N590" s="88" t="s">
        <v>530</v>
      </c>
      <c r="O590" s="67"/>
      <c r="P590" s="80">
        <v>581</v>
      </c>
    </row>
    <row r="591" spans="1:16" x14ac:dyDescent="0.2">
      <c r="A591" s="81">
        <v>577</v>
      </c>
      <c r="B591" s="82" t="s">
        <v>1605</v>
      </c>
      <c r="C591" s="83" t="s">
        <v>1026</v>
      </c>
      <c r="D591" s="83" t="s">
        <v>1606</v>
      </c>
      <c r="E591" s="83" t="s">
        <v>1607</v>
      </c>
      <c r="F591" s="84">
        <v>30000</v>
      </c>
      <c r="G591" s="84">
        <v>30000</v>
      </c>
      <c r="H591" s="89" t="s">
        <v>127</v>
      </c>
      <c r="I591" s="86">
        <v>0</v>
      </c>
      <c r="J591" s="86">
        <v>0</v>
      </c>
      <c r="K591" s="87">
        <v>0</v>
      </c>
      <c r="L591" s="87">
        <v>0</v>
      </c>
      <c r="M591" s="84">
        <v>30000</v>
      </c>
      <c r="N591" s="88" t="s">
        <v>530</v>
      </c>
      <c r="O591" s="67"/>
      <c r="P591" s="80">
        <v>582</v>
      </c>
    </row>
    <row r="592" spans="1:16" ht="30" x14ac:dyDescent="0.2">
      <c r="A592" s="81">
        <v>578</v>
      </c>
      <c r="B592" s="82" t="s">
        <v>1608</v>
      </c>
      <c r="C592" s="83" t="s">
        <v>1437</v>
      </c>
      <c r="D592" s="83" t="s">
        <v>1609</v>
      </c>
      <c r="E592" s="83" t="s">
        <v>1610</v>
      </c>
      <c r="F592" s="84">
        <v>60000</v>
      </c>
      <c r="G592" s="84">
        <v>60000</v>
      </c>
      <c r="H592" s="89" t="s">
        <v>127</v>
      </c>
      <c r="I592" s="86">
        <v>0</v>
      </c>
      <c r="J592" s="86">
        <v>0</v>
      </c>
      <c r="K592" s="87">
        <v>0</v>
      </c>
      <c r="L592" s="87">
        <v>0</v>
      </c>
      <c r="M592" s="84">
        <v>60000</v>
      </c>
      <c r="N592" s="88" t="s">
        <v>530</v>
      </c>
      <c r="O592" s="67"/>
      <c r="P592" s="80">
        <v>583</v>
      </c>
    </row>
    <row r="593" spans="1:16" ht="30" x14ac:dyDescent="0.2">
      <c r="A593" s="81">
        <v>579</v>
      </c>
      <c r="B593" s="82" t="s">
        <v>1611</v>
      </c>
      <c r="C593" s="83" t="s">
        <v>1612</v>
      </c>
      <c r="D593" s="83" t="s">
        <v>1613</v>
      </c>
      <c r="E593" s="83" t="s">
        <v>1614</v>
      </c>
      <c r="F593" s="84">
        <v>50000</v>
      </c>
      <c r="G593" s="84">
        <v>50000</v>
      </c>
      <c r="H593" s="89" t="s">
        <v>127</v>
      </c>
      <c r="I593" s="86">
        <v>0</v>
      </c>
      <c r="J593" s="86">
        <v>0</v>
      </c>
      <c r="K593" s="87">
        <v>0</v>
      </c>
      <c r="L593" s="87">
        <v>0</v>
      </c>
      <c r="M593" s="84">
        <v>50000</v>
      </c>
      <c r="N593" s="88" t="s">
        <v>530</v>
      </c>
      <c r="O593" s="67"/>
      <c r="P593" s="80">
        <v>584</v>
      </c>
    </row>
    <row r="594" spans="1:16" ht="30" x14ac:dyDescent="0.2">
      <c r="A594" s="81">
        <v>580</v>
      </c>
      <c r="B594" s="82" t="s">
        <v>1615</v>
      </c>
      <c r="C594" s="83" t="s">
        <v>1612</v>
      </c>
      <c r="D594" s="83" t="s">
        <v>1616</v>
      </c>
      <c r="E594" s="83" t="s">
        <v>1617</v>
      </c>
      <c r="F594" s="84">
        <v>8000</v>
      </c>
      <c r="G594" s="84">
        <v>8000</v>
      </c>
      <c r="H594" s="89" t="s">
        <v>127</v>
      </c>
      <c r="I594" s="86">
        <v>0</v>
      </c>
      <c r="J594" s="86">
        <v>0</v>
      </c>
      <c r="K594" s="87">
        <v>0</v>
      </c>
      <c r="L594" s="87">
        <v>0</v>
      </c>
      <c r="M594" s="84">
        <v>8000</v>
      </c>
      <c r="N594" s="88" t="s">
        <v>530</v>
      </c>
      <c r="O594" s="67"/>
      <c r="P594" s="80">
        <v>585</v>
      </c>
    </row>
    <row r="595" spans="1:16" x14ac:dyDescent="0.2">
      <c r="A595" s="81">
        <v>581</v>
      </c>
      <c r="B595" s="82" t="s">
        <v>1618</v>
      </c>
      <c r="C595" s="83" t="s">
        <v>481</v>
      </c>
      <c r="D595" s="83" t="s">
        <v>1619</v>
      </c>
      <c r="E595" s="83" t="s">
        <v>1620</v>
      </c>
      <c r="F595" s="84">
        <v>8000</v>
      </c>
      <c r="G595" s="84">
        <v>8000</v>
      </c>
      <c r="H595" s="89" t="s">
        <v>127</v>
      </c>
      <c r="I595" s="86">
        <v>0</v>
      </c>
      <c r="J595" s="86">
        <v>0</v>
      </c>
      <c r="K595" s="87">
        <v>0</v>
      </c>
      <c r="L595" s="87">
        <v>0</v>
      </c>
      <c r="M595" s="84">
        <v>8000</v>
      </c>
      <c r="N595" s="88" t="s">
        <v>530</v>
      </c>
      <c r="O595" s="67"/>
      <c r="P595" s="80">
        <v>586</v>
      </c>
    </row>
    <row r="596" spans="1:16" x14ac:dyDescent="0.2">
      <c r="A596" s="81">
        <v>582</v>
      </c>
      <c r="B596" s="82" t="s">
        <v>1621</v>
      </c>
      <c r="C596" s="83" t="s">
        <v>481</v>
      </c>
      <c r="D596" s="83" t="s">
        <v>1622</v>
      </c>
      <c r="E596" s="83" t="s">
        <v>1623</v>
      </c>
      <c r="F596" s="84">
        <v>8000</v>
      </c>
      <c r="G596" s="84">
        <v>8000</v>
      </c>
      <c r="H596" s="89" t="s">
        <v>127</v>
      </c>
      <c r="I596" s="86">
        <v>0</v>
      </c>
      <c r="J596" s="86">
        <v>0</v>
      </c>
      <c r="K596" s="87">
        <v>0</v>
      </c>
      <c r="L596" s="87">
        <v>0</v>
      </c>
      <c r="M596" s="84">
        <v>8000</v>
      </c>
      <c r="N596" s="88" t="s">
        <v>530</v>
      </c>
      <c r="O596" s="67"/>
      <c r="P596" s="80">
        <v>587</v>
      </c>
    </row>
    <row r="597" spans="1:16" x14ac:dyDescent="0.2">
      <c r="A597" s="81">
        <v>583</v>
      </c>
      <c r="B597" s="82" t="s">
        <v>1624</v>
      </c>
      <c r="C597" s="83" t="s">
        <v>1517</v>
      </c>
      <c r="D597" s="83" t="s">
        <v>1625</v>
      </c>
      <c r="E597" s="83" t="s">
        <v>1626</v>
      </c>
      <c r="F597" s="84">
        <v>10000</v>
      </c>
      <c r="G597" s="84">
        <v>10000</v>
      </c>
      <c r="H597" s="89" t="s">
        <v>127</v>
      </c>
      <c r="I597" s="86">
        <v>0</v>
      </c>
      <c r="J597" s="86">
        <v>0</v>
      </c>
      <c r="K597" s="87">
        <v>0</v>
      </c>
      <c r="L597" s="87">
        <v>0</v>
      </c>
      <c r="M597" s="84">
        <v>10000</v>
      </c>
      <c r="N597" s="88" t="s">
        <v>530</v>
      </c>
      <c r="O597" s="67"/>
      <c r="P597" s="80">
        <v>588</v>
      </c>
    </row>
    <row r="598" spans="1:16" ht="30" x14ac:dyDescent="0.2">
      <c r="A598" s="81">
        <v>584</v>
      </c>
      <c r="B598" s="82" t="s">
        <v>1627</v>
      </c>
      <c r="C598" s="83" t="s">
        <v>1517</v>
      </c>
      <c r="D598" s="83" t="s">
        <v>1628</v>
      </c>
      <c r="E598" s="83" t="s">
        <v>1629</v>
      </c>
      <c r="F598" s="84">
        <v>12000</v>
      </c>
      <c r="G598" s="84">
        <v>12000</v>
      </c>
      <c r="H598" s="89" t="s">
        <v>127</v>
      </c>
      <c r="I598" s="86">
        <v>0</v>
      </c>
      <c r="J598" s="86">
        <v>0</v>
      </c>
      <c r="K598" s="87">
        <v>0</v>
      </c>
      <c r="L598" s="87">
        <v>0</v>
      </c>
      <c r="M598" s="84">
        <v>12000</v>
      </c>
      <c r="N598" s="88" t="s">
        <v>530</v>
      </c>
      <c r="O598" s="67"/>
      <c r="P598" s="80">
        <v>589</v>
      </c>
    </row>
    <row r="599" spans="1:16" x14ac:dyDescent="0.2">
      <c r="A599" s="81">
        <v>585</v>
      </c>
      <c r="B599" s="82" t="s">
        <v>1630</v>
      </c>
      <c r="C599" s="83" t="s">
        <v>1517</v>
      </c>
      <c r="D599" s="83" t="s">
        <v>1631</v>
      </c>
      <c r="E599" s="83" t="s">
        <v>1632</v>
      </c>
      <c r="F599" s="84">
        <v>3000</v>
      </c>
      <c r="G599" s="84">
        <v>3000</v>
      </c>
      <c r="H599" s="89" t="s">
        <v>127</v>
      </c>
      <c r="I599" s="86">
        <v>0</v>
      </c>
      <c r="J599" s="86">
        <v>0</v>
      </c>
      <c r="K599" s="87">
        <v>0</v>
      </c>
      <c r="L599" s="87">
        <v>0</v>
      </c>
      <c r="M599" s="84">
        <v>3000</v>
      </c>
      <c r="N599" s="88" t="s">
        <v>530</v>
      </c>
      <c r="O599" s="67"/>
      <c r="P599" s="80">
        <v>590</v>
      </c>
    </row>
    <row r="600" spans="1:16" x14ac:dyDescent="0.2">
      <c r="A600" s="81">
        <v>586</v>
      </c>
      <c r="B600" s="82" t="s">
        <v>1633</v>
      </c>
      <c r="C600" s="83" t="s">
        <v>941</v>
      </c>
      <c r="D600" s="83" t="s">
        <v>1634</v>
      </c>
      <c r="E600" s="83" t="s">
        <v>1635</v>
      </c>
      <c r="F600" s="84">
        <v>10000</v>
      </c>
      <c r="G600" s="84">
        <v>10000</v>
      </c>
      <c r="H600" s="89" t="s">
        <v>127</v>
      </c>
      <c r="I600" s="86">
        <v>0</v>
      </c>
      <c r="J600" s="86">
        <v>0</v>
      </c>
      <c r="K600" s="87">
        <v>0</v>
      </c>
      <c r="L600" s="87">
        <v>0</v>
      </c>
      <c r="M600" s="84">
        <v>10000</v>
      </c>
      <c r="N600" s="88" t="s">
        <v>530</v>
      </c>
      <c r="O600" s="67"/>
      <c r="P600" s="80">
        <v>591</v>
      </c>
    </row>
    <row r="601" spans="1:16" x14ac:dyDescent="0.2">
      <c r="A601" s="81">
        <v>587</v>
      </c>
      <c r="B601" s="82" t="s">
        <v>1636</v>
      </c>
      <c r="C601" s="83" t="s">
        <v>941</v>
      </c>
      <c r="D601" s="83" t="s">
        <v>1637</v>
      </c>
      <c r="E601" s="83" t="s">
        <v>1638</v>
      </c>
      <c r="F601" s="84">
        <v>15000</v>
      </c>
      <c r="G601" s="84">
        <v>15000</v>
      </c>
      <c r="H601" s="89" t="s">
        <v>127</v>
      </c>
      <c r="I601" s="86">
        <v>0</v>
      </c>
      <c r="J601" s="86">
        <v>0</v>
      </c>
      <c r="K601" s="87">
        <v>0</v>
      </c>
      <c r="L601" s="87">
        <v>0</v>
      </c>
      <c r="M601" s="84">
        <v>15000</v>
      </c>
      <c r="N601" s="88" t="s">
        <v>530</v>
      </c>
      <c r="O601" s="67"/>
      <c r="P601" s="80">
        <v>592</v>
      </c>
    </row>
    <row r="602" spans="1:16" x14ac:dyDescent="0.2">
      <c r="A602" s="81">
        <v>588</v>
      </c>
      <c r="B602" s="82" t="s">
        <v>1639</v>
      </c>
      <c r="C602" s="83" t="s">
        <v>941</v>
      </c>
      <c r="D602" s="83" t="s">
        <v>1640</v>
      </c>
      <c r="E602" s="83" t="s">
        <v>1641</v>
      </c>
      <c r="F602" s="84">
        <v>7000</v>
      </c>
      <c r="G602" s="84">
        <v>7000</v>
      </c>
      <c r="H602" s="89" t="s">
        <v>127</v>
      </c>
      <c r="I602" s="86">
        <v>0</v>
      </c>
      <c r="J602" s="86">
        <v>0</v>
      </c>
      <c r="K602" s="87">
        <v>0</v>
      </c>
      <c r="L602" s="87">
        <v>0</v>
      </c>
      <c r="M602" s="84">
        <v>7000</v>
      </c>
      <c r="N602" s="88" t="s">
        <v>530</v>
      </c>
      <c r="O602" s="67"/>
      <c r="P602" s="80">
        <v>593</v>
      </c>
    </row>
    <row r="603" spans="1:16" x14ac:dyDescent="0.2">
      <c r="A603" s="81">
        <v>589</v>
      </c>
      <c r="B603" s="82" t="s">
        <v>1642</v>
      </c>
      <c r="C603" s="83" t="s">
        <v>945</v>
      </c>
      <c r="D603" s="83" t="s">
        <v>1643</v>
      </c>
      <c r="E603" s="83" t="s">
        <v>1644</v>
      </c>
      <c r="F603" s="84">
        <v>50000</v>
      </c>
      <c r="G603" s="84">
        <v>50000</v>
      </c>
      <c r="H603" s="89" t="s">
        <v>127</v>
      </c>
      <c r="I603" s="86">
        <v>0</v>
      </c>
      <c r="J603" s="86">
        <v>0</v>
      </c>
      <c r="K603" s="87">
        <v>0</v>
      </c>
      <c r="L603" s="87">
        <v>0</v>
      </c>
      <c r="M603" s="84">
        <v>50000</v>
      </c>
      <c r="N603" s="88" t="s">
        <v>530</v>
      </c>
      <c r="O603" s="67"/>
      <c r="P603" s="80">
        <v>594</v>
      </c>
    </row>
    <row r="604" spans="1:16" x14ac:dyDescent="0.2">
      <c r="A604" s="81">
        <v>590</v>
      </c>
      <c r="B604" s="82" t="s">
        <v>1645</v>
      </c>
      <c r="C604" s="83" t="s">
        <v>481</v>
      </c>
      <c r="D604" s="83" t="s">
        <v>1530</v>
      </c>
      <c r="E604" s="83" t="s">
        <v>1646</v>
      </c>
      <c r="F604" s="84">
        <v>33450</v>
      </c>
      <c r="G604" s="84">
        <v>33450</v>
      </c>
      <c r="H604" s="89" t="s">
        <v>127</v>
      </c>
      <c r="I604" s="86">
        <v>0</v>
      </c>
      <c r="J604" s="86">
        <v>0</v>
      </c>
      <c r="K604" s="87">
        <v>0</v>
      </c>
      <c r="L604" s="87">
        <v>0</v>
      </c>
      <c r="M604" s="84">
        <v>33450</v>
      </c>
      <c r="N604" s="88" t="s">
        <v>530</v>
      </c>
      <c r="O604" s="67"/>
      <c r="P604" s="80">
        <v>595</v>
      </c>
    </row>
    <row r="605" spans="1:16" x14ac:dyDescent="0.2">
      <c r="A605" s="81">
        <v>591</v>
      </c>
      <c r="B605" s="82" t="s">
        <v>1647</v>
      </c>
      <c r="C605" s="83" t="s">
        <v>952</v>
      </c>
      <c r="D605" s="83" t="s">
        <v>1530</v>
      </c>
      <c r="E605" s="83" t="s">
        <v>1648</v>
      </c>
      <c r="F605" s="84">
        <v>35000</v>
      </c>
      <c r="G605" s="84">
        <v>35000</v>
      </c>
      <c r="H605" s="89" t="s">
        <v>127</v>
      </c>
      <c r="I605" s="86">
        <v>0</v>
      </c>
      <c r="J605" s="86">
        <v>0</v>
      </c>
      <c r="K605" s="87">
        <v>0</v>
      </c>
      <c r="L605" s="87">
        <v>0</v>
      </c>
      <c r="M605" s="84">
        <v>35000</v>
      </c>
      <c r="N605" s="88" t="s">
        <v>530</v>
      </c>
      <c r="O605" s="67"/>
      <c r="P605" s="80">
        <v>596</v>
      </c>
    </row>
    <row r="606" spans="1:16" x14ac:dyDescent="0.2">
      <c r="A606" s="81">
        <v>592</v>
      </c>
      <c r="B606" s="82" t="s">
        <v>1649</v>
      </c>
      <c r="C606" s="83" t="s">
        <v>1650</v>
      </c>
      <c r="D606" s="83" t="s">
        <v>1651</v>
      </c>
      <c r="E606" s="83" t="s">
        <v>1652</v>
      </c>
      <c r="F606" s="84">
        <v>294000</v>
      </c>
      <c r="G606" s="84">
        <v>294000</v>
      </c>
      <c r="H606" s="89" t="s">
        <v>127</v>
      </c>
      <c r="I606" s="86">
        <v>0</v>
      </c>
      <c r="J606" s="86">
        <v>0</v>
      </c>
      <c r="K606" s="87">
        <v>0</v>
      </c>
      <c r="L606" s="87">
        <v>0</v>
      </c>
      <c r="M606" s="84">
        <v>294000</v>
      </c>
      <c r="N606" s="88" t="s">
        <v>530</v>
      </c>
      <c r="O606" s="67"/>
      <c r="P606" s="80">
        <v>597</v>
      </c>
    </row>
    <row r="607" spans="1:16" ht="30" x14ac:dyDescent="0.2">
      <c r="A607" s="81">
        <v>593</v>
      </c>
      <c r="B607" s="82" t="s">
        <v>1653</v>
      </c>
      <c r="C607" s="83" t="s">
        <v>1587</v>
      </c>
      <c r="D607" s="83" t="s">
        <v>1654</v>
      </c>
      <c r="E607" s="83" t="s">
        <v>1655</v>
      </c>
      <c r="F607" s="84">
        <v>20000</v>
      </c>
      <c r="G607" s="84">
        <v>20000</v>
      </c>
      <c r="H607" s="89" t="s">
        <v>127</v>
      </c>
      <c r="I607" s="86">
        <v>0</v>
      </c>
      <c r="J607" s="86">
        <v>0</v>
      </c>
      <c r="K607" s="87">
        <v>0</v>
      </c>
      <c r="L607" s="87">
        <v>0</v>
      </c>
      <c r="M607" s="84">
        <v>20000</v>
      </c>
      <c r="N607" s="88" t="s">
        <v>530</v>
      </c>
      <c r="O607" s="67"/>
      <c r="P607" s="80">
        <v>598</v>
      </c>
    </row>
    <row r="608" spans="1:16" ht="30" x14ac:dyDescent="0.2">
      <c r="A608" s="81">
        <v>594</v>
      </c>
      <c r="B608" s="82" t="s">
        <v>1656</v>
      </c>
      <c r="C608" s="83" t="s">
        <v>1587</v>
      </c>
      <c r="D608" s="83" t="s">
        <v>1657</v>
      </c>
      <c r="E608" s="83" t="s">
        <v>1658</v>
      </c>
      <c r="F608" s="84">
        <v>350000</v>
      </c>
      <c r="G608" s="84">
        <v>350000</v>
      </c>
      <c r="H608" s="89" t="s">
        <v>127</v>
      </c>
      <c r="I608" s="86">
        <v>0</v>
      </c>
      <c r="J608" s="86">
        <v>0</v>
      </c>
      <c r="K608" s="87">
        <v>0</v>
      </c>
      <c r="L608" s="87">
        <v>0</v>
      </c>
      <c r="M608" s="84">
        <v>350000</v>
      </c>
      <c r="N608" s="88" t="s">
        <v>530</v>
      </c>
      <c r="O608" s="67"/>
      <c r="P608" s="80">
        <v>599</v>
      </c>
    </row>
    <row r="609" spans="1:16" ht="30" x14ac:dyDescent="0.2">
      <c r="A609" s="81">
        <v>595</v>
      </c>
      <c r="B609" s="82" t="s">
        <v>1659</v>
      </c>
      <c r="C609" s="83" t="s">
        <v>1587</v>
      </c>
      <c r="D609" s="83" t="s">
        <v>1660</v>
      </c>
      <c r="E609" s="83" t="s">
        <v>1661</v>
      </c>
      <c r="F609" s="84">
        <v>12500</v>
      </c>
      <c r="G609" s="84">
        <v>12500</v>
      </c>
      <c r="H609" s="89" t="s">
        <v>127</v>
      </c>
      <c r="I609" s="86">
        <v>0</v>
      </c>
      <c r="J609" s="86">
        <v>0</v>
      </c>
      <c r="K609" s="87">
        <v>0</v>
      </c>
      <c r="L609" s="87">
        <v>0</v>
      </c>
      <c r="M609" s="84">
        <v>12500</v>
      </c>
      <c r="N609" s="88" t="s">
        <v>530</v>
      </c>
      <c r="O609" s="67"/>
      <c r="P609" s="80">
        <v>600</v>
      </c>
    </row>
    <row r="610" spans="1:16" x14ac:dyDescent="0.2">
      <c r="A610" s="81">
        <v>596</v>
      </c>
      <c r="B610" s="82" t="s">
        <v>1662</v>
      </c>
      <c r="C610" s="83" t="s">
        <v>1663</v>
      </c>
      <c r="D610" s="83" t="s">
        <v>1664</v>
      </c>
      <c r="E610" s="83" t="s">
        <v>1665</v>
      </c>
      <c r="F610" s="84">
        <v>100000</v>
      </c>
      <c r="G610" s="84">
        <v>100000</v>
      </c>
      <c r="H610" s="89" t="s">
        <v>127</v>
      </c>
      <c r="I610" s="86">
        <v>0</v>
      </c>
      <c r="J610" s="86">
        <v>0</v>
      </c>
      <c r="K610" s="87">
        <v>0</v>
      </c>
      <c r="L610" s="87">
        <v>0</v>
      </c>
      <c r="M610" s="84">
        <v>100000</v>
      </c>
      <c r="N610" s="88" t="s">
        <v>530</v>
      </c>
      <c r="O610" s="67"/>
      <c r="P610" s="80">
        <v>601</v>
      </c>
    </row>
    <row r="611" spans="1:16" ht="30" x14ac:dyDescent="0.2">
      <c r="A611" s="81">
        <v>597</v>
      </c>
      <c r="B611" s="82" t="s">
        <v>1666</v>
      </c>
      <c r="C611" s="83" t="s">
        <v>1663</v>
      </c>
      <c r="D611" s="83" t="s">
        <v>1072</v>
      </c>
      <c r="E611" s="83" t="s">
        <v>1667</v>
      </c>
      <c r="F611" s="84">
        <v>12000</v>
      </c>
      <c r="G611" s="84">
        <v>12000</v>
      </c>
      <c r="H611" s="89" t="s">
        <v>127</v>
      </c>
      <c r="I611" s="86">
        <v>0</v>
      </c>
      <c r="J611" s="86">
        <v>0</v>
      </c>
      <c r="K611" s="87">
        <v>0</v>
      </c>
      <c r="L611" s="87">
        <v>0</v>
      </c>
      <c r="M611" s="84">
        <v>12000</v>
      </c>
      <c r="N611" s="88" t="s">
        <v>530</v>
      </c>
      <c r="O611" s="67"/>
      <c r="P611" s="80">
        <v>602</v>
      </c>
    </row>
    <row r="612" spans="1:16" ht="30" x14ac:dyDescent="0.2">
      <c r="A612" s="81">
        <v>598</v>
      </c>
      <c r="B612" s="82" t="s">
        <v>1668</v>
      </c>
      <c r="C612" s="83" t="s">
        <v>190</v>
      </c>
      <c r="D612" s="83" t="s">
        <v>1669</v>
      </c>
      <c r="E612" s="83" t="s">
        <v>1670</v>
      </c>
      <c r="F612" s="84">
        <v>50000</v>
      </c>
      <c r="G612" s="84">
        <v>50000</v>
      </c>
      <c r="H612" s="89" t="s">
        <v>127</v>
      </c>
      <c r="I612" s="86">
        <v>0</v>
      </c>
      <c r="J612" s="86">
        <v>0</v>
      </c>
      <c r="K612" s="87">
        <v>0</v>
      </c>
      <c r="L612" s="87">
        <v>0</v>
      </c>
      <c r="M612" s="84">
        <v>50000</v>
      </c>
      <c r="N612" s="88" t="s">
        <v>530</v>
      </c>
      <c r="O612" s="67"/>
      <c r="P612" s="80">
        <v>603</v>
      </c>
    </row>
    <row r="613" spans="1:16" x14ac:dyDescent="0.2">
      <c r="A613" s="81">
        <v>599</v>
      </c>
      <c r="B613" s="82" t="s">
        <v>1671</v>
      </c>
      <c r="C613" s="83" t="s">
        <v>280</v>
      </c>
      <c r="D613" s="83" t="s">
        <v>1672</v>
      </c>
      <c r="E613" s="83" t="s">
        <v>1673</v>
      </c>
      <c r="F613" s="84">
        <v>95000</v>
      </c>
      <c r="G613" s="84">
        <v>95000</v>
      </c>
      <c r="H613" s="89" t="s">
        <v>127</v>
      </c>
      <c r="I613" s="86">
        <v>0</v>
      </c>
      <c r="J613" s="86">
        <v>0</v>
      </c>
      <c r="K613" s="87">
        <v>0</v>
      </c>
      <c r="L613" s="87">
        <v>0</v>
      </c>
      <c r="M613" s="84">
        <v>95000</v>
      </c>
      <c r="N613" s="88" t="s">
        <v>530</v>
      </c>
      <c r="O613" s="67"/>
      <c r="P613" s="80">
        <v>604</v>
      </c>
    </row>
    <row r="614" spans="1:16" x14ac:dyDescent="0.2">
      <c r="A614" s="81">
        <v>600</v>
      </c>
      <c r="B614" s="82" t="s">
        <v>1674</v>
      </c>
      <c r="C614" s="83" t="s">
        <v>1675</v>
      </c>
      <c r="D614" s="83" t="s">
        <v>1676</v>
      </c>
      <c r="E614" s="83" t="s">
        <v>1677</v>
      </c>
      <c r="F614" s="84">
        <v>5000000</v>
      </c>
      <c r="G614" s="84">
        <v>5000000</v>
      </c>
      <c r="H614" s="89" t="s">
        <v>127</v>
      </c>
      <c r="I614" s="86">
        <v>0</v>
      </c>
      <c r="J614" s="86">
        <v>0</v>
      </c>
      <c r="K614" s="87">
        <v>0</v>
      </c>
      <c r="L614" s="87">
        <v>0</v>
      </c>
      <c r="M614" s="84">
        <v>5000000</v>
      </c>
      <c r="N614" s="88" t="s">
        <v>530</v>
      </c>
      <c r="O614" s="67"/>
      <c r="P614" s="80">
        <v>605</v>
      </c>
    </row>
    <row r="615" spans="1:16" x14ac:dyDescent="0.2">
      <c r="A615" s="81">
        <v>601</v>
      </c>
      <c r="B615" s="82" t="s">
        <v>1678</v>
      </c>
      <c r="C615" s="83" t="s">
        <v>481</v>
      </c>
      <c r="D615" s="83" t="s">
        <v>1679</v>
      </c>
      <c r="E615" s="83" t="s">
        <v>1680</v>
      </c>
      <c r="F615" s="84">
        <v>52200</v>
      </c>
      <c r="G615" s="84">
        <v>52200</v>
      </c>
      <c r="H615" s="89" t="s">
        <v>127</v>
      </c>
      <c r="I615" s="86">
        <v>0</v>
      </c>
      <c r="J615" s="86">
        <v>0</v>
      </c>
      <c r="K615" s="87">
        <v>0</v>
      </c>
      <c r="L615" s="87">
        <v>0</v>
      </c>
      <c r="M615" s="84">
        <v>52200</v>
      </c>
      <c r="N615" s="88" t="s">
        <v>530</v>
      </c>
      <c r="O615" s="67"/>
      <c r="P615" s="80">
        <v>606</v>
      </c>
    </row>
    <row r="616" spans="1:16" ht="30" x14ac:dyDescent="0.2">
      <c r="A616" s="81">
        <v>602</v>
      </c>
      <c r="B616" s="82" t="s">
        <v>1681</v>
      </c>
      <c r="C616" s="83" t="s">
        <v>159</v>
      </c>
      <c r="D616" s="83" t="s">
        <v>1682</v>
      </c>
      <c r="E616" s="83" t="s">
        <v>1683</v>
      </c>
      <c r="F616" s="84">
        <v>30000</v>
      </c>
      <c r="G616" s="84">
        <v>30000</v>
      </c>
      <c r="H616" s="89" t="s">
        <v>127</v>
      </c>
      <c r="I616" s="86">
        <v>0</v>
      </c>
      <c r="J616" s="86">
        <v>0</v>
      </c>
      <c r="K616" s="87">
        <v>0</v>
      </c>
      <c r="L616" s="87">
        <v>0</v>
      </c>
      <c r="M616" s="84">
        <v>30000</v>
      </c>
      <c r="N616" s="88" t="s">
        <v>530</v>
      </c>
      <c r="O616" s="67"/>
      <c r="P616" s="80">
        <v>607</v>
      </c>
    </row>
    <row r="617" spans="1:16" x14ac:dyDescent="0.2">
      <c r="A617" s="81">
        <v>603</v>
      </c>
      <c r="B617" s="82" t="s">
        <v>1684</v>
      </c>
      <c r="C617" s="83" t="s">
        <v>481</v>
      </c>
      <c r="D617" s="83" t="s">
        <v>1445</v>
      </c>
      <c r="E617" s="83" t="s">
        <v>1685</v>
      </c>
      <c r="F617" s="84">
        <v>87000</v>
      </c>
      <c r="G617" s="84">
        <v>87000</v>
      </c>
      <c r="H617" s="89" t="s">
        <v>127</v>
      </c>
      <c r="I617" s="86">
        <v>0</v>
      </c>
      <c r="J617" s="86">
        <v>0</v>
      </c>
      <c r="K617" s="87">
        <v>0</v>
      </c>
      <c r="L617" s="87">
        <v>0</v>
      </c>
      <c r="M617" s="84">
        <v>87000</v>
      </c>
      <c r="N617" s="88" t="s">
        <v>530</v>
      </c>
      <c r="O617" s="67"/>
      <c r="P617" s="80">
        <v>608</v>
      </c>
    </row>
    <row r="618" spans="1:16" x14ac:dyDescent="0.2">
      <c r="A618" s="81">
        <v>604</v>
      </c>
      <c r="B618" s="82" t="s">
        <v>1686</v>
      </c>
      <c r="C618" s="83" t="s">
        <v>1687</v>
      </c>
      <c r="D618" s="83" t="s">
        <v>1651</v>
      </c>
      <c r="E618" s="83" t="s">
        <v>1688</v>
      </c>
      <c r="F618" s="84">
        <v>317000</v>
      </c>
      <c r="G618" s="84">
        <v>317000</v>
      </c>
      <c r="H618" s="89" t="s">
        <v>127</v>
      </c>
      <c r="I618" s="86">
        <v>0</v>
      </c>
      <c r="J618" s="86">
        <v>0</v>
      </c>
      <c r="K618" s="87">
        <v>0</v>
      </c>
      <c r="L618" s="87">
        <v>0</v>
      </c>
      <c r="M618" s="84">
        <v>317000</v>
      </c>
      <c r="N618" s="88" t="s">
        <v>530</v>
      </c>
      <c r="O618" s="67"/>
      <c r="P618" s="80">
        <v>609</v>
      </c>
    </row>
    <row r="619" spans="1:16" ht="30" x14ac:dyDescent="0.2">
      <c r="A619" s="81">
        <v>605</v>
      </c>
      <c r="B619" s="82" t="s">
        <v>1689</v>
      </c>
      <c r="C619" s="83" t="s">
        <v>1690</v>
      </c>
      <c r="D619" s="83" t="s">
        <v>1691</v>
      </c>
      <c r="E619" s="83" t="s">
        <v>1692</v>
      </c>
      <c r="F619" s="84">
        <v>20000</v>
      </c>
      <c r="G619" s="84">
        <v>20000</v>
      </c>
      <c r="H619" s="89" t="s">
        <v>127</v>
      </c>
      <c r="I619" s="86">
        <v>0</v>
      </c>
      <c r="J619" s="86">
        <v>0</v>
      </c>
      <c r="K619" s="87">
        <v>0</v>
      </c>
      <c r="L619" s="87">
        <v>0</v>
      </c>
      <c r="M619" s="84">
        <v>20000</v>
      </c>
      <c r="N619" s="88" t="s">
        <v>530</v>
      </c>
      <c r="O619" s="67"/>
      <c r="P619" s="80">
        <v>610</v>
      </c>
    </row>
    <row r="620" spans="1:16" x14ac:dyDescent="0.2">
      <c r="A620" s="81">
        <v>606</v>
      </c>
      <c r="B620" s="82" t="s">
        <v>1693</v>
      </c>
      <c r="C620" s="83" t="s">
        <v>1694</v>
      </c>
      <c r="D620" s="83" t="s">
        <v>1695</v>
      </c>
      <c r="E620" s="83" t="s">
        <v>1696</v>
      </c>
      <c r="F620" s="84">
        <v>10000</v>
      </c>
      <c r="G620" s="84">
        <v>10000</v>
      </c>
      <c r="H620" s="89" t="s">
        <v>127</v>
      </c>
      <c r="I620" s="86">
        <v>0</v>
      </c>
      <c r="J620" s="86">
        <v>0</v>
      </c>
      <c r="K620" s="87">
        <v>0</v>
      </c>
      <c r="L620" s="87">
        <v>0</v>
      </c>
      <c r="M620" s="84">
        <v>10000</v>
      </c>
      <c r="N620" s="88" t="s">
        <v>530</v>
      </c>
      <c r="O620" s="67"/>
      <c r="P620" s="80">
        <v>611</v>
      </c>
    </row>
    <row r="621" spans="1:16" x14ac:dyDescent="0.2">
      <c r="A621" s="81">
        <v>607</v>
      </c>
      <c r="B621" s="82" t="s">
        <v>1697</v>
      </c>
      <c r="C621" s="83" t="s">
        <v>1694</v>
      </c>
      <c r="D621" s="83" t="s">
        <v>1698</v>
      </c>
      <c r="E621" s="83" t="s">
        <v>1699</v>
      </c>
      <c r="F621" s="84">
        <v>5000</v>
      </c>
      <c r="G621" s="84">
        <v>5000</v>
      </c>
      <c r="H621" s="89" t="s">
        <v>127</v>
      </c>
      <c r="I621" s="86">
        <v>0</v>
      </c>
      <c r="J621" s="86">
        <v>0</v>
      </c>
      <c r="K621" s="87">
        <v>0</v>
      </c>
      <c r="L621" s="87">
        <v>0</v>
      </c>
      <c r="M621" s="84">
        <v>5000</v>
      </c>
      <c r="N621" s="88" t="s">
        <v>530</v>
      </c>
      <c r="O621" s="67"/>
      <c r="P621" s="80">
        <v>612</v>
      </c>
    </row>
    <row r="622" spans="1:16" x14ac:dyDescent="0.2">
      <c r="A622" s="81">
        <v>608</v>
      </c>
      <c r="B622" s="82" t="s">
        <v>1700</v>
      </c>
      <c r="C622" s="83" t="s">
        <v>1694</v>
      </c>
      <c r="D622" s="83" t="s">
        <v>1657</v>
      </c>
      <c r="E622" s="83" t="s">
        <v>1701</v>
      </c>
      <c r="F622" s="84">
        <v>350000</v>
      </c>
      <c r="G622" s="84">
        <v>350000</v>
      </c>
      <c r="H622" s="89" t="s">
        <v>127</v>
      </c>
      <c r="I622" s="86">
        <v>0</v>
      </c>
      <c r="J622" s="86">
        <v>0</v>
      </c>
      <c r="K622" s="87">
        <v>0</v>
      </c>
      <c r="L622" s="87">
        <v>0</v>
      </c>
      <c r="M622" s="84">
        <v>350000</v>
      </c>
      <c r="N622" s="88" t="s">
        <v>530</v>
      </c>
      <c r="O622" s="67"/>
      <c r="P622" s="80">
        <v>613</v>
      </c>
    </row>
    <row r="623" spans="1:16" x14ac:dyDescent="0.2">
      <c r="A623" s="81">
        <v>609</v>
      </c>
      <c r="B623" s="82" t="s">
        <v>1702</v>
      </c>
      <c r="C623" s="83" t="s">
        <v>1694</v>
      </c>
      <c r="D623" s="83" t="s">
        <v>1703</v>
      </c>
      <c r="E623" s="83" t="s">
        <v>1704</v>
      </c>
      <c r="F623" s="84">
        <v>35000</v>
      </c>
      <c r="G623" s="84">
        <v>35000</v>
      </c>
      <c r="H623" s="89" t="s">
        <v>127</v>
      </c>
      <c r="I623" s="86">
        <v>0</v>
      </c>
      <c r="J623" s="86">
        <v>0</v>
      </c>
      <c r="K623" s="87">
        <v>0</v>
      </c>
      <c r="L623" s="87">
        <v>0</v>
      </c>
      <c r="M623" s="84">
        <v>35000</v>
      </c>
      <c r="N623" s="88" t="s">
        <v>530</v>
      </c>
      <c r="O623" s="67"/>
      <c r="P623" s="80">
        <v>614</v>
      </c>
    </row>
    <row r="624" spans="1:16" x14ac:dyDescent="0.2">
      <c r="A624" s="81">
        <v>610</v>
      </c>
      <c r="B624" s="82" t="s">
        <v>1705</v>
      </c>
      <c r="C624" s="83" t="s">
        <v>1706</v>
      </c>
      <c r="D624" s="83" t="s">
        <v>1707</v>
      </c>
      <c r="E624" s="83" t="s">
        <v>1708</v>
      </c>
      <c r="F624" s="84">
        <v>25000</v>
      </c>
      <c r="G624" s="84">
        <v>25000</v>
      </c>
      <c r="H624" s="89" t="s">
        <v>127</v>
      </c>
      <c r="I624" s="86">
        <v>0</v>
      </c>
      <c r="J624" s="86">
        <v>0</v>
      </c>
      <c r="K624" s="87">
        <v>0</v>
      </c>
      <c r="L624" s="87">
        <v>0</v>
      </c>
      <c r="M624" s="84">
        <v>25000</v>
      </c>
      <c r="N624" s="88" t="s">
        <v>530</v>
      </c>
      <c r="O624" s="67"/>
      <c r="P624" s="80">
        <v>615</v>
      </c>
    </row>
    <row r="625" spans="1:16" x14ac:dyDescent="0.2">
      <c r="A625" s="81">
        <v>611</v>
      </c>
      <c r="B625" s="82" t="s">
        <v>1709</v>
      </c>
      <c r="C625" s="83" t="s">
        <v>1706</v>
      </c>
      <c r="D625" s="83" t="s">
        <v>1710</v>
      </c>
      <c r="E625" s="83" t="s">
        <v>1711</v>
      </c>
      <c r="F625" s="84">
        <v>45000</v>
      </c>
      <c r="G625" s="84">
        <v>45000</v>
      </c>
      <c r="H625" s="89" t="s">
        <v>127</v>
      </c>
      <c r="I625" s="86">
        <v>0</v>
      </c>
      <c r="J625" s="86">
        <v>0</v>
      </c>
      <c r="K625" s="87">
        <v>0</v>
      </c>
      <c r="L625" s="87">
        <v>0</v>
      </c>
      <c r="M625" s="84">
        <v>45000</v>
      </c>
      <c r="N625" s="88" t="s">
        <v>530</v>
      </c>
      <c r="O625" s="67"/>
      <c r="P625" s="80">
        <v>616</v>
      </c>
    </row>
    <row r="626" spans="1:16" ht="30" x14ac:dyDescent="0.2">
      <c r="A626" s="81">
        <v>612</v>
      </c>
      <c r="B626" s="82" t="s">
        <v>1712</v>
      </c>
      <c r="C626" s="83" t="s">
        <v>1713</v>
      </c>
      <c r="D626" s="83" t="s">
        <v>1714</v>
      </c>
      <c r="E626" s="83" t="s">
        <v>1715</v>
      </c>
      <c r="F626" s="84">
        <v>325000</v>
      </c>
      <c r="G626" s="84">
        <v>325000</v>
      </c>
      <c r="H626" s="89" t="s">
        <v>127</v>
      </c>
      <c r="I626" s="86">
        <v>0</v>
      </c>
      <c r="J626" s="86">
        <v>0</v>
      </c>
      <c r="K626" s="87">
        <v>0</v>
      </c>
      <c r="L626" s="87">
        <v>0</v>
      </c>
      <c r="M626" s="84">
        <v>325000</v>
      </c>
      <c r="N626" s="88" t="s">
        <v>530</v>
      </c>
      <c r="O626" s="67"/>
      <c r="P626" s="80">
        <v>617</v>
      </c>
    </row>
    <row r="627" spans="1:16" ht="30" x14ac:dyDescent="0.2">
      <c r="A627" s="81">
        <v>613</v>
      </c>
      <c r="B627" s="82" t="s">
        <v>1716</v>
      </c>
      <c r="C627" s="83" t="s">
        <v>203</v>
      </c>
      <c r="D627" s="83" t="s">
        <v>1717</v>
      </c>
      <c r="E627" s="83" t="s">
        <v>1718</v>
      </c>
      <c r="F627" s="84">
        <v>35000</v>
      </c>
      <c r="G627" s="84">
        <v>35000</v>
      </c>
      <c r="H627" s="89" t="s">
        <v>127</v>
      </c>
      <c r="I627" s="86">
        <v>0</v>
      </c>
      <c r="J627" s="86">
        <v>0</v>
      </c>
      <c r="K627" s="87">
        <v>0</v>
      </c>
      <c r="L627" s="87">
        <v>0</v>
      </c>
      <c r="M627" s="84">
        <v>35000</v>
      </c>
      <c r="N627" s="88" t="s">
        <v>530</v>
      </c>
      <c r="O627" s="67"/>
      <c r="P627" s="80">
        <v>618</v>
      </c>
    </row>
    <row r="628" spans="1:16" x14ac:dyDescent="0.2">
      <c r="A628" s="81">
        <v>614</v>
      </c>
      <c r="B628" s="82" t="s">
        <v>1719</v>
      </c>
      <c r="C628" s="83" t="s">
        <v>856</v>
      </c>
      <c r="D628" s="83" t="s">
        <v>1720</v>
      </c>
      <c r="E628" s="83" t="s">
        <v>1721</v>
      </c>
      <c r="F628" s="84">
        <v>20000</v>
      </c>
      <c r="G628" s="84">
        <v>20000</v>
      </c>
      <c r="H628" s="89" t="s">
        <v>127</v>
      </c>
      <c r="I628" s="86">
        <v>0</v>
      </c>
      <c r="J628" s="86">
        <v>0</v>
      </c>
      <c r="K628" s="87">
        <v>0</v>
      </c>
      <c r="L628" s="87">
        <v>0</v>
      </c>
      <c r="M628" s="84">
        <v>20000</v>
      </c>
      <c r="N628" s="88" t="s">
        <v>530</v>
      </c>
      <c r="O628" s="67"/>
      <c r="P628" s="80">
        <v>619</v>
      </c>
    </row>
    <row r="629" spans="1:16" x14ac:dyDescent="0.2">
      <c r="A629" s="81">
        <v>615</v>
      </c>
      <c r="B629" s="82" t="s">
        <v>1722</v>
      </c>
      <c r="C629" s="83" t="s">
        <v>856</v>
      </c>
      <c r="D629" s="83" t="s">
        <v>1723</v>
      </c>
      <c r="E629" s="83" t="s">
        <v>1724</v>
      </c>
      <c r="F629" s="84">
        <v>10000</v>
      </c>
      <c r="G629" s="84">
        <v>10000</v>
      </c>
      <c r="H629" s="89" t="s">
        <v>127</v>
      </c>
      <c r="I629" s="86">
        <v>0</v>
      </c>
      <c r="J629" s="86">
        <v>0</v>
      </c>
      <c r="K629" s="87">
        <v>0</v>
      </c>
      <c r="L629" s="87">
        <v>0</v>
      </c>
      <c r="M629" s="84">
        <v>10000</v>
      </c>
      <c r="N629" s="88" t="s">
        <v>530</v>
      </c>
      <c r="O629" s="67"/>
      <c r="P629" s="80">
        <v>620</v>
      </c>
    </row>
    <row r="630" spans="1:16" x14ac:dyDescent="0.2">
      <c r="A630" s="81">
        <v>616</v>
      </c>
      <c r="B630" s="82" t="s">
        <v>1725</v>
      </c>
      <c r="C630" s="83" t="s">
        <v>856</v>
      </c>
      <c r="D630" s="83" t="s">
        <v>1726</v>
      </c>
      <c r="E630" s="83" t="s">
        <v>1727</v>
      </c>
      <c r="F630" s="84">
        <v>10000</v>
      </c>
      <c r="G630" s="84">
        <v>10000</v>
      </c>
      <c r="H630" s="89" t="s">
        <v>127</v>
      </c>
      <c r="I630" s="86">
        <v>0</v>
      </c>
      <c r="J630" s="86">
        <v>0</v>
      </c>
      <c r="K630" s="87">
        <v>0</v>
      </c>
      <c r="L630" s="87">
        <v>0</v>
      </c>
      <c r="M630" s="84">
        <v>10000</v>
      </c>
      <c r="N630" s="88" t="s">
        <v>530</v>
      </c>
      <c r="O630" s="67"/>
      <c r="P630" s="80">
        <v>621</v>
      </c>
    </row>
    <row r="631" spans="1:16" x14ac:dyDescent="0.2">
      <c r="A631" s="81">
        <v>617</v>
      </c>
      <c r="B631" s="82" t="s">
        <v>1728</v>
      </c>
      <c r="C631" s="83" t="s">
        <v>856</v>
      </c>
      <c r="D631" s="83" t="s">
        <v>1729</v>
      </c>
      <c r="E631" s="83" t="s">
        <v>1730</v>
      </c>
      <c r="F631" s="84">
        <v>3000</v>
      </c>
      <c r="G631" s="84">
        <v>3000</v>
      </c>
      <c r="H631" s="89" t="s">
        <v>127</v>
      </c>
      <c r="I631" s="86">
        <v>0</v>
      </c>
      <c r="J631" s="86">
        <v>0</v>
      </c>
      <c r="K631" s="87">
        <v>0</v>
      </c>
      <c r="L631" s="87">
        <v>0</v>
      </c>
      <c r="M631" s="84">
        <v>3000</v>
      </c>
      <c r="N631" s="88" t="s">
        <v>530</v>
      </c>
      <c r="O631" s="67"/>
      <c r="P631" s="80">
        <v>622</v>
      </c>
    </row>
    <row r="632" spans="1:16" ht="30" x14ac:dyDescent="0.2">
      <c r="A632" s="81">
        <v>618</v>
      </c>
      <c r="B632" s="82" t="s">
        <v>1731</v>
      </c>
      <c r="C632" s="83" t="s">
        <v>208</v>
      </c>
      <c r="D632" s="83" t="s">
        <v>1732</v>
      </c>
      <c r="E632" s="83" t="s">
        <v>1733</v>
      </c>
      <c r="F632" s="84">
        <v>200000</v>
      </c>
      <c r="G632" s="84">
        <v>200000</v>
      </c>
      <c r="H632" s="89" t="s">
        <v>127</v>
      </c>
      <c r="I632" s="86">
        <v>0</v>
      </c>
      <c r="J632" s="86">
        <v>0</v>
      </c>
      <c r="K632" s="87">
        <v>0</v>
      </c>
      <c r="L632" s="87">
        <v>0</v>
      </c>
      <c r="M632" s="84">
        <v>200000</v>
      </c>
      <c r="N632" s="88" t="s">
        <v>530</v>
      </c>
      <c r="O632" s="67"/>
      <c r="P632" s="80">
        <v>623</v>
      </c>
    </row>
    <row r="633" spans="1:16" x14ac:dyDescent="0.2">
      <c r="A633" s="81">
        <v>619</v>
      </c>
      <c r="B633" s="82" t="s">
        <v>1734</v>
      </c>
      <c r="C633" s="83" t="s">
        <v>213</v>
      </c>
      <c r="D633" s="83" t="s">
        <v>1735</v>
      </c>
      <c r="E633" s="83" t="s">
        <v>1736</v>
      </c>
      <c r="F633" s="84">
        <v>15000</v>
      </c>
      <c r="G633" s="84">
        <v>15000</v>
      </c>
      <c r="H633" s="89" t="s">
        <v>127</v>
      </c>
      <c r="I633" s="86">
        <v>0</v>
      </c>
      <c r="J633" s="86">
        <v>0</v>
      </c>
      <c r="K633" s="87">
        <v>0</v>
      </c>
      <c r="L633" s="87">
        <v>0</v>
      </c>
      <c r="M633" s="84">
        <v>15000</v>
      </c>
      <c r="N633" s="88" t="s">
        <v>530</v>
      </c>
      <c r="O633" s="67"/>
      <c r="P633" s="80">
        <v>624</v>
      </c>
    </row>
    <row r="634" spans="1:16" x14ac:dyDescent="0.2">
      <c r="A634" s="81">
        <v>620</v>
      </c>
      <c r="B634" s="82" t="s">
        <v>1737</v>
      </c>
      <c r="C634" s="83" t="s">
        <v>1738</v>
      </c>
      <c r="D634" s="83" t="s">
        <v>1739</v>
      </c>
      <c r="E634" s="83" t="s">
        <v>1740</v>
      </c>
      <c r="F634" s="84">
        <v>25000</v>
      </c>
      <c r="G634" s="84">
        <v>25000</v>
      </c>
      <c r="H634" s="89" t="s">
        <v>127</v>
      </c>
      <c r="I634" s="86">
        <v>0</v>
      </c>
      <c r="J634" s="86">
        <v>0</v>
      </c>
      <c r="K634" s="87">
        <v>0</v>
      </c>
      <c r="L634" s="87">
        <v>0</v>
      </c>
      <c r="M634" s="84">
        <v>25000</v>
      </c>
      <c r="N634" s="88" t="s">
        <v>530</v>
      </c>
      <c r="O634" s="67"/>
      <c r="P634" s="80">
        <v>625</v>
      </c>
    </row>
    <row r="635" spans="1:16" x14ac:dyDescent="0.2">
      <c r="A635" s="81">
        <v>621</v>
      </c>
      <c r="B635" s="82" t="s">
        <v>1741</v>
      </c>
      <c r="C635" s="83" t="s">
        <v>215</v>
      </c>
      <c r="D635" s="83" t="s">
        <v>1742</v>
      </c>
      <c r="E635" s="83" t="s">
        <v>1743</v>
      </c>
      <c r="F635" s="84">
        <v>14000</v>
      </c>
      <c r="G635" s="84">
        <v>14000</v>
      </c>
      <c r="H635" s="89" t="s">
        <v>127</v>
      </c>
      <c r="I635" s="86">
        <v>0</v>
      </c>
      <c r="J635" s="86">
        <v>0</v>
      </c>
      <c r="K635" s="87">
        <v>0</v>
      </c>
      <c r="L635" s="87">
        <v>0</v>
      </c>
      <c r="M635" s="84">
        <v>14000</v>
      </c>
      <c r="N635" s="88" t="s">
        <v>530</v>
      </c>
      <c r="O635" s="67"/>
      <c r="P635" s="80">
        <v>626</v>
      </c>
    </row>
    <row r="636" spans="1:16" x14ac:dyDescent="0.2">
      <c r="A636" s="81">
        <v>622</v>
      </c>
      <c r="B636" s="82" t="s">
        <v>1744</v>
      </c>
      <c r="C636" s="83" t="s">
        <v>978</v>
      </c>
      <c r="D636" s="83" t="s">
        <v>1745</v>
      </c>
      <c r="E636" s="83" t="s">
        <v>1746</v>
      </c>
      <c r="F636" s="84">
        <v>10000</v>
      </c>
      <c r="G636" s="84">
        <v>10000</v>
      </c>
      <c r="H636" s="89" t="s">
        <v>127</v>
      </c>
      <c r="I636" s="86">
        <v>0</v>
      </c>
      <c r="J636" s="86">
        <v>0</v>
      </c>
      <c r="K636" s="87">
        <v>0</v>
      </c>
      <c r="L636" s="87">
        <v>0</v>
      </c>
      <c r="M636" s="84">
        <v>10000</v>
      </c>
      <c r="N636" s="88" t="s">
        <v>530</v>
      </c>
      <c r="O636" s="67"/>
      <c r="P636" s="80">
        <v>627</v>
      </c>
    </row>
    <row r="637" spans="1:16" x14ac:dyDescent="0.2">
      <c r="A637" s="81">
        <v>623</v>
      </c>
      <c r="B637" s="82" t="s">
        <v>1747</v>
      </c>
      <c r="C637" s="83" t="s">
        <v>220</v>
      </c>
      <c r="D637" s="83" t="s">
        <v>1748</v>
      </c>
      <c r="E637" s="83" t="s">
        <v>1749</v>
      </c>
      <c r="F637" s="84">
        <v>5000</v>
      </c>
      <c r="G637" s="84">
        <v>5000</v>
      </c>
      <c r="H637" s="89" t="s">
        <v>127</v>
      </c>
      <c r="I637" s="86">
        <v>0</v>
      </c>
      <c r="J637" s="86">
        <v>0</v>
      </c>
      <c r="K637" s="87">
        <v>0</v>
      </c>
      <c r="L637" s="87">
        <v>0</v>
      </c>
      <c r="M637" s="84">
        <v>5000</v>
      </c>
      <c r="N637" s="88" t="s">
        <v>530</v>
      </c>
      <c r="O637" s="67"/>
      <c r="P637" s="80">
        <v>628</v>
      </c>
    </row>
    <row r="638" spans="1:16" x14ac:dyDescent="0.2">
      <c r="A638" s="81">
        <v>624</v>
      </c>
      <c r="B638" s="82" t="s">
        <v>1750</v>
      </c>
      <c r="C638" s="83" t="s">
        <v>220</v>
      </c>
      <c r="D638" s="83" t="s">
        <v>1751</v>
      </c>
      <c r="E638" s="83" t="s">
        <v>1752</v>
      </c>
      <c r="F638" s="84">
        <v>40000</v>
      </c>
      <c r="G638" s="84">
        <v>40000</v>
      </c>
      <c r="H638" s="89" t="s">
        <v>127</v>
      </c>
      <c r="I638" s="86">
        <v>0</v>
      </c>
      <c r="J638" s="86">
        <v>0</v>
      </c>
      <c r="K638" s="87">
        <v>0</v>
      </c>
      <c r="L638" s="87">
        <v>0</v>
      </c>
      <c r="M638" s="84">
        <v>40000</v>
      </c>
      <c r="N638" s="88" t="s">
        <v>530</v>
      </c>
      <c r="O638" s="67"/>
      <c r="P638" s="80">
        <v>629</v>
      </c>
    </row>
    <row r="639" spans="1:16" x14ac:dyDescent="0.2">
      <c r="A639" s="81">
        <v>625</v>
      </c>
      <c r="B639" s="82" t="s">
        <v>1753</v>
      </c>
      <c r="C639" s="83" t="s">
        <v>1754</v>
      </c>
      <c r="D639" s="83" t="s">
        <v>1651</v>
      </c>
      <c r="E639" s="83" t="s">
        <v>1755</v>
      </c>
      <c r="F639" s="84">
        <v>350000</v>
      </c>
      <c r="G639" s="84">
        <v>350000</v>
      </c>
      <c r="H639" s="89" t="s">
        <v>127</v>
      </c>
      <c r="I639" s="86">
        <v>0</v>
      </c>
      <c r="J639" s="86">
        <v>0</v>
      </c>
      <c r="K639" s="87">
        <v>0</v>
      </c>
      <c r="L639" s="87">
        <v>0</v>
      </c>
      <c r="M639" s="84">
        <v>350000</v>
      </c>
      <c r="N639" s="88" t="s">
        <v>530</v>
      </c>
      <c r="O639" s="67"/>
      <c r="P639" s="80">
        <v>630</v>
      </c>
    </row>
    <row r="640" spans="1:16" x14ac:dyDescent="0.2">
      <c r="A640" s="81">
        <v>626</v>
      </c>
      <c r="B640" s="82" t="s">
        <v>1756</v>
      </c>
      <c r="C640" s="83" t="s">
        <v>1757</v>
      </c>
      <c r="D640" s="83" t="s">
        <v>1758</v>
      </c>
      <c r="E640" s="83" t="s">
        <v>1759</v>
      </c>
      <c r="F640" s="84">
        <v>7500</v>
      </c>
      <c r="G640" s="84">
        <v>7500</v>
      </c>
      <c r="H640" s="89" t="s">
        <v>127</v>
      </c>
      <c r="I640" s="86">
        <v>0</v>
      </c>
      <c r="J640" s="86">
        <v>0</v>
      </c>
      <c r="K640" s="87">
        <v>0</v>
      </c>
      <c r="L640" s="87">
        <v>0</v>
      </c>
      <c r="M640" s="84">
        <v>7500</v>
      </c>
      <c r="N640" s="88" t="s">
        <v>530</v>
      </c>
      <c r="O640" s="67"/>
      <c r="P640" s="80">
        <v>631</v>
      </c>
    </row>
    <row r="641" spans="1:16" x14ac:dyDescent="0.2">
      <c r="A641" s="81">
        <v>627</v>
      </c>
      <c r="B641" s="82" t="s">
        <v>1760</v>
      </c>
      <c r="C641" s="83" t="s">
        <v>1757</v>
      </c>
      <c r="D641" s="83" t="s">
        <v>1761</v>
      </c>
      <c r="E641" s="83" t="s">
        <v>1762</v>
      </c>
      <c r="F641" s="84">
        <v>10000</v>
      </c>
      <c r="G641" s="84">
        <v>10000</v>
      </c>
      <c r="H641" s="89" t="s">
        <v>127</v>
      </c>
      <c r="I641" s="86">
        <v>0</v>
      </c>
      <c r="J641" s="86">
        <v>0</v>
      </c>
      <c r="K641" s="87">
        <v>0</v>
      </c>
      <c r="L641" s="87">
        <v>0</v>
      </c>
      <c r="M641" s="84">
        <v>10000</v>
      </c>
      <c r="N641" s="88" t="s">
        <v>530</v>
      </c>
      <c r="O641" s="67"/>
      <c r="P641" s="80">
        <v>632</v>
      </c>
    </row>
    <row r="642" spans="1:16" x14ac:dyDescent="0.2">
      <c r="A642" s="81">
        <v>628</v>
      </c>
      <c r="B642" s="82" t="s">
        <v>1763</v>
      </c>
      <c r="C642" s="83" t="s">
        <v>1757</v>
      </c>
      <c r="D642" s="83" t="s">
        <v>1764</v>
      </c>
      <c r="E642" s="83" t="s">
        <v>1765</v>
      </c>
      <c r="F642" s="84">
        <v>20000</v>
      </c>
      <c r="G642" s="84">
        <v>20000</v>
      </c>
      <c r="H642" s="89" t="s">
        <v>127</v>
      </c>
      <c r="I642" s="86">
        <v>0</v>
      </c>
      <c r="J642" s="86">
        <v>0</v>
      </c>
      <c r="K642" s="87">
        <v>0</v>
      </c>
      <c r="L642" s="87">
        <v>0</v>
      </c>
      <c r="M642" s="84">
        <v>20000</v>
      </c>
      <c r="N642" s="88" t="s">
        <v>530</v>
      </c>
      <c r="O642" s="67"/>
      <c r="P642" s="80">
        <v>633</v>
      </c>
    </row>
    <row r="643" spans="1:16" x14ac:dyDescent="0.2">
      <c r="A643" s="81">
        <v>629</v>
      </c>
      <c r="B643" s="82" t="s">
        <v>1766</v>
      </c>
      <c r="C643" s="83" t="s">
        <v>1767</v>
      </c>
      <c r="D643" s="83" t="s">
        <v>1698</v>
      </c>
      <c r="E643" s="83" t="s">
        <v>1768</v>
      </c>
      <c r="F643" s="84">
        <v>5000</v>
      </c>
      <c r="G643" s="84">
        <v>5000</v>
      </c>
      <c r="H643" s="89" t="s">
        <v>127</v>
      </c>
      <c r="I643" s="86">
        <v>0</v>
      </c>
      <c r="J643" s="86">
        <v>0</v>
      </c>
      <c r="K643" s="87">
        <v>0</v>
      </c>
      <c r="L643" s="87">
        <v>0</v>
      </c>
      <c r="M643" s="84">
        <v>5000</v>
      </c>
      <c r="N643" s="88" t="s">
        <v>530</v>
      </c>
      <c r="O643" s="67"/>
      <c r="P643" s="80">
        <v>634</v>
      </c>
    </row>
    <row r="644" spans="1:16" x14ac:dyDescent="0.2">
      <c r="A644" s="81">
        <v>630</v>
      </c>
      <c r="B644" s="82" t="s">
        <v>1769</v>
      </c>
      <c r="C644" s="83" t="s">
        <v>1767</v>
      </c>
      <c r="D644" s="83" t="s">
        <v>1770</v>
      </c>
      <c r="E644" s="83" t="s">
        <v>1771</v>
      </c>
      <c r="F644" s="84">
        <v>25000</v>
      </c>
      <c r="G644" s="84">
        <v>25000</v>
      </c>
      <c r="H644" s="89" t="s">
        <v>127</v>
      </c>
      <c r="I644" s="86">
        <v>0</v>
      </c>
      <c r="J644" s="86">
        <v>0</v>
      </c>
      <c r="K644" s="87">
        <v>0</v>
      </c>
      <c r="L644" s="87">
        <v>0</v>
      </c>
      <c r="M644" s="84">
        <v>25000</v>
      </c>
      <c r="N644" s="88" t="s">
        <v>530</v>
      </c>
      <c r="O644" s="67"/>
      <c r="P644" s="80">
        <v>635</v>
      </c>
    </row>
    <row r="645" spans="1:16" x14ac:dyDescent="0.2">
      <c r="A645" s="81">
        <v>631</v>
      </c>
      <c r="B645" s="82" t="s">
        <v>1772</v>
      </c>
      <c r="C645" s="83" t="s">
        <v>1767</v>
      </c>
      <c r="D645" s="83" t="s">
        <v>1773</v>
      </c>
      <c r="E645" s="83" t="s">
        <v>1774</v>
      </c>
      <c r="F645" s="84">
        <v>20000</v>
      </c>
      <c r="G645" s="84">
        <v>20000</v>
      </c>
      <c r="H645" s="89" t="s">
        <v>127</v>
      </c>
      <c r="I645" s="86">
        <v>0</v>
      </c>
      <c r="J645" s="86">
        <v>0</v>
      </c>
      <c r="K645" s="87">
        <v>0</v>
      </c>
      <c r="L645" s="87">
        <v>0</v>
      </c>
      <c r="M645" s="84">
        <v>20000</v>
      </c>
      <c r="N645" s="88" t="s">
        <v>530</v>
      </c>
      <c r="O645" s="67"/>
      <c r="P645" s="80">
        <v>636</v>
      </c>
    </row>
    <row r="646" spans="1:16" x14ac:dyDescent="0.2">
      <c r="A646" s="81">
        <v>632</v>
      </c>
      <c r="B646" s="82" t="s">
        <v>1775</v>
      </c>
      <c r="C646" s="83" t="s">
        <v>1767</v>
      </c>
      <c r="D646" s="83" t="s">
        <v>1776</v>
      </c>
      <c r="E646" s="83" t="s">
        <v>1777</v>
      </c>
      <c r="F646" s="84">
        <v>50000</v>
      </c>
      <c r="G646" s="84">
        <v>50000</v>
      </c>
      <c r="H646" s="89" t="s">
        <v>127</v>
      </c>
      <c r="I646" s="86">
        <v>0</v>
      </c>
      <c r="J646" s="86">
        <v>0</v>
      </c>
      <c r="K646" s="87">
        <v>0</v>
      </c>
      <c r="L646" s="87">
        <v>0</v>
      </c>
      <c r="M646" s="84">
        <v>50000</v>
      </c>
      <c r="N646" s="88" t="s">
        <v>530</v>
      </c>
      <c r="O646" s="67"/>
      <c r="P646" s="80">
        <v>637</v>
      </c>
    </row>
    <row r="647" spans="1:16" x14ac:dyDescent="0.2">
      <c r="A647" s="81">
        <v>633</v>
      </c>
      <c r="B647" s="82" t="s">
        <v>1778</v>
      </c>
      <c r="C647" s="83" t="s">
        <v>1767</v>
      </c>
      <c r="D647" s="83" t="s">
        <v>1691</v>
      </c>
      <c r="E647" s="83" t="s">
        <v>1779</v>
      </c>
      <c r="F647" s="84">
        <v>25000</v>
      </c>
      <c r="G647" s="84">
        <v>25000</v>
      </c>
      <c r="H647" s="89" t="s">
        <v>127</v>
      </c>
      <c r="I647" s="86">
        <v>0</v>
      </c>
      <c r="J647" s="86">
        <v>0</v>
      </c>
      <c r="K647" s="87">
        <v>0</v>
      </c>
      <c r="L647" s="87">
        <v>0</v>
      </c>
      <c r="M647" s="84">
        <v>25000</v>
      </c>
      <c r="N647" s="88" t="s">
        <v>530</v>
      </c>
      <c r="O647" s="67"/>
      <c r="P647" s="80">
        <v>638</v>
      </c>
    </row>
    <row r="648" spans="1:16" x14ac:dyDescent="0.2">
      <c r="A648" s="81">
        <v>634</v>
      </c>
      <c r="B648" s="82" t="s">
        <v>1780</v>
      </c>
      <c r="C648" s="83" t="s">
        <v>222</v>
      </c>
      <c r="D648" s="83" t="s">
        <v>1781</v>
      </c>
      <c r="E648" s="83" t="s">
        <v>1782</v>
      </c>
      <c r="F648" s="84">
        <v>30000</v>
      </c>
      <c r="G648" s="84">
        <v>30000</v>
      </c>
      <c r="H648" s="89" t="s">
        <v>127</v>
      </c>
      <c r="I648" s="86">
        <v>0</v>
      </c>
      <c r="J648" s="86">
        <v>0</v>
      </c>
      <c r="K648" s="87">
        <v>0</v>
      </c>
      <c r="L648" s="87">
        <v>0</v>
      </c>
      <c r="M648" s="84">
        <v>30000</v>
      </c>
      <c r="N648" s="88" t="s">
        <v>530</v>
      </c>
      <c r="O648" s="67"/>
      <c r="P648" s="80">
        <v>639</v>
      </c>
    </row>
    <row r="649" spans="1:16" x14ac:dyDescent="0.2">
      <c r="A649" s="81">
        <v>635</v>
      </c>
      <c r="B649" s="82" t="s">
        <v>1783</v>
      </c>
      <c r="C649" s="83" t="s">
        <v>1784</v>
      </c>
      <c r="D649" s="83" t="s">
        <v>1785</v>
      </c>
      <c r="E649" s="83" t="s">
        <v>1786</v>
      </c>
      <c r="F649" s="84">
        <v>275000</v>
      </c>
      <c r="G649" s="84">
        <v>275000</v>
      </c>
      <c r="H649" s="89" t="s">
        <v>127</v>
      </c>
      <c r="I649" s="86">
        <v>0</v>
      </c>
      <c r="J649" s="86">
        <v>0</v>
      </c>
      <c r="K649" s="87">
        <v>0</v>
      </c>
      <c r="L649" s="87">
        <v>0</v>
      </c>
      <c r="M649" s="84">
        <v>275000</v>
      </c>
      <c r="N649" s="88" t="s">
        <v>530</v>
      </c>
      <c r="O649" s="67"/>
      <c r="P649" s="80">
        <v>640</v>
      </c>
    </row>
    <row r="650" spans="1:16" ht="30" x14ac:dyDescent="0.2">
      <c r="A650" s="81">
        <v>636</v>
      </c>
      <c r="B650" s="82" t="s">
        <v>1787</v>
      </c>
      <c r="C650" s="83" t="s">
        <v>1784</v>
      </c>
      <c r="D650" s="83" t="s">
        <v>1788</v>
      </c>
      <c r="E650" s="83" t="s">
        <v>1789</v>
      </c>
      <c r="F650" s="84">
        <v>175000</v>
      </c>
      <c r="G650" s="84">
        <v>175000</v>
      </c>
      <c r="H650" s="89" t="s">
        <v>127</v>
      </c>
      <c r="I650" s="86">
        <v>0</v>
      </c>
      <c r="J650" s="86">
        <v>0</v>
      </c>
      <c r="K650" s="87">
        <v>0</v>
      </c>
      <c r="L650" s="87">
        <v>0</v>
      </c>
      <c r="M650" s="84">
        <v>175000</v>
      </c>
      <c r="N650" s="88" t="s">
        <v>530</v>
      </c>
      <c r="O650" s="67"/>
      <c r="P650" s="80">
        <v>641</v>
      </c>
    </row>
    <row r="651" spans="1:16" x14ac:dyDescent="0.2">
      <c r="A651" s="81">
        <v>637</v>
      </c>
      <c r="B651" s="82" t="s">
        <v>1790</v>
      </c>
      <c r="C651" s="83" t="s">
        <v>1437</v>
      </c>
      <c r="D651" s="83" t="s">
        <v>1442</v>
      </c>
      <c r="E651" s="83" t="s">
        <v>1791</v>
      </c>
      <c r="F651" s="84">
        <v>12000</v>
      </c>
      <c r="G651" s="84">
        <v>12000</v>
      </c>
      <c r="H651" s="89" t="s">
        <v>127</v>
      </c>
      <c r="I651" s="86">
        <v>0</v>
      </c>
      <c r="J651" s="86">
        <v>0</v>
      </c>
      <c r="K651" s="87">
        <v>0</v>
      </c>
      <c r="L651" s="87">
        <v>0</v>
      </c>
      <c r="M651" s="84">
        <v>12000</v>
      </c>
      <c r="N651" s="88" t="s">
        <v>530</v>
      </c>
      <c r="O651" s="67"/>
      <c r="P651" s="80">
        <v>642</v>
      </c>
    </row>
    <row r="652" spans="1:16" ht="30" x14ac:dyDescent="0.2">
      <c r="A652" s="81">
        <v>638</v>
      </c>
      <c r="B652" s="82" t="s">
        <v>1792</v>
      </c>
      <c r="C652" s="83" t="s">
        <v>1612</v>
      </c>
      <c r="D652" s="83" t="s">
        <v>1793</v>
      </c>
      <c r="E652" s="83" t="s">
        <v>1794</v>
      </c>
      <c r="F652" s="84">
        <v>16000</v>
      </c>
      <c r="G652" s="84">
        <v>16000</v>
      </c>
      <c r="H652" s="89" t="s">
        <v>127</v>
      </c>
      <c r="I652" s="86">
        <v>0</v>
      </c>
      <c r="J652" s="86">
        <v>0</v>
      </c>
      <c r="K652" s="87">
        <v>0</v>
      </c>
      <c r="L652" s="87">
        <v>0</v>
      </c>
      <c r="M652" s="84">
        <v>16000</v>
      </c>
      <c r="N652" s="88" t="s">
        <v>530</v>
      </c>
      <c r="O652" s="67"/>
      <c r="P652" s="80">
        <v>643</v>
      </c>
    </row>
    <row r="653" spans="1:16" x14ac:dyDescent="0.2">
      <c r="A653" s="81">
        <v>639</v>
      </c>
      <c r="B653" s="82" t="s">
        <v>1795</v>
      </c>
      <c r="C653" s="83" t="s">
        <v>481</v>
      </c>
      <c r="D653" s="83" t="s">
        <v>1796</v>
      </c>
      <c r="E653" s="83" t="s">
        <v>1797</v>
      </c>
      <c r="F653" s="84">
        <v>75000</v>
      </c>
      <c r="G653" s="84">
        <v>75000</v>
      </c>
      <c r="H653" s="89" t="s">
        <v>127</v>
      </c>
      <c r="I653" s="86">
        <v>0</v>
      </c>
      <c r="J653" s="86">
        <v>0</v>
      </c>
      <c r="K653" s="87">
        <v>0</v>
      </c>
      <c r="L653" s="87">
        <v>0</v>
      </c>
      <c r="M653" s="84">
        <v>75000</v>
      </c>
      <c r="N653" s="88" t="s">
        <v>530</v>
      </c>
      <c r="O653" s="67"/>
      <c r="P653" s="80">
        <v>644</v>
      </c>
    </row>
    <row r="654" spans="1:16" ht="30" x14ac:dyDescent="0.2">
      <c r="A654" s="81">
        <v>640</v>
      </c>
      <c r="B654" s="82" t="s">
        <v>1798</v>
      </c>
      <c r="C654" s="83" t="s">
        <v>1799</v>
      </c>
      <c r="D654" s="83" t="s">
        <v>1800</v>
      </c>
      <c r="E654" s="83" t="s">
        <v>1801</v>
      </c>
      <c r="F654" s="84">
        <v>10000</v>
      </c>
      <c r="G654" s="84">
        <v>10000</v>
      </c>
      <c r="H654" s="89" t="s">
        <v>127</v>
      </c>
      <c r="I654" s="86">
        <v>0</v>
      </c>
      <c r="J654" s="86">
        <v>0</v>
      </c>
      <c r="K654" s="87">
        <v>0</v>
      </c>
      <c r="L654" s="87">
        <v>0</v>
      </c>
      <c r="M654" s="84">
        <v>10000</v>
      </c>
      <c r="N654" s="88" t="s">
        <v>530</v>
      </c>
      <c r="O654" s="67"/>
      <c r="P654" s="80">
        <v>645</v>
      </c>
    </row>
    <row r="655" spans="1:16" x14ac:dyDescent="0.2">
      <c r="A655" s="81">
        <v>641</v>
      </c>
      <c r="B655" s="82" t="s">
        <v>1802</v>
      </c>
      <c r="C655" s="83" t="s">
        <v>232</v>
      </c>
      <c r="D655" s="83" t="s">
        <v>1803</v>
      </c>
      <c r="E655" s="83" t="s">
        <v>1804</v>
      </c>
      <c r="F655" s="84">
        <v>5000</v>
      </c>
      <c r="G655" s="84">
        <v>5000</v>
      </c>
      <c r="H655" s="89" t="s">
        <v>127</v>
      </c>
      <c r="I655" s="86">
        <v>0</v>
      </c>
      <c r="J655" s="86">
        <v>0</v>
      </c>
      <c r="K655" s="87">
        <v>0</v>
      </c>
      <c r="L655" s="87">
        <v>0</v>
      </c>
      <c r="M655" s="84">
        <v>5000</v>
      </c>
      <c r="N655" s="88" t="s">
        <v>530</v>
      </c>
      <c r="O655" s="67"/>
      <c r="P655" s="80">
        <v>646</v>
      </c>
    </row>
    <row r="656" spans="1:16" x14ac:dyDescent="0.2">
      <c r="A656" s="81">
        <v>642</v>
      </c>
      <c r="B656" s="82" t="s">
        <v>1805</v>
      </c>
      <c r="C656" s="83" t="s">
        <v>232</v>
      </c>
      <c r="D656" s="83" t="s">
        <v>1806</v>
      </c>
      <c r="E656" s="83" t="s">
        <v>1807</v>
      </c>
      <c r="F656" s="84">
        <v>1500</v>
      </c>
      <c r="G656" s="84">
        <v>1500</v>
      </c>
      <c r="H656" s="89" t="s">
        <v>127</v>
      </c>
      <c r="I656" s="86">
        <v>0</v>
      </c>
      <c r="J656" s="86">
        <v>0</v>
      </c>
      <c r="K656" s="87">
        <v>0</v>
      </c>
      <c r="L656" s="87">
        <v>0</v>
      </c>
      <c r="M656" s="84">
        <v>1500</v>
      </c>
      <c r="N656" s="88" t="s">
        <v>530</v>
      </c>
      <c r="O656" s="67"/>
      <c r="P656" s="80">
        <v>647</v>
      </c>
    </row>
    <row r="657" spans="1:16" x14ac:dyDescent="0.2">
      <c r="A657" s="81">
        <v>643</v>
      </c>
      <c r="B657" s="82" t="s">
        <v>1808</v>
      </c>
      <c r="C657" s="83" t="s">
        <v>232</v>
      </c>
      <c r="D657" s="83" t="s">
        <v>1809</v>
      </c>
      <c r="E657" s="83" t="s">
        <v>1810</v>
      </c>
      <c r="F657" s="84">
        <v>35000</v>
      </c>
      <c r="G657" s="84">
        <v>35000</v>
      </c>
      <c r="H657" s="89" t="s">
        <v>127</v>
      </c>
      <c r="I657" s="86">
        <v>0</v>
      </c>
      <c r="J657" s="86">
        <v>0</v>
      </c>
      <c r="K657" s="87">
        <v>0</v>
      </c>
      <c r="L657" s="87">
        <v>0</v>
      </c>
      <c r="M657" s="84">
        <v>35000</v>
      </c>
      <c r="N657" s="88" t="s">
        <v>530</v>
      </c>
      <c r="O657" s="67"/>
      <c r="P657" s="80">
        <v>648</v>
      </c>
    </row>
    <row r="658" spans="1:16" x14ac:dyDescent="0.2">
      <c r="A658" s="81">
        <v>644</v>
      </c>
      <c r="B658" s="82" t="s">
        <v>1811</v>
      </c>
      <c r="C658" s="83" t="s">
        <v>232</v>
      </c>
      <c r="D658" s="83" t="s">
        <v>1812</v>
      </c>
      <c r="E658" s="83" t="s">
        <v>1813</v>
      </c>
      <c r="F658" s="84">
        <v>40000</v>
      </c>
      <c r="G658" s="84">
        <v>40000</v>
      </c>
      <c r="H658" s="89" t="s">
        <v>127</v>
      </c>
      <c r="I658" s="86">
        <v>0</v>
      </c>
      <c r="J658" s="86">
        <v>0</v>
      </c>
      <c r="K658" s="87">
        <v>0</v>
      </c>
      <c r="L658" s="87">
        <v>0</v>
      </c>
      <c r="M658" s="84">
        <v>40000</v>
      </c>
      <c r="N658" s="88" t="s">
        <v>530</v>
      </c>
      <c r="O658" s="67"/>
      <c r="P658" s="80">
        <v>649</v>
      </c>
    </row>
    <row r="659" spans="1:16" ht="45" x14ac:dyDescent="0.2">
      <c r="A659" s="81">
        <v>645</v>
      </c>
      <c r="B659" s="82" t="s">
        <v>1814</v>
      </c>
      <c r="C659" s="83" t="s">
        <v>232</v>
      </c>
      <c r="D659" s="83" t="s">
        <v>1815</v>
      </c>
      <c r="E659" s="83" t="s">
        <v>1816</v>
      </c>
      <c r="F659" s="84">
        <v>55000</v>
      </c>
      <c r="G659" s="84">
        <v>55000</v>
      </c>
      <c r="H659" s="89" t="s">
        <v>127</v>
      </c>
      <c r="I659" s="86">
        <v>0</v>
      </c>
      <c r="J659" s="86">
        <v>0</v>
      </c>
      <c r="K659" s="87">
        <v>0</v>
      </c>
      <c r="L659" s="87">
        <v>0</v>
      </c>
      <c r="M659" s="84">
        <v>55000</v>
      </c>
      <c r="N659" s="88" t="s">
        <v>530</v>
      </c>
      <c r="O659" s="67"/>
      <c r="P659" s="80">
        <v>650</v>
      </c>
    </row>
    <row r="660" spans="1:16" x14ac:dyDescent="0.2">
      <c r="A660" s="81">
        <v>646</v>
      </c>
      <c r="B660" s="82" t="s">
        <v>1817</v>
      </c>
      <c r="C660" s="83" t="s">
        <v>1016</v>
      </c>
      <c r="D660" s="83" t="s">
        <v>1643</v>
      </c>
      <c r="E660" s="83" t="s">
        <v>1818</v>
      </c>
      <c r="F660" s="84">
        <v>50000</v>
      </c>
      <c r="G660" s="84">
        <v>50000</v>
      </c>
      <c r="H660" s="89" t="s">
        <v>127</v>
      </c>
      <c r="I660" s="86">
        <v>0</v>
      </c>
      <c r="J660" s="86">
        <v>0</v>
      </c>
      <c r="K660" s="87">
        <v>0</v>
      </c>
      <c r="L660" s="87">
        <v>0</v>
      </c>
      <c r="M660" s="84">
        <v>50000</v>
      </c>
      <c r="N660" s="88" t="s">
        <v>530</v>
      </c>
      <c r="O660" s="67"/>
      <c r="P660" s="80">
        <v>651</v>
      </c>
    </row>
    <row r="661" spans="1:16" x14ac:dyDescent="0.2">
      <c r="A661" s="81">
        <v>647</v>
      </c>
      <c r="B661" s="82" t="s">
        <v>1819</v>
      </c>
      <c r="C661" s="83" t="s">
        <v>1820</v>
      </c>
      <c r="D661" s="83" t="s">
        <v>1761</v>
      </c>
      <c r="E661" s="83" t="s">
        <v>1821</v>
      </c>
      <c r="F661" s="84">
        <v>10000</v>
      </c>
      <c r="G661" s="84">
        <v>10000</v>
      </c>
      <c r="H661" s="89" t="s">
        <v>127</v>
      </c>
      <c r="I661" s="86">
        <v>0</v>
      </c>
      <c r="J661" s="86">
        <v>0</v>
      </c>
      <c r="K661" s="87">
        <v>0</v>
      </c>
      <c r="L661" s="87">
        <v>0</v>
      </c>
      <c r="M661" s="84">
        <v>10000</v>
      </c>
      <c r="N661" s="88" t="s">
        <v>530</v>
      </c>
      <c r="O661" s="67"/>
      <c r="P661" s="80">
        <v>652</v>
      </c>
    </row>
    <row r="662" spans="1:16" ht="45" x14ac:dyDescent="0.2">
      <c r="A662" s="81">
        <v>648</v>
      </c>
      <c r="B662" s="82" t="s">
        <v>1822</v>
      </c>
      <c r="C662" s="83" t="s">
        <v>1026</v>
      </c>
      <c r="D662" s="83" t="s">
        <v>1823</v>
      </c>
      <c r="E662" s="83" t="s">
        <v>1824</v>
      </c>
      <c r="F662" s="84">
        <v>200000</v>
      </c>
      <c r="G662" s="84">
        <v>200000</v>
      </c>
      <c r="H662" s="89" t="s">
        <v>127</v>
      </c>
      <c r="I662" s="86">
        <v>0</v>
      </c>
      <c r="J662" s="86">
        <v>0</v>
      </c>
      <c r="K662" s="87">
        <v>0</v>
      </c>
      <c r="L662" s="87">
        <v>0</v>
      </c>
      <c r="M662" s="84">
        <v>200000</v>
      </c>
      <c r="N662" s="88" t="s">
        <v>530</v>
      </c>
      <c r="O662" s="67"/>
      <c r="P662" s="80">
        <v>653</v>
      </c>
    </row>
    <row r="663" spans="1:16" x14ac:dyDescent="0.2">
      <c r="A663" s="81">
        <v>649</v>
      </c>
      <c r="B663" s="82" t="s">
        <v>1825</v>
      </c>
      <c r="C663" s="83" t="s">
        <v>1026</v>
      </c>
      <c r="D663" s="83" t="s">
        <v>1826</v>
      </c>
      <c r="E663" s="83" t="s">
        <v>1827</v>
      </c>
      <c r="F663" s="84">
        <v>9500</v>
      </c>
      <c r="G663" s="84">
        <v>9500</v>
      </c>
      <c r="H663" s="89" t="s">
        <v>127</v>
      </c>
      <c r="I663" s="86">
        <v>0</v>
      </c>
      <c r="J663" s="86">
        <v>0</v>
      </c>
      <c r="K663" s="87">
        <v>0</v>
      </c>
      <c r="L663" s="87">
        <v>0</v>
      </c>
      <c r="M663" s="84">
        <v>9500</v>
      </c>
      <c r="N663" s="88" t="s">
        <v>530</v>
      </c>
      <c r="O663" s="67"/>
      <c r="P663" s="80">
        <v>654</v>
      </c>
    </row>
    <row r="664" spans="1:16" x14ac:dyDescent="0.2">
      <c r="A664" s="81">
        <v>650</v>
      </c>
      <c r="B664" s="82" t="s">
        <v>1828</v>
      </c>
      <c r="C664" s="83" t="s">
        <v>481</v>
      </c>
      <c r="D664" s="83" t="s">
        <v>1726</v>
      </c>
      <c r="E664" s="83" t="s">
        <v>1829</v>
      </c>
      <c r="F664" s="84">
        <v>20000</v>
      </c>
      <c r="G664" s="84">
        <v>20000</v>
      </c>
      <c r="H664" s="89" t="s">
        <v>127</v>
      </c>
      <c r="I664" s="86">
        <v>0</v>
      </c>
      <c r="J664" s="86">
        <v>0</v>
      </c>
      <c r="K664" s="87">
        <v>0</v>
      </c>
      <c r="L664" s="87">
        <v>0</v>
      </c>
      <c r="M664" s="84">
        <v>20000</v>
      </c>
      <c r="N664" s="88" t="s">
        <v>530</v>
      </c>
      <c r="O664" s="67"/>
      <c r="P664" s="80">
        <v>655</v>
      </c>
    </row>
    <row r="665" spans="1:16" x14ac:dyDescent="0.2">
      <c r="A665" s="81">
        <v>651</v>
      </c>
      <c r="B665" s="82" t="s">
        <v>1830</v>
      </c>
      <c r="C665" s="83" t="s">
        <v>481</v>
      </c>
      <c r="D665" s="83" t="s">
        <v>1831</v>
      </c>
      <c r="E665" s="83" t="s">
        <v>1832</v>
      </c>
      <c r="F665" s="84">
        <v>1500</v>
      </c>
      <c r="G665" s="84">
        <v>1500</v>
      </c>
      <c r="H665" s="89" t="s">
        <v>127</v>
      </c>
      <c r="I665" s="86">
        <v>0</v>
      </c>
      <c r="J665" s="86">
        <v>0</v>
      </c>
      <c r="K665" s="87">
        <v>0</v>
      </c>
      <c r="L665" s="87">
        <v>0</v>
      </c>
      <c r="M665" s="84">
        <v>1500</v>
      </c>
      <c r="N665" s="88" t="s">
        <v>530</v>
      </c>
      <c r="O665" s="67"/>
      <c r="P665" s="80">
        <v>656</v>
      </c>
    </row>
    <row r="666" spans="1:16" ht="30" x14ac:dyDescent="0.2">
      <c r="A666" s="81">
        <v>652</v>
      </c>
      <c r="B666" s="82" t="s">
        <v>1833</v>
      </c>
      <c r="C666" s="83" t="s">
        <v>481</v>
      </c>
      <c r="D666" s="83" t="s">
        <v>1834</v>
      </c>
      <c r="E666" s="83" t="s">
        <v>1835</v>
      </c>
      <c r="F666" s="84">
        <v>15000</v>
      </c>
      <c r="G666" s="84">
        <v>15000</v>
      </c>
      <c r="H666" s="89" t="s">
        <v>127</v>
      </c>
      <c r="I666" s="86">
        <v>0</v>
      </c>
      <c r="J666" s="86">
        <v>0</v>
      </c>
      <c r="K666" s="87">
        <v>0</v>
      </c>
      <c r="L666" s="87">
        <v>0</v>
      </c>
      <c r="M666" s="84">
        <v>15000</v>
      </c>
      <c r="N666" s="88" t="s">
        <v>530</v>
      </c>
      <c r="O666" s="67"/>
      <c r="P666" s="80">
        <v>657</v>
      </c>
    </row>
    <row r="667" spans="1:16" x14ac:dyDescent="0.2">
      <c r="A667" s="81">
        <v>653</v>
      </c>
      <c r="B667" s="82" t="s">
        <v>1836</v>
      </c>
      <c r="C667" s="83" t="s">
        <v>481</v>
      </c>
      <c r="D667" s="83" t="s">
        <v>1837</v>
      </c>
      <c r="E667" s="83" t="s">
        <v>1838</v>
      </c>
      <c r="F667" s="84">
        <v>150000</v>
      </c>
      <c r="G667" s="84">
        <v>150000</v>
      </c>
      <c r="H667" s="89" t="s">
        <v>127</v>
      </c>
      <c r="I667" s="86">
        <v>0</v>
      </c>
      <c r="J667" s="86">
        <v>0</v>
      </c>
      <c r="K667" s="87">
        <v>0</v>
      </c>
      <c r="L667" s="87">
        <v>0</v>
      </c>
      <c r="M667" s="84">
        <v>150000</v>
      </c>
      <c r="N667" s="88" t="s">
        <v>530</v>
      </c>
      <c r="O667" s="67"/>
      <c r="P667" s="80">
        <v>658</v>
      </c>
    </row>
    <row r="668" spans="1:16" x14ac:dyDescent="0.2">
      <c r="A668" s="81">
        <v>654</v>
      </c>
      <c r="B668" s="82" t="s">
        <v>1839</v>
      </c>
      <c r="C668" s="83" t="s">
        <v>481</v>
      </c>
      <c r="D668" s="83" t="s">
        <v>1840</v>
      </c>
      <c r="E668" s="83" t="s">
        <v>1841</v>
      </c>
      <c r="F668" s="84">
        <v>2500</v>
      </c>
      <c r="G668" s="84">
        <v>2500</v>
      </c>
      <c r="H668" s="89" t="s">
        <v>127</v>
      </c>
      <c r="I668" s="86">
        <v>0</v>
      </c>
      <c r="J668" s="86">
        <v>0</v>
      </c>
      <c r="K668" s="87">
        <v>0</v>
      </c>
      <c r="L668" s="87">
        <v>0</v>
      </c>
      <c r="M668" s="84">
        <v>2500</v>
      </c>
      <c r="N668" s="88" t="s">
        <v>530</v>
      </c>
      <c r="O668" s="67"/>
      <c r="P668" s="80">
        <v>659</v>
      </c>
    </row>
    <row r="669" spans="1:16" x14ac:dyDescent="0.2">
      <c r="A669" s="81">
        <v>655</v>
      </c>
      <c r="B669" s="82" t="s">
        <v>1842</v>
      </c>
      <c r="C669" s="83" t="s">
        <v>481</v>
      </c>
      <c r="D669" s="83" t="s">
        <v>1843</v>
      </c>
      <c r="E669" s="83" t="s">
        <v>1844</v>
      </c>
      <c r="F669" s="84">
        <v>20000</v>
      </c>
      <c r="G669" s="84">
        <v>20000</v>
      </c>
      <c r="H669" s="89" t="s">
        <v>127</v>
      </c>
      <c r="I669" s="86">
        <v>0</v>
      </c>
      <c r="J669" s="86">
        <v>0</v>
      </c>
      <c r="K669" s="87">
        <v>0</v>
      </c>
      <c r="L669" s="87">
        <v>0</v>
      </c>
      <c r="M669" s="84">
        <v>20000</v>
      </c>
      <c r="N669" s="88" t="s">
        <v>530</v>
      </c>
      <c r="O669" s="67"/>
      <c r="P669" s="80">
        <v>660</v>
      </c>
    </row>
    <row r="670" spans="1:16" x14ac:dyDescent="0.2">
      <c r="A670" s="81">
        <v>656</v>
      </c>
      <c r="B670" s="82" t="s">
        <v>1845</v>
      </c>
      <c r="C670" s="83" t="s">
        <v>481</v>
      </c>
      <c r="D670" s="83" t="s">
        <v>1843</v>
      </c>
      <c r="E670" s="83" t="s">
        <v>1846</v>
      </c>
      <c r="F670" s="84">
        <v>78000</v>
      </c>
      <c r="G670" s="84">
        <v>78000</v>
      </c>
      <c r="H670" s="89" t="s">
        <v>127</v>
      </c>
      <c r="I670" s="86">
        <v>0</v>
      </c>
      <c r="J670" s="86">
        <v>0</v>
      </c>
      <c r="K670" s="87">
        <v>0</v>
      </c>
      <c r="L670" s="87">
        <v>0</v>
      </c>
      <c r="M670" s="84">
        <v>78000</v>
      </c>
      <c r="N670" s="88" t="s">
        <v>530</v>
      </c>
      <c r="O670" s="67"/>
      <c r="P670" s="80">
        <v>661</v>
      </c>
    </row>
    <row r="671" spans="1:16" x14ac:dyDescent="0.2">
      <c r="A671" s="81">
        <v>657</v>
      </c>
      <c r="B671" s="82" t="s">
        <v>1847</v>
      </c>
      <c r="C671" s="83" t="s">
        <v>481</v>
      </c>
      <c r="D671" s="83" t="s">
        <v>1848</v>
      </c>
      <c r="E671" s="83" t="s">
        <v>1849</v>
      </c>
      <c r="F671" s="84">
        <v>5000</v>
      </c>
      <c r="G671" s="84">
        <v>5000</v>
      </c>
      <c r="H671" s="89" t="s">
        <v>127</v>
      </c>
      <c r="I671" s="86">
        <v>0</v>
      </c>
      <c r="J671" s="86">
        <v>0</v>
      </c>
      <c r="K671" s="87">
        <v>0</v>
      </c>
      <c r="L671" s="87">
        <v>0</v>
      </c>
      <c r="M671" s="84">
        <v>5000</v>
      </c>
      <c r="N671" s="88" t="s">
        <v>530</v>
      </c>
      <c r="O671" s="67"/>
      <c r="P671" s="80">
        <v>662</v>
      </c>
    </row>
    <row r="672" spans="1:16" x14ac:dyDescent="0.2">
      <c r="A672" s="81">
        <v>658</v>
      </c>
      <c r="B672" s="82" t="s">
        <v>1850</v>
      </c>
      <c r="C672" s="83" t="s">
        <v>481</v>
      </c>
      <c r="D672" s="83" t="s">
        <v>1851</v>
      </c>
      <c r="E672" s="83" t="s">
        <v>1852</v>
      </c>
      <c r="F672" s="84">
        <v>7000</v>
      </c>
      <c r="G672" s="84">
        <v>7000</v>
      </c>
      <c r="H672" s="89" t="s">
        <v>127</v>
      </c>
      <c r="I672" s="86">
        <v>0</v>
      </c>
      <c r="J672" s="86">
        <v>0</v>
      </c>
      <c r="K672" s="87">
        <v>0</v>
      </c>
      <c r="L672" s="87">
        <v>0</v>
      </c>
      <c r="M672" s="84">
        <v>7000</v>
      </c>
      <c r="N672" s="88" t="s">
        <v>530</v>
      </c>
      <c r="O672" s="67"/>
      <c r="P672" s="80">
        <v>663</v>
      </c>
    </row>
    <row r="673" spans="1:16" x14ac:dyDescent="0.2">
      <c r="A673" s="81">
        <v>659</v>
      </c>
      <c r="B673" s="82" t="s">
        <v>1853</v>
      </c>
      <c r="C673" s="83" t="s">
        <v>1854</v>
      </c>
      <c r="D673" s="83" t="s">
        <v>1855</v>
      </c>
      <c r="E673" s="83" t="s">
        <v>1856</v>
      </c>
      <c r="F673" s="84">
        <v>20000</v>
      </c>
      <c r="G673" s="84">
        <v>20000</v>
      </c>
      <c r="H673" s="89" t="s">
        <v>127</v>
      </c>
      <c r="I673" s="86">
        <v>0</v>
      </c>
      <c r="J673" s="86">
        <v>0</v>
      </c>
      <c r="K673" s="87">
        <v>0</v>
      </c>
      <c r="L673" s="87">
        <v>0</v>
      </c>
      <c r="M673" s="84">
        <v>20000</v>
      </c>
      <c r="N673" s="88" t="s">
        <v>530</v>
      </c>
      <c r="O673" s="67"/>
      <c r="P673" s="80">
        <v>664</v>
      </c>
    </row>
    <row r="674" spans="1:16" ht="30" x14ac:dyDescent="0.2">
      <c r="A674" s="81">
        <v>660</v>
      </c>
      <c r="B674" s="82" t="s">
        <v>1857</v>
      </c>
      <c r="C674" s="83" t="s">
        <v>238</v>
      </c>
      <c r="D674" s="83" t="s">
        <v>1858</v>
      </c>
      <c r="E674" s="83" t="s">
        <v>1859</v>
      </c>
      <c r="F674" s="84">
        <v>252000</v>
      </c>
      <c r="G674" s="84">
        <v>252000</v>
      </c>
      <c r="H674" s="89" t="s">
        <v>127</v>
      </c>
      <c r="I674" s="86">
        <v>0</v>
      </c>
      <c r="J674" s="86">
        <v>0</v>
      </c>
      <c r="K674" s="87">
        <v>0</v>
      </c>
      <c r="L674" s="87">
        <v>0</v>
      </c>
      <c r="M674" s="84">
        <v>252000</v>
      </c>
      <c r="N674" s="88" t="s">
        <v>530</v>
      </c>
      <c r="O674" s="67"/>
      <c r="P674" s="80">
        <v>665</v>
      </c>
    </row>
    <row r="675" spans="1:16" ht="30" x14ac:dyDescent="0.2">
      <c r="A675" s="81">
        <v>661</v>
      </c>
      <c r="B675" s="82" t="s">
        <v>1860</v>
      </c>
      <c r="C675" s="83" t="s">
        <v>238</v>
      </c>
      <c r="D675" s="83" t="s">
        <v>1861</v>
      </c>
      <c r="E675" s="83" t="s">
        <v>1862</v>
      </c>
      <c r="F675" s="84">
        <v>25000</v>
      </c>
      <c r="G675" s="84">
        <v>25000</v>
      </c>
      <c r="H675" s="89" t="s">
        <v>127</v>
      </c>
      <c r="I675" s="86">
        <v>0</v>
      </c>
      <c r="J675" s="86">
        <v>0</v>
      </c>
      <c r="K675" s="87">
        <v>0</v>
      </c>
      <c r="L675" s="87">
        <v>0</v>
      </c>
      <c r="M675" s="84">
        <v>25000</v>
      </c>
      <c r="N675" s="88" t="s">
        <v>530</v>
      </c>
      <c r="O675" s="67"/>
      <c r="P675" s="80">
        <v>666</v>
      </c>
    </row>
    <row r="676" spans="1:16" ht="30" x14ac:dyDescent="0.2">
      <c r="A676" s="81">
        <v>662</v>
      </c>
      <c r="B676" s="82" t="s">
        <v>1863</v>
      </c>
      <c r="C676" s="83" t="s">
        <v>238</v>
      </c>
      <c r="D676" s="83" t="s">
        <v>1864</v>
      </c>
      <c r="E676" s="83" t="s">
        <v>1865</v>
      </c>
      <c r="F676" s="84">
        <v>0</v>
      </c>
      <c r="G676" s="84">
        <v>0</v>
      </c>
      <c r="H676" s="89" t="s">
        <v>127</v>
      </c>
      <c r="I676" s="86">
        <v>0</v>
      </c>
      <c r="J676" s="86">
        <v>0</v>
      </c>
      <c r="K676" s="87">
        <v>0</v>
      </c>
      <c r="L676" s="87">
        <v>0</v>
      </c>
      <c r="M676" s="84">
        <v>0</v>
      </c>
      <c r="N676" s="88" t="s">
        <v>530</v>
      </c>
      <c r="O676" s="67"/>
      <c r="P676" s="80">
        <v>667</v>
      </c>
    </row>
    <row r="677" spans="1:16" ht="30" x14ac:dyDescent="0.2">
      <c r="A677" s="81">
        <v>663</v>
      </c>
      <c r="B677" s="82" t="s">
        <v>1866</v>
      </c>
      <c r="C677" s="83" t="s">
        <v>238</v>
      </c>
      <c r="D677" s="83" t="s">
        <v>1867</v>
      </c>
      <c r="E677" s="83" t="s">
        <v>1868</v>
      </c>
      <c r="F677" s="84">
        <v>0</v>
      </c>
      <c r="G677" s="84">
        <v>0</v>
      </c>
      <c r="H677" s="89" t="s">
        <v>127</v>
      </c>
      <c r="I677" s="86">
        <v>0</v>
      </c>
      <c r="J677" s="86">
        <v>0</v>
      </c>
      <c r="K677" s="87">
        <v>0</v>
      </c>
      <c r="L677" s="87">
        <v>0</v>
      </c>
      <c r="M677" s="84">
        <v>0</v>
      </c>
      <c r="N677" s="88" t="s">
        <v>530</v>
      </c>
      <c r="O677" s="67"/>
      <c r="P677" s="80">
        <v>668</v>
      </c>
    </row>
    <row r="678" spans="1:16" ht="30" x14ac:dyDescent="0.2">
      <c r="A678" s="81">
        <v>664</v>
      </c>
      <c r="B678" s="82" t="s">
        <v>1869</v>
      </c>
      <c r="C678" s="83" t="s">
        <v>238</v>
      </c>
      <c r="D678" s="83" t="s">
        <v>1870</v>
      </c>
      <c r="E678" s="83" t="s">
        <v>1871</v>
      </c>
      <c r="F678" s="84">
        <v>0</v>
      </c>
      <c r="G678" s="84">
        <v>0</v>
      </c>
      <c r="H678" s="89" t="s">
        <v>127</v>
      </c>
      <c r="I678" s="86">
        <v>0</v>
      </c>
      <c r="J678" s="86">
        <v>0</v>
      </c>
      <c r="K678" s="87">
        <v>0</v>
      </c>
      <c r="L678" s="87">
        <v>0</v>
      </c>
      <c r="M678" s="84">
        <v>0</v>
      </c>
      <c r="N678" s="88" t="s">
        <v>530</v>
      </c>
      <c r="O678" s="67"/>
      <c r="P678" s="80">
        <v>669</v>
      </c>
    </row>
    <row r="679" spans="1:16" ht="30" x14ac:dyDescent="0.2">
      <c r="A679" s="81">
        <v>665</v>
      </c>
      <c r="B679" s="82" t="s">
        <v>1872</v>
      </c>
      <c r="C679" s="83" t="s">
        <v>1873</v>
      </c>
      <c r="D679" s="83" t="s">
        <v>1874</v>
      </c>
      <c r="E679" s="83" t="s">
        <v>1875</v>
      </c>
      <c r="F679" s="84">
        <v>488000</v>
      </c>
      <c r="G679" s="84">
        <v>488000</v>
      </c>
      <c r="H679" s="89" t="s">
        <v>127</v>
      </c>
      <c r="I679" s="86">
        <v>0</v>
      </c>
      <c r="J679" s="86">
        <v>0</v>
      </c>
      <c r="K679" s="87">
        <v>0</v>
      </c>
      <c r="L679" s="87">
        <v>0</v>
      </c>
      <c r="M679" s="84">
        <v>488000</v>
      </c>
      <c r="N679" s="88" t="s">
        <v>530</v>
      </c>
      <c r="O679" s="67"/>
      <c r="P679" s="80">
        <v>670</v>
      </c>
    </row>
    <row r="680" spans="1:16" x14ac:dyDescent="0.2">
      <c r="A680" s="81">
        <v>666</v>
      </c>
      <c r="B680" s="82" t="s">
        <v>1876</v>
      </c>
      <c r="C680" s="83" t="s">
        <v>1877</v>
      </c>
      <c r="D680" s="83" t="s">
        <v>1878</v>
      </c>
      <c r="E680" s="83" t="s">
        <v>1879</v>
      </c>
      <c r="F680" s="84">
        <v>150000</v>
      </c>
      <c r="G680" s="84">
        <v>150000</v>
      </c>
      <c r="H680" s="89" t="s">
        <v>127</v>
      </c>
      <c r="I680" s="86">
        <v>0</v>
      </c>
      <c r="J680" s="86">
        <v>0</v>
      </c>
      <c r="K680" s="87">
        <v>0</v>
      </c>
      <c r="L680" s="87">
        <v>0</v>
      </c>
      <c r="M680" s="84">
        <v>150000</v>
      </c>
      <c r="N680" s="88" t="s">
        <v>530</v>
      </c>
      <c r="O680" s="67"/>
      <c r="P680" s="80">
        <v>671</v>
      </c>
    </row>
    <row r="681" spans="1:16" x14ac:dyDescent="0.2">
      <c r="A681" s="81">
        <v>667</v>
      </c>
      <c r="B681" s="82" t="s">
        <v>1880</v>
      </c>
      <c r="C681" s="83" t="s">
        <v>1877</v>
      </c>
      <c r="D681" s="83" t="s">
        <v>1881</v>
      </c>
      <c r="E681" s="83" t="s">
        <v>1882</v>
      </c>
      <c r="F681" s="84">
        <v>90000</v>
      </c>
      <c r="G681" s="84">
        <v>90000</v>
      </c>
      <c r="H681" s="89" t="s">
        <v>127</v>
      </c>
      <c r="I681" s="86">
        <v>0</v>
      </c>
      <c r="J681" s="86">
        <v>0</v>
      </c>
      <c r="K681" s="87">
        <v>0</v>
      </c>
      <c r="L681" s="87">
        <v>0</v>
      </c>
      <c r="M681" s="84">
        <v>90000</v>
      </c>
      <c r="N681" s="88" t="s">
        <v>530</v>
      </c>
      <c r="O681" s="67"/>
      <c r="P681" s="80">
        <v>672</v>
      </c>
    </row>
    <row r="682" spans="1:16" x14ac:dyDescent="0.2">
      <c r="A682" s="81">
        <v>668</v>
      </c>
      <c r="B682" s="82" t="s">
        <v>1883</v>
      </c>
      <c r="C682" s="83" t="s">
        <v>1884</v>
      </c>
      <c r="D682" s="83" t="s">
        <v>1885</v>
      </c>
      <c r="E682" s="83" t="s">
        <v>1886</v>
      </c>
      <c r="F682" s="84">
        <v>12000</v>
      </c>
      <c r="G682" s="84">
        <v>12000</v>
      </c>
      <c r="H682" s="89" t="s">
        <v>127</v>
      </c>
      <c r="I682" s="86">
        <v>0</v>
      </c>
      <c r="J682" s="86">
        <v>0</v>
      </c>
      <c r="K682" s="87">
        <v>0</v>
      </c>
      <c r="L682" s="87">
        <v>0</v>
      </c>
      <c r="M682" s="84">
        <v>12000</v>
      </c>
      <c r="N682" s="88" t="s">
        <v>530</v>
      </c>
      <c r="O682" s="67"/>
      <c r="P682" s="80">
        <v>673</v>
      </c>
    </row>
    <row r="683" spans="1:16" x14ac:dyDescent="0.2">
      <c r="A683" s="81">
        <v>669</v>
      </c>
      <c r="B683" s="82" t="s">
        <v>1887</v>
      </c>
      <c r="C683" s="83" t="s">
        <v>1888</v>
      </c>
      <c r="D683" s="83" t="s">
        <v>1889</v>
      </c>
      <c r="E683" s="83" t="s">
        <v>1890</v>
      </c>
      <c r="F683" s="84">
        <v>25000</v>
      </c>
      <c r="G683" s="84">
        <v>25000</v>
      </c>
      <c r="H683" s="89" t="s">
        <v>127</v>
      </c>
      <c r="I683" s="86">
        <v>0</v>
      </c>
      <c r="J683" s="86">
        <v>0</v>
      </c>
      <c r="K683" s="87">
        <v>0</v>
      </c>
      <c r="L683" s="87">
        <v>0</v>
      </c>
      <c r="M683" s="84">
        <v>25000</v>
      </c>
      <c r="N683" s="88" t="s">
        <v>530</v>
      </c>
      <c r="O683" s="67"/>
      <c r="P683" s="80">
        <v>674</v>
      </c>
    </row>
    <row r="684" spans="1:16" x14ac:dyDescent="0.2">
      <c r="A684" s="81">
        <v>670</v>
      </c>
      <c r="B684" s="82" t="s">
        <v>1891</v>
      </c>
      <c r="C684" s="83" t="s">
        <v>1820</v>
      </c>
      <c r="D684" s="83" t="s">
        <v>1892</v>
      </c>
      <c r="E684" s="83" t="s">
        <v>1893</v>
      </c>
      <c r="F684" s="84">
        <v>12500</v>
      </c>
      <c r="G684" s="84">
        <v>12500</v>
      </c>
      <c r="H684" s="89" t="s">
        <v>127</v>
      </c>
      <c r="I684" s="86">
        <v>0</v>
      </c>
      <c r="J684" s="86">
        <v>0</v>
      </c>
      <c r="K684" s="87">
        <v>0</v>
      </c>
      <c r="L684" s="87">
        <v>0</v>
      </c>
      <c r="M684" s="84">
        <v>12500</v>
      </c>
      <c r="N684" s="88" t="s">
        <v>530</v>
      </c>
      <c r="O684" s="67"/>
      <c r="P684" s="80">
        <v>675</v>
      </c>
    </row>
    <row r="685" spans="1:16" x14ac:dyDescent="0.2">
      <c r="A685" s="81">
        <v>671</v>
      </c>
      <c r="B685" s="82" t="s">
        <v>1894</v>
      </c>
      <c r="C685" s="83" t="s">
        <v>1820</v>
      </c>
      <c r="D685" s="83" t="s">
        <v>1698</v>
      </c>
      <c r="E685" s="83" t="s">
        <v>1895</v>
      </c>
      <c r="F685" s="84">
        <v>5000</v>
      </c>
      <c r="G685" s="84">
        <v>5000</v>
      </c>
      <c r="H685" s="89" t="s">
        <v>127</v>
      </c>
      <c r="I685" s="86">
        <v>0</v>
      </c>
      <c r="J685" s="86">
        <v>0</v>
      </c>
      <c r="K685" s="87">
        <v>0</v>
      </c>
      <c r="L685" s="87">
        <v>0</v>
      </c>
      <c r="M685" s="84">
        <v>5000</v>
      </c>
      <c r="N685" s="88" t="s">
        <v>530</v>
      </c>
      <c r="O685" s="67"/>
      <c r="P685" s="80">
        <v>676</v>
      </c>
    </row>
    <row r="686" spans="1:16" x14ac:dyDescent="0.2">
      <c r="A686" s="81">
        <v>672</v>
      </c>
      <c r="B686" s="82" t="s">
        <v>1896</v>
      </c>
      <c r="C686" s="83" t="s">
        <v>1820</v>
      </c>
      <c r="D686" s="83" t="s">
        <v>1657</v>
      </c>
      <c r="E686" s="83" t="s">
        <v>1897</v>
      </c>
      <c r="F686" s="84">
        <v>350000</v>
      </c>
      <c r="G686" s="84">
        <v>350000</v>
      </c>
      <c r="H686" s="89" t="s">
        <v>127</v>
      </c>
      <c r="I686" s="86">
        <v>0</v>
      </c>
      <c r="J686" s="86">
        <v>0</v>
      </c>
      <c r="K686" s="87">
        <v>0</v>
      </c>
      <c r="L686" s="87">
        <v>0</v>
      </c>
      <c r="M686" s="84">
        <v>350000</v>
      </c>
      <c r="N686" s="88" t="s">
        <v>530</v>
      </c>
      <c r="O686" s="67"/>
      <c r="P686" s="80">
        <v>677</v>
      </c>
    </row>
    <row r="687" spans="1:16" ht="30" x14ac:dyDescent="0.2">
      <c r="A687" s="81">
        <v>673</v>
      </c>
      <c r="B687" s="82" t="s">
        <v>1898</v>
      </c>
      <c r="C687" s="83" t="s">
        <v>1899</v>
      </c>
      <c r="D687" s="83" t="s">
        <v>1900</v>
      </c>
      <c r="E687" s="83" t="s">
        <v>1901</v>
      </c>
      <c r="F687" s="84">
        <v>350000</v>
      </c>
      <c r="G687" s="84">
        <v>350000</v>
      </c>
      <c r="H687" s="89" t="s">
        <v>127</v>
      </c>
      <c r="I687" s="86">
        <v>0</v>
      </c>
      <c r="J687" s="86">
        <v>0</v>
      </c>
      <c r="K687" s="87">
        <v>0</v>
      </c>
      <c r="L687" s="87">
        <v>0</v>
      </c>
      <c r="M687" s="84">
        <v>350000</v>
      </c>
      <c r="N687" s="88" t="s">
        <v>530</v>
      </c>
      <c r="O687" s="67"/>
      <c r="P687" s="80">
        <v>678</v>
      </c>
    </row>
    <row r="688" spans="1:16" ht="30" x14ac:dyDescent="0.2">
      <c r="A688" s="81">
        <v>674</v>
      </c>
      <c r="B688" s="82" t="s">
        <v>1902</v>
      </c>
      <c r="C688" s="83" t="s">
        <v>1899</v>
      </c>
      <c r="D688" s="83" t="s">
        <v>1903</v>
      </c>
      <c r="E688" s="83" t="s">
        <v>1904</v>
      </c>
      <c r="F688" s="84">
        <v>15000</v>
      </c>
      <c r="G688" s="84">
        <v>15000</v>
      </c>
      <c r="H688" s="89" t="s">
        <v>127</v>
      </c>
      <c r="I688" s="86">
        <v>0</v>
      </c>
      <c r="J688" s="86">
        <v>0</v>
      </c>
      <c r="K688" s="87">
        <v>0</v>
      </c>
      <c r="L688" s="87">
        <v>0</v>
      </c>
      <c r="M688" s="84">
        <v>15000</v>
      </c>
      <c r="N688" s="88" t="s">
        <v>530</v>
      </c>
      <c r="O688" s="67"/>
      <c r="P688" s="80">
        <v>679</v>
      </c>
    </row>
    <row r="689" spans="1:16" x14ac:dyDescent="0.2">
      <c r="A689" s="81">
        <v>675</v>
      </c>
      <c r="B689" s="82" t="s">
        <v>1905</v>
      </c>
      <c r="C689" s="83" t="s">
        <v>481</v>
      </c>
      <c r="D689" s="83" t="s">
        <v>1906</v>
      </c>
      <c r="E689" s="83" t="s">
        <v>1907</v>
      </c>
      <c r="F689" s="84">
        <v>40000</v>
      </c>
      <c r="G689" s="84">
        <v>40000</v>
      </c>
      <c r="H689" s="89" t="s">
        <v>127</v>
      </c>
      <c r="I689" s="86">
        <v>0</v>
      </c>
      <c r="J689" s="86">
        <v>0</v>
      </c>
      <c r="K689" s="87">
        <v>0</v>
      </c>
      <c r="L689" s="87">
        <v>0</v>
      </c>
      <c r="M689" s="84">
        <v>40000</v>
      </c>
      <c r="N689" s="88" t="s">
        <v>530</v>
      </c>
      <c r="O689" s="67"/>
      <c r="P689" s="80">
        <v>680</v>
      </c>
    </row>
    <row r="690" spans="1:16" x14ac:dyDescent="0.2">
      <c r="A690" s="81">
        <v>676</v>
      </c>
      <c r="B690" s="82" t="s">
        <v>1908</v>
      </c>
      <c r="C690" s="83" t="s">
        <v>353</v>
      </c>
      <c r="D690" s="83" t="s">
        <v>1909</v>
      </c>
      <c r="E690" s="83" t="s">
        <v>1910</v>
      </c>
      <c r="F690" s="84">
        <v>90000</v>
      </c>
      <c r="G690" s="84">
        <v>90000</v>
      </c>
      <c r="H690" s="89" t="s">
        <v>127</v>
      </c>
      <c r="I690" s="86">
        <v>0</v>
      </c>
      <c r="J690" s="86">
        <v>0</v>
      </c>
      <c r="K690" s="87">
        <v>0</v>
      </c>
      <c r="L690" s="87">
        <v>0</v>
      </c>
      <c r="M690" s="84">
        <v>90000</v>
      </c>
      <c r="N690" s="88" t="s">
        <v>530</v>
      </c>
      <c r="O690" s="67"/>
      <c r="P690" s="80">
        <v>681</v>
      </c>
    </row>
    <row r="691" spans="1:16" x14ac:dyDescent="0.2">
      <c r="A691" s="81">
        <v>677</v>
      </c>
      <c r="B691" s="82" t="s">
        <v>1911</v>
      </c>
      <c r="C691" s="83" t="s">
        <v>140</v>
      </c>
      <c r="D691" s="83" t="s">
        <v>1912</v>
      </c>
      <c r="E691" s="83" t="s">
        <v>1913</v>
      </c>
      <c r="F691" s="84">
        <v>6000</v>
      </c>
      <c r="G691" s="84">
        <v>6000</v>
      </c>
      <c r="H691" s="89" t="s">
        <v>127</v>
      </c>
      <c r="I691" s="86">
        <v>0</v>
      </c>
      <c r="J691" s="86">
        <v>0</v>
      </c>
      <c r="K691" s="87">
        <v>0</v>
      </c>
      <c r="L691" s="87">
        <v>0</v>
      </c>
      <c r="M691" s="84">
        <v>6000</v>
      </c>
      <c r="N691" s="88" t="s">
        <v>530</v>
      </c>
      <c r="O691" s="67"/>
      <c r="P691" s="80">
        <v>682</v>
      </c>
    </row>
    <row r="692" spans="1:16" x14ac:dyDescent="0.2">
      <c r="A692" s="81">
        <v>678</v>
      </c>
      <c r="B692" s="82" t="s">
        <v>1914</v>
      </c>
      <c r="C692" s="83" t="s">
        <v>481</v>
      </c>
      <c r="D692" s="83" t="s">
        <v>1915</v>
      </c>
      <c r="E692" s="83" t="s">
        <v>1916</v>
      </c>
      <c r="F692" s="84">
        <v>50000</v>
      </c>
      <c r="G692" s="84">
        <v>50000</v>
      </c>
      <c r="H692" s="89" t="s">
        <v>127</v>
      </c>
      <c r="I692" s="86">
        <v>0</v>
      </c>
      <c r="J692" s="86">
        <v>0</v>
      </c>
      <c r="K692" s="87">
        <v>0</v>
      </c>
      <c r="L692" s="87">
        <v>0</v>
      </c>
      <c r="M692" s="84">
        <v>50000</v>
      </c>
      <c r="N692" s="88" t="s">
        <v>530</v>
      </c>
      <c r="O692" s="67"/>
      <c r="P692" s="80">
        <v>683</v>
      </c>
    </row>
    <row r="693" spans="1:16" x14ac:dyDescent="0.2">
      <c r="A693" s="81">
        <v>679</v>
      </c>
      <c r="B693" s="82" t="s">
        <v>1917</v>
      </c>
      <c r="C693" s="83" t="s">
        <v>481</v>
      </c>
      <c r="D693" s="83" t="s">
        <v>1560</v>
      </c>
      <c r="E693" s="83" t="s">
        <v>1918</v>
      </c>
      <c r="F693" s="84">
        <v>150000</v>
      </c>
      <c r="G693" s="84">
        <v>150000</v>
      </c>
      <c r="H693" s="89" t="s">
        <v>127</v>
      </c>
      <c r="I693" s="86">
        <v>0</v>
      </c>
      <c r="J693" s="86">
        <v>0</v>
      </c>
      <c r="K693" s="87">
        <v>0</v>
      </c>
      <c r="L693" s="87">
        <v>0</v>
      </c>
      <c r="M693" s="84">
        <v>150000</v>
      </c>
      <c r="N693" s="88" t="s">
        <v>530</v>
      </c>
      <c r="O693" s="67"/>
      <c r="P693" s="80">
        <v>684</v>
      </c>
    </row>
    <row r="694" spans="1:16" x14ac:dyDescent="0.2">
      <c r="A694" s="81">
        <v>680</v>
      </c>
      <c r="B694" s="82" t="s">
        <v>1919</v>
      </c>
      <c r="C694" s="83" t="s">
        <v>481</v>
      </c>
      <c r="D694" s="83" t="s">
        <v>1920</v>
      </c>
      <c r="E694" s="83" t="s">
        <v>1921</v>
      </c>
      <c r="F694" s="84">
        <v>75000</v>
      </c>
      <c r="G694" s="84">
        <v>75000</v>
      </c>
      <c r="H694" s="89" t="s">
        <v>127</v>
      </c>
      <c r="I694" s="86">
        <v>0</v>
      </c>
      <c r="J694" s="86">
        <v>0</v>
      </c>
      <c r="K694" s="87">
        <v>0</v>
      </c>
      <c r="L694" s="87">
        <v>0</v>
      </c>
      <c r="M694" s="84">
        <v>75000</v>
      </c>
      <c r="N694" s="88" t="s">
        <v>530</v>
      </c>
      <c r="O694" s="67"/>
      <c r="P694" s="80">
        <v>685</v>
      </c>
    </row>
    <row r="695" spans="1:16" x14ac:dyDescent="0.2">
      <c r="A695" s="81">
        <v>681</v>
      </c>
      <c r="B695" s="82" t="s">
        <v>1922</v>
      </c>
      <c r="C695" s="83" t="s">
        <v>1923</v>
      </c>
      <c r="D695" s="83" t="s">
        <v>1924</v>
      </c>
      <c r="E695" s="83" t="s">
        <v>1925</v>
      </c>
      <c r="F695" s="84">
        <v>150000</v>
      </c>
      <c r="G695" s="84">
        <v>150000</v>
      </c>
      <c r="H695" s="89" t="s">
        <v>127</v>
      </c>
      <c r="I695" s="86">
        <v>0</v>
      </c>
      <c r="J695" s="86">
        <v>0</v>
      </c>
      <c r="K695" s="87">
        <v>0</v>
      </c>
      <c r="L695" s="87">
        <v>0</v>
      </c>
      <c r="M695" s="84">
        <v>150000</v>
      </c>
      <c r="N695" s="88" t="s">
        <v>530</v>
      </c>
      <c r="O695" s="67"/>
      <c r="P695" s="80">
        <v>686</v>
      </c>
    </row>
    <row r="696" spans="1:16" ht="30" x14ac:dyDescent="0.2">
      <c r="A696" s="81">
        <v>682</v>
      </c>
      <c r="B696" s="82" t="s">
        <v>1926</v>
      </c>
      <c r="C696" s="83" t="s">
        <v>481</v>
      </c>
      <c r="D696" s="83" t="s">
        <v>1927</v>
      </c>
      <c r="E696" s="83" t="s">
        <v>1928</v>
      </c>
      <c r="F696" s="84">
        <v>35000</v>
      </c>
      <c r="G696" s="84">
        <v>35000</v>
      </c>
      <c r="H696" s="89" t="s">
        <v>127</v>
      </c>
      <c r="I696" s="86">
        <v>0</v>
      </c>
      <c r="J696" s="86">
        <v>0</v>
      </c>
      <c r="K696" s="87">
        <v>0</v>
      </c>
      <c r="L696" s="87">
        <v>0</v>
      </c>
      <c r="M696" s="84">
        <v>35000</v>
      </c>
      <c r="N696" s="88" t="s">
        <v>530</v>
      </c>
      <c r="O696" s="67"/>
      <c r="P696" s="80">
        <v>687</v>
      </c>
    </row>
    <row r="697" spans="1:16" x14ac:dyDescent="0.2">
      <c r="A697" s="81">
        <v>683</v>
      </c>
      <c r="B697" s="82" t="s">
        <v>1929</v>
      </c>
      <c r="C697" s="83" t="s">
        <v>481</v>
      </c>
      <c r="D697" s="83" t="s">
        <v>1930</v>
      </c>
      <c r="E697" s="83" t="s">
        <v>1931</v>
      </c>
      <c r="F697" s="84">
        <v>100000</v>
      </c>
      <c r="G697" s="84">
        <v>100000</v>
      </c>
      <c r="H697" s="89" t="s">
        <v>127</v>
      </c>
      <c r="I697" s="86">
        <v>0</v>
      </c>
      <c r="J697" s="86">
        <v>0</v>
      </c>
      <c r="K697" s="87">
        <v>0</v>
      </c>
      <c r="L697" s="87">
        <v>0</v>
      </c>
      <c r="M697" s="84">
        <v>100000</v>
      </c>
      <c r="N697" s="88" t="s">
        <v>530</v>
      </c>
      <c r="O697" s="67"/>
      <c r="P697" s="80">
        <v>688</v>
      </c>
    </row>
    <row r="698" spans="1:16" x14ac:dyDescent="0.2">
      <c r="A698" s="81">
        <v>684</v>
      </c>
      <c r="B698" s="82" t="s">
        <v>1932</v>
      </c>
      <c r="C698" s="83" t="s">
        <v>1933</v>
      </c>
      <c r="D698" s="83" t="s">
        <v>1698</v>
      </c>
      <c r="E698" s="83" t="s">
        <v>1934</v>
      </c>
      <c r="F698" s="84">
        <v>5000</v>
      </c>
      <c r="G698" s="84">
        <v>5000</v>
      </c>
      <c r="H698" s="89" t="s">
        <v>127</v>
      </c>
      <c r="I698" s="86">
        <v>0</v>
      </c>
      <c r="J698" s="86">
        <v>0</v>
      </c>
      <c r="K698" s="87">
        <v>0</v>
      </c>
      <c r="L698" s="87">
        <v>0</v>
      </c>
      <c r="M698" s="84">
        <v>5000</v>
      </c>
      <c r="N698" s="88" t="s">
        <v>530</v>
      </c>
      <c r="O698" s="67"/>
      <c r="P698" s="80">
        <v>689</v>
      </c>
    </row>
    <row r="699" spans="1:16" x14ac:dyDescent="0.2">
      <c r="A699" s="81">
        <v>685</v>
      </c>
      <c r="B699" s="82" t="s">
        <v>1935</v>
      </c>
      <c r="C699" s="83" t="s">
        <v>1933</v>
      </c>
      <c r="D699" s="83" t="s">
        <v>1936</v>
      </c>
      <c r="E699" s="83" t="s">
        <v>1937</v>
      </c>
      <c r="F699" s="84">
        <v>35000</v>
      </c>
      <c r="G699" s="84">
        <v>35000</v>
      </c>
      <c r="H699" s="89" t="s">
        <v>127</v>
      </c>
      <c r="I699" s="86">
        <v>0</v>
      </c>
      <c r="J699" s="86">
        <v>0</v>
      </c>
      <c r="K699" s="87">
        <v>0</v>
      </c>
      <c r="L699" s="87">
        <v>0</v>
      </c>
      <c r="M699" s="84">
        <v>35000</v>
      </c>
      <c r="N699" s="88" t="s">
        <v>530</v>
      </c>
      <c r="O699" s="67"/>
      <c r="P699" s="80">
        <v>690</v>
      </c>
    </row>
    <row r="700" spans="1:16" x14ac:dyDescent="0.2">
      <c r="A700" s="81">
        <v>686</v>
      </c>
      <c r="B700" s="82" t="s">
        <v>1938</v>
      </c>
      <c r="C700" s="83" t="s">
        <v>1933</v>
      </c>
      <c r="D700" s="83" t="s">
        <v>1939</v>
      </c>
      <c r="E700" s="83" t="s">
        <v>1940</v>
      </c>
      <c r="F700" s="84">
        <v>400000</v>
      </c>
      <c r="G700" s="84">
        <v>400000</v>
      </c>
      <c r="H700" s="89" t="s">
        <v>127</v>
      </c>
      <c r="I700" s="86">
        <v>0</v>
      </c>
      <c r="J700" s="86">
        <v>0</v>
      </c>
      <c r="K700" s="87">
        <v>0</v>
      </c>
      <c r="L700" s="87">
        <v>0</v>
      </c>
      <c r="M700" s="84">
        <v>400000</v>
      </c>
      <c r="N700" s="88" t="s">
        <v>530</v>
      </c>
      <c r="O700" s="67"/>
      <c r="P700" s="80">
        <v>691</v>
      </c>
    </row>
    <row r="701" spans="1:16" x14ac:dyDescent="0.2">
      <c r="A701" s="81">
        <v>687</v>
      </c>
      <c r="B701" s="82" t="s">
        <v>1941</v>
      </c>
      <c r="C701" s="83" t="s">
        <v>1933</v>
      </c>
      <c r="D701" s="83" t="s">
        <v>1942</v>
      </c>
      <c r="E701" s="83" t="s">
        <v>1943</v>
      </c>
      <c r="F701" s="84">
        <v>5000</v>
      </c>
      <c r="G701" s="84">
        <v>5000</v>
      </c>
      <c r="H701" s="89" t="s">
        <v>127</v>
      </c>
      <c r="I701" s="86">
        <v>0</v>
      </c>
      <c r="J701" s="86">
        <v>0</v>
      </c>
      <c r="K701" s="87">
        <v>0</v>
      </c>
      <c r="L701" s="87">
        <v>0</v>
      </c>
      <c r="M701" s="84">
        <v>5000</v>
      </c>
      <c r="N701" s="88" t="s">
        <v>530</v>
      </c>
      <c r="O701" s="67"/>
      <c r="P701" s="80">
        <v>692</v>
      </c>
    </row>
    <row r="702" spans="1:16" x14ac:dyDescent="0.2">
      <c r="A702" s="81">
        <v>688</v>
      </c>
      <c r="B702" s="82" t="s">
        <v>1944</v>
      </c>
      <c r="C702" s="83" t="s">
        <v>1054</v>
      </c>
      <c r="D702" s="83" t="s">
        <v>1945</v>
      </c>
      <c r="E702" s="83" t="s">
        <v>1946</v>
      </c>
      <c r="F702" s="84">
        <v>22500</v>
      </c>
      <c r="G702" s="84">
        <v>22500</v>
      </c>
      <c r="H702" s="89" t="s">
        <v>127</v>
      </c>
      <c r="I702" s="86">
        <v>0</v>
      </c>
      <c r="J702" s="86">
        <v>0</v>
      </c>
      <c r="K702" s="87">
        <v>0</v>
      </c>
      <c r="L702" s="87">
        <v>0</v>
      </c>
      <c r="M702" s="84">
        <v>22500</v>
      </c>
      <c r="N702" s="88" t="s">
        <v>530</v>
      </c>
      <c r="O702" s="67"/>
      <c r="P702" s="80">
        <v>693</v>
      </c>
    </row>
    <row r="703" spans="1:16" x14ac:dyDescent="0.2">
      <c r="A703" s="81">
        <v>689</v>
      </c>
      <c r="B703" s="82" t="s">
        <v>1947</v>
      </c>
      <c r="C703" s="83" t="s">
        <v>481</v>
      </c>
      <c r="D703" s="83" t="s">
        <v>1948</v>
      </c>
      <c r="E703" s="83" t="s">
        <v>1949</v>
      </c>
      <c r="F703" s="84">
        <v>153000</v>
      </c>
      <c r="G703" s="84">
        <v>153000</v>
      </c>
      <c r="H703" s="89" t="s">
        <v>127</v>
      </c>
      <c r="I703" s="86">
        <v>0</v>
      </c>
      <c r="J703" s="86">
        <v>0</v>
      </c>
      <c r="K703" s="87">
        <v>0</v>
      </c>
      <c r="L703" s="87">
        <v>0</v>
      </c>
      <c r="M703" s="84">
        <v>153000</v>
      </c>
      <c r="N703" s="88" t="s">
        <v>530</v>
      </c>
      <c r="O703" s="67"/>
      <c r="P703" s="80">
        <v>694</v>
      </c>
    </row>
    <row r="704" spans="1:16" ht="30" x14ac:dyDescent="0.2">
      <c r="A704" s="81">
        <v>690</v>
      </c>
      <c r="B704" s="82" t="s">
        <v>1950</v>
      </c>
      <c r="C704" s="83" t="s">
        <v>481</v>
      </c>
      <c r="D704" s="83" t="s">
        <v>1951</v>
      </c>
      <c r="E704" s="83" t="s">
        <v>1952</v>
      </c>
      <c r="F704" s="84">
        <v>300000</v>
      </c>
      <c r="G704" s="84">
        <v>300000</v>
      </c>
      <c r="H704" s="89" t="s">
        <v>127</v>
      </c>
      <c r="I704" s="86">
        <v>0</v>
      </c>
      <c r="J704" s="86">
        <v>0</v>
      </c>
      <c r="K704" s="87">
        <v>0</v>
      </c>
      <c r="L704" s="87">
        <v>0</v>
      </c>
      <c r="M704" s="84">
        <v>300000</v>
      </c>
      <c r="N704" s="88" t="s">
        <v>530</v>
      </c>
      <c r="O704" s="67"/>
      <c r="P704" s="80">
        <v>695</v>
      </c>
    </row>
    <row r="705" spans="1:16" ht="30" x14ac:dyDescent="0.2">
      <c r="A705" s="81">
        <v>691</v>
      </c>
      <c r="B705" s="82" t="s">
        <v>1953</v>
      </c>
      <c r="C705" s="83" t="s">
        <v>481</v>
      </c>
      <c r="D705" s="83" t="s">
        <v>1954</v>
      </c>
      <c r="E705" s="83" t="s">
        <v>1955</v>
      </c>
      <c r="F705" s="84">
        <v>150000</v>
      </c>
      <c r="G705" s="84">
        <v>150000</v>
      </c>
      <c r="H705" s="89" t="s">
        <v>127</v>
      </c>
      <c r="I705" s="86">
        <v>0</v>
      </c>
      <c r="J705" s="86">
        <v>0</v>
      </c>
      <c r="K705" s="87">
        <v>0</v>
      </c>
      <c r="L705" s="87">
        <v>0</v>
      </c>
      <c r="M705" s="84">
        <v>150000</v>
      </c>
      <c r="N705" s="88" t="s">
        <v>530</v>
      </c>
      <c r="O705" s="67"/>
      <c r="P705" s="80">
        <v>696</v>
      </c>
    </row>
    <row r="706" spans="1:16" ht="30" x14ac:dyDescent="0.2">
      <c r="A706" s="81">
        <v>692</v>
      </c>
      <c r="B706" s="82" t="s">
        <v>1956</v>
      </c>
      <c r="C706" s="83" t="s">
        <v>481</v>
      </c>
      <c r="D706" s="83" t="s">
        <v>1957</v>
      </c>
      <c r="E706" s="83" t="s">
        <v>1958</v>
      </c>
      <c r="F706" s="84">
        <v>100000</v>
      </c>
      <c r="G706" s="84">
        <v>100000</v>
      </c>
      <c r="H706" s="89" t="s">
        <v>127</v>
      </c>
      <c r="I706" s="86">
        <v>0</v>
      </c>
      <c r="J706" s="86">
        <v>0</v>
      </c>
      <c r="K706" s="87">
        <v>0</v>
      </c>
      <c r="L706" s="87">
        <v>0</v>
      </c>
      <c r="M706" s="84">
        <v>100000</v>
      </c>
      <c r="N706" s="88" t="s">
        <v>530</v>
      </c>
      <c r="O706" s="67"/>
      <c r="P706" s="80">
        <v>697</v>
      </c>
    </row>
    <row r="707" spans="1:16" x14ac:dyDescent="0.2">
      <c r="A707" s="81">
        <v>693</v>
      </c>
      <c r="B707" s="82" t="s">
        <v>1959</v>
      </c>
      <c r="C707" s="83" t="s">
        <v>481</v>
      </c>
      <c r="D707" s="83" t="s">
        <v>187</v>
      </c>
      <c r="E707" s="83" t="s">
        <v>1960</v>
      </c>
      <c r="F707" s="84">
        <v>125000</v>
      </c>
      <c r="G707" s="84">
        <v>125000</v>
      </c>
      <c r="H707" s="89" t="s">
        <v>127</v>
      </c>
      <c r="I707" s="86">
        <v>0</v>
      </c>
      <c r="J707" s="86">
        <v>0</v>
      </c>
      <c r="K707" s="87">
        <v>0</v>
      </c>
      <c r="L707" s="87">
        <v>0</v>
      </c>
      <c r="M707" s="84">
        <v>125000</v>
      </c>
      <c r="N707" s="88" t="s">
        <v>530</v>
      </c>
      <c r="O707" s="67"/>
      <c r="P707" s="80">
        <v>698</v>
      </c>
    </row>
    <row r="708" spans="1:16" x14ac:dyDescent="0.2">
      <c r="A708" s="81">
        <v>694</v>
      </c>
      <c r="B708" s="82" t="s">
        <v>1961</v>
      </c>
      <c r="C708" s="83" t="s">
        <v>481</v>
      </c>
      <c r="D708" s="83" t="s">
        <v>1962</v>
      </c>
      <c r="E708" s="83" t="s">
        <v>1963</v>
      </c>
      <c r="F708" s="84">
        <v>20000</v>
      </c>
      <c r="G708" s="84">
        <v>20000</v>
      </c>
      <c r="H708" s="89" t="s">
        <v>127</v>
      </c>
      <c r="I708" s="86">
        <v>0</v>
      </c>
      <c r="J708" s="86">
        <v>0</v>
      </c>
      <c r="K708" s="87">
        <v>0</v>
      </c>
      <c r="L708" s="87">
        <v>0</v>
      </c>
      <c r="M708" s="84">
        <v>20000</v>
      </c>
      <c r="N708" s="88" t="s">
        <v>530</v>
      </c>
      <c r="O708" s="67"/>
      <c r="P708" s="80">
        <v>699</v>
      </c>
    </row>
    <row r="709" spans="1:16" ht="30" x14ac:dyDescent="0.2">
      <c r="A709" s="81">
        <v>695</v>
      </c>
      <c r="B709" s="82" t="s">
        <v>1964</v>
      </c>
      <c r="C709" s="83" t="s">
        <v>696</v>
      </c>
      <c r="D709" s="83" t="s">
        <v>1965</v>
      </c>
      <c r="E709" s="83" t="s">
        <v>1966</v>
      </c>
      <c r="F709" s="84">
        <v>97000</v>
      </c>
      <c r="G709" s="84">
        <v>97000</v>
      </c>
      <c r="H709" s="89" t="s">
        <v>127</v>
      </c>
      <c r="I709" s="86">
        <v>0</v>
      </c>
      <c r="J709" s="86">
        <v>0</v>
      </c>
      <c r="K709" s="87">
        <v>0</v>
      </c>
      <c r="L709" s="87">
        <v>0</v>
      </c>
      <c r="M709" s="84">
        <v>97000</v>
      </c>
      <c r="N709" s="88" t="s">
        <v>530</v>
      </c>
      <c r="O709" s="67"/>
      <c r="P709" s="80">
        <v>700</v>
      </c>
    </row>
    <row r="710" spans="1:16" ht="30" x14ac:dyDescent="0.2">
      <c r="A710" s="81">
        <v>696</v>
      </c>
      <c r="B710" s="82" t="s">
        <v>1967</v>
      </c>
      <c r="C710" s="83" t="s">
        <v>696</v>
      </c>
      <c r="D710" s="83" t="s">
        <v>1622</v>
      </c>
      <c r="E710" s="83" t="s">
        <v>1968</v>
      </c>
      <c r="F710" s="84">
        <v>150000</v>
      </c>
      <c r="G710" s="84">
        <v>150000</v>
      </c>
      <c r="H710" s="89" t="s">
        <v>127</v>
      </c>
      <c r="I710" s="86">
        <v>0</v>
      </c>
      <c r="J710" s="86">
        <v>0</v>
      </c>
      <c r="K710" s="87">
        <v>0</v>
      </c>
      <c r="L710" s="87">
        <v>0</v>
      </c>
      <c r="M710" s="84">
        <v>150000</v>
      </c>
      <c r="N710" s="88" t="s">
        <v>530</v>
      </c>
      <c r="O710" s="67"/>
      <c r="P710" s="80">
        <v>701</v>
      </c>
    </row>
    <row r="711" spans="1:16" ht="30" x14ac:dyDescent="0.2">
      <c r="A711" s="81">
        <v>697</v>
      </c>
      <c r="B711" s="82" t="s">
        <v>1969</v>
      </c>
      <c r="C711" s="83" t="s">
        <v>696</v>
      </c>
      <c r="D711" s="83" t="s">
        <v>1622</v>
      </c>
      <c r="E711" s="83" t="s">
        <v>1970</v>
      </c>
      <c r="F711" s="84">
        <v>240000</v>
      </c>
      <c r="G711" s="84">
        <v>240000</v>
      </c>
      <c r="H711" s="89" t="s">
        <v>127</v>
      </c>
      <c r="I711" s="86">
        <v>0</v>
      </c>
      <c r="J711" s="86">
        <v>0</v>
      </c>
      <c r="K711" s="87">
        <v>0</v>
      </c>
      <c r="L711" s="87">
        <v>0</v>
      </c>
      <c r="M711" s="84">
        <v>240000</v>
      </c>
      <c r="N711" s="88" t="s">
        <v>530</v>
      </c>
      <c r="O711" s="67"/>
      <c r="P711" s="80">
        <v>702</v>
      </c>
    </row>
    <row r="712" spans="1:16" x14ac:dyDescent="0.2">
      <c r="A712" s="81">
        <v>698</v>
      </c>
      <c r="B712" s="82" t="s">
        <v>1971</v>
      </c>
      <c r="C712" s="83" t="s">
        <v>1591</v>
      </c>
      <c r="D712" s="83" t="s">
        <v>1972</v>
      </c>
      <c r="E712" s="83" t="s">
        <v>1973</v>
      </c>
      <c r="F712" s="84">
        <v>75000</v>
      </c>
      <c r="G712" s="84">
        <v>75000</v>
      </c>
      <c r="H712" s="89" t="s">
        <v>127</v>
      </c>
      <c r="I712" s="86">
        <v>0</v>
      </c>
      <c r="J712" s="86">
        <v>0</v>
      </c>
      <c r="K712" s="87">
        <v>0</v>
      </c>
      <c r="L712" s="87">
        <v>0</v>
      </c>
      <c r="M712" s="84">
        <v>75000</v>
      </c>
      <c r="N712" s="88" t="s">
        <v>530</v>
      </c>
      <c r="O712" s="67"/>
      <c r="P712" s="80">
        <v>703</v>
      </c>
    </row>
    <row r="713" spans="1:16" x14ac:dyDescent="0.2">
      <c r="A713" s="81">
        <v>699</v>
      </c>
      <c r="B713" s="82" t="s">
        <v>1974</v>
      </c>
      <c r="C713" s="83" t="s">
        <v>481</v>
      </c>
      <c r="D713" s="83" t="s">
        <v>1975</v>
      </c>
      <c r="E713" s="83" t="s">
        <v>1976</v>
      </c>
      <c r="F713" s="84">
        <v>25000</v>
      </c>
      <c r="G713" s="84">
        <v>25000</v>
      </c>
      <c r="H713" s="89" t="s">
        <v>127</v>
      </c>
      <c r="I713" s="86">
        <v>0</v>
      </c>
      <c r="J713" s="86">
        <v>0</v>
      </c>
      <c r="K713" s="87">
        <v>0</v>
      </c>
      <c r="L713" s="87">
        <v>0</v>
      </c>
      <c r="M713" s="84">
        <v>25000</v>
      </c>
      <c r="N713" s="88" t="s">
        <v>530</v>
      </c>
      <c r="O713" s="67"/>
      <c r="P713" s="80">
        <v>704</v>
      </c>
    </row>
    <row r="714" spans="1:16" x14ac:dyDescent="0.2">
      <c r="A714" s="81">
        <v>700</v>
      </c>
      <c r="B714" s="82" t="s">
        <v>1977</v>
      </c>
      <c r="C714" s="83" t="s">
        <v>481</v>
      </c>
      <c r="D714" s="83" t="s">
        <v>1978</v>
      </c>
      <c r="E714" s="83" t="s">
        <v>1979</v>
      </c>
      <c r="F714" s="84">
        <v>280000</v>
      </c>
      <c r="G714" s="84">
        <v>280000</v>
      </c>
      <c r="H714" s="89" t="s">
        <v>127</v>
      </c>
      <c r="I714" s="86">
        <v>0</v>
      </c>
      <c r="J714" s="86">
        <v>0</v>
      </c>
      <c r="K714" s="87">
        <v>0</v>
      </c>
      <c r="L714" s="87">
        <v>0</v>
      </c>
      <c r="M714" s="84">
        <v>280000</v>
      </c>
      <c r="N714" s="88" t="s">
        <v>530</v>
      </c>
      <c r="O714" s="67"/>
      <c r="P714" s="80">
        <v>705</v>
      </c>
    </row>
    <row r="715" spans="1:16" x14ac:dyDescent="0.2">
      <c r="A715" s="81">
        <v>701</v>
      </c>
      <c r="B715" s="82" t="s">
        <v>1980</v>
      </c>
      <c r="C715" s="83" t="s">
        <v>481</v>
      </c>
      <c r="D715" s="83" t="s">
        <v>1981</v>
      </c>
      <c r="E715" s="83" t="s">
        <v>1982</v>
      </c>
      <c r="F715" s="84">
        <v>8000</v>
      </c>
      <c r="G715" s="84">
        <v>8000</v>
      </c>
      <c r="H715" s="89" t="s">
        <v>127</v>
      </c>
      <c r="I715" s="86">
        <v>0</v>
      </c>
      <c r="J715" s="86">
        <v>0</v>
      </c>
      <c r="K715" s="87">
        <v>0</v>
      </c>
      <c r="L715" s="87">
        <v>0</v>
      </c>
      <c r="M715" s="84">
        <v>8000</v>
      </c>
      <c r="N715" s="88" t="s">
        <v>530</v>
      </c>
      <c r="O715" s="67"/>
      <c r="P715" s="80">
        <v>706</v>
      </c>
    </row>
    <row r="716" spans="1:16" x14ac:dyDescent="0.2">
      <c r="A716" s="81">
        <v>702</v>
      </c>
      <c r="B716" s="82" t="s">
        <v>1983</v>
      </c>
      <c r="C716" s="83" t="s">
        <v>481</v>
      </c>
      <c r="D716" s="83" t="s">
        <v>1984</v>
      </c>
      <c r="E716" s="83" t="s">
        <v>1985</v>
      </c>
      <c r="F716" s="84">
        <v>8000</v>
      </c>
      <c r="G716" s="84">
        <v>8000</v>
      </c>
      <c r="H716" s="89" t="s">
        <v>127</v>
      </c>
      <c r="I716" s="86">
        <v>0</v>
      </c>
      <c r="J716" s="86">
        <v>0</v>
      </c>
      <c r="K716" s="87">
        <v>0</v>
      </c>
      <c r="L716" s="87">
        <v>0</v>
      </c>
      <c r="M716" s="84">
        <v>8000</v>
      </c>
      <c r="N716" s="88" t="s">
        <v>530</v>
      </c>
      <c r="O716" s="67"/>
      <c r="P716" s="80">
        <v>707</v>
      </c>
    </row>
    <row r="717" spans="1:16" x14ac:dyDescent="0.2">
      <c r="A717" s="81">
        <v>703</v>
      </c>
      <c r="B717" s="82" t="s">
        <v>1986</v>
      </c>
      <c r="C717" s="83" t="s">
        <v>1987</v>
      </c>
      <c r="D717" s="83" t="s">
        <v>1988</v>
      </c>
      <c r="E717" s="83" t="s">
        <v>1989</v>
      </c>
      <c r="F717" s="84">
        <v>80000</v>
      </c>
      <c r="G717" s="84">
        <v>80000</v>
      </c>
      <c r="H717" s="89" t="s">
        <v>127</v>
      </c>
      <c r="I717" s="86">
        <v>0</v>
      </c>
      <c r="J717" s="86">
        <v>0</v>
      </c>
      <c r="K717" s="87">
        <v>0</v>
      </c>
      <c r="L717" s="87">
        <v>0</v>
      </c>
      <c r="M717" s="84">
        <v>80000</v>
      </c>
      <c r="N717" s="88" t="s">
        <v>530</v>
      </c>
      <c r="O717" s="67"/>
      <c r="P717" s="80">
        <v>708</v>
      </c>
    </row>
    <row r="718" spans="1:16" x14ac:dyDescent="0.2">
      <c r="A718" s="81">
        <v>704</v>
      </c>
      <c r="B718" s="82" t="s">
        <v>1990</v>
      </c>
      <c r="C718" s="83" t="s">
        <v>481</v>
      </c>
      <c r="D718" s="83" t="s">
        <v>1991</v>
      </c>
      <c r="E718" s="83" t="s">
        <v>1992</v>
      </c>
      <c r="F718" s="84">
        <v>7000</v>
      </c>
      <c r="G718" s="84">
        <v>7000</v>
      </c>
      <c r="H718" s="89" t="s">
        <v>127</v>
      </c>
      <c r="I718" s="86">
        <v>0</v>
      </c>
      <c r="J718" s="86">
        <v>0</v>
      </c>
      <c r="K718" s="87">
        <v>0</v>
      </c>
      <c r="L718" s="87">
        <v>0</v>
      </c>
      <c r="M718" s="84">
        <v>7000</v>
      </c>
      <c r="N718" s="88" t="s">
        <v>530</v>
      </c>
      <c r="O718" s="67"/>
      <c r="P718" s="80">
        <v>709</v>
      </c>
    </row>
    <row r="719" spans="1:16" x14ac:dyDescent="0.2">
      <c r="A719" s="81">
        <v>705</v>
      </c>
      <c r="B719" s="82" t="s">
        <v>1993</v>
      </c>
      <c r="C719" s="83" t="s">
        <v>481</v>
      </c>
      <c r="D719" s="83" t="s">
        <v>1994</v>
      </c>
      <c r="E719" s="83" t="s">
        <v>1995</v>
      </c>
      <c r="F719" s="84">
        <v>40000</v>
      </c>
      <c r="G719" s="84">
        <v>40000</v>
      </c>
      <c r="H719" s="89" t="s">
        <v>127</v>
      </c>
      <c r="I719" s="86">
        <v>0</v>
      </c>
      <c r="J719" s="86">
        <v>0</v>
      </c>
      <c r="K719" s="87">
        <v>0</v>
      </c>
      <c r="L719" s="87">
        <v>0</v>
      </c>
      <c r="M719" s="84">
        <v>40000</v>
      </c>
      <c r="N719" s="88" t="s">
        <v>530</v>
      </c>
      <c r="O719" s="67"/>
      <c r="P719" s="80">
        <v>710</v>
      </c>
    </row>
    <row r="720" spans="1:16" x14ac:dyDescent="0.2">
      <c r="A720" s="81">
        <v>706</v>
      </c>
      <c r="B720" s="82" t="s">
        <v>1996</v>
      </c>
      <c r="C720" s="83" t="s">
        <v>481</v>
      </c>
      <c r="D720" s="83" t="s">
        <v>1997</v>
      </c>
      <c r="E720" s="83" t="s">
        <v>1998</v>
      </c>
      <c r="F720" s="84">
        <v>16700</v>
      </c>
      <c r="G720" s="84">
        <v>16700</v>
      </c>
      <c r="H720" s="89" t="s">
        <v>127</v>
      </c>
      <c r="I720" s="86">
        <v>0</v>
      </c>
      <c r="J720" s="86">
        <v>0</v>
      </c>
      <c r="K720" s="87">
        <v>0</v>
      </c>
      <c r="L720" s="87">
        <v>0</v>
      </c>
      <c r="M720" s="84">
        <v>16700</v>
      </c>
      <c r="N720" s="88" t="s">
        <v>530</v>
      </c>
      <c r="O720" s="67"/>
      <c r="P720" s="80">
        <v>711</v>
      </c>
    </row>
    <row r="721" spans="1:16" ht="30" x14ac:dyDescent="0.2">
      <c r="A721" s="81">
        <v>707</v>
      </c>
      <c r="B721" s="82" t="s">
        <v>1999</v>
      </c>
      <c r="C721" s="83" t="s">
        <v>2000</v>
      </c>
      <c r="D721" s="83" t="s">
        <v>2001</v>
      </c>
      <c r="E721" s="83" t="s">
        <v>2002</v>
      </c>
      <c r="F721" s="84">
        <v>325000</v>
      </c>
      <c r="G721" s="84">
        <v>325000</v>
      </c>
      <c r="H721" s="89" t="s">
        <v>127</v>
      </c>
      <c r="I721" s="86">
        <v>0</v>
      </c>
      <c r="J721" s="86">
        <v>0</v>
      </c>
      <c r="K721" s="87">
        <v>0</v>
      </c>
      <c r="L721" s="87">
        <v>0</v>
      </c>
      <c r="M721" s="84">
        <v>325000</v>
      </c>
      <c r="N721" s="88" t="s">
        <v>530</v>
      </c>
      <c r="O721" s="67"/>
      <c r="P721" s="80">
        <v>712</v>
      </c>
    </row>
    <row r="722" spans="1:16" x14ac:dyDescent="0.2">
      <c r="A722" s="81">
        <v>708</v>
      </c>
      <c r="B722" s="82" t="s">
        <v>2003</v>
      </c>
      <c r="C722" s="83" t="s">
        <v>481</v>
      </c>
      <c r="D722" s="83" t="s">
        <v>2004</v>
      </c>
      <c r="E722" s="83" t="s">
        <v>2005</v>
      </c>
      <c r="F722" s="84">
        <v>558500</v>
      </c>
      <c r="G722" s="84">
        <v>558500</v>
      </c>
      <c r="H722" s="89" t="s">
        <v>127</v>
      </c>
      <c r="I722" s="86">
        <v>0</v>
      </c>
      <c r="J722" s="86">
        <v>0</v>
      </c>
      <c r="K722" s="87">
        <v>0</v>
      </c>
      <c r="L722" s="87">
        <v>0</v>
      </c>
      <c r="M722" s="84">
        <v>558500</v>
      </c>
      <c r="N722" s="88" t="s">
        <v>530</v>
      </c>
      <c r="O722" s="67"/>
      <c r="P722" s="80">
        <v>713</v>
      </c>
    </row>
    <row r="723" spans="1:16" x14ac:dyDescent="0.2">
      <c r="A723" s="81">
        <v>709</v>
      </c>
      <c r="B723" s="82" t="s">
        <v>2006</v>
      </c>
      <c r="C723" s="83" t="s">
        <v>481</v>
      </c>
      <c r="D723" s="83" t="s">
        <v>2007</v>
      </c>
      <c r="E723" s="83" t="s">
        <v>2008</v>
      </c>
      <c r="F723" s="84">
        <v>21500</v>
      </c>
      <c r="G723" s="84">
        <v>21500</v>
      </c>
      <c r="H723" s="89" t="s">
        <v>127</v>
      </c>
      <c r="I723" s="86">
        <v>0</v>
      </c>
      <c r="J723" s="86">
        <v>0</v>
      </c>
      <c r="K723" s="87">
        <v>0</v>
      </c>
      <c r="L723" s="87">
        <v>0</v>
      </c>
      <c r="M723" s="84">
        <v>21500</v>
      </c>
      <c r="N723" s="88" t="s">
        <v>530</v>
      </c>
      <c r="O723" s="67"/>
      <c r="P723" s="80">
        <v>714</v>
      </c>
    </row>
    <row r="724" spans="1:16" ht="30" x14ac:dyDescent="0.2">
      <c r="A724" s="81">
        <v>710</v>
      </c>
      <c r="B724" s="82" t="s">
        <v>2009</v>
      </c>
      <c r="C724" s="83" t="s">
        <v>691</v>
      </c>
      <c r="D724" s="83" t="s">
        <v>2010</v>
      </c>
      <c r="E724" s="83" t="s">
        <v>2011</v>
      </c>
      <c r="F724" s="84">
        <v>1200000</v>
      </c>
      <c r="G724" s="84">
        <v>1200000</v>
      </c>
      <c r="H724" s="89" t="s">
        <v>127</v>
      </c>
      <c r="I724" s="86">
        <v>0</v>
      </c>
      <c r="J724" s="86">
        <v>0</v>
      </c>
      <c r="K724" s="87">
        <v>0</v>
      </c>
      <c r="L724" s="87">
        <v>0</v>
      </c>
      <c r="M724" s="84">
        <v>1200000</v>
      </c>
      <c r="N724" s="88" t="s">
        <v>530</v>
      </c>
      <c r="O724" s="67"/>
      <c r="P724" s="80">
        <v>715</v>
      </c>
    </row>
    <row r="725" spans="1:16" ht="30" x14ac:dyDescent="0.2">
      <c r="A725" s="81">
        <v>711</v>
      </c>
      <c r="B725" s="82" t="s">
        <v>2012</v>
      </c>
      <c r="C725" s="83" t="s">
        <v>691</v>
      </c>
      <c r="D725" s="83" t="s">
        <v>1622</v>
      </c>
      <c r="E725" s="83" t="s">
        <v>2013</v>
      </c>
      <c r="F725" s="84">
        <v>29000</v>
      </c>
      <c r="G725" s="84">
        <v>29000</v>
      </c>
      <c r="H725" s="89" t="s">
        <v>127</v>
      </c>
      <c r="I725" s="86">
        <v>0</v>
      </c>
      <c r="J725" s="86">
        <v>0</v>
      </c>
      <c r="K725" s="87">
        <v>0</v>
      </c>
      <c r="L725" s="87">
        <v>0</v>
      </c>
      <c r="M725" s="84">
        <v>29000</v>
      </c>
      <c r="N725" s="88" t="s">
        <v>530</v>
      </c>
      <c r="O725" s="67"/>
      <c r="P725" s="80">
        <v>716</v>
      </c>
    </row>
    <row r="726" spans="1:16" ht="30" x14ac:dyDescent="0.2">
      <c r="A726" s="81">
        <v>712</v>
      </c>
      <c r="B726" s="82" t="s">
        <v>2014</v>
      </c>
      <c r="C726" s="83" t="s">
        <v>691</v>
      </c>
      <c r="D726" s="83" t="s">
        <v>1622</v>
      </c>
      <c r="E726" s="83" t="s">
        <v>2015</v>
      </c>
      <c r="F726" s="84">
        <v>485000</v>
      </c>
      <c r="G726" s="84">
        <v>485000</v>
      </c>
      <c r="H726" s="89" t="s">
        <v>127</v>
      </c>
      <c r="I726" s="86">
        <v>0</v>
      </c>
      <c r="J726" s="86">
        <v>0</v>
      </c>
      <c r="K726" s="87">
        <v>0</v>
      </c>
      <c r="L726" s="87">
        <v>0</v>
      </c>
      <c r="M726" s="84">
        <v>485000</v>
      </c>
      <c r="N726" s="88" t="s">
        <v>530</v>
      </c>
      <c r="O726" s="67"/>
      <c r="P726" s="80">
        <v>717</v>
      </c>
    </row>
    <row r="727" spans="1:16" ht="30" x14ac:dyDescent="0.2">
      <c r="A727" s="81">
        <v>713</v>
      </c>
      <c r="B727" s="82" t="s">
        <v>2016</v>
      </c>
      <c r="C727" s="83" t="s">
        <v>691</v>
      </c>
      <c r="D727" s="83" t="s">
        <v>1622</v>
      </c>
      <c r="E727" s="83" t="s">
        <v>2017</v>
      </c>
      <c r="F727" s="84">
        <v>0</v>
      </c>
      <c r="G727" s="84">
        <v>0</v>
      </c>
      <c r="H727" s="89" t="s">
        <v>127</v>
      </c>
      <c r="I727" s="86">
        <v>0</v>
      </c>
      <c r="J727" s="86">
        <v>0</v>
      </c>
      <c r="K727" s="87">
        <v>0</v>
      </c>
      <c r="L727" s="87">
        <v>0</v>
      </c>
      <c r="M727" s="84">
        <v>0</v>
      </c>
      <c r="N727" s="88" t="s">
        <v>530</v>
      </c>
      <c r="O727" s="67"/>
      <c r="P727" s="80">
        <v>718</v>
      </c>
    </row>
    <row r="728" spans="1:16" ht="30" x14ac:dyDescent="0.2">
      <c r="A728" s="81">
        <v>714</v>
      </c>
      <c r="B728" s="82" t="s">
        <v>2018</v>
      </c>
      <c r="C728" s="83" t="s">
        <v>481</v>
      </c>
      <c r="D728" s="83" t="s">
        <v>1628</v>
      </c>
      <c r="E728" s="83" t="s">
        <v>2019</v>
      </c>
      <c r="F728" s="84">
        <v>12000</v>
      </c>
      <c r="G728" s="84">
        <v>12000</v>
      </c>
      <c r="H728" s="89" t="s">
        <v>127</v>
      </c>
      <c r="I728" s="86">
        <v>0</v>
      </c>
      <c r="J728" s="86">
        <v>0</v>
      </c>
      <c r="K728" s="87">
        <v>0</v>
      </c>
      <c r="L728" s="87">
        <v>0</v>
      </c>
      <c r="M728" s="84">
        <v>12000</v>
      </c>
      <c r="N728" s="88" t="s">
        <v>530</v>
      </c>
      <c r="O728" s="67"/>
      <c r="P728" s="80">
        <v>719</v>
      </c>
    </row>
    <row r="729" spans="1:16" x14ac:dyDescent="0.2">
      <c r="A729" s="81">
        <v>715</v>
      </c>
      <c r="B729" s="82" t="s">
        <v>2020</v>
      </c>
      <c r="C729" s="83" t="s">
        <v>481</v>
      </c>
      <c r="D729" s="83" t="s">
        <v>2021</v>
      </c>
      <c r="E729" s="83" t="s">
        <v>2022</v>
      </c>
      <c r="F729" s="84">
        <v>75000</v>
      </c>
      <c r="G729" s="84">
        <v>75000</v>
      </c>
      <c r="H729" s="89" t="s">
        <v>127</v>
      </c>
      <c r="I729" s="86">
        <v>0</v>
      </c>
      <c r="J729" s="86">
        <v>0</v>
      </c>
      <c r="K729" s="87">
        <v>0</v>
      </c>
      <c r="L729" s="87">
        <v>0</v>
      </c>
      <c r="M729" s="84">
        <v>75000</v>
      </c>
      <c r="N729" s="88" t="s">
        <v>530</v>
      </c>
      <c r="O729" s="67"/>
      <c r="P729" s="80">
        <v>720</v>
      </c>
    </row>
    <row r="730" spans="1:16" ht="30" x14ac:dyDescent="0.2">
      <c r="A730" s="81">
        <v>716</v>
      </c>
      <c r="B730" s="82" t="s">
        <v>2023</v>
      </c>
      <c r="C730" s="83" t="s">
        <v>417</v>
      </c>
      <c r="D730" s="83" t="s">
        <v>2024</v>
      </c>
      <c r="E730" s="83" t="s">
        <v>2025</v>
      </c>
      <c r="F730" s="84">
        <v>15000</v>
      </c>
      <c r="G730" s="84">
        <v>15000</v>
      </c>
      <c r="H730" s="89" t="s">
        <v>127</v>
      </c>
      <c r="I730" s="86">
        <v>0</v>
      </c>
      <c r="J730" s="86">
        <v>0</v>
      </c>
      <c r="K730" s="87">
        <v>0</v>
      </c>
      <c r="L730" s="87">
        <v>0</v>
      </c>
      <c r="M730" s="84">
        <v>15000</v>
      </c>
      <c r="N730" s="88" t="s">
        <v>530</v>
      </c>
      <c r="O730" s="67"/>
      <c r="P730" s="80">
        <v>721</v>
      </c>
    </row>
    <row r="731" spans="1:16" ht="30" x14ac:dyDescent="0.2">
      <c r="A731" s="81">
        <v>717</v>
      </c>
      <c r="B731" s="82" t="s">
        <v>2026</v>
      </c>
      <c r="C731" s="83" t="s">
        <v>417</v>
      </c>
      <c r="D731" s="83" t="s">
        <v>1530</v>
      </c>
      <c r="E731" s="83" t="s">
        <v>2027</v>
      </c>
      <c r="F731" s="84">
        <v>0</v>
      </c>
      <c r="G731" s="84">
        <v>0</v>
      </c>
      <c r="H731" s="89" t="s">
        <v>127</v>
      </c>
      <c r="I731" s="86">
        <v>0</v>
      </c>
      <c r="J731" s="86">
        <v>0</v>
      </c>
      <c r="K731" s="87">
        <v>0</v>
      </c>
      <c r="L731" s="87">
        <v>0</v>
      </c>
      <c r="M731" s="84">
        <v>0</v>
      </c>
      <c r="N731" s="88" t="s">
        <v>530</v>
      </c>
      <c r="O731" s="67"/>
      <c r="P731" s="80">
        <v>722</v>
      </c>
    </row>
    <row r="732" spans="1:16" ht="30" x14ac:dyDescent="0.2">
      <c r="A732" s="81">
        <v>718</v>
      </c>
      <c r="B732" s="82" t="s">
        <v>2028</v>
      </c>
      <c r="C732" s="83" t="s">
        <v>417</v>
      </c>
      <c r="D732" s="83" t="s">
        <v>1988</v>
      </c>
      <c r="E732" s="83" t="s">
        <v>2029</v>
      </c>
      <c r="F732" s="84">
        <v>25000</v>
      </c>
      <c r="G732" s="84">
        <v>25000</v>
      </c>
      <c r="H732" s="89" t="s">
        <v>127</v>
      </c>
      <c r="I732" s="86">
        <v>0</v>
      </c>
      <c r="J732" s="86">
        <v>0</v>
      </c>
      <c r="K732" s="87">
        <v>0</v>
      </c>
      <c r="L732" s="87">
        <v>0</v>
      </c>
      <c r="M732" s="84">
        <v>25000</v>
      </c>
      <c r="N732" s="88" t="s">
        <v>530</v>
      </c>
      <c r="O732" s="67"/>
      <c r="P732" s="80">
        <v>723</v>
      </c>
    </row>
    <row r="733" spans="1:16" x14ac:dyDescent="0.2">
      <c r="A733" s="81">
        <v>719</v>
      </c>
      <c r="B733" s="82" t="s">
        <v>2030</v>
      </c>
      <c r="C733" s="83" t="s">
        <v>421</v>
      </c>
      <c r="D733" s="83" t="s">
        <v>2031</v>
      </c>
      <c r="E733" s="83" t="s">
        <v>2032</v>
      </c>
      <c r="F733" s="84">
        <v>75000</v>
      </c>
      <c r="G733" s="84">
        <v>75000</v>
      </c>
      <c r="H733" s="89" t="s">
        <v>127</v>
      </c>
      <c r="I733" s="86">
        <v>0</v>
      </c>
      <c r="J733" s="86">
        <v>0</v>
      </c>
      <c r="K733" s="87">
        <v>0</v>
      </c>
      <c r="L733" s="87">
        <v>0</v>
      </c>
      <c r="M733" s="84">
        <v>75000</v>
      </c>
      <c r="N733" s="88" t="s">
        <v>530</v>
      </c>
      <c r="O733" s="67"/>
      <c r="P733" s="80">
        <v>724</v>
      </c>
    </row>
    <row r="734" spans="1:16" x14ac:dyDescent="0.2">
      <c r="A734" s="81">
        <v>720</v>
      </c>
      <c r="B734" s="82" t="s">
        <v>2033</v>
      </c>
      <c r="C734" s="83" t="s">
        <v>2034</v>
      </c>
      <c r="D734" s="83" t="s">
        <v>1972</v>
      </c>
      <c r="E734" s="83" t="s">
        <v>2035</v>
      </c>
      <c r="F734" s="84">
        <v>75000</v>
      </c>
      <c r="G734" s="84">
        <v>75000</v>
      </c>
      <c r="H734" s="89" t="s">
        <v>127</v>
      </c>
      <c r="I734" s="86">
        <v>0</v>
      </c>
      <c r="J734" s="86">
        <v>0</v>
      </c>
      <c r="K734" s="87">
        <v>0</v>
      </c>
      <c r="L734" s="87">
        <v>0</v>
      </c>
      <c r="M734" s="84">
        <v>75000</v>
      </c>
      <c r="N734" s="88" t="s">
        <v>530</v>
      </c>
      <c r="O734" s="67"/>
      <c r="P734" s="80">
        <v>725</v>
      </c>
    </row>
    <row r="735" spans="1:16" x14ac:dyDescent="0.2">
      <c r="A735" s="81">
        <v>721</v>
      </c>
      <c r="B735" s="82" t="s">
        <v>2036</v>
      </c>
      <c r="C735" s="83" t="s">
        <v>2034</v>
      </c>
      <c r="D735" s="83" t="s">
        <v>1592</v>
      </c>
      <c r="E735" s="83" t="s">
        <v>2037</v>
      </c>
      <c r="F735" s="84">
        <v>3000</v>
      </c>
      <c r="G735" s="84">
        <v>3000</v>
      </c>
      <c r="H735" s="89" t="s">
        <v>127</v>
      </c>
      <c r="I735" s="86">
        <v>0</v>
      </c>
      <c r="J735" s="86">
        <v>0</v>
      </c>
      <c r="K735" s="87">
        <v>0</v>
      </c>
      <c r="L735" s="87">
        <v>0</v>
      </c>
      <c r="M735" s="84">
        <v>3000</v>
      </c>
      <c r="N735" s="88" t="s">
        <v>530</v>
      </c>
      <c r="O735" s="67"/>
      <c r="P735" s="80">
        <v>726</v>
      </c>
    </row>
    <row r="736" spans="1:16" x14ac:dyDescent="0.2">
      <c r="A736" s="81">
        <v>722</v>
      </c>
      <c r="B736" s="82" t="s">
        <v>2038</v>
      </c>
      <c r="C736" s="83" t="s">
        <v>2034</v>
      </c>
      <c r="D736" s="83" t="s">
        <v>2039</v>
      </c>
      <c r="E736" s="83" t="s">
        <v>2040</v>
      </c>
      <c r="F736" s="84">
        <v>25000</v>
      </c>
      <c r="G736" s="84">
        <v>25000</v>
      </c>
      <c r="H736" s="89" t="s">
        <v>127</v>
      </c>
      <c r="I736" s="86">
        <v>0</v>
      </c>
      <c r="J736" s="86">
        <v>0</v>
      </c>
      <c r="K736" s="87">
        <v>0</v>
      </c>
      <c r="L736" s="87">
        <v>0</v>
      </c>
      <c r="M736" s="84">
        <v>25000</v>
      </c>
      <c r="N736" s="88" t="s">
        <v>530</v>
      </c>
      <c r="O736" s="67"/>
      <c r="P736" s="80">
        <v>727</v>
      </c>
    </row>
    <row r="737" spans="1:16" ht="30" x14ac:dyDescent="0.2">
      <c r="A737" s="81">
        <v>723</v>
      </c>
      <c r="B737" s="82" t="s">
        <v>2041</v>
      </c>
      <c r="C737" s="83" t="s">
        <v>2042</v>
      </c>
      <c r="D737" s="83" t="s">
        <v>1972</v>
      </c>
      <c r="E737" s="83" t="s">
        <v>2043</v>
      </c>
      <c r="F737" s="84">
        <v>75000</v>
      </c>
      <c r="G737" s="84">
        <v>75000</v>
      </c>
      <c r="H737" s="89" t="s">
        <v>127</v>
      </c>
      <c r="I737" s="86">
        <v>0</v>
      </c>
      <c r="J737" s="86">
        <v>0</v>
      </c>
      <c r="K737" s="87">
        <v>0</v>
      </c>
      <c r="L737" s="87">
        <v>0</v>
      </c>
      <c r="M737" s="84">
        <v>75000</v>
      </c>
      <c r="N737" s="88" t="s">
        <v>530</v>
      </c>
      <c r="O737" s="67"/>
      <c r="P737" s="80">
        <v>728</v>
      </c>
    </row>
    <row r="738" spans="1:16" ht="30" x14ac:dyDescent="0.2">
      <c r="A738" s="81">
        <v>724</v>
      </c>
      <c r="B738" s="82" t="s">
        <v>2044</v>
      </c>
      <c r="C738" s="83" t="s">
        <v>2042</v>
      </c>
      <c r="D738" s="83" t="s">
        <v>1843</v>
      </c>
      <c r="E738" s="83" t="s">
        <v>2045</v>
      </c>
      <c r="F738" s="84">
        <v>20000</v>
      </c>
      <c r="G738" s="84">
        <v>20000</v>
      </c>
      <c r="H738" s="89" t="s">
        <v>127</v>
      </c>
      <c r="I738" s="86">
        <v>0</v>
      </c>
      <c r="J738" s="86">
        <v>0</v>
      </c>
      <c r="K738" s="87">
        <v>0</v>
      </c>
      <c r="L738" s="87">
        <v>0</v>
      </c>
      <c r="M738" s="84">
        <v>20000</v>
      </c>
      <c r="N738" s="88" t="s">
        <v>530</v>
      </c>
      <c r="O738" s="67"/>
      <c r="P738" s="80">
        <v>729</v>
      </c>
    </row>
    <row r="739" spans="1:16" ht="30" x14ac:dyDescent="0.2">
      <c r="A739" s="81">
        <v>725</v>
      </c>
      <c r="B739" s="82" t="s">
        <v>2046</v>
      </c>
      <c r="C739" s="83" t="s">
        <v>2042</v>
      </c>
      <c r="D739" s="83" t="s">
        <v>1592</v>
      </c>
      <c r="E739" s="83" t="s">
        <v>2047</v>
      </c>
      <c r="F739" s="84">
        <v>3000</v>
      </c>
      <c r="G739" s="84">
        <v>3000</v>
      </c>
      <c r="H739" s="89" t="s">
        <v>127</v>
      </c>
      <c r="I739" s="86">
        <v>0</v>
      </c>
      <c r="J739" s="86">
        <v>0</v>
      </c>
      <c r="K739" s="87">
        <v>0</v>
      </c>
      <c r="L739" s="87">
        <v>0</v>
      </c>
      <c r="M739" s="84">
        <v>3000</v>
      </c>
      <c r="N739" s="88" t="s">
        <v>530</v>
      </c>
      <c r="O739" s="67"/>
      <c r="P739" s="80">
        <v>730</v>
      </c>
    </row>
    <row r="740" spans="1:16" x14ac:dyDescent="0.2">
      <c r="A740" s="81">
        <v>726</v>
      </c>
      <c r="B740" s="82" t="s">
        <v>2048</v>
      </c>
      <c r="C740" s="83" t="s">
        <v>2049</v>
      </c>
      <c r="D740" s="83" t="s">
        <v>1972</v>
      </c>
      <c r="E740" s="83" t="s">
        <v>2050</v>
      </c>
      <c r="F740" s="84">
        <v>75000</v>
      </c>
      <c r="G740" s="84">
        <v>75000</v>
      </c>
      <c r="H740" s="89" t="s">
        <v>127</v>
      </c>
      <c r="I740" s="86">
        <v>0</v>
      </c>
      <c r="J740" s="86">
        <v>0</v>
      </c>
      <c r="K740" s="87">
        <v>0</v>
      </c>
      <c r="L740" s="87">
        <v>0</v>
      </c>
      <c r="M740" s="84">
        <v>75000</v>
      </c>
      <c r="N740" s="88" t="s">
        <v>530</v>
      </c>
      <c r="O740" s="67"/>
      <c r="P740" s="80">
        <v>731</v>
      </c>
    </row>
    <row r="741" spans="1:16" x14ac:dyDescent="0.2">
      <c r="A741" s="81">
        <v>727</v>
      </c>
      <c r="B741" s="82" t="s">
        <v>2051</v>
      </c>
      <c r="C741" s="83" t="s">
        <v>2049</v>
      </c>
      <c r="D741" s="83" t="s">
        <v>1726</v>
      </c>
      <c r="E741" s="83" t="s">
        <v>2052</v>
      </c>
      <c r="F741" s="84">
        <v>25000</v>
      </c>
      <c r="G741" s="84">
        <v>25000</v>
      </c>
      <c r="H741" s="89" t="s">
        <v>127</v>
      </c>
      <c r="I741" s="86">
        <v>0</v>
      </c>
      <c r="J741" s="86">
        <v>0</v>
      </c>
      <c r="K741" s="87">
        <v>0</v>
      </c>
      <c r="L741" s="87">
        <v>0</v>
      </c>
      <c r="M741" s="84">
        <v>25000</v>
      </c>
      <c r="N741" s="88" t="s">
        <v>530</v>
      </c>
      <c r="O741" s="67"/>
      <c r="P741" s="80">
        <v>732</v>
      </c>
    </row>
    <row r="742" spans="1:16" x14ac:dyDescent="0.2">
      <c r="A742" s="81">
        <v>728</v>
      </c>
      <c r="B742" s="82" t="s">
        <v>2053</v>
      </c>
      <c r="C742" s="83" t="s">
        <v>2049</v>
      </c>
      <c r="D742" s="83" t="s">
        <v>1592</v>
      </c>
      <c r="E742" s="83" t="s">
        <v>2054</v>
      </c>
      <c r="F742" s="84">
        <v>3000</v>
      </c>
      <c r="G742" s="84">
        <v>3000</v>
      </c>
      <c r="H742" s="89" t="s">
        <v>127</v>
      </c>
      <c r="I742" s="86">
        <v>0</v>
      </c>
      <c r="J742" s="86">
        <v>0</v>
      </c>
      <c r="K742" s="87">
        <v>0</v>
      </c>
      <c r="L742" s="87">
        <v>0</v>
      </c>
      <c r="M742" s="84">
        <v>3000</v>
      </c>
      <c r="N742" s="88" t="s">
        <v>530</v>
      </c>
      <c r="O742" s="67"/>
      <c r="P742" s="80">
        <v>733</v>
      </c>
    </row>
    <row r="743" spans="1:16" x14ac:dyDescent="0.2">
      <c r="A743" s="81">
        <v>729</v>
      </c>
      <c r="B743" s="82" t="s">
        <v>2055</v>
      </c>
      <c r="C743" s="83" t="s">
        <v>2056</v>
      </c>
      <c r="D743" s="83" t="s">
        <v>2057</v>
      </c>
      <c r="E743" s="83" t="s">
        <v>2058</v>
      </c>
      <c r="F743" s="84">
        <v>15000</v>
      </c>
      <c r="G743" s="84">
        <v>15000</v>
      </c>
      <c r="H743" s="89" t="s">
        <v>127</v>
      </c>
      <c r="I743" s="86">
        <v>0</v>
      </c>
      <c r="J743" s="86">
        <v>0</v>
      </c>
      <c r="K743" s="87">
        <v>0</v>
      </c>
      <c r="L743" s="87">
        <v>0</v>
      </c>
      <c r="M743" s="84">
        <v>15000</v>
      </c>
      <c r="N743" s="88" t="s">
        <v>530</v>
      </c>
      <c r="O743" s="67"/>
      <c r="P743" s="80">
        <v>734</v>
      </c>
    </row>
    <row r="744" spans="1:16" x14ac:dyDescent="0.2">
      <c r="A744" s="81">
        <v>730</v>
      </c>
      <c r="B744" s="82" t="s">
        <v>2059</v>
      </c>
      <c r="C744" s="83" t="s">
        <v>2056</v>
      </c>
      <c r="D744" s="83" t="s">
        <v>2060</v>
      </c>
      <c r="E744" s="83" t="s">
        <v>2061</v>
      </c>
      <c r="F744" s="84">
        <v>0</v>
      </c>
      <c r="G744" s="84">
        <v>0</v>
      </c>
      <c r="H744" s="89" t="s">
        <v>127</v>
      </c>
      <c r="I744" s="86">
        <v>0</v>
      </c>
      <c r="J744" s="86">
        <v>0</v>
      </c>
      <c r="K744" s="87">
        <v>0</v>
      </c>
      <c r="L744" s="87">
        <v>0</v>
      </c>
      <c r="M744" s="84">
        <v>0</v>
      </c>
      <c r="N744" s="88" t="s">
        <v>530</v>
      </c>
      <c r="O744" s="67"/>
      <c r="P744" s="80">
        <v>735</v>
      </c>
    </row>
    <row r="745" spans="1:16" x14ac:dyDescent="0.2">
      <c r="A745" s="81">
        <v>731</v>
      </c>
      <c r="B745" s="82" t="s">
        <v>2062</v>
      </c>
      <c r="C745" s="83" t="s">
        <v>2056</v>
      </c>
      <c r="D745" s="83" t="s">
        <v>2063</v>
      </c>
      <c r="E745" s="83" t="s">
        <v>2064</v>
      </c>
      <c r="F745" s="84">
        <v>25000</v>
      </c>
      <c r="G745" s="84">
        <v>25000</v>
      </c>
      <c r="H745" s="89" t="s">
        <v>127</v>
      </c>
      <c r="I745" s="86">
        <v>0</v>
      </c>
      <c r="J745" s="86">
        <v>0</v>
      </c>
      <c r="K745" s="87">
        <v>0</v>
      </c>
      <c r="L745" s="87">
        <v>0</v>
      </c>
      <c r="M745" s="84">
        <v>25000</v>
      </c>
      <c r="N745" s="88" t="s">
        <v>530</v>
      </c>
      <c r="O745" s="67"/>
      <c r="P745" s="80">
        <v>736</v>
      </c>
    </row>
    <row r="746" spans="1:16" ht="30" x14ac:dyDescent="0.2">
      <c r="A746" s="81">
        <v>732</v>
      </c>
      <c r="B746" s="82" t="s">
        <v>2065</v>
      </c>
      <c r="C746" s="83" t="s">
        <v>140</v>
      </c>
      <c r="D746" s="83" t="s">
        <v>2066</v>
      </c>
      <c r="E746" s="83" t="s">
        <v>2067</v>
      </c>
      <c r="F746" s="84">
        <v>1000000</v>
      </c>
      <c r="G746" s="84">
        <v>1000000</v>
      </c>
      <c r="H746" s="89" t="s">
        <v>127</v>
      </c>
      <c r="I746" s="86">
        <v>0</v>
      </c>
      <c r="J746" s="86">
        <v>0</v>
      </c>
      <c r="K746" s="87">
        <v>0</v>
      </c>
      <c r="L746" s="87">
        <v>0</v>
      </c>
      <c r="M746" s="84">
        <v>1000000</v>
      </c>
      <c r="N746" s="88" t="s">
        <v>530</v>
      </c>
      <c r="O746" s="67"/>
      <c r="P746" s="80">
        <v>737</v>
      </c>
    </row>
    <row r="747" spans="1:16" x14ac:dyDescent="0.2">
      <c r="A747" s="81">
        <v>733</v>
      </c>
      <c r="B747" s="82" t="s">
        <v>2068</v>
      </c>
      <c r="C747" s="83" t="s">
        <v>361</v>
      </c>
      <c r="D747" s="83" t="s">
        <v>2069</v>
      </c>
      <c r="E747" s="83" t="s">
        <v>2070</v>
      </c>
      <c r="F747" s="84">
        <v>30000</v>
      </c>
      <c r="G747" s="84">
        <v>30000</v>
      </c>
      <c r="H747" s="89" t="s">
        <v>127</v>
      </c>
      <c r="I747" s="86">
        <v>0</v>
      </c>
      <c r="J747" s="86">
        <v>0</v>
      </c>
      <c r="K747" s="87">
        <v>0</v>
      </c>
      <c r="L747" s="87">
        <v>0</v>
      </c>
      <c r="M747" s="84">
        <v>30000</v>
      </c>
      <c r="N747" s="88" t="s">
        <v>530</v>
      </c>
      <c r="O747" s="67"/>
      <c r="P747" s="80">
        <v>738</v>
      </c>
    </row>
    <row r="748" spans="1:16" x14ac:dyDescent="0.2">
      <c r="A748" s="81">
        <v>734</v>
      </c>
      <c r="B748" s="82" t="s">
        <v>2071</v>
      </c>
      <c r="C748" s="83" t="s">
        <v>361</v>
      </c>
      <c r="D748" s="83" t="s">
        <v>2072</v>
      </c>
      <c r="E748" s="83" t="s">
        <v>2073</v>
      </c>
      <c r="F748" s="84">
        <v>300000</v>
      </c>
      <c r="G748" s="84">
        <v>300000</v>
      </c>
      <c r="H748" s="89" t="s">
        <v>127</v>
      </c>
      <c r="I748" s="86">
        <v>0</v>
      </c>
      <c r="J748" s="86">
        <v>0</v>
      </c>
      <c r="K748" s="87">
        <v>0</v>
      </c>
      <c r="L748" s="87">
        <v>0</v>
      </c>
      <c r="M748" s="84">
        <v>300000</v>
      </c>
      <c r="N748" s="88" t="s">
        <v>530</v>
      </c>
      <c r="O748" s="67"/>
      <c r="P748" s="80">
        <v>739</v>
      </c>
    </row>
    <row r="749" spans="1:16" x14ac:dyDescent="0.2">
      <c r="A749" s="81">
        <v>735</v>
      </c>
      <c r="B749" s="82" t="s">
        <v>2074</v>
      </c>
      <c r="C749" s="83" t="s">
        <v>602</v>
      </c>
      <c r="D749" s="83" t="s">
        <v>2075</v>
      </c>
      <c r="E749" s="83" t="s">
        <v>2076</v>
      </c>
      <c r="F749" s="84">
        <v>15000</v>
      </c>
      <c r="G749" s="84">
        <v>15000</v>
      </c>
      <c r="H749" s="89" t="s">
        <v>127</v>
      </c>
      <c r="I749" s="86">
        <v>0</v>
      </c>
      <c r="J749" s="86">
        <v>0</v>
      </c>
      <c r="K749" s="87">
        <v>0</v>
      </c>
      <c r="L749" s="87">
        <v>0</v>
      </c>
      <c r="M749" s="84">
        <v>15000</v>
      </c>
      <c r="N749" s="88" t="s">
        <v>530</v>
      </c>
      <c r="O749" s="67"/>
      <c r="P749" s="80">
        <v>740</v>
      </c>
    </row>
    <row r="750" spans="1:16" x14ac:dyDescent="0.2">
      <c r="A750" s="81">
        <v>736</v>
      </c>
      <c r="B750" s="82" t="s">
        <v>2077</v>
      </c>
      <c r="C750" s="83" t="s">
        <v>602</v>
      </c>
      <c r="D750" s="83" t="s">
        <v>2078</v>
      </c>
      <c r="E750" s="83" t="s">
        <v>2079</v>
      </c>
      <c r="F750" s="84">
        <v>20000</v>
      </c>
      <c r="G750" s="84">
        <v>20000</v>
      </c>
      <c r="H750" s="89" t="s">
        <v>127</v>
      </c>
      <c r="I750" s="86">
        <v>0</v>
      </c>
      <c r="J750" s="86">
        <v>0</v>
      </c>
      <c r="K750" s="87">
        <v>0</v>
      </c>
      <c r="L750" s="87">
        <v>0</v>
      </c>
      <c r="M750" s="84">
        <v>20000</v>
      </c>
      <c r="N750" s="88" t="s">
        <v>530</v>
      </c>
      <c r="O750" s="67"/>
      <c r="P750" s="80">
        <v>741</v>
      </c>
    </row>
    <row r="751" spans="1:16" x14ac:dyDescent="0.2">
      <c r="A751" s="81">
        <v>737</v>
      </c>
      <c r="B751" s="82" t="s">
        <v>2080</v>
      </c>
      <c r="C751" s="83" t="s">
        <v>1109</v>
      </c>
      <c r="D751" s="83" t="s">
        <v>2081</v>
      </c>
      <c r="E751" s="83" t="s">
        <v>2082</v>
      </c>
      <c r="F751" s="84">
        <v>50000</v>
      </c>
      <c r="G751" s="84">
        <v>50000</v>
      </c>
      <c r="H751" s="89" t="s">
        <v>127</v>
      </c>
      <c r="I751" s="86">
        <v>0</v>
      </c>
      <c r="J751" s="86">
        <v>0</v>
      </c>
      <c r="K751" s="87">
        <v>0</v>
      </c>
      <c r="L751" s="87">
        <v>0</v>
      </c>
      <c r="M751" s="84">
        <v>50000</v>
      </c>
      <c r="N751" s="88" t="s">
        <v>530</v>
      </c>
      <c r="O751" s="67"/>
      <c r="P751" s="80">
        <v>742</v>
      </c>
    </row>
    <row r="752" spans="1:16" x14ac:dyDescent="0.2">
      <c r="A752" s="81">
        <v>738</v>
      </c>
      <c r="B752" s="82" t="s">
        <v>2083</v>
      </c>
      <c r="C752" s="83" t="s">
        <v>1109</v>
      </c>
      <c r="D752" s="83" t="s">
        <v>2084</v>
      </c>
      <c r="E752" s="83" t="s">
        <v>2085</v>
      </c>
      <c r="F752" s="84">
        <v>5000</v>
      </c>
      <c r="G752" s="84">
        <v>5000</v>
      </c>
      <c r="H752" s="89" t="s">
        <v>127</v>
      </c>
      <c r="I752" s="86">
        <v>0</v>
      </c>
      <c r="J752" s="86">
        <v>0</v>
      </c>
      <c r="K752" s="87">
        <v>0</v>
      </c>
      <c r="L752" s="87">
        <v>0</v>
      </c>
      <c r="M752" s="84">
        <v>5000</v>
      </c>
      <c r="N752" s="88" t="s">
        <v>530</v>
      </c>
      <c r="O752" s="67"/>
      <c r="P752" s="80">
        <v>743</v>
      </c>
    </row>
    <row r="753" spans="1:16" x14ac:dyDescent="0.2">
      <c r="A753" s="81">
        <v>739</v>
      </c>
      <c r="B753" s="82" t="s">
        <v>2086</v>
      </c>
      <c r="C753" s="83" t="s">
        <v>2087</v>
      </c>
      <c r="D753" s="83" t="s">
        <v>2088</v>
      </c>
      <c r="E753" s="83" t="s">
        <v>2089</v>
      </c>
      <c r="F753" s="84">
        <v>50000</v>
      </c>
      <c r="G753" s="84">
        <v>50000</v>
      </c>
      <c r="H753" s="89" t="s">
        <v>127</v>
      </c>
      <c r="I753" s="86">
        <v>0</v>
      </c>
      <c r="J753" s="86">
        <v>0</v>
      </c>
      <c r="K753" s="87">
        <v>0</v>
      </c>
      <c r="L753" s="87">
        <v>0</v>
      </c>
      <c r="M753" s="84">
        <v>50000</v>
      </c>
      <c r="N753" s="88" t="s">
        <v>530</v>
      </c>
      <c r="O753" s="67"/>
      <c r="P753" s="80">
        <v>744</v>
      </c>
    </row>
    <row r="754" spans="1:16" x14ac:dyDescent="0.2">
      <c r="A754" s="81">
        <v>740</v>
      </c>
      <c r="B754" s="82" t="s">
        <v>2090</v>
      </c>
      <c r="C754" s="83" t="s">
        <v>2087</v>
      </c>
      <c r="D754" s="83" t="s">
        <v>2091</v>
      </c>
      <c r="E754" s="83" t="s">
        <v>2092</v>
      </c>
      <c r="F754" s="84">
        <v>15000</v>
      </c>
      <c r="G754" s="84">
        <v>15000</v>
      </c>
      <c r="H754" s="89" t="s">
        <v>127</v>
      </c>
      <c r="I754" s="86">
        <v>0</v>
      </c>
      <c r="J754" s="86">
        <v>0</v>
      </c>
      <c r="K754" s="87">
        <v>0</v>
      </c>
      <c r="L754" s="87">
        <v>0</v>
      </c>
      <c r="M754" s="84">
        <v>15000</v>
      </c>
      <c r="N754" s="88" t="s">
        <v>530</v>
      </c>
      <c r="O754" s="67"/>
      <c r="P754" s="80">
        <v>745</v>
      </c>
    </row>
    <row r="755" spans="1:16" x14ac:dyDescent="0.2">
      <c r="A755" s="81">
        <v>741</v>
      </c>
      <c r="B755" s="82" t="s">
        <v>2093</v>
      </c>
      <c r="C755" s="83" t="s">
        <v>481</v>
      </c>
      <c r="D755" s="83" t="s">
        <v>2084</v>
      </c>
      <c r="E755" s="83" t="s">
        <v>2094</v>
      </c>
      <c r="F755" s="84">
        <v>5000</v>
      </c>
      <c r="G755" s="84">
        <v>5000</v>
      </c>
      <c r="H755" s="89" t="s">
        <v>127</v>
      </c>
      <c r="I755" s="86">
        <v>0</v>
      </c>
      <c r="J755" s="86">
        <v>0</v>
      </c>
      <c r="K755" s="87">
        <v>0</v>
      </c>
      <c r="L755" s="87">
        <v>0</v>
      </c>
      <c r="M755" s="84">
        <v>5000</v>
      </c>
      <c r="N755" s="88" t="s">
        <v>530</v>
      </c>
      <c r="O755" s="67"/>
      <c r="P755" s="80">
        <v>746</v>
      </c>
    </row>
    <row r="756" spans="1:16" x14ac:dyDescent="0.2">
      <c r="A756" s="81">
        <v>742</v>
      </c>
      <c r="B756" s="82" t="s">
        <v>2095</v>
      </c>
      <c r="C756" s="83" t="s">
        <v>423</v>
      </c>
      <c r="D756" s="83" t="s">
        <v>1843</v>
      </c>
      <c r="E756" s="83" t="s">
        <v>2096</v>
      </c>
      <c r="F756" s="84">
        <v>20000</v>
      </c>
      <c r="G756" s="84">
        <v>20000</v>
      </c>
      <c r="H756" s="89" t="s">
        <v>127</v>
      </c>
      <c r="I756" s="86">
        <v>0</v>
      </c>
      <c r="J756" s="86">
        <v>0</v>
      </c>
      <c r="K756" s="87">
        <v>0</v>
      </c>
      <c r="L756" s="87">
        <v>0</v>
      </c>
      <c r="M756" s="84">
        <v>20000</v>
      </c>
      <c r="N756" s="88" t="s">
        <v>530</v>
      </c>
      <c r="O756" s="67"/>
      <c r="P756" s="80">
        <v>747</v>
      </c>
    </row>
    <row r="757" spans="1:16" x14ac:dyDescent="0.2">
      <c r="A757" s="81">
        <v>743</v>
      </c>
      <c r="B757" s="82" t="s">
        <v>2097</v>
      </c>
      <c r="C757" s="83" t="s">
        <v>423</v>
      </c>
      <c r="D757" s="83" t="s">
        <v>1726</v>
      </c>
      <c r="E757" s="83" t="s">
        <v>2098</v>
      </c>
      <c r="F757" s="84">
        <v>30000</v>
      </c>
      <c r="G757" s="84">
        <v>30000</v>
      </c>
      <c r="H757" s="89" t="s">
        <v>127</v>
      </c>
      <c r="I757" s="86">
        <v>0</v>
      </c>
      <c r="J757" s="86">
        <v>0</v>
      </c>
      <c r="K757" s="87">
        <v>0</v>
      </c>
      <c r="L757" s="87">
        <v>0</v>
      </c>
      <c r="M757" s="84">
        <v>30000</v>
      </c>
      <c r="N757" s="88" t="s">
        <v>530</v>
      </c>
      <c r="O757" s="67"/>
      <c r="P757" s="80">
        <v>748</v>
      </c>
    </row>
    <row r="758" spans="1:16" x14ac:dyDescent="0.2">
      <c r="A758" s="81">
        <v>744</v>
      </c>
      <c r="B758" s="82" t="s">
        <v>2099</v>
      </c>
      <c r="C758" s="83" t="s">
        <v>423</v>
      </c>
      <c r="D758" s="83" t="s">
        <v>2100</v>
      </c>
      <c r="E758" s="83" t="s">
        <v>2101</v>
      </c>
      <c r="F758" s="84">
        <v>8000</v>
      </c>
      <c r="G758" s="84">
        <v>8000</v>
      </c>
      <c r="H758" s="89" t="s">
        <v>127</v>
      </c>
      <c r="I758" s="86">
        <v>0</v>
      </c>
      <c r="J758" s="86">
        <v>0</v>
      </c>
      <c r="K758" s="87">
        <v>0</v>
      </c>
      <c r="L758" s="87">
        <v>0</v>
      </c>
      <c r="M758" s="84">
        <v>8000</v>
      </c>
      <c r="N758" s="88" t="s">
        <v>530</v>
      </c>
      <c r="O758" s="67"/>
      <c r="P758" s="80">
        <v>749</v>
      </c>
    </row>
    <row r="759" spans="1:16" x14ac:dyDescent="0.2">
      <c r="A759" s="81">
        <v>745</v>
      </c>
      <c r="B759" s="82" t="s">
        <v>2102</v>
      </c>
      <c r="C759" s="83" t="s">
        <v>481</v>
      </c>
      <c r="D759" s="83" t="s">
        <v>2103</v>
      </c>
      <c r="E759" s="83" t="s">
        <v>2104</v>
      </c>
      <c r="F759" s="84">
        <v>13000</v>
      </c>
      <c r="G759" s="84">
        <v>13000</v>
      </c>
      <c r="H759" s="89" t="s">
        <v>127</v>
      </c>
      <c r="I759" s="86">
        <v>0</v>
      </c>
      <c r="J759" s="86">
        <v>0</v>
      </c>
      <c r="K759" s="87">
        <v>0</v>
      </c>
      <c r="L759" s="87">
        <v>0</v>
      </c>
      <c r="M759" s="84">
        <v>13000</v>
      </c>
      <c r="N759" s="88" t="s">
        <v>530</v>
      </c>
      <c r="O759" s="67"/>
      <c r="P759" s="80">
        <v>750</v>
      </c>
    </row>
    <row r="760" spans="1:16" x14ac:dyDescent="0.2">
      <c r="A760" s="81">
        <v>746</v>
      </c>
      <c r="B760" s="82" t="s">
        <v>2105</v>
      </c>
      <c r="C760" s="83" t="s">
        <v>481</v>
      </c>
      <c r="D760" s="83" t="s">
        <v>2106</v>
      </c>
      <c r="E760" s="83" t="s">
        <v>2107</v>
      </c>
      <c r="F760" s="84">
        <v>3000</v>
      </c>
      <c r="G760" s="84">
        <v>3000</v>
      </c>
      <c r="H760" s="89" t="s">
        <v>127</v>
      </c>
      <c r="I760" s="86">
        <v>0</v>
      </c>
      <c r="J760" s="86">
        <v>0</v>
      </c>
      <c r="K760" s="87">
        <v>0</v>
      </c>
      <c r="L760" s="87">
        <v>0</v>
      </c>
      <c r="M760" s="84">
        <v>3000</v>
      </c>
      <c r="N760" s="88" t="s">
        <v>530</v>
      </c>
      <c r="O760" s="67"/>
      <c r="P760" s="80">
        <v>751</v>
      </c>
    </row>
    <row r="761" spans="1:16" x14ac:dyDescent="0.2">
      <c r="A761" s="81">
        <v>747</v>
      </c>
      <c r="B761" s="82" t="s">
        <v>2108</v>
      </c>
      <c r="C761" s="83" t="s">
        <v>481</v>
      </c>
      <c r="D761" s="83" t="s">
        <v>2109</v>
      </c>
      <c r="E761" s="83" t="s">
        <v>2110</v>
      </c>
      <c r="F761" s="84">
        <v>4000</v>
      </c>
      <c r="G761" s="84">
        <v>4000</v>
      </c>
      <c r="H761" s="89" t="s">
        <v>127</v>
      </c>
      <c r="I761" s="86">
        <v>0</v>
      </c>
      <c r="J761" s="86">
        <v>0</v>
      </c>
      <c r="K761" s="87">
        <v>0</v>
      </c>
      <c r="L761" s="87">
        <v>0</v>
      </c>
      <c r="M761" s="84">
        <v>4000</v>
      </c>
      <c r="N761" s="88" t="s">
        <v>530</v>
      </c>
      <c r="O761" s="67"/>
      <c r="P761" s="80">
        <v>752</v>
      </c>
    </row>
    <row r="762" spans="1:16" x14ac:dyDescent="0.2">
      <c r="A762" s="81">
        <v>748</v>
      </c>
      <c r="B762" s="82" t="s">
        <v>2111</v>
      </c>
      <c r="C762" s="83" t="s">
        <v>481</v>
      </c>
      <c r="D762" s="83" t="s">
        <v>2112</v>
      </c>
      <c r="E762" s="83" t="s">
        <v>2113</v>
      </c>
      <c r="F762" s="84">
        <v>6700</v>
      </c>
      <c r="G762" s="84">
        <v>6700</v>
      </c>
      <c r="H762" s="89" t="s">
        <v>127</v>
      </c>
      <c r="I762" s="86">
        <v>0</v>
      </c>
      <c r="J762" s="86">
        <v>0</v>
      </c>
      <c r="K762" s="87">
        <v>0</v>
      </c>
      <c r="L762" s="87">
        <v>0</v>
      </c>
      <c r="M762" s="84">
        <v>6700</v>
      </c>
      <c r="N762" s="88" t="s">
        <v>530</v>
      </c>
      <c r="O762" s="67"/>
      <c r="P762" s="80">
        <v>753</v>
      </c>
    </row>
    <row r="763" spans="1:16" x14ac:dyDescent="0.2">
      <c r="A763" s="81">
        <v>749</v>
      </c>
      <c r="B763" s="82" t="s">
        <v>2114</v>
      </c>
      <c r="C763" s="83" t="s">
        <v>481</v>
      </c>
      <c r="D763" s="83" t="s">
        <v>2112</v>
      </c>
      <c r="E763" s="83" t="s">
        <v>2115</v>
      </c>
      <c r="F763" s="84">
        <v>39000</v>
      </c>
      <c r="G763" s="84">
        <v>39000</v>
      </c>
      <c r="H763" s="89" t="s">
        <v>127</v>
      </c>
      <c r="I763" s="86">
        <v>0</v>
      </c>
      <c r="J763" s="86">
        <v>0</v>
      </c>
      <c r="K763" s="87">
        <v>0</v>
      </c>
      <c r="L763" s="87">
        <v>0</v>
      </c>
      <c r="M763" s="84">
        <v>39000</v>
      </c>
      <c r="N763" s="88" t="s">
        <v>530</v>
      </c>
      <c r="O763" s="67"/>
      <c r="P763" s="80">
        <v>754</v>
      </c>
    </row>
    <row r="764" spans="1:16" x14ac:dyDescent="0.2">
      <c r="A764" s="81">
        <v>750</v>
      </c>
      <c r="B764" s="82" t="s">
        <v>2116</v>
      </c>
      <c r="C764" s="83" t="s">
        <v>481</v>
      </c>
      <c r="D764" s="83" t="s">
        <v>2117</v>
      </c>
      <c r="E764" s="83" t="s">
        <v>2118</v>
      </c>
      <c r="F764" s="84">
        <v>8000</v>
      </c>
      <c r="G764" s="84">
        <v>8000</v>
      </c>
      <c r="H764" s="89" t="s">
        <v>127</v>
      </c>
      <c r="I764" s="86">
        <v>0</v>
      </c>
      <c r="J764" s="86">
        <v>0</v>
      </c>
      <c r="K764" s="87">
        <v>0</v>
      </c>
      <c r="L764" s="87">
        <v>0</v>
      </c>
      <c r="M764" s="84">
        <v>8000</v>
      </c>
      <c r="N764" s="88" t="s">
        <v>530</v>
      </c>
      <c r="O764" s="67"/>
      <c r="P764" s="80">
        <v>755</v>
      </c>
    </row>
    <row r="765" spans="1:16" x14ac:dyDescent="0.2">
      <c r="A765" s="81">
        <v>751</v>
      </c>
      <c r="B765" s="82" t="s">
        <v>2119</v>
      </c>
      <c r="C765" s="83" t="s">
        <v>481</v>
      </c>
      <c r="D765" s="83" t="s">
        <v>2120</v>
      </c>
      <c r="E765" s="83" t="s">
        <v>2121</v>
      </c>
      <c r="F765" s="84">
        <v>100000</v>
      </c>
      <c r="G765" s="84">
        <v>100000</v>
      </c>
      <c r="H765" s="89" t="s">
        <v>127</v>
      </c>
      <c r="I765" s="86">
        <v>0</v>
      </c>
      <c r="J765" s="86">
        <v>0</v>
      </c>
      <c r="K765" s="87">
        <v>0</v>
      </c>
      <c r="L765" s="87">
        <v>0</v>
      </c>
      <c r="M765" s="84">
        <v>100000</v>
      </c>
      <c r="N765" s="88" t="s">
        <v>530</v>
      </c>
      <c r="O765" s="67"/>
      <c r="P765" s="80">
        <v>756</v>
      </c>
    </row>
    <row r="766" spans="1:16" x14ac:dyDescent="0.2">
      <c r="A766" s="81">
        <v>752</v>
      </c>
      <c r="B766" s="82" t="s">
        <v>2122</v>
      </c>
      <c r="C766" s="83" t="s">
        <v>1125</v>
      </c>
      <c r="D766" s="83" t="s">
        <v>2123</v>
      </c>
      <c r="E766" s="83" t="s">
        <v>2124</v>
      </c>
      <c r="F766" s="84">
        <v>12000</v>
      </c>
      <c r="G766" s="84">
        <v>12000</v>
      </c>
      <c r="H766" s="89" t="s">
        <v>127</v>
      </c>
      <c r="I766" s="86">
        <v>0</v>
      </c>
      <c r="J766" s="86">
        <v>0</v>
      </c>
      <c r="K766" s="87">
        <v>0</v>
      </c>
      <c r="L766" s="87">
        <v>0</v>
      </c>
      <c r="M766" s="84">
        <v>12000</v>
      </c>
      <c r="N766" s="88" t="s">
        <v>530</v>
      </c>
      <c r="O766" s="67"/>
      <c r="P766" s="80">
        <v>757</v>
      </c>
    </row>
    <row r="767" spans="1:16" x14ac:dyDescent="0.2">
      <c r="A767" s="81">
        <v>753</v>
      </c>
      <c r="B767" s="82" t="s">
        <v>2125</v>
      </c>
      <c r="C767" s="83" t="s">
        <v>1125</v>
      </c>
      <c r="D767" s="83" t="s">
        <v>2126</v>
      </c>
      <c r="E767" s="83" t="s">
        <v>2127</v>
      </c>
      <c r="F767" s="84">
        <v>150000</v>
      </c>
      <c r="G767" s="84">
        <v>150000</v>
      </c>
      <c r="H767" s="89" t="s">
        <v>127</v>
      </c>
      <c r="I767" s="86">
        <v>0</v>
      </c>
      <c r="J767" s="86">
        <v>0</v>
      </c>
      <c r="K767" s="87">
        <v>0</v>
      </c>
      <c r="L767" s="87">
        <v>0</v>
      </c>
      <c r="M767" s="84">
        <v>150000</v>
      </c>
      <c r="N767" s="88" t="s">
        <v>530</v>
      </c>
      <c r="O767" s="67"/>
      <c r="P767" s="80">
        <v>758</v>
      </c>
    </row>
    <row r="768" spans="1:16" x14ac:dyDescent="0.2">
      <c r="A768" s="81">
        <v>754</v>
      </c>
      <c r="B768" s="82" t="s">
        <v>2128</v>
      </c>
      <c r="C768" s="83" t="s">
        <v>2129</v>
      </c>
      <c r="D768" s="83" t="s">
        <v>2130</v>
      </c>
      <c r="E768" s="83" t="s">
        <v>2131</v>
      </c>
      <c r="F768" s="84">
        <v>20000</v>
      </c>
      <c r="G768" s="84">
        <v>20000</v>
      </c>
      <c r="H768" s="89" t="s">
        <v>127</v>
      </c>
      <c r="I768" s="86">
        <v>0</v>
      </c>
      <c r="J768" s="86">
        <v>0</v>
      </c>
      <c r="K768" s="87">
        <v>0</v>
      </c>
      <c r="L768" s="87">
        <v>0</v>
      </c>
      <c r="M768" s="84">
        <v>20000</v>
      </c>
      <c r="N768" s="88" t="s">
        <v>530</v>
      </c>
      <c r="O768" s="67"/>
      <c r="P768" s="80">
        <v>759</v>
      </c>
    </row>
    <row r="769" spans="1:16" ht="30" x14ac:dyDescent="0.2">
      <c r="A769" s="81">
        <v>755</v>
      </c>
      <c r="B769" s="82" t="s">
        <v>2132</v>
      </c>
      <c r="C769" s="83" t="s">
        <v>2133</v>
      </c>
      <c r="D769" s="83" t="s">
        <v>1622</v>
      </c>
      <c r="E769" s="83" t="s">
        <v>2134</v>
      </c>
      <c r="F769" s="84">
        <v>300000</v>
      </c>
      <c r="G769" s="84">
        <v>300000</v>
      </c>
      <c r="H769" s="89" t="s">
        <v>127</v>
      </c>
      <c r="I769" s="86">
        <v>0</v>
      </c>
      <c r="J769" s="86">
        <v>0</v>
      </c>
      <c r="K769" s="87">
        <v>0</v>
      </c>
      <c r="L769" s="87">
        <v>0</v>
      </c>
      <c r="M769" s="84">
        <v>300000</v>
      </c>
      <c r="N769" s="88" t="s">
        <v>530</v>
      </c>
      <c r="O769" s="67"/>
      <c r="P769" s="80">
        <v>760</v>
      </c>
    </row>
    <row r="770" spans="1:16" ht="30" x14ac:dyDescent="0.2">
      <c r="A770" s="81">
        <v>756</v>
      </c>
      <c r="B770" s="82" t="s">
        <v>2135</v>
      </c>
      <c r="C770" s="83" t="s">
        <v>2133</v>
      </c>
      <c r="D770" s="83" t="s">
        <v>2136</v>
      </c>
      <c r="E770" s="83" t="s">
        <v>2137</v>
      </c>
      <c r="F770" s="84">
        <v>640000</v>
      </c>
      <c r="G770" s="84">
        <v>640000</v>
      </c>
      <c r="H770" s="89" t="s">
        <v>127</v>
      </c>
      <c r="I770" s="86">
        <v>0</v>
      </c>
      <c r="J770" s="86">
        <v>0</v>
      </c>
      <c r="K770" s="87">
        <v>0</v>
      </c>
      <c r="L770" s="87">
        <v>0</v>
      </c>
      <c r="M770" s="84">
        <v>640000</v>
      </c>
      <c r="N770" s="88" t="s">
        <v>530</v>
      </c>
      <c r="O770" s="67"/>
      <c r="P770" s="80">
        <v>761</v>
      </c>
    </row>
    <row r="771" spans="1:16" x14ac:dyDescent="0.2">
      <c r="A771" s="81">
        <v>757</v>
      </c>
      <c r="B771" s="82" t="s">
        <v>2138</v>
      </c>
      <c r="C771" s="83" t="s">
        <v>941</v>
      </c>
      <c r="D771" s="83" t="s">
        <v>1625</v>
      </c>
      <c r="E771" s="83" t="s">
        <v>2139</v>
      </c>
      <c r="F771" s="84">
        <v>15000</v>
      </c>
      <c r="G771" s="84">
        <v>15000</v>
      </c>
      <c r="H771" s="89" t="s">
        <v>127</v>
      </c>
      <c r="I771" s="86">
        <v>0</v>
      </c>
      <c r="J771" s="86">
        <v>0</v>
      </c>
      <c r="K771" s="87">
        <v>0</v>
      </c>
      <c r="L771" s="87">
        <v>0</v>
      </c>
      <c r="M771" s="84">
        <v>15000</v>
      </c>
      <c r="N771" s="88" t="s">
        <v>530</v>
      </c>
      <c r="O771" s="67"/>
      <c r="P771" s="80">
        <v>762</v>
      </c>
    </row>
    <row r="772" spans="1:16" x14ac:dyDescent="0.2">
      <c r="A772" s="81">
        <v>758</v>
      </c>
      <c r="B772" s="82" t="s">
        <v>2140</v>
      </c>
      <c r="C772" s="83" t="s">
        <v>481</v>
      </c>
      <c r="D772" s="83" t="s">
        <v>2141</v>
      </c>
      <c r="E772" s="83" t="s">
        <v>2142</v>
      </c>
      <c r="F772" s="84">
        <v>112000</v>
      </c>
      <c r="G772" s="84">
        <v>112000</v>
      </c>
      <c r="H772" s="89" t="s">
        <v>127</v>
      </c>
      <c r="I772" s="86">
        <v>0</v>
      </c>
      <c r="J772" s="86">
        <v>0</v>
      </c>
      <c r="K772" s="87">
        <v>0</v>
      </c>
      <c r="L772" s="87">
        <v>0</v>
      </c>
      <c r="M772" s="84">
        <v>112000</v>
      </c>
      <c r="N772" s="88" t="s">
        <v>530</v>
      </c>
      <c r="O772" s="67"/>
      <c r="P772" s="80">
        <v>763</v>
      </c>
    </row>
    <row r="773" spans="1:16" x14ac:dyDescent="0.2">
      <c r="A773" s="81">
        <v>759</v>
      </c>
      <c r="B773" s="82" t="s">
        <v>2143</v>
      </c>
      <c r="C773" s="83" t="s">
        <v>481</v>
      </c>
      <c r="D773" s="83" t="s">
        <v>2144</v>
      </c>
      <c r="E773" s="83" t="s">
        <v>2145</v>
      </c>
      <c r="F773" s="84">
        <v>160000</v>
      </c>
      <c r="G773" s="84">
        <v>160000</v>
      </c>
      <c r="H773" s="89" t="s">
        <v>127</v>
      </c>
      <c r="I773" s="86">
        <v>0</v>
      </c>
      <c r="J773" s="86">
        <v>0</v>
      </c>
      <c r="K773" s="87">
        <v>0</v>
      </c>
      <c r="L773" s="87">
        <v>0</v>
      </c>
      <c r="M773" s="84">
        <v>160000</v>
      </c>
      <c r="N773" s="88" t="s">
        <v>530</v>
      </c>
      <c r="O773" s="67"/>
      <c r="P773" s="80">
        <v>764</v>
      </c>
    </row>
    <row r="774" spans="1:16" x14ac:dyDescent="0.2">
      <c r="A774" s="81">
        <v>760</v>
      </c>
      <c r="B774" s="82" t="s">
        <v>2146</v>
      </c>
      <c r="C774" s="83" t="s">
        <v>1109</v>
      </c>
      <c r="D774" s="83" t="s">
        <v>2147</v>
      </c>
      <c r="E774" s="83" t="s">
        <v>2148</v>
      </c>
      <c r="F774" s="84">
        <v>25000</v>
      </c>
      <c r="G774" s="84">
        <v>25000</v>
      </c>
      <c r="H774" s="89" t="s">
        <v>127</v>
      </c>
      <c r="I774" s="86">
        <v>0</v>
      </c>
      <c r="J774" s="86">
        <v>0</v>
      </c>
      <c r="K774" s="87">
        <v>0</v>
      </c>
      <c r="L774" s="87">
        <v>0</v>
      </c>
      <c r="M774" s="84">
        <v>25000</v>
      </c>
      <c r="N774" s="88" t="s">
        <v>530</v>
      </c>
      <c r="O774" s="67"/>
      <c r="P774" s="80">
        <v>765</v>
      </c>
    </row>
    <row r="775" spans="1:16" x14ac:dyDescent="0.2">
      <c r="A775" s="81">
        <v>761</v>
      </c>
      <c r="B775" s="82" t="s">
        <v>2149</v>
      </c>
      <c r="C775" s="83" t="s">
        <v>1109</v>
      </c>
      <c r="D775" s="83" t="s">
        <v>2150</v>
      </c>
      <c r="E775" s="83" t="s">
        <v>2151</v>
      </c>
      <c r="F775" s="84">
        <v>15000</v>
      </c>
      <c r="G775" s="84">
        <v>15000</v>
      </c>
      <c r="H775" s="89" t="s">
        <v>127</v>
      </c>
      <c r="I775" s="86">
        <v>0</v>
      </c>
      <c r="J775" s="86">
        <v>0</v>
      </c>
      <c r="K775" s="87">
        <v>0</v>
      </c>
      <c r="L775" s="87">
        <v>0</v>
      </c>
      <c r="M775" s="84">
        <v>15000</v>
      </c>
      <c r="N775" s="88" t="s">
        <v>530</v>
      </c>
      <c r="O775" s="67"/>
      <c r="P775" s="80">
        <v>766</v>
      </c>
    </row>
    <row r="776" spans="1:16" x14ac:dyDescent="0.2">
      <c r="A776" s="81">
        <v>762</v>
      </c>
      <c r="B776" s="82" t="s">
        <v>2152</v>
      </c>
      <c r="C776" s="83" t="s">
        <v>2087</v>
      </c>
      <c r="D776" s="83" t="s">
        <v>2153</v>
      </c>
      <c r="E776" s="83" t="s">
        <v>2154</v>
      </c>
      <c r="F776" s="84">
        <v>12000</v>
      </c>
      <c r="G776" s="84">
        <v>12000</v>
      </c>
      <c r="H776" s="89" t="s">
        <v>127</v>
      </c>
      <c r="I776" s="86">
        <v>0</v>
      </c>
      <c r="J776" s="86">
        <v>0</v>
      </c>
      <c r="K776" s="87">
        <v>0</v>
      </c>
      <c r="L776" s="87">
        <v>0</v>
      </c>
      <c r="M776" s="84">
        <v>12000</v>
      </c>
      <c r="N776" s="88" t="s">
        <v>530</v>
      </c>
      <c r="O776" s="67"/>
      <c r="P776" s="80">
        <v>767</v>
      </c>
    </row>
    <row r="777" spans="1:16" x14ac:dyDescent="0.2">
      <c r="A777" s="81">
        <v>763</v>
      </c>
      <c r="B777" s="82" t="s">
        <v>2155</v>
      </c>
      <c r="C777" s="83" t="s">
        <v>448</v>
      </c>
      <c r="D777" s="83" t="s">
        <v>2156</v>
      </c>
      <c r="E777" s="83" t="s">
        <v>2157</v>
      </c>
      <c r="F777" s="84">
        <v>6000</v>
      </c>
      <c r="G777" s="84">
        <v>6000</v>
      </c>
      <c r="H777" s="89" t="s">
        <v>127</v>
      </c>
      <c r="I777" s="86">
        <v>0</v>
      </c>
      <c r="J777" s="86">
        <v>0</v>
      </c>
      <c r="K777" s="87">
        <v>0</v>
      </c>
      <c r="L777" s="87">
        <v>0</v>
      </c>
      <c r="M777" s="84">
        <v>6000</v>
      </c>
      <c r="N777" s="88" t="s">
        <v>530</v>
      </c>
      <c r="O777" s="67"/>
      <c r="P777" s="80">
        <v>768</v>
      </c>
    </row>
    <row r="778" spans="1:16" x14ac:dyDescent="0.2">
      <c r="A778" s="81">
        <v>764</v>
      </c>
      <c r="B778" s="82" t="s">
        <v>2158</v>
      </c>
      <c r="C778" s="83" t="s">
        <v>448</v>
      </c>
      <c r="D778" s="83" t="s">
        <v>2159</v>
      </c>
      <c r="E778" s="83" t="s">
        <v>2160</v>
      </c>
      <c r="F778" s="84">
        <v>8000</v>
      </c>
      <c r="G778" s="84">
        <v>8000</v>
      </c>
      <c r="H778" s="89" t="s">
        <v>127</v>
      </c>
      <c r="I778" s="86">
        <v>0</v>
      </c>
      <c r="J778" s="86">
        <v>0</v>
      </c>
      <c r="K778" s="87">
        <v>0</v>
      </c>
      <c r="L778" s="87">
        <v>0</v>
      </c>
      <c r="M778" s="84">
        <v>8000</v>
      </c>
      <c r="N778" s="88" t="s">
        <v>530</v>
      </c>
      <c r="O778" s="67"/>
      <c r="P778" s="80">
        <v>769</v>
      </c>
    </row>
    <row r="779" spans="1:16" x14ac:dyDescent="0.2">
      <c r="A779" s="81">
        <v>765</v>
      </c>
      <c r="B779" s="82" t="s">
        <v>2161</v>
      </c>
      <c r="C779" s="83" t="s">
        <v>481</v>
      </c>
      <c r="D779" s="83" t="s">
        <v>2162</v>
      </c>
      <c r="E779" s="83" t="s">
        <v>2163</v>
      </c>
      <c r="F779" s="84">
        <v>515000</v>
      </c>
      <c r="G779" s="84">
        <v>515000</v>
      </c>
      <c r="H779" s="89" t="s">
        <v>127</v>
      </c>
      <c r="I779" s="86">
        <v>0</v>
      </c>
      <c r="J779" s="86">
        <v>0</v>
      </c>
      <c r="K779" s="87">
        <v>0</v>
      </c>
      <c r="L779" s="87">
        <v>0</v>
      </c>
      <c r="M779" s="84">
        <v>515000</v>
      </c>
      <c r="N779" s="88" t="s">
        <v>530</v>
      </c>
      <c r="O779" s="67"/>
      <c r="P779" s="80">
        <v>770</v>
      </c>
    </row>
    <row r="780" spans="1:16" x14ac:dyDescent="0.2">
      <c r="A780" s="81">
        <v>766</v>
      </c>
      <c r="B780" s="82" t="s">
        <v>2164</v>
      </c>
      <c r="C780" s="83" t="s">
        <v>2165</v>
      </c>
      <c r="D780" s="83" t="s">
        <v>1445</v>
      </c>
      <c r="E780" s="83" t="s">
        <v>2166</v>
      </c>
      <c r="F780" s="84">
        <v>80000</v>
      </c>
      <c r="G780" s="84">
        <v>80000</v>
      </c>
      <c r="H780" s="89" t="s">
        <v>127</v>
      </c>
      <c r="I780" s="86">
        <v>0</v>
      </c>
      <c r="J780" s="86">
        <v>0</v>
      </c>
      <c r="K780" s="87">
        <v>0</v>
      </c>
      <c r="L780" s="87">
        <v>0</v>
      </c>
      <c r="M780" s="84">
        <v>80000</v>
      </c>
      <c r="N780" s="88" t="s">
        <v>530</v>
      </c>
      <c r="O780" s="67"/>
      <c r="P780" s="80">
        <v>771</v>
      </c>
    </row>
    <row r="781" spans="1:16" x14ac:dyDescent="0.2">
      <c r="A781" s="81">
        <v>767</v>
      </c>
      <c r="B781" s="82" t="s">
        <v>2167</v>
      </c>
      <c r="C781" s="83" t="s">
        <v>2165</v>
      </c>
      <c r="D781" s="83" t="s">
        <v>2168</v>
      </c>
      <c r="E781" s="83" t="s">
        <v>2169</v>
      </c>
      <c r="F781" s="84">
        <v>111000</v>
      </c>
      <c r="G781" s="84">
        <v>111000</v>
      </c>
      <c r="H781" s="89" t="s">
        <v>127</v>
      </c>
      <c r="I781" s="86">
        <v>0</v>
      </c>
      <c r="J781" s="86">
        <v>0</v>
      </c>
      <c r="K781" s="87">
        <v>0</v>
      </c>
      <c r="L781" s="87">
        <v>0</v>
      </c>
      <c r="M781" s="84">
        <v>111000</v>
      </c>
      <c r="N781" s="88" t="s">
        <v>530</v>
      </c>
      <c r="O781" s="67"/>
      <c r="P781" s="80">
        <v>772</v>
      </c>
    </row>
    <row r="782" spans="1:16" ht="30" x14ac:dyDescent="0.2">
      <c r="A782" s="81">
        <v>768</v>
      </c>
      <c r="B782" s="82" t="s">
        <v>2170</v>
      </c>
      <c r="C782" s="83" t="s">
        <v>1587</v>
      </c>
      <c r="D782" s="83" t="s">
        <v>2171</v>
      </c>
      <c r="E782" s="83" t="s">
        <v>2172</v>
      </c>
      <c r="F782" s="84">
        <v>10000</v>
      </c>
      <c r="G782" s="84">
        <v>10000</v>
      </c>
      <c r="H782" s="89" t="s">
        <v>127</v>
      </c>
      <c r="I782" s="86">
        <v>0</v>
      </c>
      <c r="J782" s="86">
        <v>0</v>
      </c>
      <c r="K782" s="87">
        <v>0</v>
      </c>
      <c r="L782" s="87">
        <v>0</v>
      </c>
      <c r="M782" s="84">
        <v>10000</v>
      </c>
      <c r="N782" s="88" t="s">
        <v>530</v>
      </c>
      <c r="O782" s="67"/>
      <c r="P782" s="80">
        <v>773</v>
      </c>
    </row>
    <row r="783" spans="1:16" ht="30" x14ac:dyDescent="0.2">
      <c r="A783" s="81">
        <v>769</v>
      </c>
      <c r="B783" s="82" t="s">
        <v>2173</v>
      </c>
      <c r="C783" s="83" t="s">
        <v>1587</v>
      </c>
      <c r="D783" s="83" t="s">
        <v>2174</v>
      </c>
      <c r="E783" s="83" t="s">
        <v>2175</v>
      </c>
      <c r="F783" s="84">
        <v>250000</v>
      </c>
      <c r="G783" s="84">
        <v>250000</v>
      </c>
      <c r="H783" s="89" t="s">
        <v>127</v>
      </c>
      <c r="I783" s="86">
        <v>0</v>
      </c>
      <c r="J783" s="86">
        <v>0</v>
      </c>
      <c r="K783" s="87">
        <v>0</v>
      </c>
      <c r="L783" s="87">
        <v>0</v>
      </c>
      <c r="M783" s="84">
        <v>250000</v>
      </c>
      <c r="N783" s="88" t="s">
        <v>530</v>
      </c>
      <c r="O783" s="67"/>
      <c r="P783" s="80">
        <v>774</v>
      </c>
    </row>
    <row r="784" spans="1:16" ht="30" x14ac:dyDescent="0.2">
      <c r="A784" s="81">
        <v>770</v>
      </c>
      <c r="B784" s="82" t="s">
        <v>2176</v>
      </c>
      <c r="C784" s="83" t="s">
        <v>481</v>
      </c>
      <c r="D784" s="83" t="s">
        <v>2177</v>
      </c>
      <c r="E784" s="83" t="s">
        <v>2178</v>
      </c>
      <c r="F784" s="84">
        <v>7500</v>
      </c>
      <c r="G784" s="84">
        <v>7500</v>
      </c>
      <c r="H784" s="89" t="s">
        <v>127</v>
      </c>
      <c r="I784" s="86">
        <v>0</v>
      </c>
      <c r="J784" s="86">
        <v>0</v>
      </c>
      <c r="K784" s="87">
        <v>0</v>
      </c>
      <c r="L784" s="87">
        <v>0</v>
      </c>
      <c r="M784" s="84">
        <v>7500</v>
      </c>
      <c r="N784" s="88" t="s">
        <v>530</v>
      </c>
      <c r="O784" s="67"/>
      <c r="P784" s="80">
        <v>775</v>
      </c>
    </row>
    <row r="785" spans="1:16" ht="30" x14ac:dyDescent="0.2">
      <c r="A785" s="81">
        <v>771</v>
      </c>
      <c r="B785" s="82" t="s">
        <v>2179</v>
      </c>
      <c r="C785" s="83" t="s">
        <v>481</v>
      </c>
      <c r="D785" s="83" t="s">
        <v>2180</v>
      </c>
      <c r="E785" s="83" t="s">
        <v>2181</v>
      </c>
      <c r="F785" s="84">
        <v>40000</v>
      </c>
      <c r="G785" s="84">
        <v>40000</v>
      </c>
      <c r="H785" s="89" t="s">
        <v>127</v>
      </c>
      <c r="I785" s="86">
        <v>0</v>
      </c>
      <c r="J785" s="86">
        <v>0</v>
      </c>
      <c r="K785" s="87">
        <v>0</v>
      </c>
      <c r="L785" s="87">
        <v>0</v>
      </c>
      <c r="M785" s="84">
        <v>40000</v>
      </c>
      <c r="N785" s="88" t="s">
        <v>530</v>
      </c>
      <c r="O785" s="67"/>
      <c r="P785" s="80">
        <v>776</v>
      </c>
    </row>
    <row r="786" spans="1:16" x14ac:dyDescent="0.2">
      <c r="A786" s="81">
        <v>772</v>
      </c>
      <c r="B786" s="82" t="s">
        <v>2182</v>
      </c>
      <c r="C786" s="83" t="s">
        <v>481</v>
      </c>
      <c r="D786" s="83" t="s">
        <v>2183</v>
      </c>
      <c r="E786" s="83" t="s">
        <v>2184</v>
      </c>
      <c r="F786" s="84">
        <v>24000</v>
      </c>
      <c r="G786" s="84">
        <v>24000</v>
      </c>
      <c r="H786" s="89" t="s">
        <v>127</v>
      </c>
      <c r="I786" s="86">
        <v>0</v>
      </c>
      <c r="J786" s="86">
        <v>0</v>
      </c>
      <c r="K786" s="87">
        <v>0</v>
      </c>
      <c r="L786" s="87">
        <v>0</v>
      </c>
      <c r="M786" s="84">
        <v>24000</v>
      </c>
      <c r="N786" s="88" t="s">
        <v>530</v>
      </c>
      <c r="O786" s="67"/>
      <c r="P786" s="80">
        <v>777</v>
      </c>
    </row>
    <row r="787" spans="1:16" ht="30" x14ac:dyDescent="0.2">
      <c r="A787" s="81">
        <v>773</v>
      </c>
      <c r="B787" s="82" t="s">
        <v>2185</v>
      </c>
      <c r="C787" s="83" t="s">
        <v>1612</v>
      </c>
      <c r="D787" s="83" t="s">
        <v>2186</v>
      </c>
      <c r="E787" s="83" t="s">
        <v>2187</v>
      </c>
      <c r="F787" s="84">
        <v>90000</v>
      </c>
      <c r="G787" s="84">
        <v>90000</v>
      </c>
      <c r="H787" s="89" t="s">
        <v>127</v>
      </c>
      <c r="I787" s="86">
        <v>0</v>
      </c>
      <c r="J787" s="86">
        <v>0</v>
      </c>
      <c r="K787" s="87">
        <v>0</v>
      </c>
      <c r="L787" s="87">
        <v>0</v>
      </c>
      <c r="M787" s="84">
        <v>90000</v>
      </c>
      <c r="N787" s="88" t="s">
        <v>530</v>
      </c>
      <c r="O787" s="67"/>
      <c r="P787" s="80">
        <v>778</v>
      </c>
    </row>
    <row r="788" spans="1:16" x14ac:dyDescent="0.2">
      <c r="A788" s="81">
        <v>774</v>
      </c>
      <c r="B788" s="82" t="s">
        <v>2188</v>
      </c>
      <c r="C788" s="83" t="s">
        <v>2189</v>
      </c>
      <c r="D788" s="83" t="s">
        <v>2190</v>
      </c>
      <c r="E788" s="83" t="s">
        <v>2191</v>
      </c>
      <c r="F788" s="84">
        <v>75000</v>
      </c>
      <c r="G788" s="84">
        <v>75000</v>
      </c>
      <c r="H788" s="89" t="s">
        <v>127</v>
      </c>
      <c r="I788" s="86">
        <v>0</v>
      </c>
      <c r="J788" s="86">
        <v>0</v>
      </c>
      <c r="K788" s="87">
        <v>0</v>
      </c>
      <c r="L788" s="87">
        <v>0</v>
      </c>
      <c r="M788" s="84">
        <v>75000</v>
      </c>
      <c r="N788" s="88" t="s">
        <v>530</v>
      </c>
      <c r="O788" s="67"/>
      <c r="P788" s="80">
        <v>779</v>
      </c>
    </row>
    <row r="789" spans="1:16" x14ac:dyDescent="0.2">
      <c r="A789" s="81">
        <v>775</v>
      </c>
      <c r="B789" s="82" t="s">
        <v>2192</v>
      </c>
      <c r="C789" s="83" t="s">
        <v>2189</v>
      </c>
      <c r="D789" s="83" t="s">
        <v>1442</v>
      </c>
      <c r="E789" s="83" t="s">
        <v>2193</v>
      </c>
      <c r="F789" s="84">
        <v>12000</v>
      </c>
      <c r="G789" s="84">
        <v>12000</v>
      </c>
      <c r="H789" s="89" t="s">
        <v>127</v>
      </c>
      <c r="I789" s="86">
        <v>0</v>
      </c>
      <c r="J789" s="86">
        <v>0</v>
      </c>
      <c r="K789" s="87">
        <v>0</v>
      </c>
      <c r="L789" s="87">
        <v>0</v>
      </c>
      <c r="M789" s="84">
        <v>12000</v>
      </c>
      <c r="N789" s="88" t="s">
        <v>530</v>
      </c>
      <c r="O789" s="67"/>
      <c r="P789" s="80">
        <v>780</v>
      </c>
    </row>
    <row r="790" spans="1:16" x14ac:dyDescent="0.2">
      <c r="A790" s="81">
        <v>776</v>
      </c>
      <c r="B790" s="82" t="s">
        <v>2194</v>
      </c>
      <c r="C790" s="83" t="s">
        <v>2195</v>
      </c>
      <c r="D790" s="83" t="s">
        <v>1924</v>
      </c>
      <c r="E790" s="83" t="s">
        <v>2196</v>
      </c>
      <c r="F790" s="84">
        <v>500000</v>
      </c>
      <c r="G790" s="84">
        <v>500000</v>
      </c>
      <c r="H790" s="89" t="s">
        <v>127</v>
      </c>
      <c r="I790" s="86">
        <v>0</v>
      </c>
      <c r="J790" s="86">
        <v>0</v>
      </c>
      <c r="K790" s="87">
        <v>0</v>
      </c>
      <c r="L790" s="87">
        <v>0</v>
      </c>
      <c r="M790" s="84">
        <v>500000</v>
      </c>
      <c r="N790" s="88" t="s">
        <v>530</v>
      </c>
      <c r="O790" s="67"/>
      <c r="P790" s="80">
        <v>781</v>
      </c>
    </row>
    <row r="791" spans="1:16" x14ac:dyDescent="0.2">
      <c r="A791" s="81">
        <v>777</v>
      </c>
      <c r="B791" s="82" t="s">
        <v>2197</v>
      </c>
      <c r="C791" s="83" t="s">
        <v>471</v>
      </c>
      <c r="D791" s="83" t="s">
        <v>1972</v>
      </c>
      <c r="E791" s="83" t="s">
        <v>2198</v>
      </c>
      <c r="F791" s="84">
        <v>75000</v>
      </c>
      <c r="G791" s="84">
        <v>75000</v>
      </c>
      <c r="H791" s="89" t="s">
        <v>127</v>
      </c>
      <c r="I791" s="86">
        <v>0</v>
      </c>
      <c r="J791" s="86">
        <v>0</v>
      </c>
      <c r="K791" s="87">
        <v>0</v>
      </c>
      <c r="L791" s="87">
        <v>0</v>
      </c>
      <c r="M791" s="84">
        <v>75000</v>
      </c>
      <c r="N791" s="88" t="s">
        <v>530</v>
      </c>
      <c r="O791" s="67"/>
      <c r="P791" s="80">
        <v>782</v>
      </c>
    </row>
    <row r="792" spans="1:16" x14ac:dyDescent="0.2">
      <c r="A792" s="81">
        <v>778</v>
      </c>
      <c r="B792" s="82" t="s">
        <v>2199</v>
      </c>
      <c r="C792" s="83" t="s">
        <v>471</v>
      </c>
      <c r="D792" s="83" t="s">
        <v>1592</v>
      </c>
      <c r="E792" s="83" t="s">
        <v>2200</v>
      </c>
      <c r="F792" s="84">
        <v>3000</v>
      </c>
      <c r="G792" s="84">
        <v>3000</v>
      </c>
      <c r="H792" s="89" t="s">
        <v>127</v>
      </c>
      <c r="I792" s="86">
        <v>0</v>
      </c>
      <c r="J792" s="86">
        <v>0</v>
      </c>
      <c r="K792" s="87">
        <v>0</v>
      </c>
      <c r="L792" s="87">
        <v>0</v>
      </c>
      <c r="M792" s="84">
        <v>3000</v>
      </c>
      <c r="N792" s="88" t="s">
        <v>530</v>
      </c>
      <c r="O792" s="67"/>
      <c r="P792" s="80">
        <v>783</v>
      </c>
    </row>
    <row r="793" spans="1:16" x14ac:dyDescent="0.2">
      <c r="A793" s="81">
        <v>779</v>
      </c>
      <c r="B793" s="82" t="s">
        <v>2201</v>
      </c>
      <c r="C793" s="83" t="s">
        <v>2202</v>
      </c>
      <c r="D793" s="83" t="s">
        <v>1972</v>
      </c>
      <c r="E793" s="83" t="s">
        <v>2203</v>
      </c>
      <c r="F793" s="84">
        <v>75000</v>
      </c>
      <c r="G793" s="84">
        <v>75000</v>
      </c>
      <c r="H793" s="89" t="s">
        <v>127</v>
      </c>
      <c r="I793" s="86">
        <v>0</v>
      </c>
      <c r="J793" s="86">
        <v>0</v>
      </c>
      <c r="K793" s="87">
        <v>0</v>
      </c>
      <c r="L793" s="87">
        <v>0</v>
      </c>
      <c r="M793" s="84">
        <v>75000</v>
      </c>
      <c r="N793" s="88" t="s">
        <v>530</v>
      </c>
      <c r="O793" s="67"/>
      <c r="P793" s="80">
        <v>784</v>
      </c>
    </row>
    <row r="794" spans="1:16" x14ac:dyDescent="0.2">
      <c r="A794" s="81">
        <v>780</v>
      </c>
      <c r="B794" s="82" t="s">
        <v>2204</v>
      </c>
      <c r="C794" s="83" t="s">
        <v>2202</v>
      </c>
      <c r="D794" s="83" t="s">
        <v>1843</v>
      </c>
      <c r="E794" s="83" t="s">
        <v>2205</v>
      </c>
      <c r="F794" s="84">
        <v>10000</v>
      </c>
      <c r="G794" s="84">
        <v>10000</v>
      </c>
      <c r="H794" s="89" t="s">
        <v>127</v>
      </c>
      <c r="I794" s="86">
        <v>0</v>
      </c>
      <c r="J794" s="86">
        <v>0</v>
      </c>
      <c r="K794" s="87">
        <v>0</v>
      </c>
      <c r="L794" s="87">
        <v>0</v>
      </c>
      <c r="M794" s="84">
        <v>10000</v>
      </c>
      <c r="N794" s="88" t="s">
        <v>530</v>
      </c>
      <c r="O794" s="67"/>
      <c r="P794" s="80">
        <v>785</v>
      </c>
    </row>
    <row r="795" spans="1:16" x14ac:dyDescent="0.2">
      <c r="A795" s="81">
        <v>781</v>
      </c>
      <c r="B795" s="82" t="s">
        <v>2206</v>
      </c>
      <c r="C795" s="83" t="s">
        <v>2202</v>
      </c>
      <c r="D795" s="83" t="s">
        <v>1592</v>
      </c>
      <c r="E795" s="83" t="s">
        <v>2207</v>
      </c>
      <c r="F795" s="84">
        <v>3000</v>
      </c>
      <c r="G795" s="84">
        <v>3000</v>
      </c>
      <c r="H795" s="89" t="s">
        <v>127</v>
      </c>
      <c r="I795" s="86">
        <v>0</v>
      </c>
      <c r="J795" s="86">
        <v>0</v>
      </c>
      <c r="K795" s="87">
        <v>0</v>
      </c>
      <c r="L795" s="87">
        <v>0</v>
      </c>
      <c r="M795" s="84">
        <v>3000</v>
      </c>
      <c r="N795" s="88" t="s">
        <v>530</v>
      </c>
      <c r="O795" s="67"/>
      <c r="P795" s="80">
        <v>786</v>
      </c>
    </row>
    <row r="796" spans="1:16" x14ac:dyDescent="0.2">
      <c r="A796" s="81">
        <v>782</v>
      </c>
      <c r="B796" s="82" t="s">
        <v>2208</v>
      </c>
      <c r="C796" s="83" t="s">
        <v>475</v>
      </c>
      <c r="D796" s="83" t="s">
        <v>2209</v>
      </c>
      <c r="E796" s="83" t="s">
        <v>2210</v>
      </c>
      <c r="F796" s="84">
        <v>40000</v>
      </c>
      <c r="G796" s="84">
        <v>40000</v>
      </c>
      <c r="H796" s="89" t="s">
        <v>127</v>
      </c>
      <c r="I796" s="86">
        <v>0</v>
      </c>
      <c r="J796" s="86">
        <v>0</v>
      </c>
      <c r="K796" s="87">
        <v>0</v>
      </c>
      <c r="L796" s="87">
        <v>0</v>
      </c>
      <c r="M796" s="84">
        <v>40000</v>
      </c>
      <c r="N796" s="88" t="s">
        <v>530</v>
      </c>
      <c r="O796" s="67"/>
      <c r="P796" s="80">
        <v>787</v>
      </c>
    </row>
    <row r="797" spans="1:16" x14ac:dyDescent="0.2">
      <c r="A797" s="81">
        <v>783</v>
      </c>
      <c r="B797" s="82" t="s">
        <v>2211</v>
      </c>
      <c r="C797" s="83" t="s">
        <v>475</v>
      </c>
      <c r="D797" s="83" t="s">
        <v>975</v>
      </c>
      <c r="E797" s="83" t="s">
        <v>2212</v>
      </c>
      <c r="F797" s="84">
        <v>15000</v>
      </c>
      <c r="G797" s="84">
        <v>15000</v>
      </c>
      <c r="H797" s="89" t="s">
        <v>127</v>
      </c>
      <c r="I797" s="86">
        <v>0</v>
      </c>
      <c r="J797" s="86">
        <v>0</v>
      </c>
      <c r="K797" s="87">
        <v>0</v>
      </c>
      <c r="L797" s="87">
        <v>0</v>
      </c>
      <c r="M797" s="84">
        <v>15000</v>
      </c>
      <c r="N797" s="88" t="s">
        <v>530</v>
      </c>
      <c r="O797" s="67"/>
      <c r="P797" s="80">
        <v>788</v>
      </c>
    </row>
    <row r="798" spans="1:16" x14ac:dyDescent="0.2">
      <c r="A798" s="81">
        <v>784</v>
      </c>
      <c r="B798" s="82" t="s">
        <v>2213</v>
      </c>
      <c r="C798" s="83" t="s">
        <v>475</v>
      </c>
      <c r="D798" s="83" t="s">
        <v>2214</v>
      </c>
      <c r="E798" s="83" t="s">
        <v>2215</v>
      </c>
      <c r="F798" s="84">
        <v>15000</v>
      </c>
      <c r="G798" s="84">
        <v>15000</v>
      </c>
      <c r="H798" s="89" t="s">
        <v>127</v>
      </c>
      <c r="I798" s="86">
        <v>0</v>
      </c>
      <c r="J798" s="86">
        <v>0</v>
      </c>
      <c r="K798" s="87">
        <v>0</v>
      </c>
      <c r="L798" s="87">
        <v>0</v>
      </c>
      <c r="M798" s="84">
        <v>15000</v>
      </c>
      <c r="N798" s="88" t="s">
        <v>530</v>
      </c>
      <c r="O798" s="67"/>
      <c r="P798" s="80">
        <v>789</v>
      </c>
    </row>
    <row r="799" spans="1:16" x14ac:dyDescent="0.2">
      <c r="A799" s="81">
        <v>785</v>
      </c>
      <c r="B799" s="82" t="s">
        <v>2216</v>
      </c>
      <c r="C799" s="83" t="s">
        <v>475</v>
      </c>
      <c r="D799" s="83" t="s">
        <v>2217</v>
      </c>
      <c r="E799" s="83" t="s">
        <v>2218</v>
      </c>
      <c r="F799" s="84">
        <v>15000</v>
      </c>
      <c r="G799" s="84">
        <v>15000</v>
      </c>
      <c r="H799" s="89" t="s">
        <v>127</v>
      </c>
      <c r="I799" s="86">
        <v>0</v>
      </c>
      <c r="J799" s="86">
        <v>0</v>
      </c>
      <c r="K799" s="87">
        <v>0</v>
      </c>
      <c r="L799" s="87">
        <v>0</v>
      </c>
      <c r="M799" s="84">
        <v>15000</v>
      </c>
      <c r="N799" s="88" t="s">
        <v>530</v>
      </c>
      <c r="O799" s="67"/>
      <c r="P799" s="80">
        <v>790</v>
      </c>
    </row>
    <row r="800" spans="1:16" x14ac:dyDescent="0.2">
      <c r="A800" s="81">
        <v>786</v>
      </c>
      <c r="B800" s="82" t="s">
        <v>2219</v>
      </c>
      <c r="C800" s="83" t="s">
        <v>475</v>
      </c>
      <c r="D800" s="83" t="s">
        <v>1491</v>
      </c>
      <c r="E800" s="83" t="s">
        <v>2220</v>
      </c>
      <c r="F800" s="84">
        <v>15000</v>
      </c>
      <c r="G800" s="84">
        <v>15000</v>
      </c>
      <c r="H800" s="89" t="s">
        <v>127</v>
      </c>
      <c r="I800" s="86">
        <v>0</v>
      </c>
      <c r="J800" s="86">
        <v>0</v>
      </c>
      <c r="K800" s="87">
        <v>0</v>
      </c>
      <c r="L800" s="87">
        <v>0</v>
      </c>
      <c r="M800" s="84">
        <v>15000</v>
      </c>
      <c r="N800" s="88" t="s">
        <v>530</v>
      </c>
      <c r="O800" s="67"/>
      <c r="P800" s="80">
        <v>791</v>
      </c>
    </row>
    <row r="801" spans="1:16" x14ac:dyDescent="0.2">
      <c r="A801" s="81">
        <v>787</v>
      </c>
      <c r="B801" s="82" t="s">
        <v>2221</v>
      </c>
      <c r="C801" s="83" t="s">
        <v>481</v>
      </c>
      <c r="D801" s="83" t="s">
        <v>1491</v>
      </c>
      <c r="E801" s="83" t="s">
        <v>2222</v>
      </c>
      <c r="F801" s="84">
        <v>8000</v>
      </c>
      <c r="G801" s="84">
        <v>8000</v>
      </c>
      <c r="H801" s="89" t="s">
        <v>127</v>
      </c>
      <c r="I801" s="86">
        <v>0</v>
      </c>
      <c r="J801" s="86">
        <v>0</v>
      </c>
      <c r="K801" s="87">
        <v>0</v>
      </c>
      <c r="L801" s="87">
        <v>0</v>
      </c>
      <c r="M801" s="84">
        <v>8000</v>
      </c>
      <c r="N801" s="88" t="s">
        <v>530</v>
      </c>
      <c r="O801" s="67"/>
      <c r="P801" s="80">
        <v>792</v>
      </c>
    </row>
    <row r="802" spans="1:16" x14ac:dyDescent="0.2">
      <c r="A802" s="81">
        <v>788</v>
      </c>
      <c r="B802" s="82" t="s">
        <v>2223</v>
      </c>
      <c r="C802" s="83" t="s">
        <v>1161</v>
      </c>
      <c r="D802" s="83" t="s">
        <v>2224</v>
      </c>
      <c r="E802" s="83" t="s">
        <v>2225</v>
      </c>
      <c r="F802" s="84">
        <v>25000</v>
      </c>
      <c r="G802" s="84">
        <v>25000</v>
      </c>
      <c r="H802" s="89" t="s">
        <v>127</v>
      </c>
      <c r="I802" s="86">
        <v>0</v>
      </c>
      <c r="J802" s="86">
        <v>0</v>
      </c>
      <c r="K802" s="87">
        <v>0</v>
      </c>
      <c r="L802" s="87">
        <v>0</v>
      </c>
      <c r="M802" s="84">
        <v>25000</v>
      </c>
      <c r="N802" s="88" t="s">
        <v>530</v>
      </c>
      <c r="O802" s="67"/>
      <c r="P802" s="80">
        <v>793</v>
      </c>
    </row>
    <row r="803" spans="1:16" ht="30" x14ac:dyDescent="0.2">
      <c r="A803" s="81">
        <v>789</v>
      </c>
      <c r="B803" s="82" t="s">
        <v>2226</v>
      </c>
      <c r="C803" s="83" t="s">
        <v>1161</v>
      </c>
      <c r="D803" s="83" t="s">
        <v>2227</v>
      </c>
      <c r="E803" s="83" t="s">
        <v>2228</v>
      </c>
      <c r="F803" s="84">
        <v>50000</v>
      </c>
      <c r="G803" s="84">
        <v>50000</v>
      </c>
      <c r="H803" s="89" t="s">
        <v>127</v>
      </c>
      <c r="I803" s="86">
        <v>0</v>
      </c>
      <c r="J803" s="86">
        <v>0</v>
      </c>
      <c r="K803" s="87">
        <v>0</v>
      </c>
      <c r="L803" s="87">
        <v>0</v>
      </c>
      <c r="M803" s="84">
        <v>50000</v>
      </c>
      <c r="N803" s="88" t="s">
        <v>530</v>
      </c>
      <c r="O803" s="67"/>
      <c r="P803" s="80">
        <v>794</v>
      </c>
    </row>
    <row r="804" spans="1:16" x14ac:dyDescent="0.2">
      <c r="A804" s="81">
        <v>790</v>
      </c>
      <c r="B804" s="82" t="s">
        <v>2229</v>
      </c>
      <c r="C804" s="83" t="s">
        <v>1161</v>
      </c>
      <c r="D804" s="83" t="s">
        <v>2230</v>
      </c>
      <c r="E804" s="83" t="s">
        <v>2231</v>
      </c>
      <c r="F804" s="84">
        <v>10000</v>
      </c>
      <c r="G804" s="84">
        <v>10000</v>
      </c>
      <c r="H804" s="89" t="s">
        <v>127</v>
      </c>
      <c r="I804" s="86">
        <v>0</v>
      </c>
      <c r="J804" s="86">
        <v>0</v>
      </c>
      <c r="K804" s="87">
        <v>0</v>
      </c>
      <c r="L804" s="87">
        <v>0</v>
      </c>
      <c r="M804" s="84">
        <v>10000</v>
      </c>
      <c r="N804" s="88" t="s">
        <v>530</v>
      </c>
      <c r="O804" s="67"/>
      <c r="P804" s="80">
        <v>795</v>
      </c>
    </row>
    <row r="805" spans="1:16" x14ac:dyDescent="0.2">
      <c r="A805" s="81">
        <v>791</v>
      </c>
      <c r="B805" s="82" t="s">
        <v>2232</v>
      </c>
      <c r="C805" s="83" t="s">
        <v>1161</v>
      </c>
      <c r="D805" s="83" t="s">
        <v>2233</v>
      </c>
      <c r="E805" s="83" t="s">
        <v>2234</v>
      </c>
      <c r="F805" s="84">
        <v>4000</v>
      </c>
      <c r="G805" s="84">
        <v>4000</v>
      </c>
      <c r="H805" s="89" t="s">
        <v>127</v>
      </c>
      <c r="I805" s="86">
        <v>0</v>
      </c>
      <c r="J805" s="86">
        <v>0</v>
      </c>
      <c r="K805" s="87">
        <v>0</v>
      </c>
      <c r="L805" s="87">
        <v>0</v>
      </c>
      <c r="M805" s="84">
        <v>4000</v>
      </c>
      <c r="N805" s="88" t="s">
        <v>530</v>
      </c>
      <c r="O805" s="67"/>
      <c r="P805" s="80">
        <v>796</v>
      </c>
    </row>
    <row r="806" spans="1:16" x14ac:dyDescent="0.2">
      <c r="A806" s="81">
        <v>792</v>
      </c>
      <c r="B806" s="82" t="s">
        <v>2235</v>
      </c>
      <c r="C806" s="83" t="s">
        <v>1161</v>
      </c>
      <c r="D806" s="83" t="s">
        <v>2236</v>
      </c>
      <c r="E806" s="83" t="s">
        <v>2237</v>
      </c>
      <c r="F806" s="84">
        <v>7000</v>
      </c>
      <c r="G806" s="84">
        <v>7000</v>
      </c>
      <c r="H806" s="89" t="s">
        <v>127</v>
      </c>
      <c r="I806" s="86">
        <v>0</v>
      </c>
      <c r="J806" s="86">
        <v>0</v>
      </c>
      <c r="K806" s="87">
        <v>0</v>
      </c>
      <c r="L806" s="87">
        <v>0</v>
      </c>
      <c r="M806" s="84">
        <v>7000</v>
      </c>
      <c r="N806" s="88" t="s">
        <v>530</v>
      </c>
      <c r="O806" s="67"/>
      <c r="P806" s="80">
        <v>797</v>
      </c>
    </row>
    <row r="807" spans="1:16" x14ac:dyDescent="0.2">
      <c r="A807" s="81">
        <v>793</v>
      </c>
      <c r="B807" s="82" t="s">
        <v>2238</v>
      </c>
      <c r="C807" s="83" t="s">
        <v>481</v>
      </c>
      <c r="D807" s="83" t="s">
        <v>2239</v>
      </c>
      <c r="E807" s="83" t="s">
        <v>2240</v>
      </c>
      <c r="F807" s="84">
        <v>51000</v>
      </c>
      <c r="G807" s="84">
        <v>51000</v>
      </c>
      <c r="H807" s="89" t="s">
        <v>127</v>
      </c>
      <c r="I807" s="86">
        <v>0</v>
      </c>
      <c r="J807" s="86">
        <v>0</v>
      </c>
      <c r="K807" s="87">
        <v>0</v>
      </c>
      <c r="L807" s="87">
        <v>0</v>
      </c>
      <c r="M807" s="84">
        <v>51000</v>
      </c>
      <c r="N807" s="88" t="s">
        <v>530</v>
      </c>
      <c r="O807" s="67"/>
      <c r="P807" s="80">
        <v>798</v>
      </c>
    </row>
    <row r="808" spans="1:16" x14ac:dyDescent="0.2">
      <c r="A808" s="81">
        <v>794</v>
      </c>
      <c r="B808" s="82" t="s">
        <v>2241</v>
      </c>
      <c r="C808" s="83" t="s">
        <v>481</v>
      </c>
      <c r="D808" s="83" t="s">
        <v>2242</v>
      </c>
      <c r="E808" s="83" t="s">
        <v>2243</v>
      </c>
      <c r="F808" s="84">
        <v>20000</v>
      </c>
      <c r="G808" s="84">
        <v>20000</v>
      </c>
      <c r="H808" s="89" t="s">
        <v>127</v>
      </c>
      <c r="I808" s="86">
        <v>0</v>
      </c>
      <c r="J808" s="86">
        <v>0</v>
      </c>
      <c r="K808" s="87">
        <v>0</v>
      </c>
      <c r="L808" s="87">
        <v>0</v>
      </c>
      <c r="M808" s="84">
        <v>20000</v>
      </c>
      <c r="N808" s="88" t="s">
        <v>530</v>
      </c>
      <c r="O808" s="67"/>
      <c r="P808" s="80">
        <v>799</v>
      </c>
    </row>
    <row r="809" spans="1:16" ht="30" x14ac:dyDescent="0.2">
      <c r="A809" s="81">
        <v>795</v>
      </c>
      <c r="B809" s="82" t="s">
        <v>2244</v>
      </c>
      <c r="C809" s="83" t="s">
        <v>2245</v>
      </c>
      <c r="D809" s="83" t="s">
        <v>1878</v>
      </c>
      <c r="E809" s="83" t="s">
        <v>2246</v>
      </c>
      <c r="F809" s="84">
        <v>163300</v>
      </c>
      <c r="G809" s="84">
        <v>163300</v>
      </c>
      <c r="H809" s="89" t="s">
        <v>127</v>
      </c>
      <c r="I809" s="86">
        <v>0</v>
      </c>
      <c r="J809" s="86">
        <v>0</v>
      </c>
      <c r="K809" s="87">
        <v>0</v>
      </c>
      <c r="L809" s="87">
        <v>0</v>
      </c>
      <c r="M809" s="84">
        <v>163300</v>
      </c>
      <c r="N809" s="88" t="s">
        <v>530</v>
      </c>
      <c r="O809" s="67"/>
      <c r="P809" s="80">
        <v>800</v>
      </c>
    </row>
    <row r="810" spans="1:16" ht="30" x14ac:dyDescent="0.2">
      <c r="A810" s="81">
        <v>796</v>
      </c>
      <c r="B810" s="82" t="s">
        <v>2247</v>
      </c>
      <c r="C810" s="83" t="s">
        <v>2245</v>
      </c>
      <c r="D810" s="83" t="s">
        <v>2248</v>
      </c>
      <c r="E810" s="83" t="s">
        <v>2249</v>
      </c>
      <c r="F810" s="84">
        <v>190000</v>
      </c>
      <c r="G810" s="84">
        <v>190000</v>
      </c>
      <c r="H810" s="89" t="s">
        <v>127</v>
      </c>
      <c r="I810" s="86">
        <v>0</v>
      </c>
      <c r="J810" s="86">
        <v>0</v>
      </c>
      <c r="K810" s="87">
        <v>0</v>
      </c>
      <c r="L810" s="87">
        <v>0</v>
      </c>
      <c r="M810" s="84">
        <v>190000</v>
      </c>
      <c r="N810" s="88" t="s">
        <v>530</v>
      </c>
      <c r="O810" s="67"/>
      <c r="P810" s="80">
        <v>801</v>
      </c>
    </row>
    <row r="811" spans="1:16" ht="30" x14ac:dyDescent="0.2">
      <c r="A811" s="81">
        <v>797</v>
      </c>
      <c r="B811" s="82" t="s">
        <v>2250</v>
      </c>
      <c r="C811" s="83" t="s">
        <v>2251</v>
      </c>
      <c r="D811" s="83" t="s">
        <v>2252</v>
      </c>
      <c r="E811" s="83" t="s">
        <v>2253</v>
      </c>
      <c r="F811" s="84">
        <v>35000</v>
      </c>
      <c r="G811" s="84">
        <v>35000</v>
      </c>
      <c r="H811" s="89" t="s">
        <v>127</v>
      </c>
      <c r="I811" s="86">
        <v>0</v>
      </c>
      <c r="J811" s="86">
        <v>0</v>
      </c>
      <c r="K811" s="87">
        <v>0</v>
      </c>
      <c r="L811" s="87">
        <v>0</v>
      </c>
      <c r="M811" s="84">
        <v>35000</v>
      </c>
      <c r="N811" s="88" t="s">
        <v>530</v>
      </c>
      <c r="O811" s="67"/>
      <c r="P811" s="80">
        <v>802</v>
      </c>
    </row>
    <row r="812" spans="1:16" x14ac:dyDescent="0.2">
      <c r="A812" s="81">
        <v>798</v>
      </c>
      <c r="B812" s="82" t="s">
        <v>2254</v>
      </c>
      <c r="C812" s="83" t="s">
        <v>2251</v>
      </c>
      <c r="D812" s="83" t="s">
        <v>1491</v>
      </c>
      <c r="E812" s="83" t="s">
        <v>2255</v>
      </c>
      <c r="F812" s="84">
        <v>30000</v>
      </c>
      <c r="G812" s="84">
        <v>30000</v>
      </c>
      <c r="H812" s="89" t="s">
        <v>127</v>
      </c>
      <c r="I812" s="86">
        <v>0</v>
      </c>
      <c r="J812" s="86">
        <v>0</v>
      </c>
      <c r="K812" s="87">
        <v>0</v>
      </c>
      <c r="L812" s="87">
        <v>0</v>
      </c>
      <c r="M812" s="84">
        <v>30000</v>
      </c>
      <c r="N812" s="88" t="s">
        <v>530</v>
      </c>
      <c r="O812" s="67"/>
      <c r="P812" s="80">
        <v>803</v>
      </c>
    </row>
    <row r="813" spans="1:16" x14ac:dyDescent="0.2">
      <c r="A813" s="81">
        <v>799</v>
      </c>
      <c r="B813" s="82" t="s">
        <v>2256</v>
      </c>
      <c r="C813" s="83" t="s">
        <v>481</v>
      </c>
      <c r="D813" s="83" t="s">
        <v>2257</v>
      </c>
      <c r="E813" s="83" t="s">
        <v>2258</v>
      </c>
      <c r="F813" s="84">
        <v>28500</v>
      </c>
      <c r="G813" s="84">
        <v>28500</v>
      </c>
      <c r="H813" s="89" t="s">
        <v>127</v>
      </c>
      <c r="I813" s="86">
        <v>0</v>
      </c>
      <c r="J813" s="86">
        <v>0</v>
      </c>
      <c r="K813" s="87">
        <v>0</v>
      </c>
      <c r="L813" s="87">
        <v>0</v>
      </c>
      <c r="M813" s="84">
        <v>28500</v>
      </c>
      <c r="N813" s="88" t="s">
        <v>530</v>
      </c>
      <c r="O813" s="67"/>
      <c r="P813" s="80">
        <v>804</v>
      </c>
    </row>
    <row r="814" spans="1:16" x14ac:dyDescent="0.2">
      <c r="A814" s="81">
        <v>800</v>
      </c>
      <c r="B814" s="82" t="s">
        <v>2259</v>
      </c>
      <c r="C814" s="83" t="s">
        <v>2260</v>
      </c>
      <c r="D814" s="83" t="s">
        <v>2261</v>
      </c>
      <c r="E814" s="83" t="s">
        <v>2262</v>
      </c>
      <c r="F814" s="84">
        <v>90000</v>
      </c>
      <c r="G814" s="84">
        <v>90000</v>
      </c>
      <c r="H814" s="89" t="s">
        <v>127</v>
      </c>
      <c r="I814" s="86">
        <v>0</v>
      </c>
      <c r="J814" s="86">
        <v>0</v>
      </c>
      <c r="K814" s="87">
        <v>0</v>
      </c>
      <c r="L814" s="87">
        <v>0</v>
      </c>
      <c r="M814" s="84">
        <v>90000</v>
      </c>
      <c r="N814" s="88" t="s">
        <v>530</v>
      </c>
      <c r="O814" s="67"/>
      <c r="P814" s="80">
        <v>805</v>
      </c>
    </row>
    <row r="815" spans="1:16" x14ac:dyDescent="0.2">
      <c r="A815" s="81">
        <v>801</v>
      </c>
      <c r="B815" s="82" t="s">
        <v>2263</v>
      </c>
      <c r="C815" s="83" t="s">
        <v>255</v>
      </c>
      <c r="D815" s="83" t="s">
        <v>2264</v>
      </c>
      <c r="E815" s="83" t="s">
        <v>2265</v>
      </c>
      <c r="F815" s="84">
        <v>60000</v>
      </c>
      <c r="G815" s="84">
        <v>60000</v>
      </c>
      <c r="H815" s="89" t="s">
        <v>127</v>
      </c>
      <c r="I815" s="86">
        <v>0</v>
      </c>
      <c r="J815" s="86">
        <v>0</v>
      </c>
      <c r="K815" s="87">
        <v>0</v>
      </c>
      <c r="L815" s="87">
        <v>0</v>
      </c>
      <c r="M815" s="84">
        <v>60000</v>
      </c>
      <c r="N815" s="88" t="s">
        <v>530</v>
      </c>
      <c r="O815" s="67"/>
      <c r="P815" s="80">
        <v>806</v>
      </c>
    </row>
    <row r="816" spans="1:16" ht="30" x14ac:dyDescent="0.2">
      <c r="A816" s="81">
        <v>802</v>
      </c>
      <c r="B816" s="82" t="s">
        <v>2266</v>
      </c>
      <c r="C816" s="83" t="s">
        <v>255</v>
      </c>
      <c r="D816" s="83" t="s">
        <v>2267</v>
      </c>
      <c r="E816" s="83" t="s">
        <v>2268</v>
      </c>
      <c r="F816" s="84">
        <v>20000</v>
      </c>
      <c r="G816" s="84">
        <v>20000</v>
      </c>
      <c r="H816" s="89" t="s">
        <v>127</v>
      </c>
      <c r="I816" s="86">
        <v>0</v>
      </c>
      <c r="J816" s="86">
        <v>0</v>
      </c>
      <c r="K816" s="87">
        <v>0</v>
      </c>
      <c r="L816" s="87">
        <v>0</v>
      </c>
      <c r="M816" s="84">
        <v>20000</v>
      </c>
      <c r="N816" s="88" t="s">
        <v>530</v>
      </c>
      <c r="O816" s="67"/>
      <c r="P816" s="80">
        <v>807</v>
      </c>
    </row>
    <row r="817" spans="1:16" x14ac:dyDescent="0.2">
      <c r="A817" s="81">
        <v>803</v>
      </c>
      <c r="B817" s="82" t="s">
        <v>2269</v>
      </c>
      <c r="C817" s="83" t="s">
        <v>255</v>
      </c>
      <c r="D817" s="83" t="s">
        <v>2075</v>
      </c>
      <c r="E817" s="83" t="s">
        <v>2270</v>
      </c>
      <c r="F817" s="84">
        <v>25000</v>
      </c>
      <c r="G817" s="84">
        <v>25000</v>
      </c>
      <c r="H817" s="89" t="s">
        <v>127</v>
      </c>
      <c r="I817" s="86">
        <v>0</v>
      </c>
      <c r="J817" s="86">
        <v>0</v>
      </c>
      <c r="K817" s="87">
        <v>0</v>
      </c>
      <c r="L817" s="87">
        <v>0</v>
      </c>
      <c r="M817" s="84">
        <v>25000</v>
      </c>
      <c r="N817" s="88" t="s">
        <v>530</v>
      </c>
      <c r="O817" s="67"/>
      <c r="P817" s="80">
        <v>808</v>
      </c>
    </row>
    <row r="818" spans="1:16" ht="30" x14ac:dyDescent="0.2">
      <c r="A818" s="81">
        <v>804</v>
      </c>
      <c r="B818" s="82" t="s">
        <v>2271</v>
      </c>
      <c r="C818" s="83" t="s">
        <v>481</v>
      </c>
      <c r="D818" s="83" t="s">
        <v>2272</v>
      </c>
      <c r="E818" s="83" t="s">
        <v>2273</v>
      </c>
      <c r="F818" s="84">
        <v>15000</v>
      </c>
      <c r="G818" s="84">
        <v>15000</v>
      </c>
      <c r="H818" s="89" t="s">
        <v>127</v>
      </c>
      <c r="I818" s="86">
        <v>0</v>
      </c>
      <c r="J818" s="86">
        <v>0</v>
      </c>
      <c r="K818" s="87">
        <v>0</v>
      </c>
      <c r="L818" s="87">
        <v>0</v>
      </c>
      <c r="M818" s="84">
        <v>15000</v>
      </c>
      <c r="N818" s="88" t="s">
        <v>530</v>
      </c>
      <c r="O818" s="67"/>
      <c r="P818" s="80">
        <v>809</v>
      </c>
    </row>
    <row r="819" spans="1:16" x14ac:dyDescent="0.2">
      <c r="A819" s="81">
        <v>805</v>
      </c>
      <c r="B819" s="82" t="s">
        <v>2274</v>
      </c>
      <c r="C819" s="83" t="s">
        <v>2275</v>
      </c>
      <c r="D819" s="83" t="s">
        <v>1500</v>
      </c>
      <c r="E819" s="83" t="s">
        <v>2276</v>
      </c>
      <c r="F819" s="84">
        <v>10000</v>
      </c>
      <c r="G819" s="84">
        <v>10000</v>
      </c>
      <c r="H819" s="89" t="s">
        <v>127</v>
      </c>
      <c r="I819" s="86">
        <v>0</v>
      </c>
      <c r="J819" s="86">
        <v>0</v>
      </c>
      <c r="K819" s="87">
        <v>0</v>
      </c>
      <c r="L819" s="87">
        <v>0</v>
      </c>
      <c r="M819" s="84">
        <v>10000</v>
      </c>
      <c r="N819" s="88" t="s">
        <v>530</v>
      </c>
      <c r="O819" s="67"/>
      <c r="P819" s="80">
        <v>810</v>
      </c>
    </row>
    <row r="820" spans="1:16" ht="30" x14ac:dyDescent="0.2">
      <c r="A820" s="81">
        <v>806</v>
      </c>
      <c r="B820" s="82" t="s">
        <v>2277</v>
      </c>
      <c r="C820" s="83" t="s">
        <v>483</v>
      </c>
      <c r="D820" s="83" t="s">
        <v>2278</v>
      </c>
      <c r="E820" s="83" t="s">
        <v>2279</v>
      </c>
      <c r="F820" s="84">
        <v>5000</v>
      </c>
      <c r="G820" s="84">
        <v>5000</v>
      </c>
      <c r="H820" s="89" t="s">
        <v>127</v>
      </c>
      <c r="I820" s="86">
        <v>0</v>
      </c>
      <c r="J820" s="86">
        <v>0</v>
      </c>
      <c r="K820" s="87">
        <v>0</v>
      </c>
      <c r="L820" s="87">
        <v>0</v>
      </c>
      <c r="M820" s="84">
        <v>5000</v>
      </c>
      <c r="N820" s="88" t="s">
        <v>530</v>
      </c>
      <c r="O820" s="67"/>
      <c r="P820" s="80">
        <v>811</v>
      </c>
    </row>
    <row r="821" spans="1:16" ht="30" x14ac:dyDescent="0.2">
      <c r="A821" s="81">
        <v>807</v>
      </c>
      <c r="B821" s="82" t="s">
        <v>2280</v>
      </c>
      <c r="C821" s="83" t="s">
        <v>483</v>
      </c>
      <c r="D821" s="83" t="s">
        <v>2281</v>
      </c>
      <c r="E821" s="83" t="s">
        <v>2282</v>
      </c>
      <c r="F821" s="84">
        <v>20000</v>
      </c>
      <c r="G821" s="84">
        <v>20000</v>
      </c>
      <c r="H821" s="89" t="s">
        <v>127</v>
      </c>
      <c r="I821" s="86">
        <v>0</v>
      </c>
      <c r="J821" s="86">
        <v>0</v>
      </c>
      <c r="K821" s="87">
        <v>0</v>
      </c>
      <c r="L821" s="87">
        <v>0</v>
      </c>
      <c r="M821" s="84">
        <v>20000</v>
      </c>
      <c r="N821" s="88" t="s">
        <v>530</v>
      </c>
      <c r="O821" s="67"/>
      <c r="P821" s="80">
        <v>812</v>
      </c>
    </row>
    <row r="822" spans="1:16" ht="30" x14ac:dyDescent="0.2">
      <c r="A822" s="81">
        <v>808</v>
      </c>
      <c r="B822" s="82" t="s">
        <v>2283</v>
      </c>
      <c r="C822" s="83" t="s">
        <v>483</v>
      </c>
      <c r="D822" s="83" t="s">
        <v>2284</v>
      </c>
      <c r="E822" s="83" t="s">
        <v>2285</v>
      </c>
      <c r="F822" s="84">
        <v>6000</v>
      </c>
      <c r="G822" s="84">
        <v>6000</v>
      </c>
      <c r="H822" s="89" t="s">
        <v>127</v>
      </c>
      <c r="I822" s="86">
        <v>0</v>
      </c>
      <c r="J822" s="86">
        <v>0</v>
      </c>
      <c r="K822" s="87">
        <v>0</v>
      </c>
      <c r="L822" s="87">
        <v>0</v>
      </c>
      <c r="M822" s="84">
        <v>6000</v>
      </c>
      <c r="N822" s="88" t="s">
        <v>530</v>
      </c>
      <c r="O822" s="67"/>
      <c r="P822" s="80">
        <v>813</v>
      </c>
    </row>
    <row r="823" spans="1:16" x14ac:dyDescent="0.2">
      <c r="A823" s="81">
        <v>809</v>
      </c>
      <c r="B823" s="82" t="s">
        <v>2286</v>
      </c>
      <c r="C823" s="83" t="s">
        <v>481</v>
      </c>
      <c r="D823" s="83" t="s">
        <v>2287</v>
      </c>
      <c r="E823" s="83" t="s">
        <v>2288</v>
      </c>
      <c r="F823" s="84">
        <v>712000</v>
      </c>
      <c r="G823" s="84">
        <v>712000</v>
      </c>
      <c r="H823" s="89" t="s">
        <v>127</v>
      </c>
      <c r="I823" s="86">
        <v>0</v>
      </c>
      <c r="J823" s="86">
        <v>0</v>
      </c>
      <c r="K823" s="87">
        <v>0</v>
      </c>
      <c r="L823" s="87">
        <v>0</v>
      </c>
      <c r="M823" s="84">
        <v>712000</v>
      </c>
      <c r="N823" s="88" t="s">
        <v>530</v>
      </c>
      <c r="O823" s="67"/>
      <c r="P823" s="80">
        <v>815</v>
      </c>
    </row>
    <row r="824" spans="1:16" ht="30" x14ac:dyDescent="0.2">
      <c r="A824" s="81">
        <v>810</v>
      </c>
      <c r="B824" s="82" t="s">
        <v>2289</v>
      </c>
      <c r="C824" s="83" t="s">
        <v>489</v>
      </c>
      <c r="D824" s="83" t="s">
        <v>2290</v>
      </c>
      <c r="E824" s="83" t="s">
        <v>2291</v>
      </c>
      <c r="F824" s="84">
        <v>20000</v>
      </c>
      <c r="G824" s="84">
        <v>20000</v>
      </c>
      <c r="H824" s="89" t="s">
        <v>127</v>
      </c>
      <c r="I824" s="86">
        <v>0</v>
      </c>
      <c r="J824" s="86">
        <v>0</v>
      </c>
      <c r="K824" s="87">
        <v>0</v>
      </c>
      <c r="L824" s="87">
        <v>0</v>
      </c>
      <c r="M824" s="84">
        <v>20000</v>
      </c>
      <c r="N824" s="88" t="s">
        <v>530</v>
      </c>
      <c r="O824" s="67"/>
      <c r="P824" s="80">
        <v>816</v>
      </c>
    </row>
    <row r="825" spans="1:16" x14ac:dyDescent="0.2">
      <c r="A825" s="81">
        <v>811</v>
      </c>
      <c r="B825" s="82" t="s">
        <v>2292</v>
      </c>
      <c r="C825" s="83" t="s">
        <v>2293</v>
      </c>
      <c r="D825" s="83" t="s">
        <v>2294</v>
      </c>
      <c r="E825" s="83" t="s">
        <v>2295</v>
      </c>
      <c r="F825" s="84">
        <v>5500</v>
      </c>
      <c r="G825" s="84">
        <v>5500</v>
      </c>
      <c r="H825" s="89" t="s">
        <v>127</v>
      </c>
      <c r="I825" s="86">
        <v>0</v>
      </c>
      <c r="J825" s="86">
        <v>0</v>
      </c>
      <c r="K825" s="87">
        <v>0</v>
      </c>
      <c r="L825" s="87">
        <v>0</v>
      </c>
      <c r="M825" s="84">
        <v>5500</v>
      </c>
      <c r="N825" s="88" t="s">
        <v>530</v>
      </c>
      <c r="O825" s="67"/>
      <c r="P825" s="80">
        <v>817</v>
      </c>
    </row>
    <row r="826" spans="1:16" ht="30" x14ac:dyDescent="0.2">
      <c r="A826" s="81">
        <v>812</v>
      </c>
      <c r="B826" s="82" t="s">
        <v>2296</v>
      </c>
      <c r="C826" s="83" t="s">
        <v>696</v>
      </c>
      <c r="D826" s="83" t="s">
        <v>1622</v>
      </c>
      <c r="E826" s="83" t="s">
        <v>2297</v>
      </c>
      <c r="F826" s="84">
        <v>120000</v>
      </c>
      <c r="G826" s="84">
        <v>120000</v>
      </c>
      <c r="H826" s="89" t="s">
        <v>127</v>
      </c>
      <c r="I826" s="86">
        <v>0</v>
      </c>
      <c r="J826" s="86">
        <v>0</v>
      </c>
      <c r="K826" s="87">
        <v>0</v>
      </c>
      <c r="L826" s="87">
        <v>0</v>
      </c>
      <c r="M826" s="84">
        <v>120000</v>
      </c>
      <c r="N826" s="88" t="s">
        <v>530</v>
      </c>
      <c r="O826" s="67"/>
      <c r="P826" s="80">
        <v>818</v>
      </c>
    </row>
    <row r="827" spans="1:16" x14ac:dyDescent="0.2">
      <c r="A827" s="81">
        <v>813</v>
      </c>
      <c r="B827" s="82" t="s">
        <v>2298</v>
      </c>
      <c r="C827" s="83" t="s">
        <v>137</v>
      </c>
      <c r="D827" s="83" t="s">
        <v>2299</v>
      </c>
      <c r="E827" s="83" t="s">
        <v>2300</v>
      </c>
      <c r="F827" s="84">
        <v>30000</v>
      </c>
      <c r="G827" s="84">
        <v>30000</v>
      </c>
      <c r="H827" s="89" t="s">
        <v>127</v>
      </c>
      <c r="I827" s="86">
        <v>0</v>
      </c>
      <c r="J827" s="86">
        <v>0</v>
      </c>
      <c r="K827" s="87">
        <v>0</v>
      </c>
      <c r="L827" s="87">
        <v>0</v>
      </c>
      <c r="M827" s="84">
        <v>30000</v>
      </c>
      <c r="N827" s="88" t="s">
        <v>530</v>
      </c>
      <c r="O827" s="67"/>
      <c r="P827" s="80">
        <v>819</v>
      </c>
    </row>
    <row r="828" spans="1:16" x14ac:dyDescent="0.2">
      <c r="A828" s="81">
        <v>814</v>
      </c>
      <c r="B828" s="82" t="s">
        <v>2301</v>
      </c>
      <c r="C828" s="83" t="s">
        <v>2302</v>
      </c>
      <c r="D828" s="83" t="s">
        <v>1972</v>
      </c>
      <c r="E828" s="83" t="s">
        <v>2303</v>
      </c>
      <c r="F828" s="84">
        <v>75000</v>
      </c>
      <c r="G828" s="84">
        <v>75000</v>
      </c>
      <c r="H828" s="89" t="s">
        <v>127</v>
      </c>
      <c r="I828" s="86">
        <v>0</v>
      </c>
      <c r="J828" s="86">
        <v>0</v>
      </c>
      <c r="K828" s="87">
        <v>0</v>
      </c>
      <c r="L828" s="87">
        <v>0</v>
      </c>
      <c r="M828" s="84">
        <v>75000</v>
      </c>
      <c r="N828" s="88" t="s">
        <v>530</v>
      </c>
      <c r="O828" s="67"/>
      <c r="P828" s="80">
        <v>820</v>
      </c>
    </row>
    <row r="829" spans="1:16" x14ac:dyDescent="0.2">
      <c r="A829" s="81">
        <v>815</v>
      </c>
      <c r="B829" s="82" t="s">
        <v>2304</v>
      </c>
      <c r="C829" s="83" t="s">
        <v>2302</v>
      </c>
      <c r="D829" s="83" t="s">
        <v>1592</v>
      </c>
      <c r="E829" s="83" t="s">
        <v>2305</v>
      </c>
      <c r="F829" s="84">
        <v>3000</v>
      </c>
      <c r="G829" s="84">
        <v>3000</v>
      </c>
      <c r="H829" s="89" t="s">
        <v>127</v>
      </c>
      <c r="I829" s="86">
        <v>0</v>
      </c>
      <c r="J829" s="86">
        <v>0</v>
      </c>
      <c r="K829" s="87">
        <v>0</v>
      </c>
      <c r="L829" s="87">
        <v>0</v>
      </c>
      <c r="M829" s="84">
        <v>3000</v>
      </c>
      <c r="N829" s="88" t="s">
        <v>530</v>
      </c>
      <c r="O829" s="67"/>
      <c r="P829" s="80">
        <v>821</v>
      </c>
    </row>
    <row r="830" spans="1:16" x14ac:dyDescent="0.2">
      <c r="A830" s="81">
        <v>816</v>
      </c>
      <c r="B830" s="82" t="s">
        <v>2306</v>
      </c>
      <c r="C830" s="83" t="s">
        <v>2307</v>
      </c>
      <c r="D830" s="83" t="s">
        <v>1972</v>
      </c>
      <c r="E830" s="83" t="s">
        <v>2308</v>
      </c>
      <c r="F830" s="84">
        <v>75000</v>
      </c>
      <c r="G830" s="84">
        <v>75000</v>
      </c>
      <c r="H830" s="89" t="s">
        <v>127</v>
      </c>
      <c r="I830" s="86">
        <v>0</v>
      </c>
      <c r="J830" s="86">
        <v>0</v>
      </c>
      <c r="K830" s="87">
        <v>0</v>
      </c>
      <c r="L830" s="87">
        <v>0</v>
      </c>
      <c r="M830" s="84">
        <v>75000</v>
      </c>
      <c r="N830" s="88" t="s">
        <v>530</v>
      </c>
      <c r="O830" s="67"/>
      <c r="P830" s="80">
        <v>822</v>
      </c>
    </row>
    <row r="831" spans="1:16" x14ac:dyDescent="0.2">
      <c r="A831" s="81">
        <v>817</v>
      </c>
      <c r="B831" s="82" t="s">
        <v>2309</v>
      </c>
      <c r="C831" s="83" t="s">
        <v>481</v>
      </c>
      <c r="D831" s="83" t="s">
        <v>2310</v>
      </c>
      <c r="E831" s="83" t="s">
        <v>2311</v>
      </c>
      <c r="F831" s="84">
        <v>40000</v>
      </c>
      <c r="G831" s="84">
        <v>40000</v>
      </c>
      <c r="H831" s="89" t="s">
        <v>127</v>
      </c>
      <c r="I831" s="86">
        <v>0</v>
      </c>
      <c r="J831" s="86">
        <v>0</v>
      </c>
      <c r="K831" s="87">
        <v>0</v>
      </c>
      <c r="L831" s="87">
        <v>0</v>
      </c>
      <c r="M831" s="84">
        <v>40000</v>
      </c>
      <c r="N831" s="88" t="s">
        <v>530</v>
      </c>
      <c r="O831" s="67"/>
      <c r="P831" s="80">
        <v>823</v>
      </c>
    </row>
    <row r="832" spans="1:16" x14ac:dyDescent="0.2">
      <c r="A832" s="81">
        <v>818</v>
      </c>
      <c r="B832" s="82" t="s">
        <v>2312</v>
      </c>
      <c r="C832" s="83" t="s">
        <v>481</v>
      </c>
      <c r="D832" s="83" t="s">
        <v>1494</v>
      </c>
      <c r="E832" s="83" t="s">
        <v>2313</v>
      </c>
      <c r="F832" s="84">
        <v>8000</v>
      </c>
      <c r="G832" s="84">
        <v>8000</v>
      </c>
      <c r="H832" s="89" t="s">
        <v>127</v>
      </c>
      <c r="I832" s="86">
        <v>0</v>
      </c>
      <c r="J832" s="86">
        <v>0</v>
      </c>
      <c r="K832" s="87">
        <v>0</v>
      </c>
      <c r="L832" s="87">
        <v>0</v>
      </c>
      <c r="M832" s="84">
        <v>8000</v>
      </c>
      <c r="N832" s="88" t="s">
        <v>530</v>
      </c>
      <c r="O832" s="67"/>
      <c r="P832" s="80">
        <v>824</v>
      </c>
    </row>
    <row r="833" spans="1:16" ht="30" x14ac:dyDescent="0.2">
      <c r="A833" s="81">
        <v>819</v>
      </c>
      <c r="B833" s="82" t="s">
        <v>2314</v>
      </c>
      <c r="C833" s="83" t="s">
        <v>481</v>
      </c>
      <c r="D833" s="83" t="s">
        <v>2315</v>
      </c>
      <c r="E833" s="83" t="s">
        <v>2316</v>
      </c>
      <c r="F833" s="84">
        <v>200000</v>
      </c>
      <c r="G833" s="84">
        <v>200000</v>
      </c>
      <c r="H833" s="89" t="s">
        <v>127</v>
      </c>
      <c r="I833" s="86">
        <v>0</v>
      </c>
      <c r="J833" s="86">
        <v>0</v>
      </c>
      <c r="K833" s="87">
        <v>0</v>
      </c>
      <c r="L833" s="87">
        <v>0</v>
      </c>
      <c r="M833" s="84">
        <v>200000</v>
      </c>
      <c r="N833" s="88" t="s">
        <v>530</v>
      </c>
      <c r="O833" s="67"/>
      <c r="P833" s="80">
        <v>825</v>
      </c>
    </row>
    <row r="834" spans="1:16" x14ac:dyDescent="0.2">
      <c r="A834" s="81">
        <v>820</v>
      </c>
      <c r="B834" s="82" t="s">
        <v>2317</v>
      </c>
      <c r="C834" s="83" t="s">
        <v>481</v>
      </c>
      <c r="D834" s="83" t="s">
        <v>2318</v>
      </c>
      <c r="E834" s="83" t="s">
        <v>2319</v>
      </c>
      <c r="F834" s="84">
        <v>21000</v>
      </c>
      <c r="G834" s="84">
        <v>21000</v>
      </c>
      <c r="H834" s="89" t="s">
        <v>127</v>
      </c>
      <c r="I834" s="86">
        <v>0</v>
      </c>
      <c r="J834" s="86">
        <v>0</v>
      </c>
      <c r="K834" s="87">
        <v>0</v>
      </c>
      <c r="L834" s="87">
        <v>0</v>
      </c>
      <c r="M834" s="84">
        <v>21000</v>
      </c>
      <c r="N834" s="88" t="s">
        <v>530</v>
      </c>
      <c r="O834" s="67"/>
      <c r="P834" s="80">
        <v>826</v>
      </c>
    </row>
    <row r="835" spans="1:16" x14ac:dyDescent="0.2">
      <c r="A835" s="81">
        <v>821</v>
      </c>
      <c r="B835" s="82" t="s">
        <v>2320</v>
      </c>
      <c r="C835" s="83" t="s">
        <v>481</v>
      </c>
      <c r="D835" s="83" t="s">
        <v>975</v>
      </c>
      <c r="E835" s="83" t="s">
        <v>2321</v>
      </c>
      <c r="F835" s="84">
        <v>15000</v>
      </c>
      <c r="G835" s="84">
        <v>15000</v>
      </c>
      <c r="H835" s="89" t="s">
        <v>127</v>
      </c>
      <c r="I835" s="86">
        <v>0</v>
      </c>
      <c r="J835" s="86">
        <v>0</v>
      </c>
      <c r="K835" s="87">
        <v>0</v>
      </c>
      <c r="L835" s="87">
        <v>0</v>
      </c>
      <c r="M835" s="84">
        <v>15000</v>
      </c>
      <c r="N835" s="88" t="s">
        <v>530</v>
      </c>
      <c r="O835" s="67"/>
      <c r="P835" s="80">
        <v>827</v>
      </c>
    </row>
    <row r="836" spans="1:16" x14ac:dyDescent="0.2">
      <c r="A836" s="81">
        <v>822</v>
      </c>
      <c r="B836" s="82" t="s">
        <v>2322</v>
      </c>
      <c r="C836" s="83" t="s">
        <v>481</v>
      </c>
      <c r="D836" s="83" t="s">
        <v>1491</v>
      </c>
      <c r="E836" s="83" t="s">
        <v>2323</v>
      </c>
      <c r="F836" s="84">
        <v>8000</v>
      </c>
      <c r="G836" s="84">
        <v>8000</v>
      </c>
      <c r="H836" s="89" t="s">
        <v>127</v>
      </c>
      <c r="I836" s="86">
        <v>0</v>
      </c>
      <c r="J836" s="86">
        <v>0</v>
      </c>
      <c r="K836" s="87">
        <v>0</v>
      </c>
      <c r="L836" s="87">
        <v>0</v>
      </c>
      <c r="M836" s="84">
        <v>8000</v>
      </c>
      <c r="N836" s="88" t="s">
        <v>530</v>
      </c>
      <c r="O836" s="67"/>
      <c r="P836" s="80">
        <v>828</v>
      </c>
    </row>
    <row r="837" spans="1:16" x14ac:dyDescent="0.2">
      <c r="A837" s="81">
        <v>823</v>
      </c>
      <c r="B837" s="82" t="s">
        <v>2324</v>
      </c>
      <c r="C837" s="83" t="s">
        <v>481</v>
      </c>
      <c r="D837" s="83" t="s">
        <v>2325</v>
      </c>
      <c r="E837" s="83" t="s">
        <v>2326</v>
      </c>
      <c r="F837" s="84">
        <v>100000</v>
      </c>
      <c r="G837" s="84">
        <v>100000</v>
      </c>
      <c r="H837" s="89" t="s">
        <v>127</v>
      </c>
      <c r="I837" s="86">
        <v>0</v>
      </c>
      <c r="J837" s="86">
        <v>0</v>
      </c>
      <c r="K837" s="87">
        <v>0</v>
      </c>
      <c r="L837" s="87">
        <v>0</v>
      </c>
      <c r="M837" s="84">
        <v>100000</v>
      </c>
      <c r="N837" s="88" t="s">
        <v>530</v>
      </c>
      <c r="O837" s="67"/>
      <c r="P837" s="80">
        <v>829</v>
      </c>
    </row>
    <row r="838" spans="1:16" ht="30" x14ac:dyDescent="0.2">
      <c r="A838" s="81">
        <v>824</v>
      </c>
      <c r="B838" s="82" t="s">
        <v>2327</v>
      </c>
      <c r="C838" s="83" t="s">
        <v>498</v>
      </c>
      <c r="D838" s="83" t="s">
        <v>2328</v>
      </c>
      <c r="E838" s="83" t="s">
        <v>2329</v>
      </c>
      <c r="F838" s="84">
        <v>767000</v>
      </c>
      <c r="G838" s="84">
        <v>767000</v>
      </c>
      <c r="H838" s="89" t="s">
        <v>127</v>
      </c>
      <c r="I838" s="86">
        <v>0</v>
      </c>
      <c r="J838" s="86">
        <v>0</v>
      </c>
      <c r="K838" s="87">
        <v>0</v>
      </c>
      <c r="L838" s="87">
        <v>0</v>
      </c>
      <c r="M838" s="84">
        <v>767000</v>
      </c>
      <c r="N838" s="88" t="s">
        <v>530</v>
      </c>
      <c r="O838" s="67"/>
      <c r="P838" s="80">
        <v>830</v>
      </c>
    </row>
    <row r="839" spans="1:16" ht="30" x14ac:dyDescent="0.2">
      <c r="A839" s="81">
        <v>825</v>
      </c>
      <c r="B839" s="82" t="s">
        <v>2330</v>
      </c>
      <c r="C839" s="83" t="s">
        <v>498</v>
      </c>
      <c r="D839" s="83" t="s">
        <v>1445</v>
      </c>
      <c r="E839" s="83" t="s">
        <v>2331</v>
      </c>
      <c r="F839" s="84">
        <v>65000</v>
      </c>
      <c r="G839" s="84">
        <v>65000</v>
      </c>
      <c r="H839" s="89" t="s">
        <v>127</v>
      </c>
      <c r="I839" s="86">
        <v>0</v>
      </c>
      <c r="J839" s="86">
        <v>0</v>
      </c>
      <c r="K839" s="87">
        <v>0</v>
      </c>
      <c r="L839" s="87">
        <v>0</v>
      </c>
      <c r="M839" s="84">
        <v>65000</v>
      </c>
      <c r="N839" s="88" t="s">
        <v>530</v>
      </c>
      <c r="O839" s="67"/>
      <c r="P839" s="80">
        <v>831</v>
      </c>
    </row>
    <row r="840" spans="1:16" ht="30" x14ac:dyDescent="0.2">
      <c r="A840" s="81">
        <v>826</v>
      </c>
      <c r="B840" s="82" t="s">
        <v>2332</v>
      </c>
      <c r="C840" s="83" t="s">
        <v>498</v>
      </c>
      <c r="D840" s="83" t="s">
        <v>2168</v>
      </c>
      <c r="E840" s="83" t="s">
        <v>2333</v>
      </c>
      <c r="F840" s="84">
        <v>128300</v>
      </c>
      <c r="G840" s="84">
        <v>128300</v>
      </c>
      <c r="H840" s="89" t="s">
        <v>127</v>
      </c>
      <c r="I840" s="86">
        <v>0</v>
      </c>
      <c r="J840" s="86">
        <v>0</v>
      </c>
      <c r="K840" s="87">
        <v>0</v>
      </c>
      <c r="L840" s="87">
        <v>0</v>
      </c>
      <c r="M840" s="84">
        <v>128300</v>
      </c>
      <c r="N840" s="88" t="s">
        <v>530</v>
      </c>
      <c r="O840" s="67"/>
      <c r="P840" s="80">
        <v>832</v>
      </c>
    </row>
    <row r="841" spans="1:16" x14ac:dyDescent="0.2">
      <c r="A841" s="81">
        <v>827</v>
      </c>
      <c r="B841" s="82" t="s">
        <v>2334</v>
      </c>
      <c r="C841" s="83" t="s">
        <v>500</v>
      </c>
      <c r="D841" s="83" t="s">
        <v>1720</v>
      </c>
      <c r="E841" s="83" t="s">
        <v>2335</v>
      </c>
      <c r="F841" s="84">
        <v>15000</v>
      </c>
      <c r="G841" s="84">
        <v>15000</v>
      </c>
      <c r="H841" s="89" t="s">
        <v>127</v>
      </c>
      <c r="I841" s="86">
        <v>0</v>
      </c>
      <c r="J841" s="86">
        <v>0</v>
      </c>
      <c r="K841" s="87">
        <v>0</v>
      </c>
      <c r="L841" s="87">
        <v>0</v>
      </c>
      <c r="M841" s="84">
        <v>15000</v>
      </c>
      <c r="N841" s="88" t="s">
        <v>530</v>
      </c>
      <c r="O841" s="67"/>
      <c r="P841" s="80">
        <v>833</v>
      </c>
    </row>
    <row r="842" spans="1:16" x14ac:dyDescent="0.2">
      <c r="A842" s="81">
        <v>828</v>
      </c>
      <c r="B842" s="82" t="s">
        <v>2336</v>
      </c>
      <c r="C842" s="83" t="s">
        <v>500</v>
      </c>
      <c r="D842" s="83" t="s">
        <v>1419</v>
      </c>
      <c r="E842" s="83" t="s">
        <v>2337</v>
      </c>
      <c r="F842" s="84">
        <v>10000</v>
      </c>
      <c r="G842" s="84">
        <v>10000</v>
      </c>
      <c r="H842" s="89" t="s">
        <v>127</v>
      </c>
      <c r="I842" s="86">
        <v>0</v>
      </c>
      <c r="J842" s="86">
        <v>0</v>
      </c>
      <c r="K842" s="87">
        <v>0</v>
      </c>
      <c r="L842" s="87">
        <v>0</v>
      </c>
      <c r="M842" s="84">
        <v>10000</v>
      </c>
      <c r="N842" s="88" t="s">
        <v>530</v>
      </c>
      <c r="O842" s="67"/>
      <c r="P842" s="80">
        <v>834</v>
      </c>
    </row>
    <row r="843" spans="1:16" x14ac:dyDescent="0.2">
      <c r="A843" s="81">
        <v>829</v>
      </c>
      <c r="B843" s="82" t="s">
        <v>2338</v>
      </c>
      <c r="C843" s="83" t="s">
        <v>500</v>
      </c>
      <c r="D843" s="83" t="s">
        <v>1622</v>
      </c>
      <c r="E843" s="83" t="s">
        <v>2339</v>
      </c>
      <c r="F843" s="84">
        <v>45000</v>
      </c>
      <c r="G843" s="84">
        <v>45000</v>
      </c>
      <c r="H843" s="89" t="s">
        <v>127</v>
      </c>
      <c r="I843" s="86">
        <v>0</v>
      </c>
      <c r="J843" s="86">
        <v>0</v>
      </c>
      <c r="K843" s="87">
        <v>0</v>
      </c>
      <c r="L843" s="87">
        <v>0</v>
      </c>
      <c r="M843" s="84">
        <v>45000</v>
      </c>
      <c r="N843" s="88" t="s">
        <v>530</v>
      </c>
      <c r="O843" s="67"/>
      <c r="P843" s="80">
        <v>835</v>
      </c>
    </row>
    <row r="844" spans="1:16" x14ac:dyDescent="0.2">
      <c r="A844" s="81">
        <v>830</v>
      </c>
      <c r="B844" s="82" t="s">
        <v>2340</v>
      </c>
      <c r="C844" s="83" t="s">
        <v>500</v>
      </c>
      <c r="D844" s="83" t="s">
        <v>2341</v>
      </c>
      <c r="E844" s="83" t="s">
        <v>2342</v>
      </c>
      <c r="F844" s="84">
        <v>10000</v>
      </c>
      <c r="G844" s="84">
        <v>10000</v>
      </c>
      <c r="H844" s="89" t="s">
        <v>127</v>
      </c>
      <c r="I844" s="86">
        <v>0</v>
      </c>
      <c r="J844" s="86">
        <v>0</v>
      </c>
      <c r="K844" s="87">
        <v>0</v>
      </c>
      <c r="L844" s="87">
        <v>0</v>
      </c>
      <c r="M844" s="84">
        <v>10000</v>
      </c>
      <c r="N844" s="88" t="s">
        <v>530</v>
      </c>
      <c r="O844" s="67"/>
      <c r="P844" s="80">
        <v>836</v>
      </c>
    </row>
    <row r="845" spans="1:16" x14ac:dyDescent="0.2">
      <c r="A845" s="81">
        <v>831</v>
      </c>
      <c r="B845" s="82" t="s">
        <v>2343</v>
      </c>
      <c r="C845" s="83" t="s">
        <v>2344</v>
      </c>
      <c r="D845" s="83" t="s">
        <v>2345</v>
      </c>
      <c r="E845" s="83" t="s">
        <v>2346</v>
      </c>
      <c r="F845" s="84">
        <v>25000</v>
      </c>
      <c r="G845" s="84">
        <v>25000</v>
      </c>
      <c r="H845" s="89" t="s">
        <v>127</v>
      </c>
      <c r="I845" s="86">
        <v>0</v>
      </c>
      <c r="J845" s="86">
        <v>0</v>
      </c>
      <c r="K845" s="87">
        <v>0</v>
      </c>
      <c r="L845" s="87">
        <v>0</v>
      </c>
      <c r="M845" s="84">
        <v>25000</v>
      </c>
      <c r="N845" s="88" t="s">
        <v>530</v>
      </c>
      <c r="O845" s="67"/>
      <c r="P845" s="80">
        <v>837</v>
      </c>
    </row>
    <row r="846" spans="1:16" x14ac:dyDescent="0.2">
      <c r="A846" s="81">
        <v>832</v>
      </c>
      <c r="B846" s="82" t="s">
        <v>2347</v>
      </c>
      <c r="C846" s="83" t="s">
        <v>2344</v>
      </c>
      <c r="D846" s="83" t="s">
        <v>1861</v>
      </c>
      <c r="E846" s="83" t="s">
        <v>2348</v>
      </c>
      <c r="F846" s="84">
        <v>40000</v>
      </c>
      <c r="G846" s="84">
        <v>40000</v>
      </c>
      <c r="H846" s="89" t="s">
        <v>127</v>
      </c>
      <c r="I846" s="86">
        <v>0</v>
      </c>
      <c r="J846" s="86">
        <v>0</v>
      </c>
      <c r="K846" s="87">
        <v>0</v>
      </c>
      <c r="L846" s="87">
        <v>0</v>
      </c>
      <c r="M846" s="84">
        <v>40000</v>
      </c>
      <c r="N846" s="88" t="s">
        <v>530</v>
      </c>
      <c r="O846" s="67"/>
      <c r="P846" s="80">
        <v>838</v>
      </c>
    </row>
    <row r="847" spans="1:16" x14ac:dyDescent="0.2">
      <c r="A847" s="81">
        <v>833</v>
      </c>
      <c r="B847" s="82" t="s">
        <v>2349</v>
      </c>
      <c r="C847" s="83" t="s">
        <v>2344</v>
      </c>
      <c r="D847" s="83" t="s">
        <v>2350</v>
      </c>
      <c r="E847" s="83" t="s">
        <v>2351</v>
      </c>
      <c r="F847" s="84">
        <v>5000</v>
      </c>
      <c r="G847" s="84">
        <v>5000</v>
      </c>
      <c r="H847" s="89" t="s">
        <v>127</v>
      </c>
      <c r="I847" s="86">
        <v>0</v>
      </c>
      <c r="J847" s="86">
        <v>0</v>
      </c>
      <c r="K847" s="87">
        <v>0</v>
      </c>
      <c r="L847" s="87">
        <v>0</v>
      </c>
      <c r="M847" s="84">
        <v>5000</v>
      </c>
      <c r="N847" s="88" t="s">
        <v>530</v>
      </c>
      <c r="O847" s="67"/>
      <c r="P847" s="80">
        <v>839</v>
      </c>
    </row>
    <row r="848" spans="1:16" x14ac:dyDescent="0.2">
      <c r="A848" s="81">
        <v>834</v>
      </c>
      <c r="B848" s="82" t="s">
        <v>2352</v>
      </c>
      <c r="C848" s="83" t="s">
        <v>2353</v>
      </c>
      <c r="D848" s="83" t="s">
        <v>1972</v>
      </c>
      <c r="E848" s="83" t="s">
        <v>2354</v>
      </c>
      <c r="F848" s="84">
        <v>75000</v>
      </c>
      <c r="G848" s="84">
        <v>75000</v>
      </c>
      <c r="H848" s="89" t="s">
        <v>127</v>
      </c>
      <c r="I848" s="86">
        <v>0</v>
      </c>
      <c r="J848" s="86">
        <v>0</v>
      </c>
      <c r="K848" s="87">
        <v>0</v>
      </c>
      <c r="L848" s="87">
        <v>0</v>
      </c>
      <c r="M848" s="84">
        <v>75000</v>
      </c>
      <c r="N848" s="88" t="s">
        <v>530</v>
      </c>
      <c r="O848" s="67"/>
      <c r="P848" s="80">
        <v>840</v>
      </c>
    </row>
    <row r="849" spans="1:16" x14ac:dyDescent="0.2">
      <c r="A849" s="81">
        <v>835</v>
      </c>
      <c r="B849" s="82" t="s">
        <v>2355</v>
      </c>
      <c r="C849" s="83" t="s">
        <v>2356</v>
      </c>
      <c r="D849" s="83" t="s">
        <v>1972</v>
      </c>
      <c r="E849" s="83" t="s">
        <v>2357</v>
      </c>
      <c r="F849" s="84">
        <v>75000</v>
      </c>
      <c r="G849" s="84">
        <v>75000</v>
      </c>
      <c r="H849" s="89" t="s">
        <v>127</v>
      </c>
      <c r="I849" s="86">
        <v>0</v>
      </c>
      <c r="J849" s="86">
        <v>0</v>
      </c>
      <c r="K849" s="87">
        <v>0</v>
      </c>
      <c r="L849" s="87">
        <v>0</v>
      </c>
      <c r="M849" s="84">
        <v>75000</v>
      </c>
      <c r="N849" s="88" t="s">
        <v>530</v>
      </c>
      <c r="O849" s="67"/>
      <c r="P849" s="80">
        <v>841</v>
      </c>
    </row>
    <row r="850" spans="1:16" x14ac:dyDescent="0.2">
      <c r="A850" s="81">
        <v>836</v>
      </c>
      <c r="B850" s="82" t="s">
        <v>2358</v>
      </c>
      <c r="C850" s="83" t="s">
        <v>2356</v>
      </c>
      <c r="D850" s="83" t="s">
        <v>1843</v>
      </c>
      <c r="E850" s="83" t="s">
        <v>2359</v>
      </c>
      <c r="F850" s="84">
        <v>15000</v>
      </c>
      <c r="G850" s="84">
        <v>15000</v>
      </c>
      <c r="H850" s="89" t="s">
        <v>127</v>
      </c>
      <c r="I850" s="86">
        <v>0</v>
      </c>
      <c r="J850" s="86">
        <v>0</v>
      </c>
      <c r="K850" s="87">
        <v>0</v>
      </c>
      <c r="L850" s="87">
        <v>0</v>
      </c>
      <c r="M850" s="84">
        <v>15000</v>
      </c>
      <c r="N850" s="88" t="s">
        <v>530</v>
      </c>
      <c r="O850" s="67"/>
      <c r="P850" s="80">
        <v>842</v>
      </c>
    </row>
    <row r="851" spans="1:16" x14ac:dyDescent="0.2">
      <c r="A851" s="81">
        <v>837</v>
      </c>
      <c r="B851" s="82" t="s">
        <v>2360</v>
      </c>
      <c r="C851" s="83" t="s">
        <v>2356</v>
      </c>
      <c r="D851" s="83" t="s">
        <v>1592</v>
      </c>
      <c r="E851" s="83" t="s">
        <v>2361</v>
      </c>
      <c r="F851" s="84">
        <v>3000</v>
      </c>
      <c r="G851" s="84">
        <v>3000</v>
      </c>
      <c r="H851" s="89" t="s">
        <v>127</v>
      </c>
      <c r="I851" s="86">
        <v>0</v>
      </c>
      <c r="J851" s="86">
        <v>0</v>
      </c>
      <c r="K851" s="87">
        <v>0</v>
      </c>
      <c r="L851" s="87">
        <v>0</v>
      </c>
      <c r="M851" s="84">
        <v>3000</v>
      </c>
      <c r="N851" s="88" t="s">
        <v>530</v>
      </c>
      <c r="O851" s="67"/>
      <c r="P851" s="80">
        <v>843</v>
      </c>
    </row>
    <row r="852" spans="1:16" x14ac:dyDescent="0.2">
      <c r="A852" s="81">
        <v>838</v>
      </c>
      <c r="B852" s="82" t="s">
        <v>2362</v>
      </c>
      <c r="C852" s="83" t="s">
        <v>512</v>
      </c>
      <c r="D852" s="83" t="s">
        <v>2209</v>
      </c>
      <c r="E852" s="83" t="s">
        <v>2363</v>
      </c>
      <c r="F852" s="84">
        <v>40000</v>
      </c>
      <c r="G852" s="84">
        <v>40000</v>
      </c>
      <c r="H852" s="89" t="s">
        <v>127</v>
      </c>
      <c r="I852" s="86">
        <v>0</v>
      </c>
      <c r="J852" s="86">
        <v>0</v>
      </c>
      <c r="K852" s="87">
        <v>0</v>
      </c>
      <c r="L852" s="87">
        <v>0</v>
      </c>
      <c r="M852" s="84">
        <v>40000</v>
      </c>
      <c r="N852" s="88" t="s">
        <v>530</v>
      </c>
      <c r="O852" s="67"/>
      <c r="P852" s="80">
        <v>844</v>
      </c>
    </row>
    <row r="853" spans="1:16" x14ac:dyDescent="0.2">
      <c r="A853" s="81">
        <v>839</v>
      </c>
      <c r="B853" s="82" t="s">
        <v>2364</v>
      </c>
      <c r="C853" s="83" t="s">
        <v>512</v>
      </c>
      <c r="D853" s="83" t="s">
        <v>2365</v>
      </c>
      <c r="E853" s="83" t="s">
        <v>2366</v>
      </c>
      <c r="F853" s="84">
        <v>40000</v>
      </c>
      <c r="G853" s="84">
        <v>40000</v>
      </c>
      <c r="H853" s="89" t="s">
        <v>127</v>
      </c>
      <c r="I853" s="86">
        <v>0</v>
      </c>
      <c r="J853" s="86">
        <v>0</v>
      </c>
      <c r="K853" s="87">
        <v>0</v>
      </c>
      <c r="L853" s="87">
        <v>0</v>
      </c>
      <c r="M853" s="84">
        <v>40000</v>
      </c>
      <c r="N853" s="88" t="s">
        <v>530</v>
      </c>
      <c r="O853" s="67"/>
      <c r="P853" s="80">
        <v>845</v>
      </c>
    </row>
    <row r="854" spans="1:16" x14ac:dyDescent="0.2">
      <c r="A854" s="81">
        <v>840</v>
      </c>
      <c r="B854" s="82" t="s">
        <v>2367</v>
      </c>
      <c r="C854" s="83" t="s">
        <v>512</v>
      </c>
      <c r="D854" s="83" t="s">
        <v>1622</v>
      </c>
      <c r="E854" s="83" t="s">
        <v>2368</v>
      </c>
      <c r="F854" s="84">
        <v>30000</v>
      </c>
      <c r="G854" s="84">
        <v>30000</v>
      </c>
      <c r="H854" s="89" t="s">
        <v>127</v>
      </c>
      <c r="I854" s="86">
        <v>0</v>
      </c>
      <c r="J854" s="86">
        <v>0</v>
      </c>
      <c r="K854" s="87">
        <v>0</v>
      </c>
      <c r="L854" s="87">
        <v>0</v>
      </c>
      <c r="M854" s="84">
        <v>30000</v>
      </c>
      <c r="N854" s="88" t="s">
        <v>530</v>
      </c>
      <c r="O854" s="67"/>
      <c r="P854" s="80">
        <v>846</v>
      </c>
    </row>
    <row r="855" spans="1:16" x14ac:dyDescent="0.2">
      <c r="A855" s="81">
        <v>841</v>
      </c>
      <c r="B855" s="82" t="s">
        <v>2369</v>
      </c>
      <c r="C855" s="83" t="s">
        <v>512</v>
      </c>
      <c r="D855" s="83" t="s">
        <v>1500</v>
      </c>
      <c r="E855" s="83" t="s">
        <v>2370</v>
      </c>
      <c r="F855" s="84">
        <v>12000</v>
      </c>
      <c r="G855" s="84">
        <v>12000</v>
      </c>
      <c r="H855" s="89" t="s">
        <v>127</v>
      </c>
      <c r="I855" s="86">
        <v>0</v>
      </c>
      <c r="J855" s="86">
        <v>0</v>
      </c>
      <c r="K855" s="87">
        <v>0</v>
      </c>
      <c r="L855" s="87">
        <v>0</v>
      </c>
      <c r="M855" s="84">
        <v>12000</v>
      </c>
      <c r="N855" s="88" t="s">
        <v>530</v>
      </c>
      <c r="O855" s="67"/>
      <c r="P855" s="80">
        <v>847</v>
      </c>
    </row>
    <row r="856" spans="1:16" x14ac:dyDescent="0.2">
      <c r="A856" s="81">
        <v>842</v>
      </c>
      <c r="B856" s="82" t="s">
        <v>2371</v>
      </c>
      <c r="C856" s="83" t="s">
        <v>512</v>
      </c>
      <c r="D856" s="83" t="s">
        <v>975</v>
      </c>
      <c r="E856" s="83" t="s">
        <v>2372</v>
      </c>
      <c r="F856" s="84">
        <v>15000</v>
      </c>
      <c r="G856" s="84">
        <v>15000</v>
      </c>
      <c r="H856" s="89" t="s">
        <v>127</v>
      </c>
      <c r="I856" s="86">
        <v>0</v>
      </c>
      <c r="J856" s="86">
        <v>0</v>
      </c>
      <c r="K856" s="87">
        <v>0</v>
      </c>
      <c r="L856" s="87">
        <v>0</v>
      </c>
      <c r="M856" s="84">
        <v>15000</v>
      </c>
      <c r="N856" s="88" t="s">
        <v>530</v>
      </c>
      <c r="O856" s="67"/>
      <c r="P856" s="80">
        <v>848</v>
      </c>
    </row>
    <row r="857" spans="1:16" x14ac:dyDescent="0.2">
      <c r="A857" s="81">
        <v>843</v>
      </c>
      <c r="B857" s="82" t="s">
        <v>2373</v>
      </c>
      <c r="C857" s="83" t="s">
        <v>512</v>
      </c>
      <c r="D857" s="83" t="s">
        <v>2214</v>
      </c>
      <c r="E857" s="83" t="s">
        <v>2374</v>
      </c>
      <c r="F857" s="84">
        <v>15000</v>
      </c>
      <c r="G857" s="84">
        <v>15000</v>
      </c>
      <c r="H857" s="89" t="s">
        <v>127</v>
      </c>
      <c r="I857" s="86">
        <v>0</v>
      </c>
      <c r="J857" s="86">
        <v>0</v>
      </c>
      <c r="K857" s="87">
        <v>0</v>
      </c>
      <c r="L857" s="87">
        <v>0</v>
      </c>
      <c r="M857" s="84">
        <v>15000</v>
      </c>
      <c r="N857" s="88" t="s">
        <v>530</v>
      </c>
      <c r="O857" s="67"/>
      <c r="P857" s="80">
        <v>849</v>
      </c>
    </row>
    <row r="858" spans="1:16" x14ac:dyDescent="0.2">
      <c r="A858" s="81">
        <v>844</v>
      </c>
      <c r="B858" s="82" t="s">
        <v>2375</v>
      </c>
      <c r="C858" s="83" t="s">
        <v>512</v>
      </c>
      <c r="D858" s="83" t="s">
        <v>2376</v>
      </c>
      <c r="E858" s="83" t="s">
        <v>2377</v>
      </c>
      <c r="F858" s="84">
        <v>6000</v>
      </c>
      <c r="G858" s="84">
        <v>6000</v>
      </c>
      <c r="H858" s="89" t="s">
        <v>127</v>
      </c>
      <c r="I858" s="86">
        <v>0</v>
      </c>
      <c r="J858" s="86">
        <v>0</v>
      </c>
      <c r="K858" s="87">
        <v>0</v>
      </c>
      <c r="L858" s="87">
        <v>0</v>
      </c>
      <c r="M858" s="84">
        <v>6000</v>
      </c>
      <c r="N858" s="88" t="s">
        <v>530</v>
      </c>
      <c r="O858" s="67"/>
      <c r="P858" s="80">
        <v>850</v>
      </c>
    </row>
    <row r="859" spans="1:16" x14ac:dyDescent="0.2">
      <c r="A859" s="81">
        <v>845</v>
      </c>
      <c r="B859" s="82" t="s">
        <v>2378</v>
      </c>
      <c r="C859" s="83" t="s">
        <v>512</v>
      </c>
      <c r="D859" s="83" t="s">
        <v>1491</v>
      </c>
      <c r="E859" s="83" t="s">
        <v>2379</v>
      </c>
      <c r="F859" s="84">
        <v>15000</v>
      </c>
      <c r="G859" s="84">
        <v>15000</v>
      </c>
      <c r="H859" s="89" t="s">
        <v>127</v>
      </c>
      <c r="I859" s="86">
        <v>0</v>
      </c>
      <c r="J859" s="86">
        <v>0</v>
      </c>
      <c r="K859" s="87">
        <v>0</v>
      </c>
      <c r="L859" s="87">
        <v>0</v>
      </c>
      <c r="M859" s="84">
        <v>15000</v>
      </c>
      <c r="N859" s="88" t="s">
        <v>530</v>
      </c>
      <c r="O859" s="67"/>
      <c r="P859" s="80">
        <v>851</v>
      </c>
    </row>
    <row r="860" spans="1:16" x14ac:dyDescent="0.2">
      <c r="A860" s="81">
        <v>846</v>
      </c>
      <c r="B860" s="82" t="s">
        <v>2380</v>
      </c>
      <c r="C860" s="83" t="s">
        <v>481</v>
      </c>
      <c r="D860" s="83" t="s">
        <v>261</v>
      </c>
      <c r="E860" s="83" t="s">
        <v>2381</v>
      </c>
      <c r="F860" s="84">
        <v>200000</v>
      </c>
      <c r="G860" s="84">
        <v>200000</v>
      </c>
      <c r="H860" s="89" t="s">
        <v>127</v>
      </c>
      <c r="I860" s="86">
        <v>0</v>
      </c>
      <c r="J860" s="86">
        <v>0</v>
      </c>
      <c r="K860" s="87">
        <v>0</v>
      </c>
      <c r="L860" s="87">
        <v>0</v>
      </c>
      <c r="M860" s="84">
        <v>200000</v>
      </c>
      <c r="N860" s="88" t="s">
        <v>530</v>
      </c>
      <c r="O860" s="67"/>
      <c r="P860" s="80">
        <v>852</v>
      </c>
    </row>
    <row r="861" spans="1:16" x14ac:dyDescent="0.2">
      <c r="A861" s="81">
        <v>847</v>
      </c>
      <c r="B861" s="82" t="s">
        <v>2382</v>
      </c>
      <c r="C861" s="83" t="s">
        <v>481</v>
      </c>
      <c r="D861" s="83" t="s">
        <v>2007</v>
      </c>
      <c r="E861" s="83" t="s">
        <v>2383</v>
      </c>
      <c r="F861" s="84">
        <v>21500</v>
      </c>
      <c r="G861" s="84">
        <v>21500</v>
      </c>
      <c r="H861" s="89" t="s">
        <v>127</v>
      </c>
      <c r="I861" s="86">
        <v>0</v>
      </c>
      <c r="J861" s="86">
        <v>0</v>
      </c>
      <c r="K861" s="87">
        <v>0</v>
      </c>
      <c r="L861" s="87">
        <v>0</v>
      </c>
      <c r="M861" s="84">
        <v>21500</v>
      </c>
      <c r="N861" s="88" t="s">
        <v>530</v>
      </c>
      <c r="O861" s="67"/>
      <c r="P861" s="80">
        <v>853</v>
      </c>
    </row>
    <row r="862" spans="1:16" x14ac:dyDescent="0.2">
      <c r="A862" s="81">
        <v>848</v>
      </c>
      <c r="B862" s="82" t="s">
        <v>2384</v>
      </c>
      <c r="C862" s="83" t="s">
        <v>481</v>
      </c>
      <c r="D862" s="83" t="s">
        <v>1494</v>
      </c>
      <c r="E862" s="83" t="s">
        <v>2385</v>
      </c>
      <c r="F862" s="84">
        <v>5000</v>
      </c>
      <c r="G862" s="84">
        <v>5000</v>
      </c>
      <c r="H862" s="89" t="s">
        <v>127</v>
      </c>
      <c r="I862" s="86">
        <v>0</v>
      </c>
      <c r="J862" s="86">
        <v>0</v>
      </c>
      <c r="K862" s="87">
        <v>0</v>
      </c>
      <c r="L862" s="87">
        <v>0</v>
      </c>
      <c r="M862" s="84">
        <v>5000</v>
      </c>
      <c r="N862" s="88" t="s">
        <v>530</v>
      </c>
      <c r="O862" s="67"/>
      <c r="P862" s="80">
        <v>855</v>
      </c>
    </row>
    <row r="863" spans="1:16" ht="30" x14ac:dyDescent="0.2">
      <c r="A863" s="81">
        <v>849</v>
      </c>
      <c r="B863" s="82" t="s">
        <v>2386</v>
      </c>
      <c r="C863" s="83" t="s">
        <v>2387</v>
      </c>
      <c r="D863" s="83" t="s">
        <v>2388</v>
      </c>
      <c r="E863" s="83" t="s">
        <v>2389</v>
      </c>
      <c r="F863" s="84">
        <v>2000000</v>
      </c>
      <c r="G863" s="84">
        <v>2000000</v>
      </c>
      <c r="H863" s="89" t="s">
        <v>127</v>
      </c>
      <c r="I863" s="86">
        <v>0</v>
      </c>
      <c r="J863" s="86">
        <v>0</v>
      </c>
      <c r="K863" s="87">
        <v>0</v>
      </c>
      <c r="L863" s="87">
        <v>0</v>
      </c>
      <c r="M863" s="84">
        <v>2000000</v>
      </c>
      <c r="N863" s="88" t="s">
        <v>530</v>
      </c>
      <c r="O863" s="67"/>
      <c r="P863" s="80">
        <v>856</v>
      </c>
    </row>
    <row r="864" spans="1:16" x14ac:dyDescent="0.2">
      <c r="A864" s="81">
        <v>850</v>
      </c>
      <c r="B864" s="82" t="s">
        <v>2390</v>
      </c>
      <c r="C864" s="83" t="s">
        <v>2391</v>
      </c>
      <c r="D864" s="83" t="s">
        <v>2392</v>
      </c>
      <c r="E864" s="83" t="s">
        <v>2393</v>
      </c>
      <c r="F864" s="84">
        <v>2000000</v>
      </c>
      <c r="G864" s="84">
        <v>2000000</v>
      </c>
      <c r="H864" s="89" t="s">
        <v>127</v>
      </c>
      <c r="I864" s="86">
        <v>0</v>
      </c>
      <c r="J864" s="86">
        <v>0</v>
      </c>
      <c r="K864" s="87">
        <v>0</v>
      </c>
      <c r="L864" s="87">
        <v>0</v>
      </c>
      <c r="M864" s="84">
        <v>2000000</v>
      </c>
      <c r="N864" s="88" t="s">
        <v>530</v>
      </c>
      <c r="O864" s="67"/>
      <c r="P864" s="80">
        <v>857</v>
      </c>
    </row>
    <row r="865" spans="1:16" x14ac:dyDescent="0.2">
      <c r="A865" s="81">
        <v>851</v>
      </c>
      <c r="B865" s="82" t="s">
        <v>2394</v>
      </c>
      <c r="C865" s="83" t="s">
        <v>2395</v>
      </c>
      <c r="D865" s="83" t="s">
        <v>1843</v>
      </c>
      <c r="E865" s="83" t="s">
        <v>2396</v>
      </c>
      <c r="F865" s="84">
        <v>35000</v>
      </c>
      <c r="G865" s="84">
        <v>35000</v>
      </c>
      <c r="H865" s="89" t="s">
        <v>127</v>
      </c>
      <c r="I865" s="86">
        <v>0</v>
      </c>
      <c r="J865" s="86">
        <v>0</v>
      </c>
      <c r="K865" s="87">
        <v>0</v>
      </c>
      <c r="L865" s="87">
        <v>0</v>
      </c>
      <c r="M865" s="84">
        <v>35000</v>
      </c>
      <c r="N865" s="88" t="s">
        <v>530</v>
      </c>
      <c r="O865" s="67"/>
      <c r="P865" s="80">
        <v>858</v>
      </c>
    </row>
    <row r="866" spans="1:16" x14ac:dyDescent="0.2">
      <c r="A866" s="81">
        <v>852</v>
      </c>
      <c r="B866" s="82" t="s">
        <v>2397</v>
      </c>
      <c r="C866" s="83" t="s">
        <v>2395</v>
      </c>
      <c r="D866" s="83" t="s">
        <v>236</v>
      </c>
      <c r="E866" s="83" t="s">
        <v>2398</v>
      </c>
      <c r="F866" s="84">
        <v>50000</v>
      </c>
      <c r="G866" s="84">
        <v>50000</v>
      </c>
      <c r="H866" s="89" t="s">
        <v>127</v>
      </c>
      <c r="I866" s="86">
        <v>0</v>
      </c>
      <c r="J866" s="86">
        <v>0</v>
      </c>
      <c r="K866" s="87">
        <v>0</v>
      </c>
      <c r="L866" s="87">
        <v>0</v>
      </c>
      <c r="M866" s="84">
        <v>50000</v>
      </c>
      <c r="N866" s="88" t="s">
        <v>530</v>
      </c>
      <c r="O866" s="67"/>
      <c r="P866" s="80">
        <v>859</v>
      </c>
    </row>
    <row r="867" spans="1:16" x14ac:dyDescent="0.2">
      <c r="A867" s="81">
        <v>853</v>
      </c>
      <c r="B867" s="82" t="s">
        <v>2399</v>
      </c>
      <c r="C867" s="83" t="s">
        <v>2395</v>
      </c>
      <c r="D867" s="83" t="s">
        <v>2400</v>
      </c>
      <c r="E867" s="83" t="s">
        <v>2401</v>
      </c>
      <c r="F867" s="84">
        <v>12000</v>
      </c>
      <c r="G867" s="84">
        <v>12000</v>
      </c>
      <c r="H867" s="89" t="s">
        <v>127</v>
      </c>
      <c r="I867" s="86">
        <v>0</v>
      </c>
      <c r="J867" s="86">
        <v>0</v>
      </c>
      <c r="K867" s="87">
        <v>0</v>
      </c>
      <c r="L867" s="87">
        <v>0</v>
      </c>
      <c r="M867" s="84">
        <v>12000</v>
      </c>
      <c r="N867" s="88" t="s">
        <v>530</v>
      </c>
      <c r="O867" s="67"/>
      <c r="P867" s="80">
        <v>860</v>
      </c>
    </row>
    <row r="868" spans="1:16" x14ac:dyDescent="0.2">
      <c r="A868" s="81">
        <v>854</v>
      </c>
      <c r="B868" s="82" t="s">
        <v>2402</v>
      </c>
      <c r="C868" s="83" t="s">
        <v>481</v>
      </c>
      <c r="D868" s="83" t="s">
        <v>1491</v>
      </c>
      <c r="E868" s="83" t="s">
        <v>2403</v>
      </c>
      <c r="F868" s="84">
        <v>8000</v>
      </c>
      <c r="G868" s="84">
        <v>8000</v>
      </c>
      <c r="H868" s="89" t="s">
        <v>127</v>
      </c>
      <c r="I868" s="86">
        <v>0</v>
      </c>
      <c r="J868" s="86">
        <v>0</v>
      </c>
      <c r="K868" s="87">
        <v>0</v>
      </c>
      <c r="L868" s="87">
        <v>0</v>
      </c>
      <c r="M868" s="84">
        <v>8000</v>
      </c>
      <c r="N868" s="88" t="s">
        <v>530</v>
      </c>
      <c r="O868" s="67"/>
      <c r="P868" s="80">
        <v>861</v>
      </c>
    </row>
    <row r="869" spans="1:16" x14ac:dyDescent="0.2">
      <c r="A869" s="81">
        <v>855</v>
      </c>
      <c r="B869" s="82" t="s">
        <v>2404</v>
      </c>
      <c r="C869" s="83" t="s">
        <v>2405</v>
      </c>
      <c r="D869" s="83" t="s">
        <v>1554</v>
      </c>
      <c r="E869" s="83" t="s">
        <v>2406</v>
      </c>
      <c r="F869" s="84">
        <v>100000</v>
      </c>
      <c r="G869" s="84">
        <v>100000</v>
      </c>
      <c r="H869" s="89" t="s">
        <v>127</v>
      </c>
      <c r="I869" s="86">
        <v>0</v>
      </c>
      <c r="J869" s="86">
        <v>0</v>
      </c>
      <c r="K869" s="87">
        <v>0</v>
      </c>
      <c r="L869" s="87">
        <v>0</v>
      </c>
      <c r="M869" s="84">
        <v>100000</v>
      </c>
      <c r="N869" s="88" t="s">
        <v>530</v>
      </c>
      <c r="O869" s="67"/>
      <c r="P869" s="80">
        <v>862</v>
      </c>
    </row>
    <row r="870" spans="1:16" x14ac:dyDescent="0.2">
      <c r="A870" s="81">
        <v>856</v>
      </c>
      <c r="B870" s="82" t="s">
        <v>2407</v>
      </c>
      <c r="C870" s="83" t="s">
        <v>2405</v>
      </c>
      <c r="D870" s="83" t="s">
        <v>2408</v>
      </c>
      <c r="E870" s="83" t="s">
        <v>2409</v>
      </c>
      <c r="F870" s="84">
        <v>100000</v>
      </c>
      <c r="G870" s="84">
        <v>100000</v>
      </c>
      <c r="H870" s="89" t="s">
        <v>127</v>
      </c>
      <c r="I870" s="86">
        <v>0</v>
      </c>
      <c r="J870" s="86">
        <v>0</v>
      </c>
      <c r="K870" s="87">
        <v>0</v>
      </c>
      <c r="L870" s="87">
        <v>0</v>
      </c>
      <c r="M870" s="84">
        <v>100000</v>
      </c>
      <c r="N870" s="88" t="s">
        <v>530</v>
      </c>
      <c r="O870" s="67"/>
      <c r="P870" s="80">
        <v>863</v>
      </c>
    </row>
    <row r="871" spans="1:16" x14ac:dyDescent="0.2">
      <c r="A871" s="81">
        <v>857</v>
      </c>
      <c r="B871" s="82" t="s">
        <v>2410</v>
      </c>
      <c r="C871" s="83" t="s">
        <v>2411</v>
      </c>
      <c r="D871" s="83" t="s">
        <v>2412</v>
      </c>
      <c r="E871" s="83" t="s">
        <v>2413</v>
      </c>
      <c r="F871" s="84">
        <v>80000</v>
      </c>
      <c r="G871" s="84">
        <v>80000</v>
      </c>
      <c r="H871" s="89" t="s">
        <v>127</v>
      </c>
      <c r="I871" s="86">
        <v>0</v>
      </c>
      <c r="J871" s="86">
        <v>0</v>
      </c>
      <c r="K871" s="87">
        <v>0</v>
      </c>
      <c r="L871" s="87">
        <v>0</v>
      </c>
      <c r="M871" s="84">
        <v>80000</v>
      </c>
      <c r="N871" s="88" t="s">
        <v>530</v>
      </c>
      <c r="O871" s="67"/>
      <c r="P871" s="80">
        <v>864</v>
      </c>
    </row>
    <row r="872" spans="1:16" x14ac:dyDescent="0.2">
      <c r="A872" s="81">
        <v>858</v>
      </c>
      <c r="B872" s="82" t="s">
        <v>2414</v>
      </c>
      <c r="C872" s="83" t="s">
        <v>2411</v>
      </c>
      <c r="D872" s="83" t="s">
        <v>2168</v>
      </c>
      <c r="E872" s="83" t="s">
        <v>2415</v>
      </c>
      <c r="F872" s="84">
        <v>99400</v>
      </c>
      <c r="G872" s="84">
        <v>99400</v>
      </c>
      <c r="H872" s="89" t="s">
        <v>127</v>
      </c>
      <c r="I872" s="86">
        <v>0</v>
      </c>
      <c r="J872" s="86">
        <v>0</v>
      </c>
      <c r="K872" s="87">
        <v>0</v>
      </c>
      <c r="L872" s="87">
        <v>0</v>
      </c>
      <c r="M872" s="84">
        <v>99400</v>
      </c>
      <c r="N872" s="88" t="s">
        <v>530</v>
      </c>
      <c r="O872" s="67"/>
      <c r="P872" s="80">
        <v>865</v>
      </c>
    </row>
    <row r="873" spans="1:16" x14ac:dyDescent="0.2">
      <c r="A873" s="81">
        <v>859</v>
      </c>
      <c r="B873" s="82" t="s">
        <v>2416</v>
      </c>
      <c r="C873" s="83" t="s">
        <v>264</v>
      </c>
      <c r="D873" s="83" t="s">
        <v>2417</v>
      </c>
      <c r="E873" s="83" t="s">
        <v>2418</v>
      </c>
      <c r="F873" s="84">
        <v>15000</v>
      </c>
      <c r="G873" s="84">
        <v>15000</v>
      </c>
      <c r="H873" s="89" t="s">
        <v>127</v>
      </c>
      <c r="I873" s="86">
        <v>0</v>
      </c>
      <c r="J873" s="86">
        <v>0</v>
      </c>
      <c r="K873" s="87">
        <v>0</v>
      </c>
      <c r="L873" s="87">
        <v>0</v>
      </c>
      <c r="M873" s="84">
        <v>15000</v>
      </c>
      <c r="N873" s="88" t="s">
        <v>530</v>
      </c>
      <c r="O873" s="67"/>
      <c r="P873" s="80">
        <v>866</v>
      </c>
    </row>
    <row r="874" spans="1:16" x14ac:dyDescent="0.2">
      <c r="A874" s="81">
        <v>860</v>
      </c>
      <c r="B874" s="82" t="s">
        <v>2419</v>
      </c>
      <c r="C874" s="83" t="s">
        <v>264</v>
      </c>
      <c r="D874" s="83" t="s">
        <v>2420</v>
      </c>
      <c r="E874" s="83" t="s">
        <v>2421</v>
      </c>
      <c r="F874" s="84">
        <v>25000</v>
      </c>
      <c r="G874" s="84">
        <v>25000</v>
      </c>
      <c r="H874" s="89" t="s">
        <v>127</v>
      </c>
      <c r="I874" s="86">
        <v>0</v>
      </c>
      <c r="J874" s="86">
        <v>0</v>
      </c>
      <c r="K874" s="87">
        <v>0</v>
      </c>
      <c r="L874" s="87">
        <v>0</v>
      </c>
      <c r="M874" s="84">
        <v>25000</v>
      </c>
      <c r="N874" s="88" t="s">
        <v>530</v>
      </c>
      <c r="O874" s="67"/>
      <c r="P874" s="80">
        <v>867</v>
      </c>
    </row>
    <row r="875" spans="1:16" ht="30" x14ac:dyDescent="0.2">
      <c r="A875" s="81">
        <v>861</v>
      </c>
      <c r="B875" s="82" t="s">
        <v>2422</v>
      </c>
      <c r="C875" s="83" t="s">
        <v>481</v>
      </c>
      <c r="D875" s="83" t="s">
        <v>2423</v>
      </c>
      <c r="E875" s="83" t="s">
        <v>2424</v>
      </c>
      <c r="F875" s="84">
        <v>75000</v>
      </c>
      <c r="G875" s="84">
        <v>75000</v>
      </c>
      <c r="H875" s="89" t="s">
        <v>127</v>
      </c>
      <c r="I875" s="86">
        <v>0</v>
      </c>
      <c r="J875" s="86">
        <v>0</v>
      </c>
      <c r="K875" s="87">
        <v>0</v>
      </c>
      <c r="L875" s="87">
        <v>0</v>
      </c>
      <c r="M875" s="84">
        <v>75000</v>
      </c>
      <c r="N875" s="88" t="s">
        <v>530</v>
      </c>
      <c r="O875" s="67"/>
      <c r="P875" s="80">
        <v>868</v>
      </c>
    </row>
    <row r="876" spans="1:16" ht="30" x14ac:dyDescent="0.2">
      <c r="A876" s="81">
        <v>862</v>
      </c>
      <c r="B876" s="82" t="s">
        <v>2425</v>
      </c>
      <c r="C876" s="83" t="s">
        <v>1437</v>
      </c>
      <c r="D876" s="83" t="s">
        <v>1609</v>
      </c>
      <c r="E876" s="83" t="s">
        <v>2426</v>
      </c>
      <c r="F876" s="84">
        <v>75000</v>
      </c>
      <c r="G876" s="84">
        <v>75000</v>
      </c>
      <c r="H876" s="89" t="s">
        <v>127</v>
      </c>
      <c r="I876" s="86">
        <v>0</v>
      </c>
      <c r="J876" s="86">
        <v>0</v>
      </c>
      <c r="K876" s="87">
        <v>0</v>
      </c>
      <c r="L876" s="87">
        <v>0</v>
      </c>
      <c r="M876" s="84">
        <v>75000</v>
      </c>
      <c r="N876" s="88" t="s">
        <v>530</v>
      </c>
      <c r="O876" s="67"/>
      <c r="P876" s="80">
        <v>869</v>
      </c>
    </row>
    <row r="877" spans="1:16" ht="30" x14ac:dyDescent="0.2">
      <c r="A877" s="81">
        <v>863</v>
      </c>
      <c r="B877" s="82" t="s">
        <v>2427</v>
      </c>
      <c r="C877" s="83" t="s">
        <v>2428</v>
      </c>
      <c r="D877" s="83" t="s">
        <v>2429</v>
      </c>
      <c r="E877" s="83" t="s">
        <v>2430</v>
      </c>
      <c r="F877" s="84">
        <v>7500</v>
      </c>
      <c r="G877" s="84">
        <v>7500</v>
      </c>
      <c r="H877" s="89" t="s">
        <v>127</v>
      </c>
      <c r="I877" s="86">
        <v>0</v>
      </c>
      <c r="J877" s="86">
        <v>0</v>
      </c>
      <c r="K877" s="87">
        <v>0</v>
      </c>
      <c r="L877" s="87">
        <v>0</v>
      </c>
      <c r="M877" s="84">
        <v>7500</v>
      </c>
      <c r="N877" s="88" t="s">
        <v>530</v>
      </c>
      <c r="O877" s="67"/>
      <c r="P877" s="80">
        <v>870</v>
      </c>
    </row>
    <row r="878" spans="1:16" x14ac:dyDescent="0.2">
      <c r="A878" s="81">
        <v>864</v>
      </c>
      <c r="B878" s="82" t="s">
        <v>2431</v>
      </c>
      <c r="C878" s="83" t="s">
        <v>2428</v>
      </c>
      <c r="D878" s="83" t="s">
        <v>2432</v>
      </c>
      <c r="E878" s="83" t="s">
        <v>2433</v>
      </c>
      <c r="F878" s="84">
        <v>20000</v>
      </c>
      <c r="G878" s="84">
        <v>20000</v>
      </c>
      <c r="H878" s="89" t="s">
        <v>127</v>
      </c>
      <c r="I878" s="86">
        <v>0</v>
      </c>
      <c r="J878" s="86">
        <v>0</v>
      </c>
      <c r="K878" s="87">
        <v>0</v>
      </c>
      <c r="L878" s="87">
        <v>0</v>
      </c>
      <c r="M878" s="84">
        <v>20000</v>
      </c>
      <c r="N878" s="88" t="s">
        <v>530</v>
      </c>
      <c r="O878" s="67"/>
      <c r="P878" s="80">
        <v>871</v>
      </c>
    </row>
    <row r="879" spans="1:16" x14ac:dyDescent="0.2">
      <c r="A879" s="81">
        <v>865</v>
      </c>
      <c r="B879" s="82" t="s">
        <v>2434</v>
      </c>
      <c r="C879" s="83" t="s">
        <v>1441</v>
      </c>
      <c r="D879" s="83" t="s">
        <v>1508</v>
      </c>
      <c r="E879" s="83" t="s">
        <v>2435</v>
      </c>
      <c r="F879" s="84">
        <v>25000</v>
      </c>
      <c r="G879" s="84">
        <v>25000</v>
      </c>
      <c r="H879" s="89" t="s">
        <v>127</v>
      </c>
      <c r="I879" s="86">
        <v>0</v>
      </c>
      <c r="J879" s="86">
        <v>0</v>
      </c>
      <c r="K879" s="87">
        <v>0</v>
      </c>
      <c r="L879" s="87">
        <v>0</v>
      </c>
      <c r="M879" s="84">
        <v>25000</v>
      </c>
      <c r="N879" s="88" t="s">
        <v>530</v>
      </c>
      <c r="O879" s="67"/>
      <c r="P879" s="80">
        <v>872</v>
      </c>
    </row>
    <row r="880" spans="1:16" ht="30" x14ac:dyDescent="0.2">
      <c r="A880" s="81">
        <v>866</v>
      </c>
      <c r="B880" s="82" t="s">
        <v>2436</v>
      </c>
      <c r="C880" s="83" t="s">
        <v>2437</v>
      </c>
      <c r="D880" s="83" t="s">
        <v>1972</v>
      </c>
      <c r="E880" s="83" t="s">
        <v>2438</v>
      </c>
      <c r="F880" s="84">
        <v>75000</v>
      </c>
      <c r="G880" s="84">
        <v>75000</v>
      </c>
      <c r="H880" s="89" t="s">
        <v>127</v>
      </c>
      <c r="I880" s="86">
        <v>0</v>
      </c>
      <c r="J880" s="86">
        <v>0</v>
      </c>
      <c r="K880" s="87">
        <v>0</v>
      </c>
      <c r="L880" s="87">
        <v>0</v>
      </c>
      <c r="M880" s="84">
        <v>75000</v>
      </c>
      <c r="N880" s="88" t="s">
        <v>530</v>
      </c>
      <c r="O880" s="67"/>
      <c r="P880" s="80">
        <v>873</v>
      </c>
    </row>
    <row r="881" spans="1:16" x14ac:dyDescent="0.2">
      <c r="A881" s="81">
        <v>867</v>
      </c>
      <c r="B881" s="82" t="s">
        <v>2439</v>
      </c>
      <c r="C881" s="83" t="s">
        <v>2440</v>
      </c>
      <c r="D881" s="83" t="s">
        <v>1972</v>
      </c>
      <c r="E881" s="83" t="s">
        <v>2441</v>
      </c>
      <c r="F881" s="84">
        <v>75000</v>
      </c>
      <c r="G881" s="84">
        <v>75000</v>
      </c>
      <c r="H881" s="89" t="s">
        <v>127</v>
      </c>
      <c r="I881" s="86">
        <v>0</v>
      </c>
      <c r="J881" s="86">
        <v>0</v>
      </c>
      <c r="K881" s="87">
        <v>0</v>
      </c>
      <c r="L881" s="87">
        <v>0</v>
      </c>
      <c r="M881" s="84">
        <v>75000</v>
      </c>
      <c r="N881" s="88" t="s">
        <v>530</v>
      </c>
      <c r="O881" s="67"/>
      <c r="P881" s="80">
        <v>874</v>
      </c>
    </row>
    <row r="882" spans="1:16" x14ac:dyDescent="0.2">
      <c r="A882" s="81">
        <v>868</v>
      </c>
      <c r="B882" s="82" t="s">
        <v>2442</v>
      </c>
      <c r="C882" s="83" t="s">
        <v>2440</v>
      </c>
      <c r="D882" s="83" t="s">
        <v>1843</v>
      </c>
      <c r="E882" s="83" t="s">
        <v>2443</v>
      </c>
      <c r="F882" s="84">
        <v>15000</v>
      </c>
      <c r="G882" s="84">
        <v>15000</v>
      </c>
      <c r="H882" s="89" t="s">
        <v>127</v>
      </c>
      <c r="I882" s="86">
        <v>0</v>
      </c>
      <c r="J882" s="86">
        <v>0</v>
      </c>
      <c r="K882" s="87">
        <v>0</v>
      </c>
      <c r="L882" s="87">
        <v>0</v>
      </c>
      <c r="M882" s="84">
        <v>15000</v>
      </c>
      <c r="N882" s="88" t="s">
        <v>530</v>
      </c>
      <c r="O882" s="67"/>
      <c r="P882" s="80">
        <v>875</v>
      </c>
    </row>
    <row r="883" spans="1:16" x14ac:dyDescent="0.2">
      <c r="A883" s="81">
        <v>869</v>
      </c>
      <c r="B883" s="82" t="s">
        <v>2444</v>
      </c>
      <c r="C883" s="83" t="s">
        <v>2440</v>
      </c>
      <c r="D883" s="83" t="s">
        <v>1592</v>
      </c>
      <c r="E883" s="83" t="s">
        <v>2445</v>
      </c>
      <c r="F883" s="84">
        <v>3000</v>
      </c>
      <c r="G883" s="84">
        <v>3000</v>
      </c>
      <c r="H883" s="89" t="s">
        <v>127</v>
      </c>
      <c r="I883" s="86">
        <v>0</v>
      </c>
      <c r="J883" s="86">
        <v>0</v>
      </c>
      <c r="K883" s="87">
        <v>0</v>
      </c>
      <c r="L883" s="87">
        <v>0</v>
      </c>
      <c r="M883" s="84">
        <v>3000</v>
      </c>
      <c r="N883" s="88" t="s">
        <v>530</v>
      </c>
      <c r="O883" s="67"/>
      <c r="P883" s="80">
        <v>876</v>
      </c>
    </row>
    <row r="884" spans="1:16" x14ac:dyDescent="0.2">
      <c r="A884" s="81">
        <v>870</v>
      </c>
      <c r="B884" s="82" t="s">
        <v>2446</v>
      </c>
      <c r="C884" s="83" t="s">
        <v>520</v>
      </c>
      <c r="D884" s="83" t="s">
        <v>2447</v>
      </c>
      <c r="E884" s="83" t="s">
        <v>2448</v>
      </c>
      <c r="F884" s="84">
        <v>0</v>
      </c>
      <c r="G884" s="84">
        <v>0</v>
      </c>
      <c r="H884" s="89" t="s">
        <v>127</v>
      </c>
      <c r="I884" s="86">
        <v>0</v>
      </c>
      <c r="J884" s="86">
        <v>0</v>
      </c>
      <c r="K884" s="87">
        <v>0</v>
      </c>
      <c r="L884" s="87">
        <v>0</v>
      </c>
      <c r="M884" s="84">
        <v>0</v>
      </c>
      <c r="N884" s="88" t="s">
        <v>530</v>
      </c>
      <c r="O884" s="67"/>
      <c r="P884" s="80">
        <v>877</v>
      </c>
    </row>
    <row r="885" spans="1:16" x14ac:dyDescent="0.2">
      <c r="A885" s="81">
        <v>871</v>
      </c>
      <c r="B885" s="82" t="s">
        <v>2449</v>
      </c>
      <c r="C885" s="83" t="s">
        <v>520</v>
      </c>
      <c r="D885" s="83" t="s">
        <v>1601</v>
      </c>
      <c r="E885" s="83" t="s">
        <v>2450</v>
      </c>
      <c r="F885" s="84">
        <v>25000</v>
      </c>
      <c r="G885" s="84">
        <v>25000</v>
      </c>
      <c r="H885" s="89" t="s">
        <v>127</v>
      </c>
      <c r="I885" s="86">
        <v>0</v>
      </c>
      <c r="J885" s="86">
        <v>0</v>
      </c>
      <c r="K885" s="87">
        <v>0</v>
      </c>
      <c r="L885" s="87">
        <v>0</v>
      </c>
      <c r="M885" s="84">
        <v>25000</v>
      </c>
      <c r="N885" s="88" t="s">
        <v>530</v>
      </c>
      <c r="O885" s="67"/>
      <c r="P885" s="80">
        <v>878</v>
      </c>
    </row>
    <row r="886" spans="1:16" x14ac:dyDescent="0.2">
      <c r="A886" s="81">
        <v>872</v>
      </c>
      <c r="B886" s="82" t="s">
        <v>2451</v>
      </c>
      <c r="C886" s="83" t="s">
        <v>520</v>
      </c>
      <c r="D886" s="83" t="s">
        <v>2452</v>
      </c>
      <c r="E886" s="83" t="s">
        <v>2453</v>
      </c>
      <c r="F886" s="84">
        <v>150000</v>
      </c>
      <c r="G886" s="84">
        <v>150000</v>
      </c>
      <c r="H886" s="89" t="s">
        <v>127</v>
      </c>
      <c r="I886" s="86">
        <v>0</v>
      </c>
      <c r="J886" s="86">
        <v>0</v>
      </c>
      <c r="K886" s="87">
        <v>0</v>
      </c>
      <c r="L886" s="87">
        <v>0</v>
      </c>
      <c r="M886" s="84">
        <v>150000</v>
      </c>
      <c r="N886" s="88" t="s">
        <v>530</v>
      </c>
      <c r="O886" s="67"/>
      <c r="P886" s="80">
        <v>879</v>
      </c>
    </row>
    <row r="887" spans="1:16" x14ac:dyDescent="0.2">
      <c r="A887" s="81">
        <v>873</v>
      </c>
      <c r="B887" s="82" t="s">
        <v>2454</v>
      </c>
      <c r="C887" s="83" t="s">
        <v>520</v>
      </c>
      <c r="D887" s="83" t="s">
        <v>2455</v>
      </c>
      <c r="E887" s="83" t="s">
        <v>2456</v>
      </c>
      <c r="F887" s="84">
        <v>20000</v>
      </c>
      <c r="G887" s="84">
        <v>20000</v>
      </c>
      <c r="H887" s="89" t="s">
        <v>127</v>
      </c>
      <c r="I887" s="86">
        <v>0</v>
      </c>
      <c r="J887" s="86">
        <v>0</v>
      </c>
      <c r="K887" s="87">
        <v>0</v>
      </c>
      <c r="L887" s="87">
        <v>0</v>
      </c>
      <c r="M887" s="84">
        <v>20000</v>
      </c>
      <c r="N887" s="88" t="s">
        <v>530</v>
      </c>
      <c r="O887" s="67"/>
      <c r="P887" s="80">
        <v>880</v>
      </c>
    </row>
    <row r="888" spans="1:16" x14ac:dyDescent="0.2">
      <c r="A888" s="81">
        <v>874</v>
      </c>
      <c r="B888" s="82" t="s">
        <v>2457</v>
      </c>
      <c r="C888" s="83" t="s">
        <v>2458</v>
      </c>
      <c r="D888" s="83" t="s">
        <v>2459</v>
      </c>
      <c r="E888" s="83" t="s">
        <v>2460</v>
      </c>
      <c r="F888" s="84">
        <v>25000</v>
      </c>
      <c r="G888" s="84">
        <v>25000</v>
      </c>
      <c r="H888" s="89" t="s">
        <v>127</v>
      </c>
      <c r="I888" s="86">
        <v>0</v>
      </c>
      <c r="J888" s="86">
        <v>0</v>
      </c>
      <c r="K888" s="87">
        <v>0</v>
      </c>
      <c r="L888" s="87">
        <v>0</v>
      </c>
      <c r="M888" s="84">
        <v>25000</v>
      </c>
      <c r="N888" s="88" t="s">
        <v>530</v>
      </c>
      <c r="O888" s="67"/>
      <c r="P888" s="80">
        <v>881</v>
      </c>
    </row>
    <row r="889" spans="1:16" x14ac:dyDescent="0.2">
      <c r="A889" s="81">
        <v>875</v>
      </c>
      <c r="B889" s="82" t="s">
        <v>2461</v>
      </c>
      <c r="C889" s="83" t="s">
        <v>266</v>
      </c>
      <c r="D889" s="83" t="s">
        <v>1554</v>
      </c>
      <c r="E889" s="83" t="s">
        <v>2462</v>
      </c>
      <c r="F889" s="84">
        <v>100000</v>
      </c>
      <c r="G889" s="84">
        <v>100000</v>
      </c>
      <c r="H889" s="89" t="s">
        <v>127</v>
      </c>
      <c r="I889" s="86">
        <v>0</v>
      </c>
      <c r="J889" s="86">
        <v>0</v>
      </c>
      <c r="K889" s="87">
        <v>0</v>
      </c>
      <c r="L889" s="87">
        <v>0</v>
      </c>
      <c r="M889" s="84">
        <v>100000</v>
      </c>
      <c r="N889" s="88" t="s">
        <v>530</v>
      </c>
      <c r="O889" s="67"/>
      <c r="P889" s="80">
        <v>882</v>
      </c>
    </row>
    <row r="890" spans="1:16" x14ac:dyDescent="0.2">
      <c r="A890" s="81">
        <v>876</v>
      </c>
      <c r="B890" s="82" t="s">
        <v>2463</v>
      </c>
      <c r="C890" s="83" t="s">
        <v>2464</v>
      </c>
      <c r="D890" s="83" t="s">
        <v>2447</v>
      </c>
      <c r="E890" s="83" t="s">
        <v>2465</v>
      </c>
      <c r="F890" s="84">
        <v>350000</v>
      </c>
      <c r="G890" s="84">
        <v>350000</v>
      </c>
      <c r="H890" s="89" t="s">
        <v>127</v>
      </c>
      <c r="I890" s="86">
        <v>0</v>
      </c>
      <c r="J890" s="86">
        <v>0</v>
      </c>
      <c r="K890" s="87">
        <v>0</v>
      </c>
      <c r="L890" s="87">
        <v>0</v>
      </c>
      <c r="M890" s="84">
        <v>350000</v>
      </c>
      <c r="N890" s="88" t="s">
        <v>530</v>
      </c>
      <c r="O890" s="67"/>
      <c r="P890" s="80">
        <v>883</v>
      </c>
    </row>
    <row r="891" spans="1:16" x14ac:dyDescent="0.2">
      <c r="A891" s="81">
        <v>877</v>
      </c>
      <c r="B891" s="82" t="s">
        <v>2466</v>
      </c>
      <c r="C891" s="83" t="s">
        <v>268</v>
      </c>
      <c r="D891" s="83" t="s">
        <v>2467</v>
      </c>
      <c r="E891" s="83" t="s">
        <v>2468</v>
      </c>
      <c r="F891" s="84">
        <v>20000</v>
      </c>
      <c r="G891" s="84">
        <v>20000</v>
      </c>
      <c r="H891" s="89" t="s">
        <v>127</v>
      </c>
      <c r="I891" s="86">
        <v>0</v>
      </c>
      <c r="J891" s="86">
        <v>0</v>
      </c>
      <c r="K891" s="87">
        <v>0</v>
      </c>
      <c r="L891" s="87">
        <v>0</v>
      </c>
      <c r="M891" s="84">
        <v>20000</v>
      </c>
      <c r="N891" s="88" t="s">
        <v>530</v>
      </c>
      <c r="O891" s="67"/>
      <c r="P891" s="80">
        <v>884</v>
      </c>
    </row>
    <row r="892" spans="1:16" x14ac:dyDescent="0.2">
      <c r="A892" s="81">
        <v>878</v>
      </c>
      <c r="B892" s="82" t="s">
        <v>2469</v>
      </c>
      <c r="C892" s="83" t="s">
        <v>268</v>
      </c>
      <c r="D892" s="83" t="s">
        <v>2470</v>
      </c>
      <c r="E892" s="83" t="s">
        <v>2471</v>
      </c>
      <c r="F892" s="84">
        <v>30000</v>
      </c>
      <c r="G892" s="84">
        <v>30000</v>
      </c>
      <c r="H892" s="89" t="s">
        <v>127</v>
      </c>
      <c r="I892" s="86">
        <v>0</v>
      </c>
      <c r="J892" s="86">
        <v>0</v>
      </c>
      <c r="K892" s="87">
        <v>0</v>
      </c>
      <c r="L892" s="87">
        <v>0</v>
      </c>
      <c r="M892" s="84">
        <v>30000</v>
      </c>
      <c r="N892" s="88" t="s">
        <v>530</v>
      </c>
      <c r="O892" s="67"/>
      <c r="P892" s="80">
        <v>885</v>
      </c>
    </row>
    <row r="893" spans="1:16" ht="30" x14ac:dyDescent="0.2">
      <c r="A893" s="81">
        <v>879</v>
      </c>
      <c r="B893" s="82" t="s">
        <v>2472</v>
      </c>
      <c r="C893" s="83" t="s">
        <v>270</v>
      </c>
      <c r="D893" s="83" t="s">
        <v>2473</v>
      </c>
      <c r="E893" s="83" t="s">
        <v>2474</v>
      </c>
      <c r="F893" s="84">
        <v>50000</v>
      </c>
      <c r="G893" s="84">
        <v>50000</v>
      </c>
      <c r="H893" s="89" t="s">
        <v>127</v>
      </c>
      <c r="I893" s="86">
        <v>0</v>
      </c>
      <c r="J893" s="86">
        <v>0</v>
      </c>
      <c r="K893" s="87">
        <v>0</v>
      </c>
      <c r="L893" s="87">
        <v>0</v>
      </c>
      <c r="M893" s="84">
        <v>50000</v>
      </c>
      <c r="N893" s="88" t="s">
        <v>530</v>
      </c>
      <c r="O893" s="67"/>
      <c r="P893" s="80">
        <v>886</v>
      </c>
    </row>
    <row r="894" spans="1:16" x14ac:dyDescent="0.2">
      <c r="A894" s="81">
        <v>880</v>
      </c>
      <c r="B894" s="82" t="s">
        <v>2475</v>
      </c>
      <c r="C894" s="83" t="s">
        <v>273</v>
      </c>
      <c r="D894" s="83" t="s">
        <v>2476</v>
      </c>
      <c r="E894" s="83" t="s">
        <v>2477</v>
      </c>
      <c r="F894" s="84">
        <v>8000</v>
      </c>
      <c r="G894" s="84">
        <v>8000</v>
      </c>
      <c r="H894" s="89" t="s">
        <v>127</v>
      </c>
      <c r="I894" s="86">
        <v>0</v>
      </c>
      <c r="J894" s="86">
        <v>0</v>
      </c>
      <c r="K894" s="87">
        <v>0</v>
      </c>
      <c r="L894" s="87">
        <v>0</v>
      </c>
      <c r="M894" s="84">
        <v>8000</v>
      </c>
      <c r="N894" s="88" t="s">
        <v>530</v>
      </c>
      <c r="O894" s="67"/>
      <c r="P894" s="80">
        <v>887</v>
      </c>
    </row>
    <row r="895" spans="1:16" ht="30" x14ac:dyDescent="0.2">
      <c r="A895" s="81">
        <v>881</v>
      </c>
      <c r="B895" s="82" t="s">
        <v>2478</v>
      </c>
      <c r="C895" s="83" t="s">
        <v>273</v>
      </c>
      <c r="D895" s="83" t="s">
        <v>2479</v>
      </c>
      <c r="E895" s="83" t="s">
        <v>2480</v>
      </c>
      <c r="F895" s="84">
        <v>36000</v>
      </c>
      <c r="G895" s="84">
        <v>36000</v>
      </c>
      <c r="H895" s="89" t="s">
        <v>127</v>
      </c>
      <c r="I895" s="86">
        <v>0</v>
      </c>
      <c r="J895" s="86">
        <v>0</v>
      </c>
      <c r="K895" s="87">
        <v>0</v>
      </c>
      <c r="L895" s="87">
        <v>0</v>
      </c>
      <c r="M895" s="84">
        <v>36000</v>
      </c>
      <c r="N895" s="88" t="s">
        <v>530</v>
      </c>
      <c r="O895" s="67"/>
      <c r="P895" s="80">
        <v>888</v>
      </c>
    </row>
    <row r="896" spans="1:16" x14ac:dyDescent="0.2">
      <c r="A896" s="81">
        <v>882</v>
      </c>
      <c r="B896" s="82" t="s">
        <v>2481</v>
      </c>
      <c r="C896" s="83" t="s">
        <v>273</v>
      </c>
      <c r="D896" s="83" t="s">
        <v>2482</v>
      </c>
      <c r="E896" s="83" t="s">
        <v>2483</v>
      </c>
      <c r="F896" s="84">
        <v>17500</v>
      </c>
      <c r="G896" s="84">
        <v>17500</v>
      </c>
      <c r="H896" s="89" t="s">
        <v>127</v>
      </c>
      <c r="I896" s="86">
        <v>0</v>
      </c>
      <c r="J896" s="86">
        <v>0</v>
      </c>
      <c r="K896" s="87">
        <v>0</v>
      </c>
      <c r="L896" s="87">
        <v>0</v>
      </c>
      <c r="M896" s="84">
        <v>17500</v>
      </c>
      <c r="N896" s="88" t="s">
        <v>530</v>
      </c>
      <c r="O896" s="67"/>
      <c r="P896" s="80">
        <v>889</v>
      </c>
    </row>
    <row r="897" spans="1:16" x14ac:dyDescent="0.2">
      <c r="A897" s="81">
        <v>883</v>
      </c>
      <c r="B897" s="82" t="s">
        <v>2484</v>
      </c>
      <c r="C897" s="83" t="s">
        <v>273</v>
      </c>
      <c r="D897" s="83" t="s">
        <v>2485</v>
      </c>
      <c r="E897" s="83" t="s">
        <v>2486</v>
      </c>
      <c r="F897" s="84">
        <v>18000</v>
      </c>
      <c r="G897" s="84">
        <v>18000</v>
      </c>
      <c r="H897" s="89" t="s">
        <v>127</v>
      </c>
      <c r="I897" s="86">
        <v>0</v>
      </c>
      <c r="J897" s="86">
        <v>0</v>
      </c>
      <c r="K897" s="87">
        <v>0</v>
      </c>
      <c r="L897" s="87">
        <v>0</v>
      </c>
      <c r="M897" s="84">
        <v>18000</v>
      </c>
      <c r="N897" s="88" t="s">
        <v>530</v>
      </c>
      <c r="O897" s="67"/>
      <c r="P897" s="80">
        <v>890</v>
      </c>
    </row>
    <row r="898" spans="1:16" x14ac:dyDescent="0.2">
      <c r="A898" s="81">
        <v>884</v>
      </c>
      <c r="B898" s="82" t="s">
        <v>2487</v>
      </c>
      <c r="C898" s="83" t="s">
        <v>2488</v>
      </c>
      <c r="D898" s="83" t="s">
        <v>1972</v>
      </c>
      <c r="E898" s="83" t="s">
        <v>2489</v>
      </c>
      <c r="F898" s="84">
        <v>75000</v>
      </c>
      <c r="G898" s="84">
        <v>75000</v>
      </c>
      <c r="H898" s="89" t="s">
        <v>127</v>
      </c>
      <c r="I898" s="86">
        <v>0</v>
      </c>
      <c r="J898" s="86">
        <v>0</v>
      </c>
      <c r="K898" s="87">
        <v>0</v>
      </c>
      <c r="L898" s="87">
        <v>0</v>
      </c>
      <c r="M898" s="84">
        <v>75000</v>
      </c>
      <c r="N898" s="88" t="s">
        <v>530</v>
      </c>
      <c r="O898" s="67"/>
      <c r="P898" s="80">
        <v>891</v>
      </c>
    </row>
    <row r="899" spans="1:16" x14ac:dyDescent="0.2">
      <c r="A899" s="81">
        <v>885</v>
      </c>
      <c r="B899" s="82" t="s">
        <v>2490</v>
      </c>
      <c r="C899" s="83" t="s">
        <v>2488</v>
      </c>
      <c r="D899" s="83" t="s">
        <v>1843</v>
      </c>
      <c r="E899" s="83" t="s">
        <v>2491</v>
      </c>
      <c r="F899" s="84">
        <v>20000</v>
      </c>
      <c r="G899" s="84">
        <v>20000</v>
      </c>
      <c r="H899" s="89" t="s">
        <v>127</v>
      </c>
      <c r="I899" s="86">
        <v>0</v>
      </c>
      <c r="J899" s="86">
        <v>0</v>
      </c>
      <c r="K899" s="87">
        <v>0</v>
      </c>
      <c r="L899" s="87">
        <v>0</v>
      </c>
      <c r="M899" s="84">
        <v>20000</v>
      </c>
      <c r="N899" s="88" t="s">
        <v>530</v>
      </c>
      <c r="O899" s="67"/>
      <c r="P899" s="80">
        <v>892</v>
      </c>
    </row>
    <row r="900" spans="1:16" x14ac:dyDescent="0.2">
      <c r="A900" s="81">
        <v>886</v>
      </c>
      <c r="B900" s="82" t="s">
        <v>2492</v>
      </c>
      <c r="C900" s="83" t="s">
        <v>481</v>
      </c>
      <c r="D900" s="83" t="s">
        <v>2281</v>
      </c>
      <c r="E900" s="83" t="s">
        <v>2493</v>
      </c>
      <c r="F900" s="84">
        <v>30000</v>
      </c>
      <c r="G900" s="84">
        <v>30000</v>
      </c>
      <c r="H900" s="89" t="s">
        <v>127</v>
      </c>
      <c r="I900" s="86">
        <v>0</v>
      </c>
      <c r="J900" s="86">
        <v>0</v>
      </c>
      <c r="K900" s="87">
        <v>0</v>
      </c>
      <c r="L900" s="87">
        <v>0</v>
      </c>
      <c r="M900" s="84">
        <v>30000</v>
      </c>
      <c r="N900" s="88" t="s">
        <v>530</v>
      </c>
      <c r="O900" s="67"/>
      <c r="P900" s="80">
        <v>893</v>
      </c>
    </row>
    <row r="901" spans="1:16" ht="30" x14ac:dyDescent="0.2">
      <c r="A901" s="81">
        <v>887</v>
      </c>
      <c r="B901" s="82" t="s">
        <v>2494</v>
      </c>
      <c r="C901" s="83" t="s">
        <v>285</v>
      </c>
      <c r="D901" s="83" t="s">
        <v>2495</v>
      </c>
      <c r="E901" s="83" t="s">
        <v>2496</v>
      </c>
      <c r="F901" s="84">
        <v>10000</v>
      </c>
      <c r="G901" s="84">
        <v>10000</v>
      </c>
      <c r="H901" s="89" t="s">
        <v>127</v>
      </c>
      <c r="I901" s="86">
        <v>0</v>
      </c>
      <c r="J901" s="86">
        <v>0</v>
      </c>
      <c r="K901" s="87">
        <v>0</v>
      </c>
      <c r="L901" s="87">
        <v>0</v>
      </c>
      <c r="M901" s="84">
        <v>10000</v>
      </c>
      <c r="N901" s="88" t="s">
        <v>530</v>
      </c>
      <c r="O901" s="67"/>
      <c r="P901" s="80">
        <v>894</v>
      </c>
    </row>
    <row r="902" spans="1:16" ht="30" x14ac:dyDescent="0.2">
      <c r="A902" s="81">
        <v>888</v>
      </c>
      <c r="B902" s="82" t="s">
        <v>2497</v>
      </c>
      <c r="C902" s="83" t="s">
        <v>285</v>
      </c>
      <c r="D902" s="83" t="s">
        <v>2498</v>
      </c>
      <c r="E902" s="83" t="s">
        <v>2499</v>
      </c>
      <c r="F902" s="84">
        <v>10000</v>
      </c>
      <c r="G902" s="84">
        <v>10000</v>
      </c>
      <c r="H902" s="89" t="s">
        <v>127</v>
      </c>
      <c r="I902" s="86">
        <v>0</v>
      </c>
      <c r="J902" s="86">
        <v>0</v>
      </c>
      <c r="K902" s="87">
        <v>0</v>
      </c>
      <c r="L902" s="87">
        <v>0</v>
      </c>
      <c r="M902" s="84">
        <v>10000</v>
      </c>
      <c r="N902" s="88" t="s">
        <v>530</v>
      </c>
      <c r="O902" s="67"/>
      <c r="P902" s="80">
        <v>895</v>
      </c>
    </row>
    <row r="903" spans="1:16" x14ac:dyDescent="0.2">
      <c r="A903" s="81">
        <v>889</v>
      </c>
      <c r="B903" s="82" t="s">
        <v>2500</v>
      </c>
      <c r="C903" s="83" t="s">
        <v>285</v>
      </c>
      <c r="D903" s="83" t="s">
        <v>1843</v>
      </c>
      <c r="E903" s="83" t="s">
        <v>2501</v>
      </c>
      <c r="F903" s="84">
        <v>20000</v>
      </c>
      <c r="G903" s="84">
        <v>20000</v>
      </c>
      <c r="H903" s="89" t="s">
        <v>127</v>
      </c>
      <c r="I903" s="86">
        <v>0</v>
      </c>
      <c r="J903" s="86">
        <v>0</v>
      </c>
      <c r="K903" s="87">
        <v>0</v>
      </c>
      <c r="L903" s="87">
        <v>0</v>
      </c>
      <c r="M903" s="84">
        <v>20000</v>
      </c>
      <c r="N903" s="88" t="s">
        <v>530</v>
      </c>
      <c r="O903" s="67"/>
      <c r="P903" s="80">
        <v>896</v>
      </c>
    </row>
    <row r="904" spans="1:16" ht="30" x14ac:dyDescent="0.2">
      <c r="A904" s="81">
        <v>890</v>
      </c>
      <c r="B904" s="82" t="s">
        <v>2502</v>
      </c>
      <c r="C904" s="83" t="s">
        <v>288</v>
      </c>
      <c r="D904" s="83" t="s">
        <v>1582</v>
      </c>
      <c r="E904" s="83" t="s">
        <v>2503</v>
      </c>
      <c r="F904" s="84">
        <v>175000</v>
      </c>
      <c r="G904" s="84">
        <v>175000</v>
      </c>
      <c r="H904" s="89" t="s">
        <v>127</v>
      </c>
      <c r="I904" s="86">
        <v>0</v>
      </c>
      <c r="J904" s="86">
        <v>0</v>
      </c>
      <c r="K904" s="87">
        <v>0</v>
      </c>
      <c r="L904" s="87">
        <v>0</v>
      </c>
      <c r="M904" s="84">
        <v>175000</v>
      </c>
      <c r="N904" s="88" t="s">
        <v>530</v>
      </c>
      <c r="O904" s="67"/>
      <c r="P904" s="80">
        <v>897</v>
      </c>
    </row>
    <row r="905" spans="1:16" x14ac:dyDescent="0.2">
      <c r="A905" s="81">
        <v>891</v>
      </c>
      <c r="B905" s="82" t="s">
        <v>2504</v>
      </c>
      <c r="C905" s="83" t="s">
        <v>288</v>
      </c>
      <c r="D905" s="83" t="s">
        <v>1554</v>
      </c>
      <c r="E905" s="83" t="s">
        <v>2505</v>
      </c>
      <c r="F905" s="84">
        <v>100000</v>
      </c>
      <c r="G905" s="84">
        <v>100000</v>
      </c>
      <c r="H905" s="89" t="s">
        <v>127</v>
      </c>
      <c r="I905" s="86">
        <v>0</v>
      </c>
      <c r="J905" s="86">
        <v>0</v>
      </c>
      <c r="K905" s="87">
        <v>0</v>
      </c>
      <c r="L905" s="87">
        <v>0</v>
      </c>
      <c r="M905" s="84">
        <v>100000</v>
      </c>
      <c r="N905" s="88" t="s">
        <v>530</v>
      </c>
      <c r="O905" s="67"/>
      <c r="P905" s="80">
        <v>898</v>
      </c>
    </row>
    <row r="906" spans="1:16" x14ac:dyDescent="0.2">
      <c r="A906" s="81">
        <v>892</v>
      </c>
      <c r="B906" s="82" t="s">
        <v>2506</v>
      </c>
      <c r="C906" s="83" t="s">
        <v>2507</v>
      </c>
      <c r="D906" s="83" t="s">
        <v>2508</v>
      </c>
      <c r="E906" s="83" t="s">
        <v>2509</v>
      </c>
      <c r="F906" s="84">
        <v>10000</v>
      </c>
      <c r="G906" s="84">
        <v>10000</v>
      </c>
      <c r="H906" s="89" t="s">
        <v>127</v>
      </c>
      <c r="I906" s="86">
        <v>0</v>
      </c>
      <c r="J906" s="86">
        <v>0</v>
      </c>
      <c r="K906" s="87">
        <v>0</v>
      </c>
      <c r="L906" s="87">
        <v>0</v>
      </c>
      <c r="M906" s="84">
        <v>10000</v>
      </c>
      <c r="N906" s="88" t="s">
        <v>530</v>
      </c>
      <c r="O906" s="67"/>
      <c r="P906" s="80">
        <v>899</v>
      </c>
    </row>
    <row r="907" spans="1:16" ht="30" x14ac:dyDescent="0.2">
      <c r="A907" s="81">
        <v>893</v>
      </c>
      <c r="B907" s="82" t="s">
        <v>2510</v>
      </c>
      <c r="C907" s="83" t="s">
        <v>2511</v>
      </c>
      <c r="D907" s="83" t="s">
        <v>2512</v>
      </c>
      <c r="E907" s="83" t="s">
        <v>2513</v>
      </c>
      <c r="F907" s="84">
        <v>311000</v>
      </c>
      <c r="G907" s="84">
        <v>311000</v>
      </c>
      <c r="H907" s="89" t="s">
        <v>127</v>
      </c>
      <c r="I907" s="86">
        <v>0</v>
      </c>
      <c r="J907" s="86">
        <v>0</v>
      </c>
      <c r="K907" s="87">
        <v>0</v>
      </c>
      <c r="L907" s="87">
        <v>0</v>
      </c>
      <c r="M907" s="84">
        <v>311000</v>
      </c>
      <c r="N907" s="88" t="s">
        <v>530</v>
      </c>
      <c r="O907" s="67"/>
      <c r="P907" s="80">
        <v>900</v>
      </c>
    </row>
    <row r="908" spans="1:16" ht="30" x14ac:dyDescent="0.2">
      <c r="A908" s="81">
        <v>894</v>
      </c>
      <c r="B908" s="82" t="s">
        <v>2514</v>
      </c>
      <c r="C908" s="83" t="s">
        <v>2515</v>
      </c>
      <c r="D908" s="83" t="s">
        <v>1657</v>
      </c>
      <c r="E908" s="83" t="s">
        <v>2516</v>
      </c>
      <c r="F908" s="84">
        <v>350000</v>
      </c>
      <c r="G908" s="84">
        <v>350000</v>
      </c>
      <c r="H908" s="89" t="s">
        <v>127</v>
      </c>
      <c r="I908" s="86">
        <v>0</v>
      </c>
      <c r="J908" s="86">
        <v>0</v>
      </c>
      <c r="K908" s="87">
        <v>0</v>
      </c>
      <c r="L908" s="87">
        <v>0</v>
      </c>
      <c r="M908" s="84">
        <v>350000</v>
      </c>
      <c r="N908" s="88" t="s">
        <v>530</v>
      </c>
      <c r="O908" s="67"/>
      <c r="P908" s="80">
        <v>901</v>
      </c>
    </row>
    <row r="909" spans="1:16" ht="30" x14ac:dyDescent="0.2">
      <c r="A909" s="81">
        <v>895</v>
      </c>
      <c r="B909" s="82" t="s">
        <v>2517</v>
      </c>
      <c r="C909" s="83" t="s">
        <v>2515</v>
      </c>
      <c r="D909" s="83" t="s">
        <v>2171</v>
      </c>
      <c r="E909" s="83" t="s">
        <v>2518</v>
      </c>
      <c r="F909" s="84">
        <v>20000</v>
      </c>
      <c r="G909" s="84">
        <v>20000</v>
      </c>
      <c r="H909" s="89" t="s">
        <v>127</v>
      </c>
      <c r="I909" s="86">
        <v>0</v>
      </c>
      <c r="J909" s="86">
        <v>0</v>
      </c>
      <c r="K909" s="87">
        <v>0</v>
      </c>
      <c r="L909" s="87">
        <v>0</v>
      </c>
      <c r="M909" s="84">
        <v>20000</v>
      </c>
      <c r="N909" s="88" t="s">
        <v>530</v>
      </c>
      <c r="O909" s="67"/>
      <c r="P909" s="80">
        <v>902</v>
      </c>
    </row>
    <row r="910" spans="1:16" ht="30" x14ac:dyDescent="0.2">
      <c r="A910" s="81">
        <v>896</v>
      </c>
      <c r="B910" s="82" t="s">
        <v>2519</v>
      </c>
      <c r="C910" s="83" t="s">
        <v>2515</v>
      </c>
      <c r="D910" s="83" t="s">
        <v>2520</v>
      </c>
      <c r="E910" s="83" t="s">
        <v>2521</v>
      </c>
      <c r="F910" s="84">
        <v>50000</v>
      </c>
      <c r="G910" s="84">
        <v>50000</v>
      </c>
      <c r="H910" s="89" t="s">
        <v>127</v>
      </c>
      <c r="I910" s="86">
        <v>0</v>
      </c>
      <c r="J910" s="86">
        <v>0</v>
      </c>
      <c r="K910" s="87">
        <v>0</v>
      </c>
      <c r="L910" s="87">
        <v>0</v>
      </c>
      <c r="M910" s="84">
        <v>50000</v>
      </c>
      <c r="N910" s="88" t="s">
        <v>530</v>
      </c>
      <c r="O910" s="67"/>
      <c r="P910" s="80">
        <v>903</v>
      </c>
    </row>
    <row r="911" spans="1:16" ht="30" x14ac:dyDescent="0.2">
      <c r="A911" s="81">
        <v>897</v>
      </c>
      <c r="B911" s="82" t="s">
        <v>2522</v>
      </c>
      <c r="C911" s="83" t="s">
        <v>2515</v>
      </c>
      <c r="D911" s="83" t="s">
        <v>1758</v>
      </c>
      <c r="E911" s="83" t="s">
        <v>2523</v>
      </c>
      <c r="F911" s="84">
        <v>15000</v>
      </c>
      <c r="G911" s="84">
        <v>15000</v>
      </c>
      <c r="H911" s="89" t="s">
        <v>127</v>
      </c>
      <c r="I911" s="86">
        <v>0</v>
      </c>
      <c r="J911" s="86">
        <v>0</v>
      </c>
      <c r="K911" s="87">
        <v>0</v>
      </c>
      <c r="L911" s="87">
        <v>0</v>
      </c>
      <c r="M911" s="84">
        <v>15000</v>
      </c>
      <c r="N911" s="88" t="s">
        <v>530</v>
      </c>
      <c r="O911" s="67"/>
      <c r="P911" s="80">
        <v>904</v>
      </c>
    </row>
    <row r="912" spans="1:16" ht="30" x14ac:dyDescent="0.2">
      <c r="A912" s="81">
        <v>898</v>
      </c>
      <c r="B912" s="82" t="s">
        <v>2524</v>
      </c>
      <c r="C912" s="83" t="s">
        <v>2515</v>
      </c>
      <c r="D912" s="83" t="s">
        <v>1703</v>
      </c>
      <c r="E912" s="83" t="s">
        <v>2525</v>
      </c>
      <c r="F912" s="84">
        <v>35000</v>
      </c>
      <c r="G912" s="84">
        <v>35000</v>
      </c>
      <c r="H912" s="89" t="s">
        <v>127</v>
      </c>
      <c r="I912" s="86">
        <v>0</v>
      </c>
      <c r="J912" s="86">
        <v>0</v>
      </c>
      <c r="K912" s="87">
        <v>0</v>
      </c>
      <c r="L912" s="87">
        <v>0</v>
      </c>
      <c r="M912" s="84">
        <v>35000</v>
      </c>
      <c r="N912" s="88" t="s">
        <v>530</v>
      </c>
      <c r="O912" s="67"/>
      <c r="P912" s="80">
        <v>905</v>
      </c>
    </row>
    <row r="913" spans="1:16" ht="30" x14ac:dyDescent="0.2">
      <c r="A913" s="81">
        <v>899</v>
      </c>
      <c r="B913" s="82" t="s">
        <v>2526</v>
      </c>
      <c r="C913" s="83" t="s">
        <v>2515</v>
      </c>
      <c r="D913" s="83" t="s">
        <v>2527</v>
      </c>
      <c r="E913" s="83" t="s">
        <v>2528</v>
      </c>
      <c r="F913" s="84">
        <v>30000</v>
      </c>
      <c r="G913" s="84">
        <v>30000</v>
      </c>
      <c r="H913" s="89" t="s">
        <v>127</v>
      </c>
      <c r="I913" s="86">
        <v>0</v>
      </c>
      <c r="J913" s="86">
        <v>0</v>
      </c>
      <c r="K913" s="87">
        <v>0</v>
      </c>
      <c r="L913" s="87">
        <v>0</v>
      </c>
      <c r="M913" s="84">
        <v>30000</v>
      </c>
      <c r="N913" s="88" t="s">
        <v>530</v>
      </c>
      <c r="O913" s="67"/>
      <c r="P913" s="80">
        <v>906</v>
      </c>
    </row>
    <row r="914" spans="1:16" x14ac:dyDescent="0.2">
      <c r="A914" s="81">
        <v>900</v>
      </c>
      <c r="B914" s="82" t="s">
        <v>2529</v>
      </c>
      <c r="C914" s="83" t="s">
        <v>2530</v>
      </c>
      <c r="D914" s="83" t="s">
        <v>2531</v>
      </c>
      <c r="E914" s="83" t="s">
        <v>2532</v>
      </c>
      <c r="F914" s="84">
        <v>15000</v>
      </c>
      <c r="G914" s="84">
        <v>15000</v>
      </c>
      <c r="H914" s="89" t="s">
        <v>127</v>
      </c>
      <c r="I914" s="86">
        <v>0</v>
      </c>
      <c r="J914" s="86">
        <v>0</v>
      </c>
      <c r="K914" s="87">
        <v>0</v>
      </c>
      <c r="L914" s="87">
        <v>0</v>
      </c>
      <c r="M914" s="84">
        <v>15000</v>
      </c>
      <c r="N914" s="88" t="s">
        <v>530</v>
      </c>
      <c r="O914" s="67"/>
      <c r="P914" s="80">
        <v>907</v>
      </c>
    </row>
    <row r="915" spans="1:16" ht="30" x14ac:dyDescent="0.2">
      <c r="A915" s="81">
        <v>901</v>
      </c>
      <c r="B915" s="82" t="s">
        <v>2533</v>
      </c>
      <c r="C915" s="83" t="s">
        <v>2530</v>
      </c>
      <c r="D915" s="83" t="s">
        <v>2534</v>
      </c>
      <c r="E915" s="83" t="s">
        <v>2535</v>
      </c>
      <c r="F915" s="84">
        <v>45000</v>
      </c>
      <c r="G915" s="84">
        <v>45000</v>
      </c>
      <c r="H915" s="89" t="s">
        <v>127</v>
      </c>
      <c r="I915" s="86">
        <v>0</v>
      </c>
      <c r="J915" s="86">
        <v>0</v>
      </c>
      <c r="K915" s="87">
        <v>0</v>
      </c>
      <c r="L915" s="87">
        <v>0</v>
      </c>
      <c r="M915" s="84">
        <v>45000</v>
      </c>
      <c r="N915" s="88" t="s">
        <v>530</v>
      </c>
      <c r="O915" s="67"/>
      <c r="P915" s="80">
        <v>908</v>
      </c>
    </row>
    <row r="916" spans="1:16" ht="45" x14ac:dyDescent="0.2">
      <c r="A916" s="81">
        <v>902</v>
      </c>
      <c r="B916" s="82" t="s">
        <v>2536</v>
      </c>
      <c r="C916" s="83" t="s">
        <v>481</v>
      </c>
      <c r="D916" s="83" t="s">
        <v>2537</v>
      </c>
      <c r="E916" s="83" t="s">
        <v>2538</v>
      </c>
      <c r="F916" s="84">
        <v>15000</v>
      </c>
      <c r="G916" s="84">
        <v>15000</v>
      </c>
      <c r="H916" s="89" t="s">
        <v>127</v>
      </c>
      <c r="I916" s="86">
        <v>0</v>
      </c>
      <c r="J916" s="86">
        <v>0</v>
      </c>
      <c r="K916" s="87">
        <v>0</v>
      </c>
      <c r="L916" s="87">
        <v>0</v>
      </c>
      <c r="M916" s="84">
        <v>15000</v>
      </c>
      <c r="N916" s="88" t="s">
        <v>530</v>
      </c>
      <c r="O916" s="67"/>
      <c r="P916" s="80">
        <v>909</v>
      </c>
    </row>
    <row r="917" spans="1:16" ht="30" x14ac:dyDescent="0.2">
      <c r="A917" s="81">
        <v>903</v>
      </c>
      <c r="B917" s="82" t="s">
        <v>2539</v>
      </c>
      <c r="C917" s="83" t="s">
        <v>481</v>
      </c>
      <c r="D917" s="83" t="s">
        <v>2540</v>
      </c>
      <c r="E917" s="83" t="s">
        <v>2541</v>
      </c>
      <c r="F917" s="84">
        <v>15000</v>
      </c>
      <c r="G917" s="84">
        <v>15000</v>
      </c>
      <c r="H917" s="89" t="s">
        <v>127</v>
      </c>
      <c r="I917" s="86">
        <v>0</v>
      </c>
      <c r="J917" s="86">
        <v>0</v>
      </c>
      <c r="K917" s="87">
        <v>0</v>
      </c>
      <c r="L917" s="87">
        <v>0</v>
      </c>
      <c r="M917" s="84">
        <v>15000</v>
      </c>
      <c r="N917" s="88" t="s">
        <v>530</v>
      </c>
      <c r="O917" s="67"/>
      <c r="P917" s="80">
        <v>910</v>
      </c>
    </row>
    <row r="918" spans="1:16" ht="30" x14ac:dyDescent="0.2">
      <c r="A918" s="81">
        <v>904</v>
      </c>
      <c r="B918" s="82" t="s">
        <v>2542</v>
      </c>
      <c r="C918" s="83" t="s">
        <v>626</v>
      </c>
      <c r="D918" s="83" t="s">
        <v>2543</v>
      </c>
      <c r="E918" s="83" t="s">
        <v>2544</v>
      </c>
      <c r="F918" s="84">
        <v>20000</v>
      </c>
      <c r="G918" s="84">
        <v>20000</v>
      </c>
      <c r="H918" s="89" t="s">
        <v>127</v>
      </c>
      <c r="I918" s="86">
        <v>0</v>
      </c>
      <c r="J918" s="86">
        <v>0</v>
      </c>
      <c r="K918" s="87">
        <v>0</v>
      </c>
      <c r="L918" s="87">
        <v>0</v>
      </c>
      <c r="M918" s="84">
        <v>20000</v>
      </c>
      <c r="N918" s="88" t="s">
        <v>530</v>
      </c>
      <c r="O918" s="67"/>
      <c r="P918" s="80">
        <v>911</v>
      </c>
    </row>
    <row r="919" spans="1:16" ht="30" x14ac:dyDescent="0.2">
      <c r="A919" s="81">
        <v>905</v>
      </c>
      <c r="B919" s="82" t="s">
        <v>2545</v>
      </c>
      <c r="C919" s="83" t="s">
        <v>626</v>
      </c>
      <c r="D919" s="83" t="s">
        <v>1072</v>
      </c>
      <c r="E919" s="83" t="s">
        <v>2546</v>
      </c>
      <c r="F919" s="84">
        <v>12000</v>
      </c>
      <c r="G919" s="84">
        <v>12000</v>
      </c>
      <c r="H919" s="89" t="s">
        <v>127</v>
      </c>
      <c r="I919" s="86">
        <v>0</v>
      </c>
      <c r="J919" s="86">
        <v>0</v>
      </c>
      <c r="K919" s="87">
        <v>0</v>
      </c>
      <c r="L919" s="87">
        <v>0</v>
      </c>
      <c r="M919" s="84">
        <v>12000</v>
      </c>
      <c r="N919" s="88" t="s">
        <v>530</v>
      </c>
      <c r="O919" s="67"/>
      <c r="P919" s="80">
        <v>912</v>
      </c>
    </row>
    <row r="920" spans="1:16" x14ac:dyDescent="0.2">
      <c r="A920" s="81">
        <v>906</v>
      </c>
      <c r="B920" s="82" t="s">
        <v>2547</v>
      </c>
      <c r="C920" s="83" t="s">
        <v>626</v>
      </c>
      <c r="D920" s="83" t="s">
        <v>1530</v>
      </c>
      <c r="E920" s="83" t="s">
        <v>2548</v>
      </c>
      <c r="F920" s="84">
        <v>35000</v>
      </c>
      <c r="G920" s="84">
        <v>35000</v>
      </c>
      <c r="H920" s="89" t="s">
        <v>127</v>
      </c>
      <c r="I920" s="86">
        <v>0</v>
      </c>
      <c r="J920" s="86">
        <v>0</v>
      </c>
      <c r="K920" s="87">
        <v>0</v>
      </c>
      <c r="L920" s="87">
        <v>0</v>
      </c>
      <c r="M920" s="84">
        <v>35000</v>
      </c>
      <c r="N920" s="88" t="s">
        <v>530</v>
      </c>
      <c r="O920" s="67"/>
      <c r="P920" s="80">
        <v>913</v>
      </c>
    </row>
    <row r="921" spans="1:16" x14ac:dyDescent="0.2">
      <c r="A921" s="81">
        <v>907</v>
      </c>
      <c r="B921" s="82" t="s">
        <v>2549</v>
      </c>
      <c r="C921" s="83" t="s">
        <v>296</v>
      </c>
      <c r="D921" s="83" t="s">
        <v>2550</v>
      </c>
      <c r="E921" s="83" t="s">
        <v>2551</v>
      </c>
      <c r="F921" s="84">
        <v>300000</v>
      </c>
      <c r="G921" s="84">
        <v>300000</v>
      </c>
      <c r="H921" s="89" t="s">
        <v>127</v>
      </c>
      <c r="I921" s="86">
        <v>0</v>
      </c>
      <c r="J921" s="86">
        <v>0</v>
      </c>
      <c r="K921" s="87">
        <v>0</v>
      </c>
      <c r="L921" s="87">
        <v>0</v>
      </c>
      <c r="M921" s="84">
        <v>300000</v>
      </c>
      <c r="N921" s="88" t="s">
        <v>530</v>
      </c>
      <c r="O921" s="67"/>
      <c r="P921" s="80">
        <v>914</v>
      </c>
    </row>
    <row r="922" spans="1:16" x14ac:dyDescent="0.2">
      <c r="A922" s="81">
        <v>908</v>
      </c>
      <c r="B922" s="82" t="s">
        <v>2552</v>
      </c>
      <c r="C922" s="83" t="s">
        <v>296</v>
      </c>
      <c r="D922" s="83" t="s">
        <v>2553</v>
      </c>
      <c r="E922" s="83" t="s">
        <v>2554</v>
      </c>
      <c r="F922" s="84">
        <v>57000</v>
      </c>
      <c r="G922" s="84">
        <v>57000</v>
      </c>
      <c r="H922" s="89" t="s">
        <v>127</v>
      </c>
      <c r="I922" s="86">
        <v>0</v>
      </c>
      <c r="J922" s="86">
        <v>0</v>
      </c>
      <c r="K922" s="87">
        <v>0</v>
      </c>
      <c r="L922" s="87">
        <v>0</v>
      </c>
      <c r="M922" s="84">
        <v>57000</v>
      </c>
      <c r="N922" s="88" t="s">
        <v>530</v>
      </c>
      <c r="O922" s="67"/>
      <c r="P922" s="80">
        <v>915</v>
      </c>
    </row>
    <row r="923" spans="1:16" x14ac:dyDescent="0.2">
      <c r="A923" s="81">
        <v>909</v>
      </c>
      <c r="B923" s="82" t="s">
        <v>2555</v>
      </c>
      <c r="C923" s="83" t="s">
        <v>296</v>
      </c>
      <c r="D923" s="83" t="s">
        <v>2556</v>
      </c>
      <c r="E923" s="83" t="s">
        <v>2557</v>
      </c>
      <c r="F923" s="84">
        <v>21500</v>
      </c>
      <c r="G923" s="84">
        <v>21500</v>
      </c>
      <c r="H923" s="89" t="s">
        <v>127</v>
      </c>
      <c r="I923" s="86">
        <v>0</v>
      </c>
      <c r="J923" s="86">
        <v>0</v>
      </c>
      <c r="K923" s="87">
        <v>0</v>
      </c>
      <c r="L923" s="87">
        <v>0</v>
      </c>
      <c r="M923" s="84">
        <v>21500</v>
      </c>
      <c r="N923" s="88" t="s">
        <v>530</v>
      </c>
      <c r="O923" s="67"/>
      <c r="P923" s="80">
        <v>916</v>
      </c>
    </row>
    <row r="924" spans="1:16" x14ac:dyDescent="0.2">
      <c r="A924" s="81">
        <v>910</v>
      </c>
      <c r="B924" s="82" t="s">
        <v>2558</v>
      </c>
      <c r="C924" s="83" t="s">
        <v>296</v>
      </c>
      <c r="D924" s="83" t="s">
        <v>2559</v>
      </c>
      <c r="E924" s="83" t="s">
        <v>2560</v>
      </c>
      <c r="F924" s="84">
        <v>112000</v>
      </c>
      <c r="G924" s="84">
        <v>112000</v>
      </c>
      <c r="H924" s="89" t="s">
        <v>127</v>
      </c>
      <c r="I924" s="86">
        <v>0</v>
      </c>
      <c r="J924" s="86">
        <v>0</v>
      </c>
      <c r="K924" s="87">
        <v>0</v>
      </c>
      <c r="L924" s="87">
        <v>0</v>
      </c>
      <c r="M924" s="84">
        <v>112000</v>
      </c>
      <c r="N924" s="88" t="s">
        <v>530</v>
      </c>
      <c r="O924" s="67"/>
      <c r="P924" s="80">
        <v>917</v>
      </c>
    </row>
    <row r="925" spans="1:16" x14ac:dyDescent="0.2">
      <c r="A925" s="81">
        <v>911</v>
      </c>
      <c r="B925" s="82" t="s">
        <v>2561</v>
      </c>
      <c r="C925" s="83" t="s">
        <v>1888</v>
      </c>
      <c r="D925" s="83" t="s">
        <v>2264</v>
      </c>
      <c r="E925" s="83" t="s">
        <v>2562</v>
      </c>
      <c r="F925" s="84">
        <v>60000</v>
      </c>
      <c r="G925" s="84">
        <v>60000</v>
      </c>
      <c r="H925" s="89" t="s">
        <v>127</v>
      </c>
      <c r="I925" s="86">
        <v>0</v>
      </c>
      <c r="J925" s="86">
        <v>0</v>
      </c>
      <c r="K925" s="87">
        <v>0</v>
      </c>
      <c r="L925" s="87">
        <v>0</v>
      </c>
      <c r="M925" s="84">
        <v>60000</v>
      </c>
      <c r="N925" s="88" t="s">
        <v>530</v>
      </c>
      <c r="O925" s="67"/>
      <c r="P925" s="80">
        <v>918</v>
      </c>
    </row>
    <row r="926" spans="1:16" x14ac:dyDescent="0.2">
      <c r="A926" s="81">
        <v>912</v>
      </c>
      <c r="B926" s="82" t="s">
        <v>2563</v>
      </c>
      <c r="C926" s="83" t="s">
        <v>1224</v>
      </c>
      <c r="D926" s="83" t="s">
        <v>1720</v>
      </c>
      <c r="E926" s="83" t="s">
        <v>2564</v>
      </c>
      <c r="F926" s="84">
        <v>25000</v>
      </c>
      <c r="G926" s="84">
        <v>25000</v>
      </c>
      <c r="H926" s="89" t="s">
        <v>127</v>
      </c>
      <c r="I926" s="86">
        <v>0</v>
      </c>
      <c r="J926" s="86">
        <v>0</v>
      </c>
      <c r="K926" s="87">
        <v>0</v>
      </c>
      <c r="L926" s="87">
        <v>0</v>
      </c>
      <c r="M926" s="84">
        <v>25000</v>
      </c>
      <c r="N926" s="88" t="s">
        <v>530</v>
      </c>
      <c r="O926" s="67"/>
      <c r="P926" s="80">
        <v>919</v>
      </c>
    </row>
    <row r="927" spans="1:16" x14ac:dyDescent="0.2">
      <c r="A927" s="81">
        <v>913</v>
      </c>
      <c r="B927" s="82" t="s">
        <v>2565</v>
      </c>
      <c r="C927" s="83" t="s">
        <v>1224</v>
      </c>
      <c r="D927" s="83" t="s">
        <v>1726</v>
      </c>
      <c r="E927" s="83" t="s">
        <v>2566</v>
      </c>
      <c r="F927" s="84">
        <v>10000</v>
      </c>
      <c r="G927" s="84">
        <v>10000</v>
      </c>
      <c r="H927" s="89" t="s">
        <v>127</v>
      </c>
      <c r="I927" s="86">
        <v>0</v>
      </c>
      <c r="J927" s="86">
        <v>0</v>
      </c>
      <c r="K927" s="87">
        <v>0</v>
      </c>
      <c r="L927" s="87">
        <v>0</v>
      </c>
      <c r="M927" s="84">
        <v>10000</v>
      </c>
      <c r="N927" s="88" t="s">
        <v>530</v>
      </c>
      <c r="O927" s="67"/>
      <c r="P927" s="80">
        <v>920</v>
      </c>
    </row>
    <row r="928" spans="1:16" ht="30" x14ac:dyDescent="0.2">
      <c r="A928" s="81">
        <v>914</v>
      </c>
      <c r="B928" s="82" t="s">
        <v>2567</v>
      </c>
      <c r="C928" s="83" t="s">
        <v>1233</v>
      </c>
      <c r="D928" s="83" t="s">
        <v>2568</v>
      </c>
      <c r="E928" s="83" t="s">
        <v>2569</v>
      </c>
      <c r="F928" s="84">
        <v>30000</v>
      </c>
      <c r="G928" s="84">
        <v>30000</v>
      </c>
      <c r="H928" s="89" t="s">
        <v>127</v>
      </c>
      <c r="I928" s="86">
        <v>0</v>
      </c>
      <c r="J928" s="86">
        <v>0</v>
      </c>
      <c r="K928" s="87">
        <v>0</v>
      </c>
      <c r="L928" s="87">
        <v>0</v>
      </c>
      <c r="M928" s="84">
        <v>30000</v>
      </c>
      <c r="N928" s="88" t="s">
        <v>530</v>
      </c>
      <c r="O928" s="67"/>
      <c r="P928" s="80">
        <v>921</v>
      </c>
    </row>
    <row r="929" spans="1:16" ht="30" x14ac:dyDescent="0.2">
      <c r="A929" s="81">
        <v>915</v>
      </c>
      <c r="B929" s="82" t="s">
        <v>2570</v>
      </c>
      <c r="C929" s="83" t="s">
        <v>2571</v>
      </c>
      <c r="D929" s="83" t="s">
        <v>2572</v>
      </c>
      <c r="E929" s="83" t="s">
        <v>2573</v>
      </c>
      <c r="F929" s="84">
        <v>42000</v>
      </c>
      <c r="G929" s="84">
        <v>42000</v>
      </c>
      <c r="H929" s="89" t="s">
        <v>127</v>
      </c>
      <c r="I929" s="86">
        <v>0</v>
      </c>
      <c r="J929" s="86">
        <v>0</v>
      </c>
      <c r="K929" s="87">
        <v>0</v>
      </c>
      <c r="L929" s="87">
        <v>0</v>
      </c>
      <c r="M929" s="84">
        <v>42000</v>
      </c>
      <c r="N929" s="88" t="s">
        <v>530</v>
      </c>
      <c r="O929" s="67"/>
      <c r="P929" s="80">
        <v>922</v>
      </c>
    </row>
    <row r="930" spans="1:16" ht="30" x14ac:dyDescent="0.2">
      <c r="A930" s="81">
        <v>916</v>
      </c>
      <c r="B930" s="82" t="s">
        <v>2574</v>
      </c>
      <c r="C930" s="83" t="s">
        <v>2571</v>
      </c>
      <c r="D930" s="83" t="s">
        <v>1530</v>
      </c>
      <c r="E930" s="83" t="s">
        <v>2575</v>
      </c>
      <c r="F930" s="84">
        <v>20000</v>
      </c>
      <c r="G930" s="84">
        <v>20000</v>
      </c>
      <c r="H930" s="89" t="s">
        <v>127</v>
      </c>
      <c r="I930" s="86">
        <v>0</v>
      </c>
      <c r="J930" s="86">
        <v>0</v>
      </c>
      <c r="K930" s="87">
        <v>0</v>
      </c>
      <c r="L930" s="87">
        <v>0</v>
      </c>
      <c r="M930" s="84">
        <v>20000</v>
      </c>
      <c r="N930" s="88" t="s">
        <v>530</v>
      </c>
      <c r="O930" s="67"/>
      <c r="P930" s="80">
        <v>923</v>
      </c>
    </row>
    <row r="931" spans="1:16" ht="30" x14ac:dyDescent="0.2">
      <c r="A931" s="81">
        <v>917</v>
      </c>
      <c r="B931" s="82" t="s">
        <v>2576</v>
      </c>
      <c r="C931" s="83" t="s">
        <v>238</v>
      </c>
      <c r="D931" s="83" t="s">
        <v>2248</v>
      </c>
      <c r="E931" s="83" t="s">
        <v>2577</v>
      </c>
      <c r="F931" s="84">
        <v>0</v>
      </c>
      <c r="G931" s="84">
        <v>0</v>
      </c>
      <c r="H931" s="89" t="s">
        <v>127</v>
      </c>
      <c r="I931" s="86">
        <v>0</v>
      </c>
      <c r="J931" s="86">
        <v>0</v>
      </c>
      <c r="K931" s="87">
        <v>0</v>
      </c>
      <c r="L931" s="87">
        <v>0</v>
      </c>
      <c r="M931" s="84">
        <v>0</v>
      </c>
      <c r="N931" s="88" t="s">
        <v>530</v>
      </c>
      <c r="O931" s="67"/>
      <c r="P931" s="80">
        <v>924</v>
      </c>
    </row>
    <row r="932" spans="1:16" ht="30" x14ac:dyDescent="0.2">
      <c r="A932" s="81">
        <v>918</v>
      </c>
      <c r="B932" s="82" t="s">
        <v>2578</v>
      </c>
      <c r="C932" s="83" t="s">
        <v>1587</v>
      </c>
      <c r="D932" s="83" t="s">
        <v>2579</v>
      </c>
      <c r="E932" s="83" t="s">
        <v>2580</v>
      </c>
      <c r="F932" s="84">
        <v>5000</v>
      </c>
      <c r="G932" s="84">
        <v>5000</v>
      </c>
      <c r="H932" s="89" t="s">
        <v>127</v>
      </c>
      <c r="I932" s="86">
        <v>0</v>
      </c>
      <c r="J932" s="86">
        <v>0</v>
      </c>
      <c r="K932" s="87">
        <v>0</v>
      </c>
      <c r="L932" s="87">
        <v>0</v>
      </c>
      <c r="M932" s="84">
        <v>5000</v>
      </c>
      <c r="N932" s="88" t="s">
        <v>530</v>
      </c>
      <c r="O932" s="67"/>
      <c r="P932" s="80">
        <v>925</v>
      </c>
    </row>
    <row r="933" spans="1:16" ht="30" x14ac:dyDescent="0.2">
      <c r="A933" s="81">
        <v>919</v>
      </c>
      <c r="B933" s="82" t="s">
        <v>2581</v>
      </c>
      <c r="C933" s="83" t="s">
        <v>1587</v>
      </c>
      <c r="D933" s="83" t="s">
        <v>2582</v>
      </c>
      <c r="E933" s="83" t="s">
        <v>2583</v>
      </c>
      <c r="F933" s="84">
        <v>15000</v>
      </c>
      <c r="G933" s="84">
        <v>15000</v>
      </c>
      <c r="H933" s="89" t="s">
        <v>127</v>
      </c>
      <c r="I933" s="86">
        <v>0</v>
      </c>
      <c r="J933" s="86">
        <v>0</v>
      </c>
      <c r="K933" s="87">
        <v>0</v>
      </c>
      <c r="L933" s="87">
        <v>0</v>
      </c>
      <c r="M933" s="84">
        <v>15000</v>
      </c>
      <c r="N933" s="88" t="s">
        <v>530</v>
      </c>
      <c r="O933" s="67"/>
      <c r="P933" s="80">
        <v>926</v>
      </c>
    </row>
    <row r="934" spans="1:16" ht="30" x14ac:dyDescent="0.2">
      <c r="A934" s="81">
        <v>920</v>
      </c>
      <c r="B934" s="82" t="s">
        <v>2584</v>
      </c>
      <c r="C934" s="83" t="s">
        <v>1690</v>
      </c>
      <c r="D934" s="83" t="s">
        <v>1698</v>
      </c>
      <c r="E934" s="83" t="s">
        <v>2585</v>
      </c>
      <c r="F934" s="84">
        <v>5000</v>
      </c>
      <c r="G934" s="84">
        <v>5000</v>
      </c>
      <c r="H934" s="89" t="s">
        <v>127</v>
      </c>
      <c r="I934" s="86">
        <v>0</v>
      </c>
      <c r="J934" s="86">
        <v>0</v>
      </c>
      <c r="K934" s="87">
        <v>0</v>
      </c>
      <c r="L934" s="87">
        <v>0</v>
      </c>
      <c r="M934" s="84">
        <v>5000</v>
      </c>
      <c r="N934" s="88" t="s">
        <v>530</v>
      </c>
      <c r="O934" s="67"/>
      <c r="P934" s="80">
        <v>927</v>
      </c>
    </row>
    <row r="935" spans="1:16" ht="30" x14ac:dyDescent="0.2">
      <c r="A935" s="81">
        <v>921</v>
      </c>
      <c r="B935" s="82" t="s">
        <v>2586</v>
      </c>
      <c r="C935" s="83" t="s">
        <v>1690</v>
      </c>
      <c r="D935" s="83" t="s">
        <v>1657</v>
      </c>
      <c r="E935" s="83" t="s">
        <v>2587</v>
      </c>
      <c r="F935" s="84">
        <v>350000</v>
      </c>
      <c r="G935" s="84">
        <v>350000</v>
      </c>
      <c r="H935" s="89" t="s">
        <v>127</v>
      </c>
      <c r="I935" s="86">
        <v>0</v>
      </c>
      <c r="J935" s="86">
        <v>0</v>
      </c>
      <c r="K935" s="87">
        <v>0</v>
      </c>
      <c r="L935" s="87">
        <v>0</v>
      </c>
      <c r="M935" s="84">
        <v>350000</v>
      </c>
      <c r="N935" s="88" t="s">
        <v>530</v>
      </c>
      <c r="O935" s="67"/>
      <c r="P935" s="80">
        <v>928</v>
      </c>
    </row>
    <row r="936" spans="1:16" ht="30" x14ac:dyDescent="0.2">
      <c r="A936" s="81">
        <v>922</v>
      </c>
      <c r="B936" s="82" t="s">
        <v>2588</v>
      </c>
      <c r="C936" s="83" t="s">
        <v>1690</v>
      </c>
      <c r="D936" s="83" t="s">
        <v>2589</v>
      </c>
      <c r="E936" s="83" t="s">
        <v>2590</v>
      </c>
      <c r="F936" s="84">
        <v>10000</v>
      </c>
      <c r="G936" s="84">
        <v>10000</v>
      </c>
      <c r="H936" s="89" t="s">
        <v>127</v>
      </c>
      <c r="I936" s="86">
        <v>0</v>
      </c>
      <c r="J936" s="86">
        <v>0</v>
      </c>
      <c r="K936" s="87">
        <v>0</v>
      </c>
      <c r="L936" s="87">
        <v>0</v>
      </c>
      <c r="M936" s="84">
        <v>10000</v>
      </c>
      <c r="N936" s="88" t="s">
        <v>530</v>
      </c>
      <c r="O936" s="67"/>
      <c r="P936" s="80">
        <v>929</v>
      </c>
    </row>
    <row r="937" spans="1:16" x14ac:dyDescent="0.2">
      <c r="A937" s="81">
        <v>923</v>
      </c>
      <c r="B937" s="82" t="s">
        <v>2591</v>
      </c>
      <c r="C937" s="83" t="s">
        <v>635</v>
      </c>
      <c r="D937" s="83" t="s">
        <v>2592</v>
      </c>
      <c r="E937" s="83" t="s">
        <v>2593</v>
      </c>
      <c r="F937" s="84">
        <v>5000</v>
      </c>
      <c r="G937" s="84">
        <v>5000</v>
      </c>
      <c r="H937" s="89" t="s">
        <v>127</v>
      </c>
      <c r="I937" s="86">
        <v>0</v>
      </c>
      <c r="J937" s="86">
        <v>0</v>
      </c>
      <c r="K937" s="87">
        <v>0</v>
      </c>
      <c r="L937" s="87">
        <v>0</v>
      </c>
      <c r="M937" s="84">
        <v>5000</v>
      </c>
      <c r="N937" s="88" t="s">
        <v>530</v>
      </c>
      <c r="O937" s="67"/>
      <c r="P937" s="80">
        <v>930</v>
      </c>
    </row>
    <row r="938" spans="1:16" x14ac:dyDescent="0.2">
      <c r="A938" s="81">
        <v>924</v>
      </c>
      <c r="B938" s="82" t="s">
        <v>2594</v>
      </c>
      <c r="C938" s="83" t="s">
        <v>635</v>
      </c>
      <c r="D938" s="83" t="s">
        <v>2595</v>
      </c>
      <c r="E938" s="83" t="s">
        <v>2596</v>
      </c>
      <c r="F938" s="84">
        <v>10000</v>
      </c>
      <c r="G938" s="84">
        <v>10000</v>
      </c>
      <c r="H938" s="89" t="s">
        <v>127</v>
      </c>
      <c r="I938" s="86">
        <v>0</v>
      </c>
      <c r="J938" s="86">
        <v>0</v>
      </c>
      <c r="K938" s="87">
        <v>0</v>
      </c>
      <c r="L938" s="87">
        <v>0</v>
      </c>
      <c r="M938" s="84">
        <v>10000</v>
      </c>
      <c r="N938" s="88" t="s">
        <v>530</v>
      </c>
      <c r="O938" s="67"/>
      <c r="P938" s="80">
        <v>931</v>
      </c>
    </row>
    <row r="939" spans="1:16" ht="30" x14ac:dyDescent="0.2">
      <c r="A939" s="81">
        <v>925</v>
      </c>
      <c r="B939" s="82" t="s">
        <v>2597</v>
      </c>
      <c r="C939" s="83" t="s">
        <v>754</v>
      </c>
      <c r="D939" s="83" t="s">
        <v>2598</v>
      </c>
      <c r="E939" s="83" t="s">
        <v>2599</v>
      </c>
      <c r="F939" s="84">
        <v>30000</v>
      </c>
      <c r="G939" s="84">
        <v>30000</v>
      </c>
      <c r="H939" s="89" t="s">
        <v>127</v>
      </c>
      <c r="I939" s="86">
        <v>0</v>
      </c>
      <c r="J939" s="86">
        <v>0</v>
      </c>
      <c r="K939" s="87">
        <v>0</v>
      </c>
      <c r="L939" s="87">
        <v>0</v>
      </c>
      <c r="M939" s="84">
        <v>30000</v>
      </c>
      <c r="N939" s="88" t="s">
        <v>530</v>
      </c>
      <c r="O939" s="67"/>
      <c r="P939" s="80">
        <v>932</v>
      </c>
    </row>
    <row r="940" spans="1:16" x14ac:dyDescent="0.2">
      <c r="A940" s="81">
        <v>926</v>
      </c>
      <c r="B940" s="82" t="s">
        <v>2600</v>
      </c>
      <c r="C940" s="83" t="s">
        <v>299</v>
      </c>
      <c r="D940" s="83" t="s">
        <v>2601</v>
      </c>
      <c r="E940" s="83" t="s">
        <v>2602</v>
      </c>
      <c r="F940" s="84">
        <v>19500</v>
      </c>
      <c r="G940" s="84">
        <v>19500</v>
      </c>
      <c r="H940" s="89" t="s">
        <v>127</v>
      </c>
      <c r="I940" s="86">
        <v>0</v>
      </c>
      <c r="J940" s="86">
        <v>0</v>
      </c>
      <c r="K940" s="87">
        <v>0</v>
      </c>
      <c r="L940" s="87">
        <v>0</v>
      </c>
      <c r="M940" s="84">
        <v>19500</v>
      </c>
      <c r="N940" s="88" t="s">
        <v>530</v>
      </c>
      <c r="O940" s="67"/>
      <c r="P940" s="80">
        <v>933</v>
      </c>
    </row>
    <row r="941" spans="1:16" ht="30" x14ac:dyDescent="0.2">
      <c r="A941" s="81">
        <v>927</v>
      </c>
      <c r="B941" s="82" t="s">
        <v>2603</v>
      </c>
      <c r="C941" s="83" t="s">
        <v>299</v>
      </c>
      <c r="D941" s="83" t="s">
        <v>2604</v>
      </c>
      <c r="E941" s="83" t="s">
        <v>2605</v>
      </c>
      <c r="F941" s="84">
        <v>80000</v>
      </c>
      <c r="G941" s="84">
        <v>80000</v>
      </c>
      <c r="H941" s="89" t="s">
        <v>127</v>
      </c>
      <c r="I941" s="86">
        <v>0</v>
      </c>
      <c r="J941" s="86">
        <v>0</v>
      </c>
      <c r="K941" s="87">
        <v>0</v>
      </c>
      <c r="L941" s="87">
        <v>0</v>
      </c>
      <c r="M941" s="84">
        <v>80000</v>
      </c>
      <c r="N941" s="88" t="s">
        <v>530</v>
      </c>
      <c r="O941" s="67"/>
      <c r="P941" s="80">
        <v>934</v>
      </c>
    </row>
    <row r="942" spans="1:16" x14ac:dyDescent="0.2">
      <c r="A942" s="81">
        <v>928</v>
      </c>
      <c r="B942" s="82" t="s">
        <v>2606</v>
      </c>
      <c r="C942" s="83" t="s">
        <v>301</v>
      </c>
      <c r="D942" s="83" t="s">
        <v>2607</v>
      </c>
      <c r="E942" s="83" t="s">
        <v>2608</v>
      </c>
      <c r="F942" s="84">
        <v>32200</v>
      </c>
      <c r="G942" s="84">
        <v>32200</v>
      </c>
      <c r="H942" s="89" t="s">
        <v>127</v>
      </c>
      <c r="I942" s="86">
        <v>0</v>
      </c>
      <c r="J942" s="86">
        <v>0</v>
      </c>
      <c r="K942" s="87">
        <v>0</v>
      </c>
      <c r="L942" s="87">
        <v>0</v>
      </c>
      <c r="M942" s="84">
        <v>32200</v>
      </c>
      <c r="N942" s="88" t="s">
        <v>530</v>
      </c>
      <c r="O942" s="67"/>
      <c r="P942" s="80">
        <v>935</v>
      </c>
    </row>
    <row r="943" spans="1:16" x14ac:dyDescent="0.2">
      <c r="A943" s="81">
        <v>929</v>
      </c>
      <c r="B943" s="82" t="s">
        <v>2609</v>
      </c>
      <c r="C943" s="83" t="s">
        <v>301</v>
      </c>
      <c r="D943" s="83" t="s">
        <v>1445</v>
      </c>
      <c r="E943" s="83" t="s">
        <v>2610</v>
      </c>
      <c r="F943" s="84">
        <v>45000</v>
      </c>
      <c r="G943" s="84">
        <v>45000</v>
      </c>
      <c r="H943" s="89" t="s">
        <v>127</v>
      </c>
      <c r="I943" s="86">
        <v>0</v>
      </c>
      <c r="J943" s="86">
        <v>0</v>
      </c>
      <c r="K943" s="87">
        <v>0</v>
      </c>
      <c r="L943" s="87">
        <v>0</v>
      </c>
      <c r="M943" s="84">
        <v>45000</v>
      </c>
      <c r="N943" s="88" t="s">
        <v>530</v>
      </c>
      <c r="O943" s="67"/>
      <c r="P943" s="80">
        <v>936</v>
      </c>
    </row>
    <row r="944" spans="1:16" x14ac:dyDescent="0.2">
      <c r="A944" s="81">
        <v>930</v>
      </c>
      <c r="B944" s="82" t="s">
        <v>2611</v>
      </c>
      <c r="C944" s="83" t="s">
        <v>1757</v>
      </c>
      <c r="D944" s="83" t="s">
        <v>1698</v>
      </c>
      <c r="E944" s="83" t="s">
        <v>2612</v>
      </c>
      <c r="F944" s="84">
        <v>5000</v>
      </c>
      <c r="G944" s="84">
        <v>5000</v>
      </c>
      <c r="H944" s="89" t="s">
        <v>127</v>
      </c>
      <c r="I944" s="86">
        <v>0</v>
      </c>
      <c r="J944" s="86">
        <v>0</v>
      </c>
      <c r="K944" s="87">
        <v>0</v>
      </c>
      <c r="L944" s="87">
        <v>0</v>
      </c>
      <c r="M944" s="84">
        <v>5000</v>
      </c>
      <c r="N944" s="88" t="s">
        <v>530</v>
      </c>
      <c r="O944" s="67"/>
      <c r="P944" s="80">
        <v>937</v>
      </c>
    </row>
    <row r="945" spans="1:16" x14ac:dyDescent="0.2">
      <c r="A945" s="81">
        <v>931</v>
      </c>
      <c r="B945" s="82" t="s">
        <v>2613</v>
      </c>
      <c r="C945" s="83" t="s">
        <v>1757</v>
      </c>
      <c r="D945" s="83" t="s">
        <v>2614</v>
      </c>
      <c r="E945" s="83" t="s">
        <v>2615</v>
      </c>
      <c r="F945" s="84">
        <v>350000</v>
      </c>
      <c r="G945" s="84">
        <v>350000</v>
      </c>
      <c r="H945" s="89" t="s">
        <v>127</v>
      </c>
      <c r="I945" s="86">
        <v>0</v>
      </c>
      <c r="J945" s="86">
        <v>0</v>
      </c>
      <c r="K945" s="87">
        <v>0</v>
      </c>
      <c r="L945" s="87">
        <v>0</v>
      </c>
      <c r="M945" s="84">
        <v>350000</v>
      </c>
      <c r="N945" s="88" t="s">
        <v>530</v>
      </c>
      <c r="O945" s="67"/>
      <c r="P945" s="80">
        <v>938</v>
      </c>
    </row>
    <row r="946" spans="1:16" ht="30" x14ac:dyDescent="0.2">
      <c r="A946" s="81">
        <v>932</v>
      </c>
      <c r="B946" s="82" t="s">
        <v>2616</v>
      </c>
      <c r="C946" s="83" t="s">
        <v>307</v>
      </c>
      <c r="D946" s="83" t="s">
        <v>1878</v>
      </c>
      <c r="E946" s="83" t="s">
        <v>2617</v>
      </c>
      <c r="F946" s="84">
        <v>200000</v>
      </c>
      <c r="G946" s="84">
        <v>200000</v>
      </c>
      <c r="H946" s="89" t="s">
        <v>127</v>
      </c>
      <c r="I946" s="86">
        <v>0</v>
      </c>
      <c r="J946" s="86">
        <v>0</v>
      </c>
      <c r="K946" s="87">
        <v>0</v>
      </c>
      <c r="L946" s="87">
        <v>0</v>
      </c>
      <c r="M946" s="84">
        <v>200000</v>
      </c>
      <c r="N946" s="88" t="s">
        <v>530</v>
      </c>
      <c r="O946" s="67"/>
      <c r="P946" s="80">
        <v>939</v>
      </c>
    </row>
    <row r="947" spans="1:16" ht="30" x14ac:dyDescent="0.2">
      <c r="A947" s="81">
        <v>933</v>
      </c>
      <c r="B947" s="82" t="s">
        <v>2618</v>
      </c>
      <c r="C947" s="83" t="s">
        <v>307</v>
      </c>
      <c r="D947" s="83" t="s">
        <v>2619</v>
      </c>
      <c r="E947" s="83" t="s">
        <v>2620</v>
      </c>
      <c r="F947" s="84">
        <v>12000</v>
      </c>
      <c r="G947" s="84">
        <v>12000</v>
      </c>
      <c r="H947" s="89" t="s">
        <v>127</v>
      </c>
      <c r="I947" s="86">
        <v>0</v>
      </c>
      <c r="J947" s="86">
        <v>0</v>
      </c>
      <c r="K947" s="87">
        <v>0</v>
      </c>
      <c r="L947" s="87">
        <v>0</v>
      </c>
      <c r="M947" s="84">
        <v>12000</v>
      </c>
      <c r="N947" s="88" t="s">
        <v>530</v>
      </c>
      <c r="O947" s="67"/>
      <c r="P947" s="80">
        <v>940</v>
      </c>
    </row>
    <row r="948" spans="1:16" x14ac:dyDescent="0.2">
      <c r="A948" s="81">
        <v>934</v>
      </c>
      <c r="B948" s="82" t="s">
        <v>2621</v>
      </c>
      <c r="C948" s="83" t="s">
        <v>309</v>
      </c>
      <c r="D948" s="83" t="s">
        <v>1576</v>
      </c>
      <c r="E948" s="83" t="s">
        <v>2622</v>
      </c>
      <c r="F948" s="84">
        <v>5000</v>
      </c>
      <c r="G948" s="84">
        <v>5000</v>
      </c>
      <c r="H948" s="89" t="s">
        <v>127</v>
      </c>
      <c r="I948" s="86">
        <v>0</v>
      </c>
      <c r="J948" s="86">
        <v>0</v>
      </c>
      <c r="K948" s="87">
        <v>0</v>
      </c>
      <c r="L948" s="87">
        <v>0</v>
      </c>
      <c r="M948" s="84">
        <v>5000</v>
      </c>
      <c r="N948" s="88" t="s">
        <v>530</v>
      </c>
      <c r="O948" s="67"/>
      <c r="P948" s="80">
        <v>941</v>
      </c>
    </row>
    <row r="949" spans="1:16" x14ac:dyDescent="0.2">
      <c r="A949" s="81">
        <v>935</v>
      </c>
      <c r="B949" s="82" t="s">
        <v>2623</v>
      </c>
      <c r="C949" s="83" t="s">
        <v>309</v>
      </c>
      <c r="D949" s="83" t="s">
        <v>2624</v>
      </c>
      <c r="E949" s="83" t="s">
        <v>2625</v>
      </c>
      <c r="F949" s="84">
        <v>5000</v>
      </c>
      <c r="G949" s="84">
        <v>5000</v>
      </c>
      <c r="H949" s="89" t="s">
        <v>127</v>
      </c>
      <c r="I949" s="86">
        <v>0</v>
      </c>
      <c r="J949" s="86">
        <v>0</v>
      </c>
      <c r="K949" s="87">
        <v>0</v>
      </c>
      <c r="L949" s="87">
        <v>0</v>
      </c>
      <c r="M949" s="84">
        <v>5000</v>
      </c>
      <c r="N949" s="88" t="s">
        <v>530</v>
      </c>
      <c r="O949" s="67"/>
      <c r="P949" s="80">
        <v>942</v>
      </c>
    </row>
    <row r="950" spans="1:16" x14ac:dyDescent="0.2">
      <c r="A950" s="81">
        <v>936</v>
      </c>
      <c r="B950" s="82" t="s">
        <v>2626</v>
      </c>
      <c r="C950" s="83" t="s">
        <v>309</v>
      </c>
      <c r="D950" s="83" t="s">
        <v>1554</v>
      </c>
      <c r="E950" s="83" t="s">
        <v>2627</v>
      </c>
      <c r="F950" s="84">
        <v>100000</v>
      </c>
      <c r="G950" s="84">
        <v>100000</v>
      </c>
      <c r="H950" s="89" t="s">
        <v>127</v>
      </c>
      <c r="I950" s="86">
        <v>0</v>
      </c>
      <c r="J950" s="86">
        <v>0</v>
      </c>
      <c r="K950" s="87">
        <v>0</v>
      </c>
      <c r="L950" s="87">
        <v>0</v>
      </c>
      <c r="M950" s="84">
        <v>100000</v>
      </c>
      <c r="N950" s="88" t="s">
        <v>530</v>
      </c>
      <c r="O950" s="67"/>
      <c r="P950" s="80">
        <v>943</v>
      </c>
    </row>
    <row r="951" spans="1:16" x14ac:dyDescent="0.2">
      <c r="A951" s="81">
        <v>937</v>
      </c>
      <c r="B951" s="82" t="s">
        <v>2628</v>
      </c>
      <c r="C951" s="83" t="s">
        <v>1260</v>
      </c>
      <c r="D951" s="83" t="s">
        <v>2417</v>
      </c>
      <c r="E951" s="83" t="s">
        <v>2629</v>
      </c>
      <c r="F951" s="84">
        <v>15000</v>
      </c>
      <c r="G951" s="84">
        <v>15000</v>
      </c>
      <c r="H951" s="89" t="s">
        <v>127</v>
      </c>
      <c r="I951" s="86">
        <v>0</v>
      </c>
      <c r="J951" s="86">
        <v>0</v>
      </c>
      <c r="K951" s="87">
        <v>0</v>
      </c>
      <c r="L951" s="87">
        <v>0</v>
      </c>
      <c r="M951" s="84">
        <v>15000</v>
      </c>
      <c r="N951" s="88" t="s">
        <v>530</v>
      </c>
      <c r="O951" s="67"/>
      <c r="P951" s="80">
        <v>944</v>
      </c>
    </row>
    <row r="952" spans="1:16" x14ac:dyDescent="0.2">
      <c r="A952" s="81">
        <v>938</v>
      </c>
      <c r="B952" s="82" t="s">
        <v>2630</v>
      </c>
      <c r="C952" s="83" t="s">
        <v>1260</v>
      </c>
      <c r="D952" s="83" t="s">
        <v>2420</v>
      </c>
      <c r="E952" s="83" t="s">
        <v>2631</v>
      </c>
      <c r="F952" s="84">
        <v>0</v>
      </c>
      <c r="G952" s="84">
        <v>0</v>
      </c>
      <c r="H952" s="89" t="s">
        <v>127</v>
      </c>
      <c r="I952" s="86">
        <v>0</v>
      </c>
      <c r="J952" s="86">
        <v>0</v>
      </c>
      <c r="K952" s="87">
        <v>0</v>
      </c>
      <c r="L952" s="87">
        <v>0</v>
      </c>
      <c r="M952" s="84">
        <v>0</v>
      </c>
      <c r="N952" s="88" t="s">
        <v>530</v>
      </c>
      <c r="O952" s="67"/>
      <c r="P952" s="80">
        <v>945</v>
      </c>
    </row>
    <row r="953" spans="1:16" x14ac:dyDescent="0.2">
      <c r="A953" s="81">
        <v>939</v>
      </c>
      <c r="B953" s="82" t="s">
        <v>2632</v>
      </c>
      <c r="C953" s="83" t="s">
        <v>1260</v>
      </c>
      <c r="D953" s="83" t="s">
        <v>1448</v>
      </c>
      <c r="E953" s="83" t="s">
        <v>2633</v>
      </c>
      <c r="F953" s="84">
        <v>180000</v>
      </c>
      <c r="G953" s="84">
        <v>180000</v>
      </c>
      <c r="H953" s="89" t="s">
        <v>127</v>
      </c>
      <c r="I953" s="86">
        <v>0</v>
      </c>
      <c r="J953" s="86">
        <v>0</v>
      </c>
      <c r="K953" s="87">
        <v>0</v>
      </c>
      <c r="L953" s="87">
        <v>0</v>
      </c>
      <c r="M953" s="84">
        <v>180000</v>
      </c>
      <c r="N953" s="88" t="s">
        <v>530</v>
      </c>
      <c r="O953" s="67"/>
      <c r="P953" s="80">
        <v>946</v>
      </c>
    </row>
    <row r="954" spans="1:16" ht="30" x14ac:dyDescent="0.2">
      <c r="A954" s="81">
        <v>940</v>
      </c>
      <c r="B954" s="82" t="s">
        <v>2634</v>
      </c>
      <c r="C954" s="83" t="s">
        <v>2635</v>
      </c>
      <c r="D954" s="83" t="s">
        <v>2636</v>
      </c>
      <c r="E954" s="83" t="s">
        <v>2637</v>
      </c>
      <c r="F954" s="84">
        <v>35000</v>
      </c>
      <c r="G954" s="84">
        <v>35000</v>
      </c>
      <c r="H954" s="89" t="s">
        <v>127</v>
      </c>
      <c r="I954" s="86">
        <v>0</v>
      </c>
      <c r="J954" s="86">
        <v>0</v>
      </c>
      <c r="K954" s="87">
        <v>0</v>
      </c>
      <c r="L954" s="87">
        <v>0</v>
      </c>
      <c r="M954" s="84">
        <v>35000</v>
      </c>
      <c r="N954" s="88" t="s">
        <v>530</v>
      </c>
      <c r="O954" s="67"/>
      <c r="P954" s="80">
        <v>947</v>
      </c>
    </row>
    <row r="955" spans="1:16" ht="30" x14ac:dyDescent="0.2">
      <c r="A955" s="81">
        <v>941</v>
      </c>
      <c r="B955" s="82" t="s">
        <v>2638</v>
      </c>
      <c r="C955" s="83" t="s">
        <v>2635</v>
      </c>
      <c r="D955" s="83" t="s">
        <v>2639</v>
      </c>
      <c r="E955" s="83" t="s">
        <v>2640</v>
      </c>
      <c r="F955" s="84">
        <v>25000</v>
      </c>
      <c r="G955" s="84">
        <v>25000</v>
      </c>
      <c r="H955" s="89" t="s">
        <v>127</v>
      </c>
      <c r="I955" s="86">
        <v>0</v>
      </c>
      <c r="J955" s="86">
        <v>0</v>
      </c>
      <c r="K955" s="87">
        <v>0</v>
      </c>
      <c r="L955" s="87">
        <v>0</v>
      </c>
      <c r="M955" s="84">
        <v>25000</v>
      </c>
      <c r="N955" s="88" t="s">
        <v>530</v>
      </c>
      <c r="O955" s="67"/>
      <c r="P955" s="80">
        <v>948</v>
      </c>
    </row>
    <row r="956" spans="1:16" x14ac:dyDescent="0.2">
      <c r="A956" s="81">
        <v>942</v>
      </c>
      <c r="B956" s="82" t="s">
        <v>2641</v>
      </c>
      <c r="C956" s="83" t="s">
        <v>2642</v>
      </c>
      <c r="D956" s="83" t="s">
        <v>2643</v>
      </c>
      <c r="E956" s="83" t="s">
        <v>2644</v>
      </c>
      <c r="F956" s="84">
        <v>42000</v>
      </c>
      <c r="G956" s="84">
        <v>42000</v>
      </c>
      <c r="H956" s="89" t="s">
        <v>127</v>
      </c>
      <c r="I956" s="86">
        <v>0</v>
      </c>
      <c r="J956" s="86">
        <v>0</v>
      </c>
      <c r="K956" s="87">
        <v>0</v>
      </c>
      <c r="L956" s="87">
        <v>0</v>
      </c>
      <c r="M956" s="84">
        <v>42000</v>
      </c>
      <c r="N956" s="88" t="s">
        <v>530</v>
      </c>
      <c r="O956" s="67"/>
      <c r="P956" s="80">
        <v>949</v>
      </c>
    </row>
    <row r="957" spans="1:16" ht="30" x14ac:dyDescent="0.2">
      <c r="A957" s="81">
        <v>943</v>
      </c>
      <c r="B957" s="82" t="s">
        <v>2645</v>
      </c>
      <c r="C957" s="83" t="s">
        <v>2571</v>
      </c>
      <c r="D957" s="83" t="s">
        <v>2646</v>
      </c>
      <c r="E957" s="83" t="s">
        <v>2647</v>
      </c>
      <c r="F957" s="84">
        <v>10000</v>
      </c>
      <c r="G957" s="84">
        <v>10000</v>
      </c>
      <c r="H957" s="89" t="s">
        <v>127</v>
      </c>
      <c r="I957" s="86">
        <v>0</v>
      </c>
      <c r="J957" s="86">
        <v>0</v>
      </c>
      <c r="K957" s="87">
        <v>0</v>
      </c>
      <c r="L957" s="87">
        <v>0</v>
      </c>
      <c r="M957" s="84">
        <v>10000</v>
      </c>
      <c r="N957" s="88" t="s">
        <v>530</v>
      </c>
      <c r="O957" s="67"/>
      <c r="P957" s="80">
        <v>950</v>
      </c>
    </row>
    <row r="958" spans="1:16" x14ac:dyDescent="0.2">
      <c r="A958" s="81">
        <v>944</v>
      </c>
      <c r="B958" s="82" t="s">
        <v>2648</v>
      </c>
      <c r="C958" s="83" t="s">
        <v>313</v>
      </c>
      <c r="D958" s="83" t="s">
        <v>2649</v>
      </c>
      <c r="E958" s="83" t="s">
        <v>2650</v>
      </c>
      <c r="F958" s="84">
        <v>15000</v>
      </c>
      <c r="G958" s="84">
        <v>15000</v>
      </c>
      <c r="H958" s="89" t="s">
        <v>127</v>
      </c>
      <c r="I958" s="86">
        <v>0</v>
      </c>
      <c r="J958" s="86">
        <v>0</v>
      </c>
      <c r="K958" s="87">
        <v>0</v>
      </c>
      <c r="L958" s="87">
        <v>0</v>
      </c>
      <c r="M958" s="84">
        <v>15000</v>
      </c>
      <c r="N958" s="88" t="s">
        <v>530</v>
      </c>
      <c r="O958" s="67"/>
      <c r="P958" s="80">
        <v>951</v>
      </c>
    </row>
    <row r="959" spans="1:16" x14ac:dyDescent="0.2">
      <c r="A959" s="81">
        <v>945</v>
      </c>
      <c r="B959" s="82" t="s">
        <v>2651</v>
      </c>
      <c r="C959" s="83" t="s">
        <v>2652</v>
      </c>
      <c r="D959" s="83" t="s">
        <v>2653</v>
      </c>
      <c r="E959" s="83" t="s">
        <v>2654</v>
      </c>
      <c r="F959" s="84">
        <v>18000</v>
      </c>
      <c r="G959" s="84">
        <v>18000</v>
      </c>
      <c r="H959" s="89" t="s">
        <v>127</v>
      </c>
      <c r="I959" s="86">
        <v>0</v>
      </c>
      <c r="J959" s="86">
        <v>0</v>
      </c>
      <c r="K959" s="87">
        <v>0</v>
      </c>
      <c r="L959" s="87">
        <v>0</v>
      </c>
      <c r="M959" s="84">
        <v>18000</v>
      </c>
      <c r="N959" s="88" t="s">
        <v>530</v>
      </c>
      <c r="O959" s="67"/>
      <c r="P959" s="80">
        <v>952</v>
      </c>
    </row>
    <row r="960" spans="1:16" x14ac:dyDescent="0.2">
      <c r="A960" s="81">
        <v>946</v>
      </c>
      <c r="B960" s="82" t="s">
        <v>2655</v>
      </c>
      <c r="C960" s="83" t="s">
        <v>2652</v>
      </c>
      <c r="D960" s="83" t="s">
        <v>2656</v>
      </c>
      <c r="E960" s="83" t="s">
        <v>2657</v>
      </c>
      <c r="F960" s="84">
        <v>1500</v>
      </c>
      <c r="G960" s="84">
        <v>1500</v>
      </c>
      <c r="H960" s="89" t="s">
        <v>127</v>
      </c>
      <c r="I960" s="86">
        <v>0</v>
      </c>
      <c r="J960" s="86">
        <v>0</v>
      </c>
      <c r="K960" s="87">
        <v>0</v>
      </c>
      <c r="L960" s="87">
        <v>0</v>
      </c>
      <c r="M960" s="84">
        <v>1500</v>
      </c>
      <c r="N960" s="88" t="s">
        <v>530</v>
      </c>
      <c r="O960" s="67"/>
      <c r="P960" s="80">
        <v>953</v>
      </c>
    </row>
    <row r="961" spans="1:16" ht="30" x14ac:dyDescent="0.2">
      <c r="A961" s="81">
        <v>947</v>
      </c>
      <c r="B961" s="82" t="s">
        <v>2658</v>
      </c>
      <c r="C961" s="83" t="s">
        <v>2652</v>
      </c>
      <c r="D961" s="83" t="s">
        <v>2659</v>
      </c>
      <c r="E961" s="83" t="s">
        <v>2660</v>
      </c>
      <c r="F961" s="84">
        <v>12000</v>
      </c>
      <c r="G961" s="84">
        <v>12000</v>
      </c>
      <c r="H961" s="89" t="s">
        <v>127</v>
      </c>
      <c r="I961" s="86">
        <v>0</v>
      </c>
      <c r="J961" s="86">
        <v>0</v>
      </c>
      <c r="K961" s="87">
        <v>0</v>
      </c>
      <c r="L961" s="87">
        <v>0</v>
      </c>
      <c r="M961" s="84">
        <v>12000</v>
      </c>
      <c r="N961" s="88" t="s">
        <v>530</v>
      </c>
      <c r="O961" s="67"/>
      <c r="P961" s="80">
        <v>954</v>
      </c>
    </row>
    <row r="962" spans="1:16" x14ac:dyDescent="0.2">
      <c r="A962" s="81">
        <v>948</v>
      </c>
      <c r="B962" s="82" t="s">
        <v>2661</v>
      </c>
      <c r="C962" s="83" t="s">
        <v>2652</v>
      </c>
      <c r="D962" s="83" t="s">
        <v>2662</v>
      </c>
      <c r="E962" s="83" t="s">
        <v>2663</v>
      </c>
      <c r="F962" s="84">
        <v>25000</v>
      </c>
      <c r="G962" s="84">
        <v>25000</v>
      </c>
      <c r="H962" s="89" t="s">
        <v>127</v>
      </c>
      <c r="I962" s="86">
        <v>0</v>
      </c>
      <c r="J962" s="86">
        <v>0</v>
      </c>
      <c r="K962" s="87">
        <v>0</v>
      </c>
      <c r="L962" s="87">
        <v>0</v>
      </c>
      <c r="M962" s="84">
        <v>25000</v>
      </c>
      <c r="N962" s="88" t="s">
        <v>530</v>
      </c>
      <c r="O962" s="67"/>
      <c r="P962" s="80">
        <v>955</v>
      </c>
    </row>
    <row r="963" spans="1:16" x14ac:dyDescent="0.2">
      <c r="A963" s="81">
        <v>949</v>
      </c>
      <c r="B963" s="82" t="s">
        <v>2664</v>
      </c>
      <c r="C963" s="83" t="s">
        <v>2652</v>
      </c>
      <c r="D963" s="83" t="s">
        <v>2665</v>
      </c>
      <c r="E963" s="83" t="s">
        <v>2666</v>
      </c>
      <c r="F963" s="84">
        <v>2500</v>
      </c>
      <c r="G963" s="84">
        <v>2500</v>
      </c>
      <c r="H963" s="89" t="s">
        <v>127</v>
      </c>
      <c r="I963" s="86">
        <v>0</v>
      </c>
      <c r="J963" s="86">
        <v>0</v>
      </c>
      <c r="K963" s="87">
        <v>0</v>
      </c>
      <c r="L963" s="87">
        <v>0</v>
      </c>
      <c r="M963" s="84">
        <v>2500</v>
      </c>
      <c r="N963" s="88" t="s">
        <v>530</v>
      </c>
      <c r="O963" s="67"/>
      <c r="P963" s="80">
        <v>956</v>
      </c>
    </row>
    <row r="964" spans="1:16" x14ac:dyDescent="0.2">
      <c r="A964" s="81">
        <v>950</v>
      </c>
      <c r="B964" s="82" t="s">
        <v>2667</v>
      </c>
      <c r="C964" s="83" t="s">
        <v>2668</v>
      </c>
      <c r="D964" s="83" t="s">
        <v>2669</v>
      </c>
      <c r="E964" s="83" t="s">
        <v>2670</v>
      </c>
      <c r="F964" s="84">
        <v>35000</v>
      </c>
      <c r="G964" s="84">
        <v>35000</v>
      </c>
      <c r="H964" s="89" t="s">
        <v>127</v>
      </c>
      <c r="I964" s="86">
        <v>0</v>
      </c>
      <c r="J964" s="86">
        <v>0</v>
      </c>
      <c r="K964" s="87">
        <v>0</v>
      </c>
      <c r="L964" s="87">
        <v>0</v>
      </c>
      <c r="M964" s="84">
        <v>35000</v>
      </c>
      <c r="N964" s="88" t="s">
        <v>530</v>
      </c>
      <c r="O964" s="67"/>
      <c r="P964" s="80">
        <v>957</v>
      </c>
    </row>
    <row r="965" spans="1:16" x14ac:dyDescent="0.2">
      <c r="A965" s="81">
        <v>951</v>
      </c>
      <c r="B965" s="82" t="s">
        <v>2671</v>
      </c>
      <c r="C965" s="83" t="s">
        <v>1264</v>
      </c>
      <c r="D965" s="83" t="s">
        <v>2476</v>
      </c>
      <c r="E965" s="83" t="s">
        <v>2672</v>
      </c>
      <c r="F965" s="84">
        <v>8000</v>
      </c>
      <c r="G965" s="84">
        <v>8000</v>
      </c>
      <c r="H965" s="89" t="s">
        <v>127</v>
      </c>
      <c r="I965" s="86">
        <v>0</v>
      </c>
      <c r="J965" s="86">
        <v>0</v>
      </c>
      <c r="K965" s="87">
        <v>0</v>
      </c>
      <c r="L965" s="87">
        <v>0</v>
      </c>
      <c r="M965" s="84">
        <v>8000</v>
      </c>
      <c r="N965" s="88" t="s">
        <v>530</v>
      </c>
      <c r="O965" s="67"/>
      <c r="P965" s="80">
        <v>958</v>
      </c>
    </row>
    <row r="966" spans="1:16" x14ac:dyDescent="0.2">
      <c r="A966" s="81">
        <v>952</v>
      </c>
      <c r="B966" s="82" t="s">
        <v>2673</v>
      </c>
      <c r="C966" s="83" t="s">
        <v>1264</v>
      </c>
      <c r="D966" s="83" t="s">
        <v>2674</v>
      </c>
      <c r="E966" s="83" t="s">
        <v>2675</v>
      </c>
      <c r="F966" s="84">
        <v>7000</v>
      </c>
      <c r="G966" s="84">
        <v>7000</v>
      </c>
      <c r="H966" s="89" t="s">
        <v>127</v>
      </c>
      <c r="I966" s="86">
        <v>0</v>
      </c>
      <c r="J966" s="86">
        <v>0</v>
      </c>
      <c r="K966" s="87">
        <v>0</v>
      </c>
      <c r="L966" s="87">
        <v>0</v>
      </c>
      <c r="M966" s="84">
        <v>7000</v>
      </c>
      <c r="N966" s="88" t="s">
        <v>530</v>
      </c>
      <c r="O966" s="67"/>
      <c r="P966" s="80">
        <v>959</v>
      </c>
    </row>
    <row r="967" spans="1:16" x14ac:dyDescent="0.2">
      <c r="A967" s="81">
        <v>953</v>
      </c>
      <c r="B967" s="82" t="s">
        <v>2676</v>
      </c>
      <c r="C967" s="83" t="s">
        <v>1264</v>
      </c>
      <c r="D967" s="83" t="s">
        <v>2677</v>
      </c>
      <c r="E967" s="83" t="s">
        <v>2678</v>
      </c>
      <c r="F967" s="84">
        <v>11500</v>
      </c>
      <c r="G967" s="84">
        <v>11500</v>
      </c>
      <c r="H967" s="89" t="s">
        <v>127</v>
      </c>
      <c r="I967" s="86">
        <v>0</v>
      </c>
      <c r="J967" s="86">
        <v>0</v>
      </c>
      <c r="K967" s="87">
        <v>0</v>
      </c>
      <c r="L967" s="87">
        <v>0</v>
      </c>
      <c r="M967" s="84">
        <v>11500</v>
      </c>
      <c r="N967" s="88" t="s">
        <v>530</v>
      </c>
      <c r="O967" s="67"/>
      <c r="P967" s="80">
        <v>960</v>
      </c>
    </row>
    <row r="968" spans="1:16" x14ac:dyDescent="0.2">
      <c r="A968" s="81">
        <v>954</v>
      </c>
      <c r="B968" s="82" t="s">
        <v>2679</v>
      </c>
      <c r="C968" s="83" t="s">
        <v>1269</v>
      </c>
      <c r="D968" s="83" t="s">
        <v>2680</v>
      </c>
      <c r="E968" s="83" t="s">
        <v>2681</v>
      </c>
      <c r="F968" s="84">
        <v>50000</v>
      </c>
      <c r="G968" s="84">
        <v>50000</v>
      </c>
      <c r="H968" s="89" t="s">
        <v>127</v>
      </c>
      <c r="I968" s="86">
        <v>0</v>
      </c>
      <c r="J968" s="86">
        <v>0</v>
      </c>
      <c r="K968" s="87">
        <v>0</v>
      </c>
      <c r="L968" s="87">
        <v>0</v>
      </c>
      <c r="M968" s="84">
        <v>50000</v>
      </c>
      <c r="N968" s="88" t="s">
        <v>530</v>
      </c>
      <c r="O968" s="67"/>
      <c r="P968" s="80">
        <v>961</v>
      </c>
    </row>
    <row r="969" spans="1:16" ht="30" x14ac:dyDescent="0.2">
      <c r="A969" s="81">
        <v>955</v>
      </c>
      <c r="B969" s="82" t="s">
        <v>2682</v>
      </c>
      <c r="C969" s="83" t="s">
        <v>317</v>
      </c>
      <c r="D969" s="83" t="s">
        <v>2683</v>
      </c>
      <c r="E969" s="83" t="s">
        <v>2684</v>
      </c>
      <c r="F969" s="84">
        <v>15000</v>
      </c>
      <c r="G969" s="84">
        <v>15000</v>
      </c>
      <c r="H969" s="89" t="s">
        <v>127</v>
      </c>
      <c r="I969" s="86">
        <v>0</v>
      </c>
      <c r="J969" s="86">
        <v>0</v>
      </c>
      <c r="K969" s="87">
        <v>0</v>
      </c>
      <c r="L969" s="87">
        <v>0</v>
      </c>
      <c r="M969" s="84">
        <v>15000</v>
      </c>
      <c r="N969" s="88" t="s">
        <v>530</v>
      </c>
      <c r="O969" s="67"/>
      <c r="P969" s="80">
        <v>962</v>
      </c>
    </row>
    <row r="970" spans="1:16" x14ac:dyDescent="0.2">
      <c r="A970" s="81">
        <v>956</v>
      </c>
      <c r="B970" s="82" t="s">
        <v>2685</v>
      </c>
      <c r="C970" s="83" t="s">
        <v>2686</v>
      </c>
      <c r="D970" s="83" t="s">
        <v>2447</v>
      </c>
      <c r="E970" s="83" t="s">
        <v>2687</v>
      </c>
      <c r="F970" s="84">
        <v>167200</v>
      </c>
      <c r="G970" s="84">
        <v>167200</v>
      </c>
      <c r="H970" s="89" t="s">
        <v>127</v>
      </c>
      <c r="I970" s="86">
        <v>0</v>
      </c>
      <c r="J970" s="86">
        <v>0</v>
      </c>
      <c r="K970" s="87">
        <v>0</v>
      </c>
      <c r="L970" s="87">
        <v>0</v>
      </c>
      <c r="M970" s="84">
        <v>167200</v>
      </c>
      <c r="N970" s="88" t="s">
        <v>530</v>
      </c>
      <c r="O970" s="67"/>
      <c r="P970" s="80">
        <v>963</v>
      </c>
    </row>
    <row r="971" spans="1:16" x14ac:dyDescent="0.2">
      <c r="A971" s="81">
        <v>957</v>
      </c>
      <c r="B971" s="82" t="s">
        <v>2688</v>
      </c>
      <c r="C971" s="83" t="s">
        <v>1820</v>
      </c>
      <c r="D971" s="83" t="s">
        <v>2689</v>
      </c>
      <c r="E971" s="83" t="s">
        <v>2690</v>
      </c>
      <c r="F971" s="84">
        <v>35000</v>
      </c>
      <c r="G971" s="84">
        <v>35000</v>
      </c>
      <c r="H971" s="89" t="s">
        <v>127</v>
      </c>
      <c r="I971" s="86">
        <v>0</v>
      </c>
      <c r="J971" s="86">
        <v>0</v>
      </c>
      <c r="K971" s="87">
        <v>0</v>
      </c>
      <c r="L971" s="87">
        <v>0</v>
      </c>
      <c r="M971" s="84">
        <v>35000</v>
      </c>
      <c r="N971" s="88" t="s">
        <v>530</v>
      </c>
      <c r="O971" s="67"/>
      <c r="P971" s="80">
        <v>964</v>
      </c>
    </row>
    <row r="972" spans="1:16" ht="30" x14ac:dyDescent="0.2">
      <c r="A972" s="81">
        <v>958</v>
      </c>
      <c r="B972" s="82" t="s">
        <v>2691</v>
      </c>
      <c r="C972" s="83" t="s">
        <v>319</v>
      </c>
      <c r="D972" s="83" t="s">
        <v>2692</v>
      </c>
      <c r="E972" s="83" t="s">
        <v>2693</v>
      </c>
      <c r="F972" s="84">
        <v>20000</v>
      </c>
      <c r="G972" s="84">
        <v>20000</v>
      </c>
      <c r="H972" s="89" t="s">
        <v>127</v>
      </c>
      <c r="I972" s="86">
        <v>0</v>
      </c>
      <c r="J972" s="86">
        <v>0</v>
      </c>
      <c r="K972" s="87">
        <v>0</v>
      </c>
      <c r="L972" s="87">
        <v>0</v>
      </c>
      <c r="M972" s="84">
        <v>20000</v>
      </c>
      <c r="N972" s="88" t="s">
        <v>530</v>
      </c>
      <c r="O972" s="67"/>
      <c r="P972" s="80">
        <v>965</v>
      </c>
    </row>
    <row r="973" spans="1:16" x14ac:dyDescent="0.2">
      <c r="A973" s="81">
        <v>959</v>
      </c>
      <c r="B973" s="82" t="s">
        <v>2694</v>
      </c>
      <c r="C973" s="83" t="s">
        <v>203</v>
      </c>
      <c r="D973" s="83" t="s">
        <v>1508</v>
      </c>
      <c r="E973" s="83" t="s">
        <v>2695</v>
      </c>
      <c r="F973" s="84">
        <v>25000</v>
      </c>
      <c r="G973" s="84">
        <v>25000</v>
      </c>
      <c r="H973" s="89" t="s">
        <v>127</v>
      </c>
      <c r="I973" s="86">
        <v>0</v>
      </c>
      <c r="J973" s="86">
        <v>0</v>
      </c>
      <c r="K973" s="87">
        <v>0</v>
      </c>
      <c r="L973" s="87">
        <v>0</v>
      </c>
      <c r="M973" s="84">
        <v>25000</v>
      </c>
      <c r="N973" s="88" t="s">
        <v>530</v>
      </c>
      <c r="O973" s="67"/>
      <c r="P973" s="80">
        <v>966</v>
      </c>
    </row>
    <row r="974" spans="1:16" x14ac:dyDescent="0.2">
      <c r="A974" s="81">
        <v>960</v>
      </c>
      <c r="B974" s="82" t="s">
        <v>2696</v>
      </c>
      <c r="C974" s="83" t="s">
        <v>326</v>
      </c>
      <c r="D974" s="83" t="s">
        <v>2607</v>
      </c>
      <c r="E974" s="83" t="s">
        <v>2697</v>
      </c>
      <c r="F974" s="84">
        <v>82600</v>
      </c>
      <c r="G974" s="84">
        <v>82600</v>
      </c>
      <c r="H974" s="89" t="s">
        <v>127</v>
      </c>
      <c r="I974" s="86">
        <v>0</v>
      </c>
      <c r="J974" s="86">
        <v>0</v>
      </c>
      <c r="K974" s="87">
        <v>0</v>
      </c>
      <c r="L974" s="87">
        <v>0</v>
      </c>
      <c r="M974" s="84">
        <v>82600</v>
      </c>
      <c r="N974" s="88" t="s">
        <v>530</v>
      </c>
      <c r="O974" s="67"/>
      <c r="P974" s="80">
        <v>967</v>
      </c>
    </row>
    <row r="975" spans="1:16" x14ac:dyDescent="0.2">
      <c r="A975" s="81">
        <v>961</v>
      </c>
      <c r="B975" s="82" t="s">
        <v>2698</v>
      </c>
      <c r="C975" s="83" t="s">
        <v>326</v>
      </c>
      <c r="D975" s="83" t="s">
        <v>2699</v>
      </c>
      <c r="E975" s="83" t="s">
        <v>2700</v>
      </c>
      <c r="F975" s="84">
        <v>75000</v>
      </c>
      <c r="G975" s="84">
        <v>75000</v>
      </c>
      <c r="H975" s="89" t="s">
        <v>127</v>
      </c>
      <c r="I975" s="86">
        <v>0</v>
      </c>
      <c r="J975" s="86">
        <v>0</v>
      </c>
      <c r="K975" s="87">
        <v>0</v>
      </c>
      <c r="L975" s="87">
        <v>0</v>
      </c>
      <c r="M975" s="84">
        <v>75000</v>
      </c>
      <c r="N975" s="88" t="s">
        <v>530</v>
      </c>
      <c r="O975" s="67"/>
      <c r="P975" s="80">
        <v>968</v>
      </c>
    </row>
    <row r="976" spans="1:16" x14ac:dyDescent="0.2">
      <c r="A976" s="81">
        <v>962</v>
      </c>
      <c r="B976" s="82" t="s">
        <v>2701</v>
      </c>
      <c r="C976" s="83" t="s">
        <v>206</v>
      </c>
      <c r="D976" s="83" t="s">
        <v>2702</v>
      </c>
      <c r="E976" s="83" t="s">
        <v>2703</v>
      </c>
      <c r="F976" s="84">
        <v>7500</v>
      </c>
      <c r="G976" s="84">
        <v>7500</v>
      </c>
      <c r="H976" s="89" t="s">
        <v>127</v>
      </c>
      <c r="I976" s="86">
        <v>0</v>
      </c>
      <c r="J976" s="86">
        <v>0</v>
      </c>
      <c r="K976" s="87">
        <v>0</v>
      </c>
      <c r="L976" s="87">
        <v>0</v>
      </c>
      <c r="M976" s="84">
        <v>7500</v>
      </c>
      <c r="N976" s="88" t="s">
        <v>530</v>
      </c>
      <c r="O976" s="67"/>
      <c r="P976" s="80">
        <v>969</v>
      </c>
    </row>
    <row r="977" spans="1:16" ht="30" x14ac:dyDescent="0.2">
      <c r="A977" s="81">
        <v>963</v>
      </c>
      <c r="B977" s="82" t="s">
        <v>2704</v>
      </c>
      <c r="C977" s="83" t="s">
        <v>206</v>
      </c>
      <c r="D977" s="83" t="s">
        <v>2705</v>
      </c>
      <c r="E977" s="83" t="s">
        <v>2706</v>
      </c>
      <c r="F977" s="84">
        <v>15000</v>
      </c>
      <c r="G977" s="84">
        <v>15000</v>
      </c>
      <c r="H977" s="89" t="s">
        <v>127</v>
      </c>
      <c r="I977" s="86">
        <v>0</v>
      </c>
      <c r="J977" s="86">
        <v>0</v>
      </c>
      <c r="K977" s="87">
        <v>0</v>
      </c>
      <c r="L977" s="87">
        <v>0</v>
      </c>
      <c r="M977" s="84">
        <v>15000</v>
      </c>
      <c r="N977" s="88" t="s">
        <v>530</v>
      </c>
      <c r="O977" s="67"/>
      <c r="P977" s="80">
        <v>970</v>
      </c>
    </row>
    <row r="978" spans="1:16" x14ac:dyDescent="0.2">
      <c r="A978" s="81">
        <v>964</v>
      </c>
      <c r="B978" s="82" t="s">
        <v>2707</v>
      </c>
      <c r="C978" s="83" t="s">
        <v>206</v>
      </c>
      <c r="D978" s="83" t="s">
        <v>1508</v>
      </c>
      <c r="E978" s="83" t="s">
        <v>2708</v>
      </c>
      <c r="F978" s="84">
        <v>40000</v>
      </c>
      <c r="G978" s="84">
        <v>40000</v>
      </c>
      <c r="H978" s="89" t="s">
        <v>127</v>
      </c>
      <c r="I978" s="86">
        <v>0</v>
      </c>
      <c r="J978" s="86">
        <v>0</v>
      </c>
      <c r="K978" s="87">
        <v>0</v>
      </c>
      <c r="L978" s="87">
        <v>0</v>
      </c>
      <c r="M978" s="84">
        <v>40000</v>
      </c>
      <c r="N978" s="88" t="s">
        <v>530</v>
      </c>
      <c r="O978" s="67"/>
      <c r="P978" s="80">
        <v>971</v>
      </c>
    </row>
    <row r="979" spans="1:16" ht="30" x14ac:dyDescent="0.2">
      <c r="A979" s="81">
        <v>965</v>
      </c>
      <c r="B979" s="82" t="s">
        <v>2709</v>
      </c>
      <c r="C979" s="83" t="s">
        <v>1296</v>
      </c>
      <c r="D979" s="83" t="s">
        <v>2710</v>
      </c>
      <c r="E979" s="83" t="s">
        <v>2711</v>
      </c>
      <c r="F979" s="84">
        <v>15000</v>
      </c>
      <c r="G979" s="84">
        <v>15000</v>
      </c>
      <c r="H979" s="89" t="s">
        <v>127</v>
      </c>
      <c r="I979" s="86">
        <v>0</v>
      </c>
      <c r="J979" s="86">
        <v>0</v>
      </c>
      <c r="K979" s="87">
        <v>0</v>
      </c>
      <c r="L979" s="87">
        <v>0</v>
      </c>
      <c r="M979" s="84">
        <v>15000</v>
      </c>
      <c r="N979" s="88" t="s">
        <v>530</v>
      </c>
      <c r="O979" s="67"/>
      <c r="P979" s="80">
        <v>972</v>
      </c>
    </row>
    <row r="980" spans="1:16" ht="30" x14ac:dyDescent="0.2">
      <c r="A980" s="81">
        <v>966</v>
      </c>
      <c r="B980" s="82" t="s">
        <v>2712</v>
      </c>
      <c r="C980" s="83" t="s">
        <v>1296</v>
      </c>
      <c r="D980" s="83" t="s">
        <v>2713</v>
      </c>
      <c r="E980" s="83" t="s">
        <v>2714</v>
      </c>
      <c r="F980" s="84">
        <v>7500</v>
      </c>
      <c r="G980" s="84">
        <v>7500</v>
      </c>
      <c r="H980" s="89" t="s">
        <v>127</v>
      </c>
      <c r="I980" s="86">
        <v>0</v>
      </c>
      <c r="J980" s="86">
        <v>0</v>
      </c>
      <c r="K980" s="87">
        <v>0</v>
      </c>
      <c r="L980" s="87">
        <v>0</v>
      </c>
      <c r="M980" s="84">
        <v>7500</v>
      </c>
      <c r="N980" s="88" t="s">
        <v>530</v>
      </c>
      <c r="O980" s="67"/>
      <c r="P980" s="80">
        <v>973</v>
      </c>
    </row>
    <row r="981" spans="1:16" ht="30" x14ac:dyDescent="0.2">
      <c r="A981" s="81">
        <v>967</v>
      </c>
      <c r="B981" s="82" t="s">
        <v>2715</v>
      </c>
      <c r="C981" s="83" t="s">
        <v>1296</v>
      </c>
      <c r="D981" s="83" t="s">
        <v>2716</v>
      </c>
      <c r="E981" s="83" t="s">
        <v>2717</v>
      </c>
      <c r="F981" s="84">
        <v>20000</v>
      </c>
      <c r="G981" s="84">
        <v>20000</v>
      </c>
      <c r="H981" s="89" t="s">
        <v>127</v>
      </c>
      <c r="I981" s="86">
        <v>0</v>
      </c>
      <c r="J981" s="86">
        <v>0</v>
      </c>
      <c r="K981" s="87">
        <v>0</v>
      </c>
      <c r="L981" s="87">
        <v>0</v>
      </c>
      <c r="M981" s="84">
        <v>20000</v>
      </c>
      <c r="N981" s="88" t="s">
        <v>530</v>
      </c>
      <c r="O981" s="67"/>
      <c r="P981" s="80">
        <v>974</v>
      </c>
    </row>
    <row r="982" spans="1:16" x14ac:dyDescent="0.2">
      <c r="A982" s="81">
        <v>968</v>
      </c>
      <c r="B982" s="82" t="s">
        <v>2718</v>
      </c>
      <c r="C982" s="83" t="s">
        <v>853</v>
      </c>
      <c r="D982" s="83" t="s">
        <v>2719</v>
      </c>
      <c r="E982" s="83" t="s">
        <v>2720</v>
      </c>
      <c r="F982" s="84">
        <v>17500</v>
      </c>
      <c r="G982" s="84">
        <v>17500</v>
      </c>
      <c r="H982" s="89" t="s">
        <v>127</v>
      </c>
      <c r="I982" s="86">
        <v>0</v>
      </c>
      <c r="J982" s="86">
        <v>0</v>
      </c>
      <c r="K982" s="87">
        <v>0</v>
      </c>
      <c r="L982" s="87">
        <v>0</v>
      </c>
      <c r="M982" s="84">
        <v>17500</v>
      </c>
      <c r="N982" s="88" t="s">
        <v>530</v>
      </c>
      <c r="O982" s="67"/>
      <c r="P982" s="80">
        <v>975</v>
      </c>
    </row>
    <row r="983" spans="1:16" x14ac:dyDescent="0.2">
      <c r="A983" s="81">
        <v>969</v>
      </c>
      <c r="B983" s="82" t="s">
        <v>2721</v>
      </c>
      <c r="C983" s="83" t="s">
        <v>2722</v>
      </c>
      <c r="D983" s="83" t="s">
        <v>2723</v>
      </c>
      <c r="E983" s="83" t="s">
        <v>2724</v>
      </c>
      <c r="F983" s="84">
        <v>25000</v>
      </c>
      <c r="G983" s="84">
        <v>25000</v>
      </c>
      <c r="H983" s="89" t="s">
        <v>127</v>
      </c>
      <c r="I983" s="86">
        <v>0</v>
      </c>
      <c r="J983" s="86">
        <v>0</v>
      </c>
      <c r="K983" s="87">
        <v>0</v>
      </c>
      <c r="L983" s="87">
        <v>0</v>
      </c>
      <c r="M983" s="84">
        <v>25000</v>
      </c>
      <c r="N983" s="88" t="s">
        <v>530</v>
      </c>
      <c r="O983" s="67"/>
      <c r="P983" s="80">
        <v>976</v>
      </c>
    </row>
    <row r="984" spans="1:16" x14ac:dyDescent="0.2">
      <c r="A984" s="81">
        <v>970</v>
      </c>
      <c r="B984" s="82" t="s">
        <v>2725</v>
      </c>
      <c r="C984" s="83" t="s">
        <v>147</v>
      </c>
      <c r="D984" s="83" t="s">
        <v>2726</v>
      </c>
      <c r="E984" s="83" t="s">
        <v>2727</v>
      </c>
      <c r="F984" s="84">
        <v>28000</v>
      </c>
      <c r="G984" s="84">
        <v>28000</v>
      </c>
      <c r="H984" s="89" t="s">
        <v>127</v>
      </c>
      <c r="I984" s="86">
        <v>0</v>
      </c>
      <c r="J984" s="86">
        <v>0</v>
      </c>
      <c r="K984" s="87">
        <v>0</v>
      </c>
      <c r="L984" s="87">
        <v>0</v>
      </c>
      <c r="M984" s="84">
        <v>28000</v>
      </c>
      <c r="N984" s="88" t="s">
        <v>530</v>
      </c>
      <c r="O984" s="67"/>
      <c r="P984" s="80">
        <v>977</v>
      </c>
    </row>
    <row r="985" spans="1:16" ht="30" x14ac:dyDescent="0.2">
      <c r="A985" s="81">
        <v>971</v>
      </c>
      <c r="B985" s="82" t="s">
        <v>2728</v>
      </c>
      <c r="C985" s="83" t="s">
        <v>147</v>
      </c>
      <c r="D985" s="83" t="s">
        <v>2729</v>
      </c>
      <c r="E985" s="83" t="s">
        <v>2730</v>
      </c>
      <c r="F985" s="84">
        <v>20000</v>
      </c>
      <c r="G985" s="84">
        <v>20000</v>
      </c>
      <c r="H985" s="89" t="s">
        <v>127</v>
      </c>
      <c r="I985" s="86">
        <v>0</v>
      </c>
      <c r="J985" s="86">
        <v>0</v>
      </c>
      <c r="K985" s="87">
        <v>0</v>
      </c>
      <c r="L985" s="87">
        <v>0</v>
      </c>
      <c r="M985" s="84">
        <v>20000</v>
      </c>
      <c r="N985" s="88" t="s">
        <v>530</v>
      </c>
      <c r="O985" s="67"/>
      <c r="P985" s="80">
        <v>978</v>
      </c>
    </row>
    <row r="986" spans="1:16" x14ac:dyDescent="0.2">
      <c r="A986" s="81">
        <v>972</v>
      </c>
      <c r="B986" s="82" t="s">
        <v>2731</v>
      </c>
      <c r="C986" s="83" t="s">
        <v>147</v>
      </c>
      <c r="D986" s="83" t="s">
        <v>2732</v>
      </c>
      <c r="E986" s="83" t="s">
        <v>2733</v>
      </c>
      <c r="F986" s="84">
        <v>15000</v>
      </c>
      <c r="G986" s="84">
        <v>15000</v>
      </c>
      <c r="H986" s="89" t="s">
        <v>127</v>
      </c>
      <c r="I986" s="86">
        <v>0</v>
      </c>
      <c r="J986" s="86">
        <v>0</v>
      </c>
      <c r="K986" s="87">
        <v>0</v>
      </c>
      <c r="L986" s="87">
        <v>0</v>
      </c>
      <c r="M986" s="84">
        <v>15000</v>
      </c>
      <c r="N986" s="88" t="s">
        <v>530</v>
      </c>
      <c r="O986" s="67"/>
      <c r="P986" s="80">
        <v>979</v>
      </c>
    </row>
    <row r="987" spans="1:16" ht="30" x14ac:dyDescent="0.2">
      <c r="A987" s="81">
        <v>973</v>
      </c>
      <c r="B987" s="82" t="s">
        <v>2734</v>
      </c>
      <c r="C987" s="83" t="s">
        <v>415</v>
      </c>
      <c r="D987" s="83" t="s">
        <v>1622</v>
      </c>
      <c r="E987" s="83" t="s">
        <v>2735</v>
      </c>
      <c r="F987" s="84">
        <v>120000</v>
      </c>
      <c r="G987" s="84">
        <v>120000</v>
      </c>
      <c r="H987" s="89" t="s">
        <v>127</v>
      </c>
      <c r="I987" s="86">
        <v>0</v>
      </c>
      <c r="J987" s="86">
        <v>0</v>
      </c>
      <c r="K987" s="87">
        <v>0</v>
      </c>
      <c r="L987" s="87">
        <v>0</v>
      </c>
      <c r="M987" s="84">
        <v>120000</v>
      </c>
      <c r="N987" s="88" t="s">
        <v>530</v>
      </c>
      <c r="O987" s="67"/>
      <c r="P987" s="80">
        <v>980</v>
      </c>
    </row>
    <row r="988" spans="1:16" ht="30" x14ac:dyDescent="0.2">
      <c r="A988" s="81">
        <v>974</v>
      </c>
      <c r="B988" s="82" t="s">
        <v>2736</v>
      </c>
      <c r="C988" s="83" t="s">
        <v>415</v>
      </c>
      <c r="D988" s="83" t="s">
        <v>1622</v>
      </c>
      <c r="E988" s="83" t="s">
        <v>2737</v>
      </c>
      <c r="F988" s="84">
        <v>320000</v>
      </c>
      <c r="G988" s="84">
        <v>320000</v>
      </c>
      <c r="H988" s="89" t="s">
        <v>127</v>
      </c>
      <c r="I988" s="86">
        <v>0</v>
      </c>
      <c r="J988" s="86">
        <v>0</v>
      </c>
      <c r="K988" s="87">
        <v>0</v>
      </c>
      <c r="L988" s="87">
        <v>0</v>
      </c>
      <c r="M988" s="84">
        <v>320000</v>
      </c>
      <c r="N988" s="88" t="s">
        <v>530</v>
      </c>
      <c r="O988" s="67"/>
      <c r="P988" s="80">
        <v>981</v>
      </c>
    </row>
    <row r="989" spans="1:16" x14ac:dyDescent="0.2">
      <c r="A989" s="81">
        <v>975</v>
      </c>
      <c r="B989" s="82" t="s">
        <v>2738</v>
      </c>
      <c r="C989" s="83" t="s">
        <v>137</v>
      </c>
      <c r="D989" s="83" t="s">
        <v>2739</v>
      </c>
      <c r="E989" s="83" t="s">
        <v>2740</v>
      </c>
      <c r="F989" s="84">
        <v>50000</v>
      </c>
      <c r="G989" s="84">
        <v>50000</v>
      </c>
      <c r="H989" s="89" t="s">
        <v>127</v>
      </c>
      <c r="I989" s="86">
        <v>0</v>
      </c>
      <c r="J989" s="86">
        <v>0</v>
      </c>
      <c r="K989" s="87">
        <v>0</v>
      </c>
      <c r="L989" s="87">
        <v>0</v>
      </c>
      <c r="M989" s="84">
        <v>50000</v>
      </c>
      <c r="N989" s="88" t="s">
        <v>530</v>
      </c>
      <c r="O989" s="67"/>
      <c r="P989" s="80">
        <v>982</v>
      </c>
    </row>
    <row r="990" spans="1:16" x14ac:dyDescent="0.2">
      <c r="A990" s="81">
        <v>976</v>
      </c>
      <c r="B990" s="82" t="s">
        <v>2741</v>
      </c>
      <c r="C990" s="83" t="s">
        <v>137</v>
      </c>
      <c r="D990" s="83" t="s">
        <v>2742</v>
      </c>
      <c r="E990" s="83" t="s">
        <v>2743</v>
      </c>
      <c r="F990" s="84">
        <v>15000</v>
      </c>
      <c r="G990" s="84">
        <v>15000</v>
      </c>
      <c r="H990" s="89" t="s">
        <v>127</v>
      </c>
      <c r="I990" s="86">
        <v>0</v>
      </c>
      <c r="J990" s="86">
        <v>0</v>
      </c>
      <c r="K990" s="87">
        <v>0</v>
      </c>
      <c r="L990" s="87">
        <v>0</v>
      </c>
      <c r="M990" s="84">
        <v>15000</v>
      </c>
      <c r="N990" s="88" t="s">
        <v>530</v>
      </c>
      <c r="O990" s="67"/>
      <c r="P990" s="80">
        <v>983</v>
      </c>
    </row>
    <row r="991" spans="1:16" x14ac:dyDescent="0.2">
      <c r="A991" s="81">
        <v>977</v>
      </c>
      <c r="B991" s="82" t="s">
        <v>2744</v>
      </c>
      <c r="C991" s="83" t="s">
        <v>2745</v>
      </c>
      <c r="D991" s="83" t="s">
        <v>2209</v>
      </c>
      <c r="E991" s="83" t="s">
        <v>2746</v>
      </c>
      <c r="F991" s="84">
        <v>40000</v>
      </c>
      <c r="G991" s="84">
        <v>40000</v>
      </c>
      <c r="H991" s="89" t="s">
        <v>127</v>
      </c>
      <c r="I991" s="86">
        <v>0</v>
      </c>
      <c r="J991" s="86">
        <v>0</v>
      </c>
      <c r="K991" s="87">
        <v>0</v>
      </c>
      <c r="L991" s="87">
        <v>0</v>
      </c>
      <c r="M991" s="84">
        <v>40000</v>
      </c>
      <c r="N991" s="88" t="s">
        <v>530</v>
      </c>
      <c r="O991" s="67"/>
      <c r="P991" s="80">
        <v>984</v>
      </c>
    </row>
    <row r="992" spans="1:16" x14ac:dyDescent="0.2">
      <c r="A992" s="81">
        <v>978</v>
      </c>
      <c r="B992" s="82" t="s">
        <v>2747</v>
      </c>
      <c r="C992" s="83" t="s">
        <v>2745</v>
      </c>
      <c r="D992" s="83" t="s">
        <v>2168</v>
      </c>
      <c r="E992" s="83" t="s">
        <v>2748</v>
      </c>
      <c r="F992" s="84">
        <v>20000</v>
      </c>
      <c r="G992" s="84">
        <v>20000</v>
      </c>
      <c r="H992" s="89" t="s">
        <v>127</v>
      </c>
      <c r="I992" s="86">
        <v>0</v>
      </c>
      <c r="J992" s="86">
        <v>0</v>
      </c>
      <c r="K992" s="87">
        <v>0</v>
      </c>
      <c r="L992" s="87">
        <v>0</v>
      </c>
      <c r="M992" s="84">
        <v>20000</v>
      </c>
      <c r="N992" s="88" t="s">
        <v>530</v>
      </c>
      <c r="O992" s="67"/>
      <c r="P992" s="80">
        <v>985</v>
      </c>
    </row>
    <row r="993" spans="1:16" x14ac:dyDescent="0.2">
      <c r="A993" s="81">
        <v>979</v>
      </c>
      <c r="B993" s="82" t="s">
        <v>2749</v>
      </c>
      <c r="C993" s="83" t="s">
        <v>2745</v>
      </c>
      <c r="D993" s="83" t="s">
        <v>2214</v>
      </c>
      <c r="E993" s="83" t="s">
        <v>2750</v>
      </c>
      <c r="F993" s="84">
        <v>15000</v>
      </c>
      <c r="G993" s="84">
        <v>15000</v>
      </c>
      <c r="H993" s="89" t="s">
        <v>127</v>
      </c>
      <c r="I993" s="86">
        <v>0</v>
      </c>
      <c r="J993" s="86">
        <v>0</v>
      </c>
      <c r="K993" s="87">
        <v>0</v>
      </c>
      <c r="L993" s="87">
        <v>0</v>
      </c>
      <c r="M993" s="84">
        <v>15000</v>
      </c>
      <c r="N993" s="88" t="s">
        <v>530</v>
      </c>
      <c r="O993" s="67"/>
      <c r="P993" s="80">
        <v>986</v>
      </c>
    </row>
    <row r="994" spans="1:16" x14ac:dyDescent="0.2">
      <c r="A994" s="81">
        <v>980</v>
      </c>
      <c r="B994" s="82" t="s">
        <v>2751</v>
      </c>
      <c r="C994" s="83" t="s">
        <v>2745</v>
      </c>
      <c r="D994" s="83" t="s">
        <v>1491</v>
      </c>
      <c r="E994" s="83" t="s">
        <v>2752</v>
      </c>
      <c r="F994" s="84">
        <v>15000</v>
      </c>
      <c r="G994" s="84">
        <v>15000</v>
      </c>
      <c r="H994" s="89" t="s">
        <v>127</v>
      </c>
      <c r="I994" s="86">
        <v>0</v>
      </c>
      <c r="J994" s="86">
        <v>0</v>
      </c>
      <c r="K994" s="87">
        <v>0</v>
      </c>
      <c r="L994" s="87">
        <v>0</v>
      </c>
      <c r="M994" s="84">
        <v>15000</v>
      </c>
      <c r="N994" s="88" t="s">
        <v>530</v>
      </c>
      <c r="O994" s="67"/>
      <c r="P994" s="80">
        <v>987</v>
      </c>
    </row>
    <row r="995" spans="1:16" ht="30" x14ac:dyDescent="0.2">
      <c r="A995" s="81">
        <v>981</v>
      </c>
      <c r="B995" s="82" t="s">
        <v>2753</v>
      </c>
      <c r="C995" s="83" t="s">
        <v>2754</v>
      </c>
      <c r="D995" s="83" t="s">
        <v>975</v>
      </c>
      <c r="E995" s="83" t="s">
        <v>2755</v>
      </c>
      <c r="F995" s="84">
        <v>20000</v>
      </c>
      <c r="G995" s="84">
        <v>20000</v>
      </c>
      <c r="H995" s="89" t="s">
        <v>127</v>
      </c>
      <c r="I995" s="86">
        <v>0</v>
      </c>
      <c r="J995" s="86">
        <v>0</v>
      </c>
      <c r="K995" s="87">
        <v>0</v>
      </c>
      <c r="L995" s="87">
        <v>0</v>
      </c>
      <c r="M995" s="84">
        <v>20000</v>
      </c>
      <c r="N995" s="88" t="s">
        <v>530</v>
      </c>
      <c r="O995" s="67"/>
      <c r="P995" s="80">
        <v>988</v>
      </c>
    </row>
    <row r="996" spans="1:16" ht="30" x14ac:dyDescent="0.2">
      <c r="A996" s="81">
        <v>982</v>
      </c>
      <c r="B996" s="82" t="s">
        <v>2756</v>
      </c>
      <c r="C996" s="83" t="s">
        <v>2754</v>
      </c>
      <c r="D996" s="83" t="s">
        <v>2214</v>
      </c>
      <c r="E996" s="83" t="s">
        <v>2757</v>
      </c>
      <c r="F996" s="84">
        <v>20000</v>
      </c>
      <c r="G996" s="84">
        <v>20000</v>
      </c>
      <c r="H996" s="89" t="s">
        <v>127</v>
      </c>
      <c r="I996" s="86">
        <v>0</v>
      </c>
      <c r="J996" s="86">
        <v>0</v>
      </c>
      <c r="K996" s="87">
        <v>0</v>
      </c>
      <c r="L996" s="87">
        <v>0</v>
      </c>
      <c r="M996" s="84">
        <v>20000</v>
      </c>
      <c r="N996" s="88" t="s">
        <v>530</v>
      </c>
      <c r="O996" s="67"/>
      <c r="P996" s="80">
        <v>989</v>
      </c>
    </row>
    <row r="997" spans="1:16" ht="30" x14ac:dyDescent="0.2">
      <c r="A997" s="81">
        <v>983</v>
      </c>
      <c r="B997" s="82" t="s">
        <v>2758</v>
      </c>
      <c r="C997" s="83" t="s">
        <v>2754</v>
      </c>
      <c r="D997" s="83" t="s">
        <v>1491</v>
      </c>
      <c r="E997" s="83" t="s">
        <v>2759</v>
      </c>
      <c r="F997" s="84">
        <v>15000</v>
      </c>
      <c r="G997" s="84">
        <v>15000</v>
      </c>
      <c r="H997" s="89" t="s">
        <v>127</v>
      </c>
      <c r="I997" s="86">
        <v>0</v>
      </c>
      <c r="J997" s="86">
        <v>0</v>
      </c>
      <c r="K997" s="87">
        <v>0</v>
      </c>
      <c r="L997" s="87">
        <v>0</v>
      </c>
      <c r="M997" s="84">
        <v>15000</v>
      </c>
      <c r="N997" s="88" t="s">
        <v>530</v>
      </c>
      <c r="O997" s="67"/>
      <c r="P997" s="80">
        <v>990</v>
      </c>
    </row>
    <row r="998" spans="1:16" ht="30" x14ac:dyDescent="0.2">
      <c r="A998" s="81">
        <v>984</v>
      </c>
      <c r="B998" s="82" t="s">
        <v>2760</v>
      </c>
      <c r="C998" s="83" t="s">
        <v>2761</v>
      </c>
      <c r="D998" s="83" t="s">
        <v>2762</v>
      </c>
      <c r="E998" s="83" t="s">
        <v>2763</v>
      </c>
      <c r="F998" s="84">
        <v>10000</v>
      </c>
      <c r="G998" s="84">
        <v>10000</v>
      </c>
      <c r="H998" s="89" t="s">
        <v>127</v>
      </c>
      <c r="I998" s="86">
        <v>0</v>
      </c>
      <c r="J998" s="86">
        <v>0</v>
      </c>
      <c r="K998" s="87">
        <v>0</v>
      </c>
      <c r="L998" s="87">
        <v>0</v>
      </c>
      <c r="M998" s="84">
        <v>10000</v>
      </c>
      <c r="N998" s="88" t="s">
        <v>530</v>
      </c>
      <c r="O998" s="67"/>
      <c r="P998" s="80">
        <v>991</v>
      </c>
    </row>
    <row r="999" spans="1:16" ht="30" x14ac:dyDescent="0.2">
      <c r="A999" s="81">
        <v>985</v>
      </c>
      <c r="B999" s="82" t="s">
        <v>2764</v>
      </c>
      <c r="C999" s="83" t="s">
        <v>2761</v>
      </c>
      <c r="D999" s="83" t="s">
        <v>2209</v>
      </c>
      <c r="E999" s="83" t="s">
        <v>2765</v>
      </c>
      <c r="F999" s="84">
        <v>40000</v>
      </c>
      <c r="G999" s="84">
        <v>40000</v>
      </c>
      <c r="H999" s="89" t="s">
        <v>127</v>
      </c>
      <c r="I999" s="86">
        <v>0</v>
      </c>
      <c r="J999" s="86">
        <v>0</v>
      </c>
      <c r="K999" s="87">
        <v>0</v>
      </c>
      <c r="L999" s="87">
        <v>0</v>
      </c>
      <c r="M999" s="84">
        <v>40000</v>
      </c>
      <c r="N999" s="88" t="s">
        <v>530</v>
      </c>
      <c r="O999" s="67"/>
      <c r="P999" s="80">
        <v>992</v>
      </c>
    </row>
    <row r="1000" spans="1:16" ht="30" x14ac:dyDescent="0.2">
      <c r="A1000" s="81">
        <v>986</v>
      </c>
      <c r="B1000" s="82" t="s">
        <v>2766</v>
      </c>
      <c r="C1000" s="83" t="s">
        <v>2761</v>
      </c>
      <c r="D1000" s="83" t="s">
        <v>975</v>
      </c>
      <c r="E1000" s="83" t="s">
        <v>2767</v>
      </c>
      <c r="F1000" s="84">
        <v>30000</v>
      </c>
      <c r="G1000" s="84">
        <v>30000</v>
      </c>
      <c r="H1000" s="89" t="s">
        <v>127</v>
      </c>
      <c r="I1000" s="86">
        <v>0</v>
      </c>
      <c r="J1000" s="86">
        <v>0</v>
      </c>
      <c r="K1000" s="87">
        <v>0</v>
      </c>
      <c r="L1000" s="87">
        <v>0</v>
      </c>
      <c r="M1000" s="84">
        <v>30000</v>
      </c>
      <c r="N1000" s="88" t="s">
        <v>530</v>
      </c>
      <c r="O1000" s="67"/>
      <c r="P1000" s="80">
        <v>993</v>
      </c>
    </row>
    <row r="1001" spans="1:16" ht="30" x14ac:dyDescent="0.2">
      <c r="A1001" s="81">
        <v>987</v>
      </c>
      <c r="B1001" s="82" t="s">
        <v>2768</v>
      </c>
      <c r="C1001" s="83" t="s">
        <v>2761</v>
      </c>
      <c r="D1001" s="83" t="s">
        <v>2214</v>
      </c>
      <c r="E1001" s="83" t="s">
        <v>2769</v>
      </c>
      <c r="F1001" s="84">
        <v>20000</v>
      </c>
      <c r="G1001" s="84">
        <v>20000</v>
      </c>
      <c r="H1001" s="89" t="s">
        <v>127</v>
      </c>
      <c r="I1001" s="86">
        <v>0</v>
      </c>
      <c r="J1001" s="86">
        <v>0</v>
      </c>
      <c r="K1001" s="87">
        <v>0</v>
      </c>
      <c r="L1001" s="87">
        <v>0</v>
      </c>
      <c r="M1001" s="84">
        <v>20000</v>
      </c>
      <c r="N1001" s="88" t="s">
        <v>530</v>
      </c>
      <c r="O1001" s="67"/>
      <c r="P1001" s="80">
        <v>994</v>
      </c>
    </row>
    <row r="1002" spans="1:16" ht="30" x14ac:dyDescent="0.2">
      <c r="A1002" s="81">
        <v>988</v>
      </c>
      <c r="B1002" s="82" t="s">
        <v>2770</v>
      </c>
      <c r="C1002" s="83" t="s">
        <v>2761</v>
      </c>
      <c r="D1002" s="83" t="s">
        <v>2217</v>
      </c>
      <c r="E1002" s="83" t="s">
        <v>2771</v>
      </c>
      <c r="F1002" s="84">
        <v>15000</v>
      </c>
      <c r="G1002" s="84">
        <v>15000</v>
      </c>
      <c r="H1002" s="89" t="s">
        <v>127</v>
      </c>
      <c r="I1002" s="86">
        <v>0</v>
      </c>
      <c r="J1002" s="86">
        <v>0</v>
      </c>
      <c r="K1002" s="87">
        <v>0</v>
      </c>
      <c r="L1002" s="87">
        <v>0</v>
      </c>
      <c r="M1002" s="84">
        <v>15000</v>
      </c>
      <c r="N1002" s="88" t="s">
        <v>530</v>
      </c>
      <c r="O1002" s="67"/>
      <c r="P1002" s="80">
        <v>995</v>
      </c>
    </row>
    <row r="1003" spans="1:16" ht="30" x14ac:dyDescent="0.2">
      <c r="A1003" s="81">
        <v>989</v>
      </c>
      <c r="B1003" s="82" t="s">
        <v>2772</v>
      </c>
      <c r="C1003" s="83" t="s">
        <v>2761</v>
      </c>
      <c r="D1003" s="83" t="s">
        <v>1491</v>
      </c>
      <c r="E1003" s="83" t="s">
        <v>2773</v>
      </c>
      <c r="F1003" s="84">
        <v>15000</v>
      </c>
      <c r="G1003" s="84">
        <v>15000</v>
      </c>
      <c r="H1003" s="89" t="s">
        <v>127</v>
      </c>
      <c r="I1003" s="86">
        <v>0</v>
      </c>
      <c r="J1003" s="86">
        <v>0</v>
      </c>
      <c r="K1003" s="87">
        <v>0</v>
      </c>
      <c r="L1003" s="87">
        <v>0</v>
      </c>
      <c r="M1003" s="84">
        <v>15000</v>
      </c>
      <c r="N1003" s="88" t="s">
        <v>530</v>
      </c>
      <c r="O1003" s="67"/>
      <c r="P1003" s="80">
        <v>996</v>
      </c>
    </row>
    <row r="1004" spans="1:16" ht="30" x14ac:dyDescent="0.2">
      <c r="A1004" s="81">
        <v>990</v>
      </c>
      <c r="B1004" s="82" t="s">
        <v>2774</v>
      </c>
      <c r="C1004" s="83" t="s">
        <v>2775</v>
      </c>
      <c r="D1004" s="83" t="s">
        <v>2762</v>
      </c>
      <c r="E1004" s="83" t="s">
        <v>2776</v>
      </c>
      <c r="F1004" s="84">
        <v>10000</v>
      </c>
      <c r="G1004" s="84">
        <v>10000</v>
      </c>
      <c r="H1004" s="89" t="s">
        <v>127</v>
      </c>
      <c r="I1004" s="86">
        <v>0</v>
      </c>
      <c r="J1004" s="86">
        <v>0</v>
      </c>
      <c r="K1004" s="87">
        <v>0</v>
      </c>
      <c r="L1004" s="87">
        <v>0</v>
      </c>
      <c r="M1004" s="84">
        <v>10000</v>
      </c>
      <c r="N1004" s="88" t="s">
        <v>530</v>
      </c>
      <c r="O1004" s="67"/>
      <c r="P1004" s="80">
        <v>997</v>
      </c>
    </row>
    <row r="1005" spans="1:16" ht="30" x14ac:dyDescent="0.2">
      <c r="A1005" s="81">
        <v>991</v>
      </c>
      <c r="B1005" s="82" t="s">
        <v>2777</v>
      </c>
      <c r="C1005" s="83" t="s">
        <v>2775</v>
      </c>
      <c r="D1005" s="83" t="s">
        <v>2209</v>
      </c>
      <c r="E1005" s="83" t="s">
        <v>2778</v>
      </c>
      <c r="F1005" s="84">
        <v>40000</v>
      </c>
      <c r="G1005" s="84">
        <v>40000</v>
      </c>
      <c r="H1005" s="89" t="s">
        <v>127</v>
      </c>
      <c r="I1005" s="86">
        <v>0</v>
      </c>
      <c r="J1005" s="86">
        <v>0</v>
      </c>
      <c r="K1005" s="87">
        <v>0</v>
      </c>
      <c r="L1005" s="87">
        <v>0</v>
      </c>
      <c r="M1005" s="84">
        <v>40000</v>
      </c>
      <c r="N1005" s="88" t="s">
        <v>530</v>
      </c>
      <c r="O1005" s="67"/>
      <c r="P1005" s="80">
        <v>998</v>
      </c>
    </row>
    <row r="1006" spans="1:16" ht="30" x14ac:dyDescent="0.2">
      <c r="A1006" s="81">
        <v>992</v>
      </c>
      <c r="B1006" s="82" t="s">
        <v>2779</v>
      </c>
      <c r="C1006" s="83" t="s">
        <v>2775</v>
      </c>
      <c r="D1006" s="83" t="s">
        <v>975</v>
      </c>
      <c r="E1006" s="83" t="s">
        <v>2780</v>
      </c>
      <c r="F1006" s="84">
        <v>30000</v>
      </c>
      <c r="G1006" s="84">
        <v>30000</v>
      </c>
      <c r="H1006" s="89" t="s">
        <v>127</v>
      </c>
      <c r="I1006" s="86">
        <v>0</v>
      </c>
      <c r="J1006" s="86">
        <v>0</v>
      </c>
      <c r="K1006" s="87">
        <v>0</v>
      </c>
      <c r="L1006" s="87">
        <v>0</v>
      </c>
      <c r="M1006" s="84">
        <v>30000</v>
      </c>
      <c r="N1006" s="88" t="s">
        <v>530</v>
      </c>
      <c r="O1006" s="67"/>
      <c r="P1006" s="80">
        <v>999</v>
      </c>
    </row>
    <row r="1007" spans="1:16" ht="30" x14ac:dyDescent="0.2">
      <c r="A1007" s="81">
        <v>993</v>
      </c>
      <c r="B1007" s="82" t="s">
        <v>2781</v>
      </c>
      <c r="C1007" s="83" t="s">
        <v>2775</v>
      </c>
      <c r="D1007" s="83" t="s">
        <v>2214</v>
      </c>
      <c r="E1007" s="83" t="s">
        <v>2782</v>
      </c>
      <c r="F1007" s="84">
        <v>20000</v>
      </c>
      <c r="G1007" s="84">
        <v>20000</v>
      </c>
      <c r="H1007" s="89" t="s">
        <v>127</v>
      </c>
      <c r="I1007" s="86">
        <v>0</v>
      </c>
      <c r="J1007" s="86">
        <v>0</v>
      </c>
      <c r="K1007" s="87">
        <v>0</v>
      </c>
      <c r="L1007" s="87">
        <v>0</v>
      </c>
      <c r="M1007" s="84">
        <v>20000</v>
      </c>
      <c r="N1007" s="88" t="s">
        <v>530</v>
      </c>
      <c r="O1007" s="67"/>
      <c r="P1007" s="80">
        <v>1000</v>
      </c>
    </row>
    <row r="1008" spans="1:16" ht="30" x14ac:dyDescent="0.2">
      <c r="A1008" s="81">
        <v>994</v>
      </c>
      <c r="B1008" s="82" t="s">
        <v>2783</v>
      </c>
      <c r="C1008" s="83" t="s">
        <v>2775</v>
      </c>
      <c r="D1008" s="83" t="s">
        <v>2217</v>
      </c>
      <c r="E1008" s="83" t="s">
        <v>2784</v>
      </c>
      <c r="F1008" s="84">
        <v>15000</v>
      </c>
      <c r="G1008" s="84">
        <v>15000</v>
      </c>
      <c r="H1008" s="89" t="s">
        <v>127</v>
      </c>
      <c r="I1008" s="86">
        <v>0</v>
      </c>
      <c r="J1008" s="86">
        <v>0</v>
      </c>
      <c r="K1008" s="87">
        <v>0</v>
      </c>
      <c r="L1008" s="87">
        <v>0</v>
      </c>
      <c r="M1008" s="84">
        <v>15000</v>
      </c>
      <c r="N1008" s="88" t="s">
        <v>530</v>
      </c>
      <c r="O1008" s="67"/>
      <c r="P1008" s="80">
        <v>1001</v>
      </c>
    </row>
    <row r="1009" spans="1:16" ht="30" x14ac:dyDescent="0.2">
      <c r="A1009" s="81">
        <v>995</v>
      </c>
      <c r="B1009" s="82" t="s">
        <v>2785</v>
      </c>
      <c r="C1009" s="83" t="s">
        <v>2775</v>
      </c>
      <c r="D1009" s="83" t="s">
        <v>1491</v>
      </c>
      <c r="E1009" s="83" t="s">
        <v>2786</v>
      </c>
      <c r="F1009" s="84">
        <v>15000</v>
      </c>
      <c r="G1009" s="84">
        <v>15000</v>
      </c>
      <c r="H1009" s="89" t="s">
        <v>127</v>
      </c>
      <c r="I1009" s="86">
        <v>0</v>
      </c>
      <c r="J1009" s="86">
        <v>0</v>
      </c>
      <c r="K1009" s="87">
        <v>0</v>
      </c>
      <c r="L1009" s="87">
        <v>0</v>
      </c>
      <c r="M1009" s="84">
        <v>15000</v>
      </c>
      <c r="N1009" s="88" t="s">
        <v>530</v>
      </c>
      <c r="O1009" s="67"/>
      <c r="P1009" s="80">
        <v>1002</v>
      </c>
    </row>
    <row r="1010" spans="1:16" ht="30" x14ac:dyDescent="0.2">
      <c r="A1010" s="81">
        <v>996</v>
      </c>
      <c r="B1010" s="82" t="s">
        <v>2787</v>
      </c>
      <c r="C1010" s="83" t="s">
        <v>1663</v>
      </c>
      <c r="D1010" s="83" t="s">
        <v>2543</v>
      </c>
      <c r="E1010" s="83" t="s">
        <v>2788</v>
      </c>
      <c r="F1010" s="84">
        <v>20000</v>
      </c>
      <c r="G1010" s="84">
        <v>20000</v>
      </c>
      <c r="H1010" s="89" t="s">
        <v>127</v>
      </c>
      <c r="I1010" s="86">
        <v>0</v>
      </c>
      <c r="J1010" s="86">
        <v>0</v>
      </c>
      <c r="K1010" s="87">
        <v>0</v>
      </c>
      <c r="L1010" s="87">
        <v>0</v>
      </c>
      <c r="M1010" s="84">
        <v>20000</v>
      </c>
      <c r="N1010" s="88" t="s">
        <v>530</v>
      </c>
      <c r="O1010" s="67"/>
      <c r="P1010" s="80">
        <v>1003</v>
      </c>
    </row>
    <row r="1011" spans="1:16" x14ac:dyDescent="0.2">
      <c r="A1011" s="81">
        <v>997</v>
      </c>
      <c r="B1011" s="82" t="s">
        <v>2789</v>
      </c>
      <c r="C1011" s="83" t="s">
        <v>1663</v>
      </c>
      <c r="D1011" s="83" t="s">
        <v>2790</v>
      </c>
      <c r="E1011" s="83" t="s">
        <v>2791</v>
      </c>
      <c r="F1011" s="84">
        <v>5000</v>
      </c>
      <c r="G1011" s="84">
        <v>5000</v>
      </c>
      <c r="H1011" s="89" t="s">
        <v>127</v>
      </c>
      <c r="I1011" s="86">
        <v>0</v>
      </c>
      <c r="J1011" s="86">
        <v>0</v>
      </c>
      <c r="K1011" s="87">
        <v>0</v>
      </c>
      <c r="L1011" s="87">
        <v>0</v>
      </c>
      <c r="M1011" s="84">
        <v>5000</v>
      </c>
      <c r="N1011" s="88" t="s">
        <v>530</v>
      </c>
      <c r="O1011" s="67"/>
      <c r="P1011" s="80">
        <v>1004</v>
      </c>
    </row>
    <row r="1012" spans="1:16" x14ac:dyDescent="0.2">
      <c r="A1012" s="81">
        <v>998</v>
      </c>
      <c r="B1012" s="82" t="s">
        <v>2792</v>
      </c>
      <c r="C1012" s="83" t="s">
        <v>1663</v>
      </c>
      <c r="D1012" s="83" t="s">
        <v>2793</v>
      </c>
      <c r="E1012" s="83" t="s">
        <v>2794</v>
      </c>
      <c r="F1012" s="84">
        <v>8000</v>
      </c>
      <c r="G1012" s="84">
        <v>8000</v>
      </c>
      <c r="H1012" s="89" t="s">
        <v>127</v>
      </c>
      <c r="I1012" s="86">
        <v>0</v>
      </c>
      <c r="J1012" s="86">
        <v>0</v>
      </c>
      <c r="K1012" s="87">
        <v>0</v>
      </c>
      <c r="L1012" s="87">
        <v>0</v>
      </c>
      <c r="M1012" s="84">
        <v>8000</v>
      </c>
      <c r="N1012" s="88" t="s">
        <v>530</v>
      </c>
      <c r="O1012" s="67"/>
      <c r="P1012" s="80">
        <v>1005</v>
      </c>
    </row>
    <row r="1013" spans="1:16" ht="30" x14ac:dyDescent="0.2">
      <c r="A1013" s="81">
        <v>999</v>
      </c>
      <c r="B1013" s="82" t="s">
        <v>2795</v>
      </c>
      <c r="C1013" s="83" t="s">
        <v>481</v>
      </c>
      <c r="D1013" s="83" t="s">
        <v>2796</v>
      </c>
      <c r="E1013" s="83" t="s">
        <v>2797</v>
      </c>
      <c r="F1013" s="84">
        <v>35000</v>
      </c>
      <c r="G1013" s="84">
        <v>35000</v>
      </c>
      <c r="H1013" s="89" t="s">
        <v>127</v>
      </c>
      <c r="I1013" s="86">
        <v>0</v>
      </c>
      <c r="J1013" s="86">
        <v>0</v>
      </c>
      <c r="K1013" s="87">
        <v>0</v>
      </c>
      <c r="L1013" s="87">
        <v>0</v>
      </c>
      <c r="M1013" s="84">
        <v>35000</v>
      </c>
      <c r="N1013" s="88" t="s">
        <v>530</v>
      </c>
      <c r="O1013" s="67"/>
      <c r="P1013" s="80">
        <v>1006</v>
      </c>
    </row>
    <row r="1014" spans="1:16" x14ac:dyDescent="0.2">
      <c r="A1014" s="81">
        <v>1000</v>
      </c>
      <c r="B1014" s="82" t="s">
        <v>2798</v>
      </c>
      <c r="C1014" s="83" t="s">
        <v>481</v>
      </c>
      <c r="D1014" s="83" t="s">
        <v>2799</v>
      </c>
      <c r="E1014" s="83" t="s">
        <v>2800</v>
      </c>
      <c r="F1014" s="84">
        <v>117000</v>
      </c>
      <c r="G1014" s="84">
        <v>117000</v>
      </c>
      <c r="H1014" s="89" t="s">
        <v>127</v>
      </c>
      <c r="I1014" s="86">
        <v>0</v>
      </c>
      <c r="J1014" s="86">
        <v>0</v>
      </c>
      <c r="K1014" s="87">
        <v>0</v>
      </c>
      <c r="L1014" s="87">
        <v>0</v>
      </c>
      <c r="M1014" s="84">
        <v>117000</v>
      </c>
      <c r="N1014" s="88" t="s">
        <v>530</v>
      </c>
      <c r="O1014" s="67"/>
      <c r="P1014" s="80">
        <v>1007</v>
      </c>
    </row>
    <row r="1015" spans="1:16" ht="30" x14ac:dyDescent="0.2">
      <c r="A1015" s="81">
        <v>1001</v>
      </c>
      <c r="B1015" s="82" t="s">
        <v>2801</v>
      </c>
      <c r="C1015" s="83" t="s">
        <v>2802</v>
      </c>
      <c r="D1015" s="83" t="s">
        <v>2803</v>
      </c>
      <c r="E1015" s="83" t="s">
        <v>2804</v>
      </c>
      <c r="F1015" s="84">
        <v>40000</v>
      </c>
      <c r="G1015" s="84">
        <v>40000</v>
      </c>
      <c r="H1015" s="89" t="s">
        <v>127</v>
      </c>
      <c r="I1015" s="86">
        <v>0</v>
      </c>
      <c r="J1015" s="86">
        <v>0</v>
      </c>
      <c r="K1015" s="87">
        <v>0</v>
      </c>
      <c r="L1015" s="87">
        <v>0</v>
      </c>
      <c r="M1015" s="84">
        <v>40000</v>
      </c>
      <c r="N1015" s="88" t="s">
        <v>530</v>
      </c>
      <c r="O1015" s="67"/>
      <c r="P1015" s="80">
        <v>1008</v>
      </c>
    </row>
    <row r="1016" spans="1:16" ht="30" x14ac:dyDescent="0.2">
      <c r="A1016" s="81">
        <v>1002</v>
      </c>
      <c r="B1016" s="82" t="s">
        <v>2805</v>
      </c>
      <c r="C1016" s="83" t="s">
        <v>2802</v>
      </c>
      <c r="D1016" s="83" t="s">
        <v>2806</v>
      </c>
      <c r="E1016" s="83" t="s">
        <v>2807</v>
      </c>
      <c r="F1016" s="84">
        <v>85000</v>
      </c>
      <c r="G1016" s="84">
        <v>85000</v>
      </c>
      <c r="H1016" s="89" t="s">
        <v>127</v>
      </c>
      <c r="I1016" s="86">
        <v>0</v>
      </c>
      <c r="J1016" s="86">
        <v>0</v>
      </c>
      <c r="K1016" s="87">
        <v>0</v>
      </c>
      <c r="L1016" s="87">
        <v>0</v>
      </c>
      <c r="M1016" s="84">
        <v>85000</v>
      </c>
      <c r="N1016" s="88" t="s">
        <v>530</v>
      </c>
      <c r="O1016" s="67"/>
      <c r="P1016" s="80">
        <v>1009</v>
      </c>
    </row>
    <row r="1017" spans="1:16" ht="30" x14ac:dyDescent="0.2">
      <c r="A1017" s="81">
        <v>1003</v>
      </c>
      <c r="B1017" s="82" t="s">
        <v>2808</v>
      </c>
      <c r="C1017" s="83" t="s">
        <v>2809</v>
      </c>
      <c r="D1017" s="83" t="s">
        <v>2417</v>
      </c>
      <c r="E1017" s="83" t="s">
        <v>2810</v>
      </c>
      <c r="F1017" s="84">
        <v>20000</v>
      </c>
      <c r="G1017" s="84">
        <v>20000</v>
      </c>
      <c r="H1017" s="89" t="s">
        <v>127</v>
      </c>
      <c r="I1017" s="86">
        <v>0</v>
      </c>
      <c r="J1017" s="86">
        <v>0</v>
      </c>
      <c r="K1017" s="87">
        <v>0</v>
      </c>
      <c r="L1017" s="87">
        <v>0</v>
      </c>
      <c r="M1017" s="84">
        <v>20000</v>
      </c>
      <c r="N1017" s="88" t="s">
        <v>530</v>
      </c>
      <c r="O1017" s="67"/>
      <c r="P1017" s="80">
        <v>1010</v>
      </c>
    </row>
    <row r="1018" spans="1:16" ht="30" x14ac:dyDescent="0.2">
      <c r="A1018" s="81">
        <v>1004</v>
      </c>
      <c r="B1018" s="82" t="s">
        <v>2811</v>
      </c>
      <c r="C1018" s="83" t="s">
        <v>2809</v>
      </c>
      <c r="D1018" s="83" t="s">
        <v>2639</v>
      </c>
      <c r="E1018" s="83" t="s">
        <v>2812</v>
      </c>
      <c r="F1018" s="84">
        <v>25000</v>
      </c>
      <c r="G1018" s="84">
        <v>25000</v>
      </c>
      <c r="H1018" s="89" t="s">
        <v>127</v>
      </c>
      <c r="I1018" s="86">
        <v>0</v>
      </c>
      <c r="J1018" s="86">
        <v>0</v>
      </c>
      <c r="K1018" s="87">
        <v>0</v>
      </c>
      <c r="L1018" s="87">
        <v>0</v>
      </c>
      <c r="M1018" s="84">
        <v>25000</v>
      </c>
      <c r="N1018" s="88" t="s">
        <v>530</v>
      </c>
      <c r="O1018" s="67"/>
      <c r="P1018" s="80">
        <v>1011</v>
      </c>
    </row>
    <row r="1019" spans="1:16" x14ac:dyDescent="0.2">
      <c r="A1019" s="81">
        <v>1005</v>
      </c>
      <c r="B1019" s="82" t="s">
        <v>2813</v>
      </c>
      <c r="C1019" s="83" t="s">
        <v>332</v>
      </c>
      <c r="D1019" s="83" t="s">
        <v>1576</v>
      </c>
      <c r="E1019" s="83" t="s">
        <v>2814</v>
      </c>
      <c r="F1019" s="84">
        <v>8000</v>
      </c>
      <c r="G1019" s="84">
        <v>8000</v>
      </c>
      <c r="H1019" s="89" t="s">
        <v>127</v>
      </c>
      <c r="I1019" s="86">
        <v>0</v>
      </c>
      <c r="J1019" s="86">
        <v>0</v>
      </c>
      <c r="K1019" s="87">
        <v>0</v>
      </c>
      <c r="L1019" s="87">
        <v>0</v>
      </c>
      <c r="M1019" s="84">
        <v>8000</v>
      </c>
      <c r="N1019" s="88" t="s">
        <v>530</v>
      </c>
      <c r="O1019" s="67"/>
      <c r="P1019" s="80">
        <v>1012</v>
      </c>
    </row>
    <row r="1020" spans="1:16" x14ac:dyDescent="0.2">
      <c r="A1020" s="81">
        <v>1006</v>
      </c>
      <c r="B1020" s="82" t="s">
        <v>2815</v>
      </c>
      <c r="C1020" s="83" t="s">
        <v>332</v>
      </c>
      <c r="D1020" s="83" t="s">
        <v>1554</v>
      </c>
      <c r="E1020" s="83" t="s">
        <v>2816</v>
      </c>
      <c r="F1020" s="84">
        <v>100000</v>
      </c>
      <c r="G1020" s="84">
        <v>100000</v>
      </c>
      <c r="H1020" s="89" t="s">
        <v>127</v>
      </c>
      <c r="I1020" s="86">
        <v>0</v>
      </c>
      <c r="J1020" s="86">
        <v>0</v>
      </c>
      <c r="K1020" s="87">
        <v>0</v>
      </c>
      <c r="L1020" s="87">
        <v>0</v>
      </c>
      <c r="M1020" s="84">
        <v>100000</v>
      </c>
      <c r="N1020" s="88" t="s">
        <v>530</v>
      </c>
      <c r="O1020" s="67"/>
      <c r="P1020" s="80">
        <v>1013</v>
      </c>
    </row>
    <row r="1021" spans="1:16" x14ac:dyDescent="0.2">
      <c r="A1021" s="81">
        <v>1007</v>
      </c>
      <c r="B1021" s="82" t="s">
        <v>2817</v>
      </c>
      <c r="C1021" s="83" t="s">
        <v>332</v>
      </c>
      <c r="D1021" s="83" t="s">
        <v>2818</v>
      </c>
      <c r="E1021" s="83" t="s">
        <v>2819</v>
      </c>
      <c r="F1021" s="84">
        <v>15000</v>
      </c>
      <c r="G1021" s="84">
        <v>15000</v>
      </c>
      <c r="H1021" s="89" t="s">
        <v>127</v>
      </c>
      <c r="I1021" s="86">
        <v>0</v>
      </c>
      <c r="J1021" s="86">
        <v>0</v>
      </c>
      <c r="K1021" s="87">
        <v>0</v>
      </c>
      <c r="L1021" s="87">
        <v>0</v>
      </c>
      <c r="M1021" s="84">
        <v>15000</v>
      </c>
      <c r="N1021" s="88" t="s">
        <v>530</v>
      </c>
      <c r="O1021" s="67"/>
      <c r="P1021" s="80">
        <v>1014</v>
      </c>
    </row>
    <row r="1022" spans="1:16" x14ac:dyDescent="0.2">
      <c r="A1022" s="81">
        <v>1008</v>
      </c>
      <c r="B1022" s="82" t="s">
        <v>2820</v>
      </c>
      <c r="C1022" s="83" t="s">
        <v>336</v>
      </c>
      <c r="D1022" s="83" t="s">
        <v>1445</v>
      </c>
      <c r="E1022" s="83" t="s">
        <v>2821</v>
      </c>
      <c r="F1022" s="84">
        <v>65000</v>
      </c>
      <c r="G1022" s="84">
        <v>65000</v>
      </c>
      <c r="H1022" s="89" t="s">
        <v>127</v>
      </c>
      <c r="I1022" s="86">
        <v>0</v>
      </c>
      <c r="J1022" s="86">
        <v>0</v>
      </c>
      <c r="K1022" s="87">
        <v>0</v>
      </c>
      <c r="L1022" s="87">
        <v>0</v>
      </c>
      <c r="M1022" s="84">
        <v>65000</v>
      </c>
      <c r="N1022" s="88" t="s">
        <v>530</v>
      </c>
      <c r="O1022" s="67"/>
      <c r="P1022" s="80">
        <v>1015</v>
      </c>
    </row>
    <row r="1023" spans="1:16" x14ac:dyDescent="0.2">
      <c r="A1023" s="81">
        <v>1009</v>
      </c>
      <c r="B1023" s="82" t="s">
        <v>2822</v>
      </c>
      <c r="C1023" s="83" t="s">
        <v>336</v>
      </c>
      <c r="D1023" s="83" t="s">
        <v>2168</v>
      </c>
      <c r="E1023" s="83" t="s">
        <v>2823</v>
      </c>
      <c r="F1023" s="84">
        <v>113000</v>
      </c>
      <c r="G1023" s="84">
        <v>113000</v>
      </c>
      <c r="H1023" s="89" t="s">
        <v>127</v>
      </c>
      <c r="I1023" s="86">
        <v>0</v>
      </c>
      <c r="J1023" s="86">
        <v>0</v>
      </c>
      <c r="K1023" s="87">
        <v>0</v>
      </c>
      <c r="L1023" s="87">
        <v>0</v>
      </c>
      <c r="M1023" s="84">
        <v>113000</v>
      </c>
      <c r="N1023" s="88" t="s">
        <v>530</v>
      </c>
      <c r="O1023" s="67"/>
      <c r="P1023" s="80">
        <v>1016</v>
      </c>
    </row>
    <row r="1024" spans="1:16" x14ac:dyDescent="0.2">
      <c r="A1024" s="81">
        <v>1010</v>
      </c>
      <c r="B1024" s="82" t="s">
        <v>2824</v>
      </c>
      <c r="C1024" s="83" t="s">
        <v>481</v>
      </c>
      <c r="D1024" s="83" t="s">
        <v>2825</v>
      </c>
      <c r="E1024" s="83" t="s">
        <v>2826</v>
      </c>
      <c r="F1024" s="84">
        <v>45000</v>
      </c>
      <c r="G1024" s="84">
        <v>45000</v>
      </c>
      <c r="H1024" s="89" t="s">
        <v>127</v>
      </c>
      <c r="I1024" s="86">
        <v>0</v>
      </c>
      <c r="J1024" s="86">
        <v>0</v>
      </c>
      <c r="K1024" s="87">
        <v>0</v>
      </c>
      <c r="L1024" s="87">
        <v>0</v>
      </c>
      <c r="M1024" s="84">
        <v>45000</v>
      </c>
      <c r="N1024" s="88" t="s">
        <v>530</v>
      </c>
      <c r="O1024" s="67"/>
      <c r="P1024" s="80">
        <v>1017</v>
      </c>
    </row>
    <row r="1025" spans="1:16" x14ac:dyDescent="0.2">
      <c r="A1025" s="81">
        <v>1011</v>
      </c>
      <c r="B1025" s="82" t="s">
        <v>2827</v>
      </c>
      <c r="C1025" s="83" t="s">
        <v>667</v>
      </c>
      <c r="D1025" s="83" t="s">
        <v>2828</v>
      </c>
      <c r="E1025" s="83" t="s">
        <v>2829</v>
      </c>
      <c r="F1025" s="84">
        <v>5000</v>
      </c>
      <c r="G1025" s="84">
        <v>5000</v>
      </c>
      <c r="H1025" s="89" t="s">
        <v>127</v>
      </c>
      <c r="I1025" s="86">
        <v>0</v>
      </c>
      <c r="J1025" s="86">
        <v>0</v>
      </c>
      <c r="K1025" s="87">
        <v>0</v>
      </c>
      <c r="L1025" s="87">
        <v>0</v>
      </c>
      <c r="M1025" s="84">
        <v>5000</v>
      </c>
      <c r="N1025" s="88" t="s">
        <v>530</v>
      </c>
      <c r="O1025" s="67"/>
      <c r="P1025" s="80">
        <v>1018</v>
      </c>
    </row>
    <row r="1026" spans="1:16" x14ac:dyDescent="0.2">
      <c r="A1026" s="81">
        <v>1012</v>
      </c>
      <c r="B1026" s="82" t="s">
        <v>2830</v>
      </c>
      <c r="C1026" s="83" t="s">
        <v>481</v>
      </c>
      <c r="D1026" s="83" t="s">
        <v>2831</v>
      </c>
      <c r="E1026" s="83" t="s">
        <v>2832</v>
      </c>
      <c r="F1026" s="84">
        <v>831000</v>
      </c>
      <c r="G1026" s="84">
        <v>831000</v>
      </c>
      <c r="H1026" s="89" t="s">
        <v>127</v>
      </c>
      <c r="I1026" s="86">
        <v>0</v>
      </c>
      <c r="J1026" s="86">
        <v>0</v>
      </c>
      <c r="K1026" s="87">
        <v>0</v>
      </c>
      <c r="L1026" s="87">
        <v>0</v>
      </c>
      <c r="M1026" s="84">
        <v>831000</v>
      </c>
      <c r="N1026" s="88" t="s">
        <v>530</v>
      </c>
      <c r="O1026" s="67"/>
      <c r="P1026" s="80">
        <v>1019</v>
      </c>
    </row>
    <row r="1027" spans="1:16" x14ac:dyDescent="0.2">
      <c r="A1027" s="81">
        <v>1013</v>
      </c>
      <c r="B1027" s="82" t="s">
        <v>2833</v>
      </c>
      <c r="C1027" s="83" t="s">
        <v>1854</v>
      </c>
      <c r="D1027" s="83" t="s">
        <v>2834</v>
      </c>
      <c r="E1027" s="83" t="s">
        <v>2835</v>
      </c>
      <c r="F1027" s="84">
        <v>21000</v>
      </c>
      <c r="G1027" s="84">
        <v>21000</v>
      </c>
      <c r="H1027" s="89" t="s">
        <v>127</v>
      </c>
      <c r="I1027" s="86">
        <v>0</v>
      </c>
      <c r="J1027" s="86">
        <v>0</v>
      </c>
      <c r="K1027" s="87">
        <v>0</v>
      </c>
      <c r="L1027" s="87">
        <v>0</v>
      </c>
      <c r="M1027" s="84">
        <v>21000</v>
      </c>
      <c r="N1027" s="88" t="s">
        <v>530</v>
      </c>
      <c r="O1027" s="67"/>
      <c r="P1027" s="80">
        <v>1020</v>
      </c>
    </row>
    <row r="1028" spans="1:16" x14ac:dyDescent="0.2">
      <c r="A1028" s="81">
        <v>1014</v>
      </c>
      <c r="B1028" s="82" t="s">
        <v>2836</v>
      </c>
      <c r="C1028" s="83" t="s">
        <v>650</v>
      </c>
      <c r="D1028" s="83" t="s">
        <v>2084</v>
      </c>
      <c r="E1028" s="83" t="s">
        <v>2837</v>
      </c>
      <c r="F1028" s="84">
        <v>5000</v>
      </c>
      <c r="G1028" s="84">
        <v>5000</v>
      </c>
      <c r="H1028" s="89" t="s">
        <v>127</v>
      </c>
      <c r="I1028" s="86">
        <v>0</v>
      </c>
      <c r="J1028" s="86">
        <v>0</v>
      </c>
      <c r="K1028" s="87">
        <v>0</v>
      </c>
      <c r="L1028" s="87">
        <v>0</v>
      </c>
      <c r="M1028" s="84">
        <v>5000</v>
      </c>
      <c r="N1028" s="88" t="s">
        <v>530</v>
      </c>
      <c r="O1028" s="67"/>
      <c r="P1028" s="80">
        <v>1021</v>
      </c>
    </row>
    <row r="1029" spans="1:16" x14ac:dyDescent="0.2">
      <c r="A1029" s="81">
        <v>1015</v>
      </c>
      <c r="B1029" s="82" t="s">
        <v>2838</v>
      </c>
      <c r="C1029" s="83" t="s">
        <v>657</v>
      </c>
      <c r="D1029" s="83" t="s">
        <v>2459</v>
      </c>
      <c r="E1029" s="83" t="s">
        <v>2839</v>
      </c>
      <c r="F1029" s="84">
        <v>25000</v>
      </c>
      <c r="G1029" s="84">
        <v>25000</v>
      </c>
      <c r="H1029" s="89" t="s">
        <v>127</v>
      </c>
      <c r="I1029" s="86">
        <v>0</v>
      </c>
      <c r="J1029" s="86">
        <v>0</v>
      </c>
      <c r="K1029" s="87">
        <v>0</v>
      </c>
      <c r="L1029" s="87">
        <v>0</v>
      </c>
      <c r="M1029" s="84">
        <v>25000</v>
      </c>
      <c r="N1029" s="88" t="s">
        <v>530</v>
      </c>
      <c r="O1029" s="67"/>
      <c r="P1029" s="80">
        <v>1022</v>
      </c>
    </row>
    <row r="1030" spans="1:16" x14ac:dyDescent="0.2">
      <c r="A1030" s="81">
        <v>1016</v>
      </c>
      <c r="B1030" s="82" t="s">
        <v>2840</v>
      </c>
      <c r="C1030" s="83" t="s">
        <v>657</v>
      </c>
      <c r="D1030" s="83" t="s">
        <v>1554</v>
      </c>
      <c r="E1030" s="83" t="s">
        <v>2841</v>
      </c>
      <c r="F1030" s="84">
        <v>100000</v>
      </c>
      <c r="G1030" s="84">
        <v>100000</v>
      </c>
      <c r="H1030" s="89" t="s">
        <v>127</v>
      </c>
      <c r="I1030" s="86">
        <v>0</v>
      </c>
      <c r="J1030" s="86">
        <v>0</v>
      </c>
      <c r="K1030" s="87">
        <v>0</v>
      </c>
      <c r="L1030" s="87">
        <v>0</v>
      </c>
      <c r="M1030" s="84">
        <v>100000</v>
      </c>
      <c r="N1030" s="88" t="s">
        <v>530</v>
      </c>
      <c r="O1030" s="67"/>
      <c r="P1030" s="80">
        <v>1023</v>
      </c>
    </row>
    <row r="1031" spans="1:16" x14ac:dyDescent="0.2">
      <c r="A1031" s="81">
        <v>1017</v>
      </c>
      <c r="B1031" s="82" t="s">
        <v>2842</v>
      </c>
      <c r="C1031" s="83" t="s">
        <v>663</v>
      </c>
      <c r="D1031" s="83" t="s">
        <v>2607</v>
      </c>
      <c r="E1031" s="83" t="s">
        <v>2843</v>
      </c>
      <c r="F1031" s="84">
        <v>83000</v>
      </c>
      <c r="G1031" s="84">
        <v>83000</v>
      </c>
      <c r="H1031" s="89" t="s">
        <v>127</v>
      </c>
      <c r="I1031" s="86">
        <v>0</v>
      </c>
      <c r="J1031" s="86">
        <v>0</v>
      </c>
      <c r="K1031" s="87">
        <v>0</v>
      </c>
      <c r="L1031" s="87">
        <v>0</v>
      </c>
      <c r="M1031" s="84">
        <v>83000</v>
      </c>
      <c r="N1031" s="88" t="s">
        <v>530</v>
      </c>
      <c r="O1031" s="67"/>
      <c r="P1031" s="80">
        <v>1024</v>
      </c>
    </row>
    <row r="1032" spans="1:16" x14ac:dyDescent="0.2">
      <c r="A1032" s="81">
        <v>1018</v>
      </c>
      <c r="B1032" s="82" t="s">
        <v>2844</v>
      </c>
      <c r="C1032" s="83" t="s">
        <v>663</v>
      </c>
      <c r="D1032" s="83" t="s">
        <v>2845</v>
      </c>
      <c r="E1032" s="83" t="s">
        <v>2846</v>
      </c>
      <c r="F1032" s="84">
        <v>40000</v>
      </c>
      <c r="G1032" s="84">
        <v>40000</v>
      </c>
      <c r="H1032" s="89" t="s">
        <v>127</v>
      </c>
      <c r="I1032" s="86">
        <v>0</v>
      </c>
      <c r="J1032" s="86">
        <v>0</v>
      </c>
      <c r="K1032" s="87">
        <v>0</v>
      </c>
      <c r="L1032" s="87">
        <v>0</v>
      </c>
      <c r="M1032" s="84">
        <v>40000</v>
      </c>
      <c r="N1032" s="88" t="s">
        <v>530</v>
      </c>
      <c r="O1032" s="67"/>
      <c r="P1032" s="80">
        <v>1025</v>
      </c>
    </row>
    <row r="1033" spans="1:16" x14ac:dyDescent="0.2">
      <c r="A1033" s="81">
        <v>1019</v>
      </c>
      <c r="B1033" s="82" t="s">
        <v>2847</v>
      </c>
      <c r="C1033" s="83" t="s">
        <v>481</v>
      </c>
      <c r="D1033" s="83" t="s">
        <v>2848</v>
      </c>
      <c r="E1033" s="83" t="s">
        <v>2849</v>
      </c>
      <c r="F1033" s="84">
        <v>35000</v>
      </c>
      <c r="G1033" s="84">
        <v>35000</v>
      </c>
      <c r="H1033" s="89" t="s">
        <v>127</v>
      </c>
      <c r="I1033" s="86">
        <v>0</v>
      </c>
      <c r="J1033" s="86">
        <v>0</v>
      </c>
      <c r="K1033" s="87">
        <v>0</v>
      </c>
      <c r="L1033" s="87">
        <v>0</v>
      </c>
      <c r="M1033" s="84">
        <v>35000</v>
      </c>
      <c r="N1033" s="88" t="s">
        <v>530</v>
      </c>
      <c r="O1033" s="67"/>
      <c r="P1033" s="80">
        <v>1026</v>
      </c>
    </row>
    <row r="1034" spans="1:16" x14ac:dyDescent="0.2">
      <c r="A1034" s="81">
        <v>1020</v>
      </c>
      <c r="B1034" s="82" t="s">
        <v>2850</v>
      </c>
      <c r="C1034" s="83" t="s">
        <v>481</v>
      </c>
      <c r="D1034" s="83" t="s">
        <v>2007</v>
      </c>
      <c r="E1034" s="83" t="s">
        <v>2851</v>
      </c>
      <c r="F1034" s="84">
        <v>21500</v>
      </c>
      <c r="G1034" s="84">
        <v>21500</v>
      </c>
      <c r="H1034" s="89" t="s">
        <v>127</v>
      </c>
      <c r="I1034" s="86">
        <v>0</v>
      </c>
      <c r="J1034" s="86">
        <v>0</v>
      </c>
      <c r="K1034" s="87">
        <v>0</v>
      </c>
      <c r="L1034" s="87">
        <v>0</v>
      </c>
      <c r="M1034" s="84">
        <v>21500</v>
      </c>
      <c r="N1034" s="88" t="s">
        <v>530</v>
      </c>
      <c r="O1034" s="67"/>
      <c r="P1034" s="80">
        <v>1027</v>
      </c>
    </row>
    <row r="1035" spans="1:16" x14ac:dyDescent="0.2">
      <c r="A1035" s="81">
        <v>1021</v>
      </c>
      <c r="B1035" s="82" t="s">
        <v>2852</v>
      </c>
      <c r="C1035" s="83" t="s">
        <v>667</v>
      </c>
      <c r="D1035" s="83" t="s">
        <v>2853</v>
      </c>
      <c r="E1035" s="83" t="s">
        <v>2854</v>
      </c>
      <c r="F1035" s="84">
        <v>5000</v>
      </c>
      <c r="G1035" s="84">
        <v>5000</v>
      </c>
      <c r="H1035" s="89" t="s">
        <v>127</v>
      </c>
      <c r="I1035" s="86">
        <v>0</v>
      </c>
      <c r="J1035" s="86">
        <v>0</v>
      </c>
      <c r="K1035" s="87">
        <v>0</v>
      </c>
      <c r="L1035" s="87">
        <v>0</v>
      </c>
      <c r="M1035" s="84">
        <v>5000</v>
      </c>
      <c r="N1035" s="88" t="s">
        <v>530</v>
      </c>
      <c r="O1035" s="67"/>
      <c r="P1035" s="80">
        <v>1028</v>
      </c>
    </row>
    <row r="1036" spans="1:16" x14ac:dyDescent="0.2">
      <c r="A1036" s="81">
        <v>1022</v>
      </c>
      <c r="B1036" s="82" t="s">
        <v>2855</v>
      </c>
      <c r="C1036" s="83" t="s">
        <v>667</v>
      </c>
      <c r="D1036" s="83" t="s">
        <v>2224</v>
      </c>
      <c r="E1036" s="83" t="s">
        <v>2856</v>
      </c>
      <c r="F1036" s="84">
        <v>10000</v>
      </c>
      <c r="G1036" s="84">
        <v>10000</v>
      </c>
      <c r="H1036" s="89" t="s">
        <v>127</v>
      </c>
      <c r="I1036" s="86">
        <v>0</v>
      </c>
      <c r="J1036" s="86">
        <v>0</v>
      </c>
      <c r="K1036" s="87">
        <v>0</v>
      </c>
      <c r="L1036" s="87">
        <v>0</v>
      </c>
      <c r="M1036" s="84">
        <v>10000</v>
      </c>
      <c r="N1036" s="88" t="s">
        <v>530</v>
      </c>
      <c r="O1036" s="67"/>
      <c r="P1036" s="80">
        <v>1029</v>
      </c>
    </row>
    <row r="1037" spans="1:16" x14ac:dyDescent="0.2">
      <c r="A1037" s="81">
        <v>1023</v>
      </c>
      <c r="B1037" s="82" t="s">
        <v>2857</v>
      </c>
      <c r="C1037" s="83" t="s">
        <v>137</v>
      </c>
      <c r="D1037" s="83" t="s">
        <v>2858</v>
      </c>
      <c r="E1037" s="83" t="s">
        <v>2859</v>
      </c>
      <c r="F1037" s="84">
        <v>25000</v>
      </c>
      <c r="G1037" s="84">
        <v>25000</v>
      </c>
      <c r="H1037" s="89" t="s">
        <v>127</v>
      </c>
      <c r="I1037" s="86">
        <v>0</v>
      </c>
      <c r="J1037" s="86">
        <v>0</v>
      </c>
      <c r="K1037" s="87">
        <v>0</v>
      </c>
      <c r="L1037" s="87">
        <v>0</v>
      </c>
      <c r="M1037" s="84">
        <v>25000</v>
      </c>
      <c r="N1037" s="88" t="s">
        <v>530</v>
      </c>
      <c r="O1037" s="67"/>
      <c r="P1037" s="80">
        <v>1030</v>
      </c>
    </row>
    <row r="1038" spans="1:16" x14ac:dyDescent="0.2">
      <c r="A1038" s="81">
        <v>1024</v>
      </c>
      <c r="B1038" s="82" t="s">
        <v>2860</v>
      </c>
      <c r="C1038" s="83" t="s">
        <v>673</v>
      </c>
      <c r="D1038" s="83" t="s">
        <v>2861</v>
      </c>
      <c r="E1038" s="83" t="s">
        <v>2862</v>
      </c>
      <c r="F1038" s="84">
        <v>20000</v>
      </c>
      <c r="G1038" s="84">
        <v>20000</v>
      </c>
      <c r="H1038" s="89" t="s">
        <v>127</v>
      </c>
      <c r="I1038" s="86">
        <v>0</v>
      </c>
      <c r="J1038" s="86">
        <v>0</v>
      </c>
      <c r="K1038" s="87">
        <v>0</v>
      </c>
      <c r="L1038" s="87">
        <v>0</v>
      </c>
      <c r="M1038" s="84">
        <v>20000</v>
      </c>
      <c r="N1038" s="88" t="s">
        <v>530</v>
      </c>
      <c r="O1038" s="67"/>
      <c r="P1038" s="80">
        <v>1031</v>
      </c>
    </row>
    <row r="1039" spans="1:16" x14ac:dyDescent="0.2">
      <c r="A1039" s="81">
        <v>1025</v>
      </c>
      <c r="B1039" s="82" t="s">
        <v>2863</v>
      </c>
      <c r="C1039" s="83" t="s">
        <v>2864</v>
      </c>
      <c r="D1039" s="83" t="s">
        <v>2039</v>
      </c>
      <c r="E1039" s="83" t="s">
        <v>2865</v>
      </c>
      <c r="F1039" s="84">
        <v>30000</v>
      </c>
      <c r="G1039" s="84">
        <v>30000</v>
      </c>
      <c r="H1039" s="89" t="s">
        <v>127</v>
      </c>
      <c r="I1039" s="86">
        <v>0</v>
      </c>
      <c r="J1039" s="86">
        <v>0</v>
      </c>
      <c r="K1039" s="87">
        <v>0</v>
      </c>
      <c r="L1039" s="87">
        <v>0</v>
      </c>
      <c r="M1039" s="84">
        <v>30000</v>
      </c>
      <c r="N1039" s="88" t="s">
        <v>530</v>
      </c>
      <c r="O1039" s="67"/>
      <c r="P1039" s="80">
        <v>1032</v>
      </c>
    </row>
    <row r="1040" spans="1:16" x14ac:dyDescent="0.2">
      <c r="A1040" s="81">
        <v>1026</v>
      </c>
      <c r="B1040" s="82" t="s">
        <v>2866</v>
      </c>
      <c r="C1040" s="83" t="s">
        <v>1306</v>
      </c>
      <c r="D1040" s="83" t="s">
        <v>2039</v>
      </c>
      <c r="E1040" s="83" t="s">
        <v>2867</v>
      </c>
      <c r="F1040" s="84">
        <v>25000</v>
      </c>
      <c r="G1040" s="84">
        <v>25000</v>
      </c>
      <c r="H1040" s="89" t="s">
        <v>127</v>
      </c>
      <c r="I1040" s="86">
        <v>0</v>
      </c>
      <c r="J1040" s="86">
        <v>0</v>
      </c>
      <c r="K1040" s="87">
        <v>0</v>
      </c>
      <c r="L1040" s="87">
        <v>0</v>
      </c>
      <c r="M1040" s="84">
        <v>25000</v>
      </c>
      <c r="N1040" s="88" t="s">
        <v>530</v>
      </c>
      <c r="O1040" s="67"/>
      <c r="P1040" s="80">
        <v>1033</v>
      </c>
    </row>
    <row r="1041" spans="1:16" x14ac:dyDescent="0.2">
      <c r="A1041" s="81">
        <v>1027</v>
      </c>
      <c r="B1041" s="82" t="s">
        <v>2868</v>
      </c>
      <c r="C1041" s="83" t="s">
        <v>1888</v>
      </c>
      <c r="D1041" s="83" t="s">
        <v>2075</v>
      </c>
      <c r="E1041" s="83" t="s">
        <v>2869</v>
      </c>
      <c r="F1041" s="84">
        <v>15000</v>
      </c>
      <c r="G1041" s="84">
        <v>15000</v>
      </c>
      <c r="H1041" s="89" t="s">
        <v>127</v>
      </c>
      <c r="I1041" s="86">
        <v>0</v>
      </c>
      <c r="J1041" s="86">
        <v>0</v>
      </c>
      <c r="K1041" s="87">
        <v>0</v>
      </c>
      <c r="L1041" s="87">
        <v>0</v>
      </c>
      <c r="M1041" s="84">
        <v>15000</v>
      </c>
      <c r="N1041" s="88" t="s">
        <v>530</v>
      </c>
      <c r="O1041" s="67"/>
      <c r="P1041" s="80">
        <v>1034</v>
      </c>
    </row>
    <row r="1042" spans="1:16" x14ac:dyDescent="0.2">
      <c r="A1042" s="81">
        <v>1028</v>
      </c>
      <c r="B1042" s="82" t="s">
        <v>2870</v>
      </c>
      <c r="C1042" s="83" t="s">
        <v>677</v>
      </c>
      <c r="D1042" s="83" t="s">
        <v>2861</v>
      </c>
      <c r="E1042" s="83" t="s">
        <v>2871</v>
      </c>
      <c r="F1042" s="84">
        <v>24000</v>
      </c>
      <c r="G1042" s="84">
        <v>24000</v>
      </c>
      <c r="H1042" s="89" t="s">
        <v>127</v>
      </c>
      <c r="I1042" s="86">
        <v>0</v>
      </c>
      <c r="J1042" s="86">
        <v>0</v>
      </c>
      <c r="K1042" s="87">
        <v>0</v>
      </c>
      <c r="L1042" s="87">
        <v>0</v>
      </c>
      <c r="M1042" s="84">
        <v>24000</v>
      </c>
      <c r="N1042" s="88" t="s">
        <v>530</v>
      </c>
      <c r="O1042" s="67"/>
      <c r="P1042" s="80">
        <v>1035</v>
      </c>
    </row>
    <row r="1043" spans="1:16" x14ac:dyDescent="0.2">
      <c r="A1043" s="81">
        <v>1029</v>
      </c>
      <c r="B1043" s="82" t="s">
        <v>2872</v>
      </c>
      <c r="C1043" s="83" t="s">
        <v>677</v>
      </c>
      <c r="D1043" s="83" t="s">
        <v>2873</v>
      </c>
      <c r="E1043" s="83" t="s">
        <v>2874</v>
      </c>
      <c r="F1043" s="84">
        <v>15000</v>
      </c>
      <c r="G1043" s="84">
        <v>15000</v>
      </c>
      <c r="H1043" s="89" t="s">
        <v>127</v>
      </c>
      <c r="I1043" s="86">
        <v>0</v>
      </c>
      <c r="J1043" s="86">
        <v>0</v>
      </c>
      <c r="K1043" s="87">
        <v>0</v>
      </c>
      <c r="L1043" s="87">
        <v>0</v>
      </c>
      <c r="M1043" s="84">
        <v>15000</v>
      </c>
      <c r="N1043" s="88" t="s">
        <v>530</v>
      </c>
      <c r="O1043" s="67"/>
      <c r="P1043" s="80">
        <v>1036</v>
      </c>
    </row>
    <row r="1044" spans="1:16" ht="30" x14ac:dyDescent="0.2">
      <c r="A1044" s="81">
        <v>1030</v>
      </c>
      <c r="B1044" s="82" t="s">
        <v>2875</v>
      </c>
      <c r="C1044" s="83" t="s">
        <v>1319</v>
      </c>
      <c r="D1044" s="83" t="s">
        <v>2876</v>
      </c>
      <c r="E1044" s="83" t="s">
        <v>2877</v>
      </c>
      <c r="F1044" s="84">
        <v>1500</v>
      </c>
      <c r="G1044" s="84">
        <v>1500</v>
      </c>
      <c r="H1044" s="89" t="s">
        <v>127</v>
      </c>
      <c r="I1044" s="86">
        <v>0</v>
      </c>
      <c r="J1044" s="86">
        <v>0</v>
      </c>
      <c r="K1044" s="87">
        <v>0</v>
      </c>
      <c r="L1044" s="87">
        <v>0</v>
      </c>
      <c r="M1044" s="84">
        <v>1500</v>
      </c>
      <c r="N1044" s="88" t="s">
        <v>530</v>
      </c>
      <c r="O1044" s="67"/>
      <c r="P1044" s="80">
        <v>1037</v>
      </c>
    </row>
    <row r="1045" spans="1:16" ht="30" x14ac:dyDescent="0.2">
      <c r="A1045" s="81">
        <v>1031</v>
      </c>
      <c r="B1045" s="82" t="s">
        <v>2878</v>
      </c>
      <c r="C1045" s="83" t="s">
        <v>1319</v>
      </c>
      <c r="D1045" s="83" t="s">
        <v>2879</v>
      </c>
      <c r="E1045" s="83" t="s">
        <v>2880</v>
      </c>
      <c r="F1045" s="84">
        <v>4000</v>
      </c>
      <c r="G1045" s="84">
        <v>4000</v>
      </c>
      <c r="H1045" s="89" t="s">
        <v>127</v>
      </c>
      <c r="I1045" s="86">
        <v>0</v>
      </c>
      <c r="J1045" s="86">
        <v>0</v>
      </c>
      <c r="K1045" s="87">
        <v>0</v>
      </c>
      <c r="L1045" s="87">
        <v>0</v>
      </c>
      <c r="M1045" s="84">
        <v>4000</v>
      </c>
      <c r="N1045" s="88" t="s">
        <v>530</v>
      </c>
      <c r="O1045" s="67"/>
      <c r="P1045" s="80">
        <v>1038</v>
      </c>
    </row>
    <row r="1046" spans="1:16" ht="30" x14ac:dyDescent="0.2">
      <c r="A1046" s="81">
        <v>1032</v>
      </c>
      <c r="B1046" s="82" t="s">
        <v>2881</v>
      </c>
      <c r="C1046" s="83" t="s">
        <v>1319</v>
      </c>
      <c r="D1046" s="83" t="s">
        <v>1745</v>
      </c>
      <c r="E1046" s="83" t="s">
        <v>2882</v>
      </c>
      <c r="F1046" s="84">
        <v>20000</v>
      </c>
      <c r="G1046" s="84">
        <v>20000</v>
      </c>
      <c r="H1046" s="89" t="s">
        <v>127</v>
      </c>
      <c r="I1046" s="86">
        <v>0</v>
      </c>
      <c r="J1046" s="86">
        <v>0</v>
      </c>
      <c r="K1046" s="87">
        <v>0</v>
      </c>
      <c r="L1046" s="87">
        <v>0</v>
      </c>
      <c r="M1046" s="84">
        <v>20000</v>
      </c>
      <c r="N1046" s="88" t="s">
        <v>530</v>
      </c>
      <c r="O1046" s="67"/>
      <c r="P1046" s="80">
        <v>1039</v>
      </c>
    </row>
    <row r="1047" spans="1:16" ht="30" x14ac:dyDescent="0.2">
      <c r="A1047" s="81">
        <v>1033</v>
      </c>
      <c r="B1047" s="82" t="s">
        <v>2883</v>
      </c>
      <c r="C1047" s="83" t="s">
        <v>1319</v>
      </c>
      <c r="D1047" s="83" t="s">
        <v>2884</v>
      </c>
      <c r="E1047" s="83" t="s">
        <v>2885</v>
      </c>
      <c r="F1047" s="84">
        <v>20000</v>
      </c>
      <c r="G1047" s="84">
        <v>20000</v>
      </c>
      <c r="H1047" s="89" t="s">
        <v>127</v>
      </c>
      <c r="I1047" s="86">
        <v>0</v>
      </c>
      <c r="J1047" s="86">
        <v>0</v>
      </c>
      <c r="K1047" s="87">
        <v>0</v>
      </c>
      <c r="L1047" s="87">
        <v>0</v>
      </c>
      <c r="M1047" s="84">
        <v>20000</v>
      </c>
      <c r="N1047" s="88" t="s">
        <v>530</v>
      </c>
      <c r="O1047" s="67"/>
      <c r="P1047" s="80">
        <v>1040</v>
      </c>
    </row>
    <row r="1048" spans="1:16" ht="30" x14ac:dyDescent="0.2">
      <c r="A1048" s="81">
        <v>1034</v>
      </c>
      <c r="B1048" s="82" t="s">
        <v>2886</v>
      </c>
      <c r="C1048" s="83" t="s">
        <v>1319</v>
      </c>
      <c r="D1048" s="83" t="s">
        <v>2887</v>
      </c>
      <c r="E1048" s="83" t="s">
        <v>2888</v>
      </c>
      <c r="F1048" s="84">
        <v>54000</v>
      </c>
      <c r="G1048" s="84">
        <v>54000</v>
      </c>
      <c r="H1048" s="89" t="s">
        <v>127</v>
      </c>
      <c r="I1048" s="86">
        <v>0</v>
      </c>
      <c r="J1048" s="86">
        <v>0</v>
      </c>
      <c r="K1048" s="87">
        <v>0</v>
      </c>
      <c r="L1048" s="87">
        <v>0</v>
      </c>
      <c r="M1048" s="84">
        <v>54000</v>
      </c>
      <c r="N1048" s="88" t="s">
        <v>530</v>
      </c>
      <c r="O1048" s="67"/>
      <c r="P1048" s="80">
        <v>1041</v>
      </c>
    </row>
    <row r="1049" spans="1:16" ht="30" x14ac:dyDescent="0.2">
      <c r="A1049" s="81">
        <v>1035</v>
      </c>
      <c r="B1049" s="82" t="s">
        <v>2889</v>
      </c>
      <c r="C1049" s="83" t="s">
        <v>1319</v>
      </c>
      <c r="D1049" s="83" t="s">
        <v>2890</v>
      </c>
      <c r="E1049" s="83" t="s">
        <v>2891</v>
      </c>
      <c r="F1049" s="84">
        <v>15000</v>
      </c>
      <c r="G1049" s="84">
        <v>15000</v>
      </c>
      <c r="H1049" s="89" t="s">
        <v>127</v>
      </c>
      <c r="I1049" s="86">
        <v>0</v>
      </c>
      <c r="J1049" s="86">
        <v>0</v>
      </c>
      <c r="K1049" s="87">
        <v>0</v>
      </c>
      <c r="L1049" s="87">
        <v>0</v>
      </c>
      <c r="M1049" s="84">
        <v>15000</v>
      </c>
      <c r="N1049" s="88" t="s">
        <v>530</v>
      </c>
      <c r="O1049" s="67"/>
      <c r="P1049" s="80">
        <v>1042</v>
      </c>
    </row>
    <row r="1050" spans="1:16" x14ac:dyDescent="0.2">
      <c r="A1050" s="81">
        <v>1036</v>
      </c>
      <c r="B1050" s="82" t="s">
        <v>2892</v>
      </c>
      <c r="C1050" s="83" t="s">
        <v>684</v>
      </c>
      <c r="D1050" s="83" t="s">
        <v>2893</v>
      </c>
      <c r="E1050" s="83" t="s">
        <v>2894</v>
      </c>
      <c r="F1050" s="84">
        <v>65000</v>
      </c>
      <c r="G1050" s="84">
        <v>65000</v>
      </c>
      <c r="H1050" s="89" t="s">
        <v>127</v>
      </c>
      <c r="I1050" s="86">
        <v>0</v>
      </c>
      <c r="J1050" s="86">
        <v>0</v>
      </c>
      <c r="K1050" s="87">
        <v>0</v>
      </c>
      <c r="L1050" s="87">
        <v>0</v>
      </c>
      <c r="M1050" s="84">
        <v>65000</v>
      </c>
      <c r="N1050" s="88" t="s">
        <v>530</v>
      </c>
      <c r="O1050" s="67"/>
      <c r="P1050" s="80">
        <v>1043</v>
      </c>
    </row>
    <row r="1051" spans="1:16" x14ac:dyDescent="0.2">
      <c r="A1051" s="81">
        <v>1037</v>
      </c>
      <c r="B1051" s="82" t="s">
        <v>2895</v>
      </c>
      <c r="C1051" s="83" t="s">
        <v>684</v>
      </c>
      <c r="D1051" s="83" t="s">
        <v>2896</v>
      </c>
      <c r="E1051" s="83" t="s">
        <v>2897</v>
      </c>
      <c r="F1051" s="84">
        <v>10000</v>
      </c>
      <c r="G1051" s="84">
        <v>10000</v>
      </c>
      <c r="H1051" s="89" t="s">
        <v>127</v>
      </c>
      <c r="I1051" s="86">
        <v>0</v>
      </c>
      <c r="J1051" s="86">
        <v>0</v>
      </c>
      <c r="K1051" s="87">
        <v>0</v>
      </c>
      <c r="L1051" s="87">
        <v>0</v>
      </c>
      <c r="M1051" s="84">
        <v>10000</v>
      </c>
      <c r="N1051" s="88" t="s">
        <v>530</v>
      </c>
      <c r="O1051" s="67"/>
      <c r="P1051" s="80">
        <v>1044</v>
      </c>
    </row>
    <row r="1052" spans="1:16" ht="30" x14ac:dyDescent="0.2">
      <c r="A1052" s="81">
        <v>1038</v>
      </c>
      <c r="B1052" s="82" t="s">
        <v>2898</v>
      </c>
      <c r="C1052" s="83" t="s">
        <v>1325</v>
      </c>
      <c r="D1052" s="83" t="s">
        <v>1800</v>
      </c>
      <c r="E1052" s="83" t="s">
        <v>2899</v>
      </c>
      <c r="F1052" s="84">
        <v>15000</v>
      </c>
      <c r="G1052" s="84">
        <v>15000</v>
      </c>
      <c r="H1052" s="89" t="s">
        <v>127</v>
      </c>
      <c r="I1052" s="86">
        <v>0</v>
      </c>
      <c r="J1052" s="86">
        <v>0</v>
      </c>
      <c r="K1052" s="87">
        <v>0</v>
      </c>
      <c r="L1052" s="87">
        <v>0</v>
      </c>
      <c r="M1052" s="84">
        <v>15000</v>
      </c>
      <c r="N1052" s="88" t="s">
        <v>530</v>
      </c>
      <c r="O1052" s="67"/>
      <c r="P1052" s="80">
        <v>1045</v>
      </c>
    </row>
    <row r="1053" spans="1:16" ht="30" x14ac:dyDescent="0.2">
      <c r="A1053" s="81">
        <v>1039</v>
      </c>
      <c r="B1053" s="82" t="s">
        <v>2900</v>
      </c>
      <c r="C1053" s="83" t="s">
        <v>1325</v>
      </c>
      <c r="D1053" s="83" t="s">
        <v>1419</v>
      </c>
      <c r="E1053" s="83" t="s">
        <v>2901</v>
      </c>
      <c r="F1053" s="84">
        <v>15000</v>
      </c>
      <c r="G1053" s="84">
        <v>15000</v>
      </c>
      <c r="H1053" s="89" t="s">
        <v>127</v>
      </c>
      <c r="I1053" s="86">
        <v>0</v>
      </c>
      <c r="J1053" s="86">
        <v>0</v>
      </c>
      <c r="K1053" s="87">
        <v>0</v>
      </c>
      <c r="L1053" s="87">
        <v>0</v>
      </c>
      <c r="M1053" s="84">
        <v>15000</v>
      </c>
      <c r="N1053" s="88" t="s">
        <v>530</v>
      </c>
      <c r="O1053" s="67"/>
      <c r="P1053" s="80">
        <v>1046</v>
      </c>
    </row>
    <row r="1054" spans="1:16" ht="30" x14ac:dyDescent="0.2">
      <c r="A1054" s="81">
        <v>1040</v>
      </c>
      <c r="B1054" s="82" t="s">
        <v>2902</v>
      </c>
      <c r="C1054" s="83" t="s">
        <v>1325</v>
      </c>
      <c r="D1054" s="83" t="s">
        <v>2903</v>
      </c>
      <c r="E1054" s="83" t="s">
        <v>2904</v>
      </c>
      <c r="F1054" s="84">
        <v>10000</v>
      </c>
      <c r="G1054" s="84">
        <v>10000</v>
      </c>
      <c r="H1054" s="89" t="s">
        <v>127</v>
      </c>
      <c r="I1054" s="86">
        <v>0</v>
      </c>
      <c r="J1054" s="86">
        <v>0</v>
      </c>
      <c r="K1054" s="87">
        <v>0</v>
      </c>
      <c r="L1054" s="87">
        <v>0</v>
      </c>
      <c r="M1054" s="84">
        <v>10000</v>
      </c>
      <c r="N1054" s="88" t="s">
        <v>530</v>
      </c>
      <c r="O1054" s="67"/>
      <c r="P1054" s="80">
        <v>1047</v>
      </c>
    </row>
    <row r="1055" spans="1:16" ht="30" x14ac:dyDescent="0.2">
      <c r="A1055" s="81">
        <v>1041</v>
      </c>
      <c r="B1055" s="82" t="s">
        <v>2905</v>
      </c>
      <c r="C1055" s="83" t="s">
        <v>1325</v>
      </c>
      <c r="D1055" s="83" t="s">
        <v>2906</v>
      </c>
      <c r="E1055" s="83" t="s">
        <v>2907</v>
      </c>
      <c r="F1055" s="84">
        <v>5000</v>
      </c>
      <c r="G1055" s="84">
        <v>5000</v>
      </c>
      <c r="H1055" s="89" t="s">
        <v>127</v>
      </c>
      <c r="I1055" s="86">
        <v>0</v>
      </c>
      <c r="J1055" s="86">
        <v>0</v>
      </c>
      <c r="K1055" s="87">
        <v>0</v>
      </c>
      <c r="L1055" s="87">
        <v>0</v>
      </c>
      <c r="M1055" s="84">
        <v>5000</v>
      </c>
      <c r="N1055" s="88" t="s">
        <v>530</v>
      </c>
      <c r="O1055" s="67"/>
      <c r="P1055" s="80">
        <v>1048</v>
      </c>
    </row>
    <row r="1056" spans="1:16" ht="30" x14ac:dyDescent="0.2">
      <c r="A1056" s="81">
        <v>1042</v>
      </c>
      <c r="B1056" s="82" t="s">
        <v>2908</v>
      </c>
      <c r="C1056" s="83" t="s">
        <v>2909</v>
      </c>
      <c r="D1056" s="83" t="s">
        <v>2910</v>
      </c>
      <c r="E1056" s="83" t="s">
        <v>2911</v>
      </c>
      <c r="F1056" s="84">
        <v>120000</v>
      </c>
      <c r="G1056" s="84">
        <v>120000</v>
      </c>
      <c r="H1056" s="89" t="s">
        <v>127</v>
      </c>
      <c r="I1056" s="86">
        <v>0</v>
      </c>
      <c r="J1056" s="86">
        <v>0</v>
      </c>
      <c r="K1056" s="87">
        <v>0</v>
      </c>
      <c r="L1056" s="87">
        <v>0</v>
      </c>
      <c r="M1056" s="84">
        <v>120000</v>
      </c>
      <c r="N1056" s="88" t="s">
        <v>530</v>
      </c>
      <c r="O1056" s="67"/>
      <c r="P1056" s="80">
        <v>1049</v>
      </c>
    </row>
    <row r="1057" spans="1:16" ht="30" x14ac:dyDescent="0.2">
      <c r="A1057" s="81">
        <v>1043</v>
      </c>
      <c r="B1057" s="82" t="s">
        <v>2912</v>
      </c>
      <c r="C1057" s="83" t="s">
        <v>705</v>
      </c>
      <c r="D1057" s="83" t="s">
        <v>2913</v>
      </c>
      <c r="E1057" s="83" t="s">
        <v>2914</v>
      </c>
      <c r="F1057" s="84">
        <v>20000</v>
      </c>
      <c r="G1057" s="84">
        <v>20000</v>
      </c>
      <c r="H1057" s="89" t="s">
        <v>127</v>
      </c>
      <c r="I1057" s="86">
        <v>0</v>
      </c>
      <c r="J1057" s="86">
        <v>0</v>
      </c>
      <c r="K1057" s="87">
        <v>0</v>
      </c>
      <c r="L1057" s="87">
        <v>0</v>
      </c>
      <c r="M1057" s="84">
        <v>20000</v>
      </c>
      <c r="N1057" s="88" t="s">
        <v>530</v>
      </c>
      <c r="O1057" s="67"/>
      <c r="P1057" s="80">
        <v>1050</v>
      </c>
    </row>
    <row r="1058" spans="1:16" ht="30" x14ac:dyDescent="0.2">
      <c r="A1058" s="81">
        <v>1044</v>
      </c>
      <c r="B1058" s="82" t="s">
        <v>2915</v>
      </c>
      <c r="C1058" s="83" t="s">
        <v>2916</v>
      </c>
      <c r="D1058" s="83" t="s">
        <v>2917</v>
      </c>
      <c r="E1058" s="83" t="s">
        <v>2918</v>
      </c>
      <c r="F1058" s="84">
        <v>10000</v>
      </c>
      <c r="G1058" s="84">
        <v>10000</v>
      </c>
      <c r="H1058" s="89" t="s">
        <v>127</v>
      </c>
      <c r="I1058" s="86">
        <v>0</v>
      </c>
      <c r="J1058" s="86">
        <v>0</v>
      </c>
      <c r="K1058" s="87">
        <v>0</v>
      </c>
      <c r="L1058" s="87">
        <v>0</v>
      </c>
      <c r="M1058" s="84">
        <v>10000</v>
      </c>
      <c r="N1058" s="88" t="s">
        <v>530</v>
      </c>
      <c r="O1058" s="67"/>
      <c r="P1058" s="80">
        <v>1051</v>
      </c>
    </row>
    <row r="1059" spans="1:16" x14ac:dyDescent="0.2">
      <c r="A1059" s="81">
        <v>1045</v>
      </c>
      <c r="B1059" s="82" t="s">
        <v>2919</v>
      </c>
      <c r="C1059" s="83" t="s">
        <v>708</v>
      </c>
      <c r="D1059" s="83" t="s">
        <v>2920</v>
      </c>
      <c r="E1059" s="83" t="s">
        <v>2921</v>
      </c>
      <c r="F1059" s="84">
        <v>300000</v>
      </c>
      <c r="G1059" s="84">
        <v>300000</v>
      </c>
      <c r="H1059" s="89" t="s">
        <v>127</v>
      </c>
      <c r="I1059" s="86">
        <v>0</v>
      </c>
      <c r="J1059" s="86">
        <v>0</v>
      </c>
      <c r="K1059" s="87">
        <v>0</v>
      </c>
      <c r="L1059" s="87">
        <v>0</v>
      </c>
      <c r="M1059" s="84">
        <v>300000</v>
      </c>
      <c r="N1059" s="88" t="s">
        <v>530</v>
      </c>
      <c r="O1059" s="67"/>
      <c r="P1059" s="80">
        <v>1052</v>
      </c>
    </row>
    <row r="1060" spans="1:16" x14ac:dyDescent="0.2">
      <c r="A1060" s="81">
        <v>1046</v>
      </c>
      <c r="B1060" s="82" t="s">
        <v>2922</v>
      </c>
      <c r="C1060" s="83" t="s">
        <v>708</v>
      </c>
      <c r="D1060" s="83" t="s">
        <v>2923</v>
      </c>
      <c r="E1060" s="83" t="s">
        <v>2924</v>
      </c>
      <c r="F1060" s="84">
        <v>5000</v>
      </c>
      <c r="G1060" s="84">
        <v>5000</v>
      </c>
      <c r="H1060" s="89" t="s">
        <v>127</v>
      </c>
      <c r="I1060" s="86">
        <v>0</v>
      </c>
      <c r="J1060" s="86">
        <v>0</v>
      </c>
      <c r="K1060" s="87">
        <v>0</v>
      </c>
      <c r="L1060" s="87">
        <v>0</v>
      </c>
      <c r="M1060" s="84">
        <v>5000</v>
      </c>
      <c r="N1060" s="88" t="s">
        <v>530</v>
      </c>
      <c r="O1060" s="67"/>
      <c r="P1060" s="80">
        <v>1053</v>
      </c>
    </row>
    <row r="1061" spans="1:16" x14ac:dyDescent="0.2">
      <c r="A1061" s="81">
        <v>1047</v>
      </c>
      <c r="B1061" s="82" t="s">
        <v>2925</v>
      </c>
      <c r="C1061" s="83" t="s">
        <v>2926</v>
      </c>
      <c r="D1061" s="83" t="s">
        <v>2927</v>
      </c>
      <c r="E1061" s="83" t="s">
        <v>2928</v>
      </c>
      <c r="F1061" s="84">
        <v>25000</v>
      </c>
      <c r="G1061" s="84">
        <v>25000</v>
      </c>
      <c r="H1061" s="89" t="s">
        <v>127</v>
      </c>
      <c r="I1061" s="86">
        <v>0</v>
      </c>
      <c r="J1061" s="86">
        <v>0</v>
      </c>
      <c r="K1061" s="87">
        <v>0</v>
      </c>
      <c r="L1061" s="87">
        <v>0</v>
      </c>
      <c r="M1061" s="84">
        <v>25000</v>
      </c>
      <c r="N1061" s="88" t="s">
        <v>530</v>
      </c>
      <c r="O1061" s="67"/>
      <c r="P1061" s="80">
        <v>1054</v>
      </c>
    </row>
    <row r="1062" spans="1:16" x14ac:dyDescent="0.2">
      <c r="A1062" s="81">
        <v>1048</v>
      </c>
      <c r="B1062" s="82" t="s">
        <v>2929</v>
      </c>
      <c r="C1062" s="83" t="s">
        <v>715</v>
      </c>
      <c r="D1062" s="83" t="s">
        <v>2930</v>
      </c>
      <c r="E1062" s="83" t="s">
        <v>2931</v>
      </c>
      <c r="F1062" s="84">
        <v>30000</v>
      </c>
      <c r="G1062" s="84">
        <v>30000</v>
      </c>
      <c r="H1062" s="89" t="s">
        <v>127</v>
      </c>
      <c r="I1062" s="86">
        <v>0</v>
      </c>
      <c r="J1062" s="86">
        <v>0</v>
      </c>
      <c r="K1062" s="87">
        <v>0</v>
      </c>
      <c r="L1062" s="87">
        <v>0</v>
      </c>
      <c r="M1062" s="84">
        <v>30000</v>
      </c>
      <c r="N1062" s="88" t="s">
        <v>530</v>
      </c>
      <c r="O1062" s="67"/>
      <c r="P1062" s="80">
        <v>1055</v>
      </c>
    </row>
    <row r="1063" spans="1:16" x14ac:dyDescent="0.2">
      <c r="A1063" s="81">
        <v>1049</v>
      </c>
      <c r="B1063" s="82" t="s">
        <v>2932</v>
      </c>
      <c r="C1063" s="83" t="s">
        <v>2933</v>
      </c>
      <c r="D1063" s="83" t="s">
        <v>2934</v>
      </c>
      <c r="E1063" s="83" t="s">
        <v>2935</v>
      </c>
      <c r="F1063" s="84">
        <v>96000</v>
      </c>
      <c r="G1063" s="84">
        <v>96000</v>
      </c>
      <c r="H1063" s="89" t="s">
        <v>127</v>
      </c>
      <c r="I1063" s="86">
        <v>0</v>
      </c>
      <c r="J1063" s="86">
        <v>0</v>
      </c>
      <c r="K1063" s="87">
        <v>0</v>
      </c>
      <c r="L1063" s="87">
        <v>0</v>
      </c>
      <c r="M1063" s="84">
        <v>96000</v>
      </c>
      <c r="N1063" s="88" t="s">
        <v>530</v>
      </c>
      <c r="O1063" s="67"/>
      <c r="P1063" s="80">
        <v>1056</v>
      </c>
    </row>
    <row r="1064" spans="1:16" x14ac:dyDescent="0.2">
      <c r="A1064" s="81">
        <v>1050</v>
      </c>
      <c r="B1064" s="82" t="s">
        <v>2936</v>
      </c>
      <c r="C1064" s="83" t="s">
        <v>727</v>
      </c>
      <c r="D1064" s="83" t="s">
        <v>2937</v>
      </c>
      <c r="E1064" s="83" t="s">
        <v>2938</v>
      </c>
      <c r="F1064" s="84">
        <v>1000000</v>
      </c>
      <c r="G1064" s="84">
        <v>1000000</v>
      </c>
      <c r="H1064" s="89" t="s">
        <v>127</v>
      </c>
      <c r="I1064" s="86">
        <v>0</v>
      </c>
      <c r="J1064" s="86">
        <v>0</v>
      </c>
      <c r="K1064" s="87">
        <v>0</v>
      </c>
      <c r="L1064" s="87">
        <v>0</v>
      </c>
      <c r="M1064" s="84">
        <v>1000000</v>
      </c>
      <c r="N1064" s="88" t="s">
        <v>530</v>
      </c>
      <c r="O1064" s="67"/>
      <c r="P1064" s="80">
        <v>1057</v>
      </c>
    </row>
    <row r="1065" spans="1:16" x14ac:dyDescent="0.2">
      <c r="A1065" s="81">
        <v>1051</v>
      </c>
      <c r="B1065" s="82" t="s">
        <v>2939</v>
      </c>
      <c r="C1065" s="83" t="s">
        <v>481</v>
      </c>
      <c r="D1065" s="83" t="s">
        <v>2940</v>
      </c>
      <c r="E1065" s="83" t="s">
        <v>2941</v>
      </c>
      <c r="F1065" s="84">
        <v>40000</v>
      </c>
      <c r="G1065" s="84">
        <v>40000</v>
      </c>
      <c r="H1065" s="89" t="s">
        <v>127</v>
      </c>
      <c r="I1065" s="86">
        <v>0</v>
      </c>
      <c r="J1065" s="86">
        <v>0</v>
      </c>
      <c r="K1065" s="87">
        <v>0</v>
      </c>
      <c r="L1065" s="87">
        <v>0</v>
      </c>
      <c r="M1065" s="84">
        <v>40000</v>
      </c>
      <c r="N1065" s="88" t="s">
        <v>530</v>
      </c>
      <c r="O1065" s="67"/>
      <c r="P1065" s="80">
        <v>1058</v>
      </c>
    </row>
    <row r="1066" spans="1:16" x14ac:dyDescent="0.2">
      <c r="A1066" s="81">
        <v>1052</v>
      </c>
      <c r="B1066" s="82" t="s">
        <v>2942</v>
      </c>
      <c r="C1066" s="83" t="s">
        <v>481</v>
      </c>
      <c r="D1066" s="83" t="s">
        <v>2943</v>
      </c>
      <c r="E1066" s="83" t="s">
        <v>2944</v>
      </c>
      <c r="F1066" s="84">
        <v>150000</v>
      </c>
      <c r="G1066" s="84">
        <v>150000</v>
      </c>
      <c r="H1066" s="89" t="s">
        <v>127</v>
      </c>
      <c r="I1066" s="86">
        <v>0</v>
      </c>
      <c r="J1066" s="86">
        <v>0</v>
      </c>
      <c r="K1066" s="87">
        <v>0</v>
      </c>
      <c r="L1066" s="87">
        <v>0</v>
      </c>
      <c r="M1066" s="84">
        <v>150000</v>
      </c>
      <c r="N1066" s="88" t="s">
        <v>530</v>
      </c>
      <c r="O1066" s="67"/>
      <c r="P1066" s="80">
        <v>1059</v>
      </c>
    </row>
    <row r="1067" spans="1:16" x14ac:dyDescent="0.2">
      <c r="A1067" s="81">
        <v>1053</v>
      </c>
      <c r="B1067" s="82" t="s">
        <v>2945</v>
      </c>
      <c r="C1067" s="83" t="s">
        <v>481</v>
      </c>
      <c r="D1067" s="83" t="s">
        <v>2007</v>
      </c>
      <c r="E1067" s="83" t="s">
        <v>2946</v>
      </c>
      <c r="F1067" s="84">
        <v>21500</v>
      </c>
      <c r="G1067" s="84">
        <v>21500</v>
      </c>
      <c r="H1067" s="89" t="s">
        <v>127</v>
      </c>
      <c r="I1067" s="86">
        <v>0</v>
      </c>
      <c r="J1067" s="86">
        <v>0</v>
      </c>
      <c r="K1067" s="87">
        <v>0</v>
      </c>
      <c r="L1067" s="87">
        <v>0</v>
      </c>
      <c r="M1067" s="84">
        <v>21500</v>
      </c>
      <c r="N1067" s="88" t="s">
        <v>530</v>
      </c>
      <c r="O1067" s="67"/>
      <c r="P1067" s="80">
        <v>1060</v>
      </c>
    </row>
    <row r="1068" spans="1:16" x14ac:dyDescent="0.2">
      <c r="A1068" s="81">
        <v>1054</v>
      </c>
      <c r="B1068" s="82" t="s">
        <v>2947</v>
      </c>
      <c r="C1068" s="83" t="s">
        <v>2948</v>
      </c>
      <c r="D1068" s="83" t="s">
        <v>2949</v>
      </c>
      <c r="E1068" s="83" t="s">
        <v>2950</v>
      </c>
      <c r="F1068" s="84">
        <v>20000</v>
      </c>
      <c r="G1068" s="84">
        <v>20000</v>
      </c>
      <c r="H1068" s="89" t="s">
        <v>127</v>
      </c>
      <c r="I1068" s="86">
        <v>0</v>
      </c>
      <c r="J1068" s="86">
        <v>0</v>
      </c>
      <c r="K1068" s="87">
        <v>0</v>
      </c>
      <c r="L1068" s="87">
        <v>0</v>
      </c>
      <c r="M1068" s="84">
        <v>20000</v>
      </c>
      <c r="N1068" s="88" t="s">
        <v>530</v>
      </c>
      <c r="O1068" s="67"/>
      <c r="P1068" s="80">
        <v>1061</v>
      </c>
    </row>
    <row r="1069" spans="1:16" x14ac:dyDescent="0.2">
      <c r="A1069" s="81">
        <v>1055</v>
      </c>
      <c r="B1069" s="82" t="s">
        <v>2951</v>
      </c>
      <c r="C1069" s="83" t="s">
        <v>2948</v>
      </c>
      <c r="D1069" s="83" t="s">
        <v>2952</v>
      </c>
      <c r="E1069" s="83" t="s">
        <v>2953</v>
      </c>
      <c r="F1069" s="84">
        <v>15000</v>
      </c>
      <c r="G1069" s="84">
        <v>15000</v>
      </c>
      <c r="H1069" s="89" t="s">
        <v>127</v>
      </c>
      <c r="I1069" s="86">
        <v>0</v>
      </c>
      <c r="J1069" s="86">
        <v>0</v>
      </c>
      <c r="K1069" s="87">
        <v>0</v>
      </c>
      <c r="L1069" s="87">
        <v>0</v>
      </c>
      <c r="M1069" s="84">
        <v>15000</v>
      </c>
      <c r="N1069" s="88" t="s">
        <v>530</v>
      </c>
      <c r="O1069" s="67"/>
      <c r="P1069" s="80">
        <v>1062</v>
      </c>
    </row>
    <row r="1070" spans="1:16" x14ac:dyDescent="0.2">
      <c r="A1070" s="81">
        <v>1056</v>
      </c>
      <c r="B1070" s="82" t="s">
        <v>2954</v>
      </c>
      <c r="C1070" s="83" t="s">
        <v>2955</v>
      </c>
      <c r="D1070" s="83" t="s">
        <v>2084</v>
      </c>
      <c r="E1070" s="83" t="s">
        <v>2956</v>
      </c>
      <c r="F1070" s="84">
        <v>5000</v>
      </c>
      <c r="G1070" s="84">
        <v>5000</v>
      </c>
      <c r="H1070" s="89" t="s">
        <v>127</v>
      </c>
      <c r="I1070" s="86">
        <v>0</v>
      </c>
      <c r="J1070" s="86">
        <v>0</v>
      </c>
      <c r="K1070" s="87">
        <v>0</v>
      </c>
      <c r="L1070" s="87">
        <v>0</v>
      </c>
      <c r="M1070" s="84">
        <v>5000</v>
      </c>
      <c r="N1070" s="88" t="s">
        <v>530</v>
      </c>
      <c r="O1070" s="67"/>
      <c r="P1070" s="80">
        <v>1063</v>
      </c>
    </row>
    <row r="1071" spans="1:16" x14ac:dyDescent="0.2">
      <c r="A1071" s="81">
        <v>1057</v>
      </c>
      <c r="B1071" s="82" t="s">
        <v>2957</v>
      </c>
      <c r="C1071" s="83" t="s">
        <v>2955</v>
      </c>
      <c r="D1071" s="83" t="s">
        <v>2958</v>
      </c>
      <c r="E1071" s="83" t="s">
        <v>2959</v>
      </c>
      <c r="F1071" s="84">
        <v>50000</v>
      </c>
      <c r="G1071" s="84">
        <v>50000</v>
      </c>
      <c r="H1071" s="89" t="s">
        <v>127</v>
      </c>
      <c r="I1071" s="86">
        <v>0</v>
      </c>
      <c r="J1071" s="86">
        <v>0</v>
      </c>
      <c r="K1071" s="87">
        <v>0</v>
      </c>
      <c r="L1071" s="87">
        <v>0</v>
      </c>
      <c r="M1071" s="84">
        <v>50000</v>
      </c>
      <c r="N1071" s="88" t="s">
        <v>530</v>
      </c>
      <c r="O1071" s="67"/>
      <c r="P1071" s="80">
        <v>1064</v>
      </c>
    </row>
    <row r="1072" spans="1:16" x14ac:dyDescent="0.2">
      <c r="A1072" s="81">
        <v>1058</v>
      </c>
      <c r="B1072" s="82" t="s">
        <v>2960</v>
      </c>
      <c r="C1072" s="83" t="s">
        <v>481</v>
      </c>
      <c r="D1072" s="83" t="s">
        <v>2723</v>
      </c>
      <c r="E1072" s="83" t="s">
        <v>2961</v>
      </c>
      <c r="F1072" s="84">
        <v>15000</v>
      </c>
      <c r="G1072" s="84">
        <v>15000</v>
      </c>
      <c r="H1072" s="89" t="s">
        <v>127</v>
      </c>
      <c r="I1072" s="86">
        <v>0</v>
      </c>
      <c r="J1072" s="86">
        <v>0</v>
      </c>
      <c r="K1072" s="87">
        <v>0</v>
      </c>
      <c r="L1072" s="87">
        <v>0</v>
      </c>
      <c r="M1072" s="84">
        <v>15000</v>
      </c>
      <c r="N1072" s="88" t="s">
        <v>530</v>
      </c>
      <c r="O1072" s="67"/>
      <c r="P1072" s="80">
        <v>1065</v>
      </c>
    </row>
    <row r="1073" spans="1:16" x14ac:dyDescent="0.2">
      <c r="A1073" s="81">
        <v>1059</v>
      </c>
      <c r="B1073" s="82" t="s">
        <v>2962</v>
      </c>
      <c r="C1073" s="83" t="s">
        <v>481</v>
      </c>
      <c r="D1073" s="83" t="s">
        <v>2963</v>
      </c>
      <c r="E1073" s="83" t="s">
        <v>2964</v>
      </c>
      <c r="F1073" s="84">
        <v>27500</v>
      </c>
      <c r="G1073" s="84">
        <v>27500</v>
      </c>
      <c r="H1073" s="89" t="s">
        <v>127</v>
      </c>
      <c r="I1073" s="86">
        <v>0</v>
      </c>
      <c r="J1073" s="86">
        <v>0</v>
      </c>
      <c r="K1073" s="87">
        <v>0</v>
      </c>
      <c r="L1073" s="87">
        <v>0</v>
      </c>
      <c r="M1073" s="84">
        <v>27500</v>
      </c>
      <c r="N1073" s="88" t="s">
        <v>530</v>
      </c>
      <c r="O1073" s="67"/>
      <c r="P1073" s="80">
        <v>1066</v>
      </c>
    </row>
    <row r="1074" spans="1:16" x14ac:dyDescent="0.2">
      <c r="A1074" s="81">
        <v>1060</v>
      </c>
      <c r="B1074" s="82" t="s">
        <v>2965</v>
      </c>
      <c r="C1074" s="83" t="s">
        <v>481</v>
      </c>
      <c r="D1074" s="83" t="s">
        <v>2966</v>
      </c>
      <c r="E1074" s="83" t="s">
        <v>2967</v>
      </c>
      <c r="F1074" s="84">
        <v>20000</v>
      </c>
      <c r="G1074" s="84">
        <v>20000</v>
      </c>
      <c r="H1074" s="89" t="s">
        <v>127</v>
      </c>
      <c r="I1074" s="86">
        <v>0</v>
      </c>
      <c r="J1074" s="86">
        <v>0</v>
      </c>
      <c r="K1074" s="87">
        <v>0</v>
      </c>
      <c r="L1074" s="87">
        <v>0</v>
      </c>
      <c r="M1074" s="84">
        <v>20000</v>
      </c>
      <c r="N1074" s="88" t="s">
        <v>530</v>
      </c>
      <c r="O1074" s="67"/>
      <c r="P1074" s="80">
        <v>1067</v>
      </c>
    </row>
    <row r="1075" spans="1:16" x14ac:dyDescent="0.2">
      <c r="A1075" s="81">
        <v>1061</v>
      </c>
      <c r="B1075" s="82" t="s">
        <v>2968</v>
      </c>
      <c r="C1075" s="83" t="s">
        <v>481</v>
      </c>
      <c r="D1075" s="83" t="s">
        <v>2969</v>
      </c>
      <c r="E1075" s="83" t="s">
        <v>2970</v>
      </c>
      <c r="F1075" s="84">
        <v>36000</v>
      </c>
      <c r="G1075" s="84">
        <v>36000</v>
      </c>
      <c r="H1075" s="89" t="s">
        <v>127</v>
      </c>
      <c r="I1075" s="86">
        <v>0</v>
      </c>
      <c r="J1075" s="86">
        <v>0</v>
      </c>
      <c r="K1075" s="87">
        <v>0</v>
      </c>
      <c r="L1075" s="87">
        <v>0</v>
      </c>
      <c r="M1075" s="84">
        <v>36000</v>
      </c>
      <c r="N1075" s="88" t="s">
        <v>530</v>
      </c>
      <c r="O1075" s="67"/>
      <c r="P1075" s="80">
        <v>1068</v>
      </c>
    </row>
    <row r="1076" spans="1:16" x14ac:dyDescent="0.2">
      <c r="A1076" s="81">
        <v>1062</v>
      </c>
      <c r="B1076" s="82" t="s">
        <v>2971</v>
      </c>
      <c r="C1076" s="83" t="s">
        <v>481</v>
      </c>
      <c r="D1076" s="83" t="s">
        <v>2972</v>
      </c>
      <c r="E1076" s="83" t="s">
        <v>2973</v>
      </c>
      <c r="F1076" s="84">
        <v>48000</v>
      </c>
      <c r="G1076" s="84">
        <v>48000</v>
      </c>
      <c r="H1076" s="89" t="s">
        <v>127</v>
      </c>
      <c r="I1076" s="86">
        <v>0</v>
      </c>
      <c r="J1076" s="86">
        <v>0</v>
      </c>
      <c r="K1076" s="87">
        <v>0</v>
      </c>
      <c r="L1076" s="87">
        <v>0</v>
      </c>
      <c r="M1076" s="84">
        <v>48000</v>
      </c>
      <c r="N1076" s="88" t="s">
        <v>530</v>
      </c>
      <c r="O1076" s="67"/>
      <c r="P1076" s="80">
        <v>1069</v>
      </c>
    </row>
    <row r="1077" spans="1:16" ht="30" x14ac:dyDescent="0.2">
      <c r="A1077" s="81">
        <v>1063</v>
      </c>
      <c r="B1077" s="82" t="s">
        <v>2974</v>
      </c>
      <c r="C1077" s="83" t="s">
        <v>481</v>
      </c>
      <c r="D1077" s="83" t="s">
        <v>2975</v>
      </c>
      <c r="E1077" s="83" t="s">
        <v>2976</v>
      </c>
      <c r="F1077" s="84">
        <v>5000</v>
      </c>
      <c r="G1077" s="84">
        <v>5000</v>
      </c>
      <c r="H1077" s="89" t="s">
        <v>127</v>
      </c>
      <c r="I1077" s="86">
        <v>0</v>
      </c>
      <c r="J1077" s="86">
        <v>0</v>
      </c>
      <c r="K1077" s="87">
        <v>0</v>
      </c>
      <c r="L1077" s="87">
        <v>0</v>
      </c>
      <c r="M1077" s="84">
        <v>5000</v>
      </c>
      <c r="N1077" s="88" t="s">
        <v>530</v>
      </c>
      <c r="O1077" s="67"/>
      <c r="P1077" s="80">
        <v>1070</v>
      </c>
    </row>
    <row r="1078" spans="1:16" ht="30" x14ac:dyDescent="0.2">
      <c r="A1078" s="81">
        <v>1064</v>
      </c>
      <c r="B1078" s="82" t="s">
        <v>2977</v>
      </c>
      <c r="C1078" s="83" t="s">
        <v>1799</v>
      </c>
      <c r="D1078" s="83" t="s">
        <v>2978</v>
      </c>
      <c r="E1078" s="83" t="s">
        <v>2979</v>
      </c>
      <c r="F1078" s="84">
        <v>8000</v>
      </c>
      <c r="G1078" s="84">
        <v>8000</v>
      </c>
      <c r="H1078" s="89" t="s">
        <v>127</v>
      </c>
      <c r="I1078" s="86">
        <v>0</v>
      </c>
      <c r="J1078" s="86">
        <v>0</v>
      </c>
      <c r="K1078" s="87">
        <v>0</v>
      </c>
      <c r="L1078" s="87">
        <v>0</v>
      </c>
      <c r="M1078" s="84">
        <v>8000</v>
      </c>
      <c r="N1078" s="88" t="s">
        <v>530</v>
      </c>
      <c r="O1078" s="67"/>
      <c r="P1078" s="80">
        <v>1071</v>
      </c>
    </row>
    <row r="1079" spans="1:16" ht="30" x14ac:dyDescent="0.2">
      <c r="A1079" s="81">
        <v>1065</v>
      </c>
      <c r="B1079" s="82" t="s">
        <v>2980</v>
      </c>
      <c r="C1079" s="83" t="s">
        <v>2981</v>
      </c>
      <c r="D1079" s="83" t="s">
        <v>1843</v>
      </c>
      <c r="E1079" s="83" t="s">
        <v>2982</v>
      </c>
      <c r="F1079" s="84">
        <v>50000</v>
      </c>
      <c r="G1079" s="84">
        <v>50000</v>
      </c>
      <c r="H1079" s="89" t="s">
        <v>127</v>
      </c>
      <c r="I1079" s="86">
        <v>0</v>
      </c>
      <c r="J1079" s="86">
        <v>0</v>
      </c>
      <c r="K1079" s="87">
        <v>0</v>
      </c>
      <c r="L1079" s="87">
        <v>0</v>
      </c>
      <c r="M1079" s="84">
        <v>50000</v>
      </c>
      <c r="N1079" s="88" t="s">
        <v>530</v>
      </c>
      <c r="O1079" s="67"/>
      <c r="P1079" s="80">
        <v>1072</v>
      </c>
    </row>
    <row r="1080" spans="1:16" ht="30" x14ac:dyDescent="0.2">
      <c r="A1080" s="81">
        <v>1066</v>
      </c>
      <c r="B1080" s="82" t="s">
        <v>2983</v>
      </c>
      <c r="C1080" s="83" t="s">
        <v>735</v>
      </c>
      <c r="D1080" s="83" t="s">
        <v>2984</v>
      </c>
      <c r="E1080" s="83" t="s">
        <v>2985</v>
      </c>
      <c r="F1080" s="84">
        <v>7500</v>
      </c>
      <c r="G1080" s="84">
        <v>7500</v>
      </c>
      <c r="H1080" s="89" t="s">
        <v>127</v>
      </c>
      <c r="I1080" s="86">
        <v>0</v>
      </c>
      <c r="J1080" s="86">
        <v>0</v>
      </c>
      <c r="K1080" s="87">
        <v>0</v>
      </c>
      <c r="L1080" s="87">
        <v>0</v>
      </c>
      <c r="M1080" s="84">
        <v>7500</v>
      </c>
      <c r="N1080" s="88" t="s">
        <v>530</v>
      </c>
      <c r="O1080" s="67"/>
      <c r="P1080" s="80">
        <v>1073</v>
      </c>
    </row>
    <row r="1081" spans="1:16" ht="30" x14ac:dyDescent="0.2">
      <c r="A1081" s="81">
        <v>1067</v>
      </c>
      <c r="B1081" s="82" t="s">
        <v>2986</v>
      </c>
      <c r="C1081" s="83" t="s">
        <v>735</v>
      </c>
      <c r="D1081" s="83" t="s">
        <v>2987</v>
      </c>
      <c r="E1081" s="83" t="s">
        <v>2988</v>
      </c>
      <c r="F1081" s="84">
        <v>10000</v>
      </c>
      <c r="G1081" s="84">
        <v>10000</v>
      </c>
      <c r="H1081" s="89" t="s">
        <v>127</v>
      </c>
      <c r="I1081" s="86">
        <v>0</v>
      </c>
      <c r="J1081" s="86">
        <v>0</v>
      </c>
      <c r="K1081" s="87">
        <v>0</v>
      </c>
      <c r="L1081" s="87">
        <v>0</v>
      </c>
      <c r="M1081" s="84">
        <v>10000</v>
      </c>
      <c r="N1081" s="88" t="s">
        <v>530</v>
      </c>
      <c r="O1081" s="67"/>
      <c r="P1081" s="80">
        <v>1074</v>
      </c>
    </row>
    <row r="1082" spans="1:16" ht="30" x14ac:dyDescent="0.2">
      <c r="A1082" s="81">
        <v>1068</v>
      </c>
      <c r="B1082" s="82" t="s">
        <v>2989</v>
      </c>
      <c r="C1082" s="83" t="s">
        <v>735</v>
      </c>
      <c r="D1082" s="83" t="s">
        <v>2990</v>
      </c>
      <c r="E1082" s="83" t="s">
        <v>2991</v>
      </c>
      <c r="F1082" s="84">
        <v>2000</v>
      </c>
      <c r="G1082" s="84">
        <v>2000</v>
      </c>
      <c r="H1082" s="89" t="s">
        <v>127</v>
      </c>
      <c r="I1082" s="86">
        <v>0</v>
      </c>
      <c r="J1082" s="86">
        <v>0</v>
      </c>
      <c r="K1082" s="87">
        <v>0</v>
      </c>
      <c r="L1082" s="87">
        <v>0</v>
      </c>
      <c r="M1082" s="84">
        <v>2000</v>
      </c>
      <c r="N1082" s="88" t="s">
        <v>530</v>
      </c>
      <c r="O1082" s="67"/>
      <c r="P1082" s="80">
        <v>1075</v>
      </c>
    </row>
    <row r="1083" spans="1:16" ht="30" x14ac:dyDescent="0.2">
      <c r="A1083" s="81">
        <v>1069</v>
      </c>
      <c r="B1083" s="82" t="s">
        <v>2992</v>
      </c>
      <c r="C1083" s="83" t="s">
        <v>741</v>
      </c>
      <c r="D1083" s="83" t="s">
        <v>2993</v>
      </c>
      <c r="E1083" s="83" t="s">
        <v>2994</v>
      </c>
      <c r="F1083" s="84">
        <v>50000</v>
      </c>
      <c r="G1083" s="84">
        <v>50000</v>
      </c>
      <c r="H1083" s="89" t="s">
        <v>127</v>
      </c>
      <c r="I1083" s="86">
        <v>0</v>
      </c>
      <c r="J1083" s="86">
        <v>0</v>
      </c>
      <c r="K1083" s="87">
        <v>0</v>
      </c>
      <c r="L1083" s="87">
        <v>0</v>
      </c>
      <c r="M1083" s="84">
        <v>50000</v>
      </c>
      <c r="N1083" s="88" t="s">
        <v>530</v>
      </c>
      <c r="O1083" s="67"/>
      <c r="P1083" s="80">
        <v>1076</v>
      </c>
    </row>
    <row r="1084" spans="1:16" x14ac:dyDescent="0.2">
      <c r="A1084" s="81">
        <v>1070</v>
      </c>
      <c r="B1084" s="82" t="s">
        <v>2995</v>
      </c>
      <c r="C1084" s="83" t="s">
        <v>2996</v>
      </c>
      <c r="D1084" s="83" t="s">
        <v>2997</v>
      </c>
      <c r="E1084" s="83" t="s">
        <v>2998</v>
      </c>
      <c r="F1084" s="84">
        <v>50000</v>
      </c>
      <c r="G1084" s="84">
        <v>50000</v>
      </c>
      <c r="H1084" s="89" t="s">
        <v>127</v>
      </c>
      <c r="I1084" s="86">
        <v>0</v>
      </c>
      <c r="J1084" s="86">
        <v>0</v>
      </c>
      <c r="K1084" s="87">
        <v>0</v>
      </c>
      <c r="L1084" s="87">
        <v>0</v>
      </c>
      <c r="M1084" s="84">
        <v>50000</v>
      </c>
      <c r="N1084" s="88" t="s">
        <v>530</v>
      </c>
      <c r="O1084" s="67"/>
      <c r="P1084" s="80">
        <v>1077</v>
      </c>
    </row>
    <row r="1085" spans="1:16" ht="30" x14ac:dyDescent="0.2">
      <c r="A1085" s="81">
        <v>1071</v>
      </c>
      <c r="B1085" s="82" t="s">
        <v>2999</v>
      </c>
      <c r="C1085" s="83" t="s">
        <v>3000</v>
      </c>
      <c r="D1085" s="83" t="s">
        <v>3001</v>
      </c>
      <c r="E1085" s="83" t="s">
        <v>3002</v>
      </c>
      <c r="F1085" s="84">
        <v>50000</v>
      </c>
      <c r="G1085" s="84">
        <v>50000</v>
      </c>
      <c r="H1085" s="89" t="s">
        <v>127</v>
      </c>
      <c r="I1085" s="86">
        <v>0</v>
      </c>
      <c r="J1085" s="86">
        <v>0</v>
      </c>
      <c r="K1085" s="87">
        <v>0</v>
      </c>
      <c r="L1085" s="87">
        <v>0</v>
      </c>
      <c r="M1085" s="84">
        <v>50000</v>
      </c>
      <c r="N1085" s="88" t="s">
        <v>530</v>
      </c>
      <c r="O1085" s="67"/>
      <c r="P1085" s="80">
        <v>1078</v>
      </c>
    </row>
    <row r="1086" spans="1:16" ht="30" x14ac:dyDescent="0.2">
      <c r="A1086" s="81">
        <v>1072</v>
      </c>
      <c r="B1086" s="82" t="s">
        <v>3003</v>
      </c>
      <c r="C1086" s="83" t="s">
        <v>3004</v>
      </c>
      <c r="D1086" s="83" t="s">
        <v>3005</v>
      </c>
      <c r="E1086" s="83" t="s">
        <v>3006</v>
      </c>
      <c r="F1086" s="84">
        <v>7500</v>
      </c>
      <c r="G1086" s="84">
        <v>7500</v>
      </c>
      <c r="H1086" s="89" t="s">
        <v>127</v>
      </c>
      <c r="I1086" s="86">
        <v>0</v>
      </c>
      <c r="J1086" s="86">
        <v>0</v>
      </c>
      <c r="K1086" s="87">
        <v>0</v>
      </c>
      <c r="L1086" s="87">
        <v>0</v>
      </c>
      <c r="M1086" s="84">
        <v>7500</v>
      </c>
      <c r="N1086" s="88" t="s">
        <v>530</v>
      </c>
      <c r="O1086" s="67"/>
      <c r="P1086" s="80">
        <v>1079</v>
      </c>
    </row>
    <row r="1087" spans="1:16" ht="30" x14ac:dyDescent="0.2">
      <c r="A1087" s="81">
        <v>1073</v>
      </c>
      <c r="B1087" s="82" t="s">
        <v>3007</v>
      </c>
      <c r="C1087" s="83" t="s">
        <v>3004</v>
      </c>
      <c r="D1087" s="83" t="s">
        <v>3008</v>
      </c>
      <c r="E1087" s="83" t="s">
        <v>3009</v>
      </c>
      <c r="F1087" s="84">
        <v>15000</v>
      </c>
      <c r="G1087" s="84">
        <v>15000</v>
      </c>
      <c r="H1087" s="89" t="s">
        <v>127</v>
      </c>
      <c r="I1087" s="86">
        <v>0</v>
      </c>
      <c r="J1087" s="86">
        <v>0</v>
      </c>
      <c r="K1087" s="87">
        <v>0</v>
      </c>
      <c r="L1087" s="87">
        <v>0</v>
      </c>
      <c r="M1087" s="84">
        <v>15000</v>
      </c>
      <c r="N1087" s="88" t="s">
        <v>530</v>
      </c>
      <c r="O1087" s="67"/>
      <c r="P1087" s="80">
        <v>1080</v>
      </c>
    </row>
    <row r="1088" spans="1:16" ht="30" x14ac:dyDescent="0.2">
      <c r="A1088" s="81">
        <v>1074</v>
      </c>
      <c r="B1088" s="82" t="s">
        <v>3010</v>
      </c>
      <c r="C1088" s="83" t="s">
        <v>3004</v>
      </c>
      <c r="D1088" s="83" t="s">
        <v>3011</v>
      </c>
      <c r="E1088" s="83" t="s">
        <v>3012</v>
      </c>
      <c r="F1088" s="84">
        <v>5000</v>
      </c>
      <c r="G1088" s="84">
        <v>5000</v>
      </c>
      <c r="H1088" s="89" t="s">
        <v>127</v>
      </c>
      <c r="I1088" s="86">
        <v>0</v>
      </c>
      <c r="J1088" s="86">
        <v>0</v>
      </c>
      <c r="K1088" s="87">
        <v>0</v>
      </c>
      <c r="L1088" s="87">
        <v>0</v>
      </c>
      <c r="M1088" s="84">
        <v>5000</v>
      </c>
      <c r="N1088" s="88" t="s">
        <v>530</v>
      </c>
      <c r="O1088" s="67"/>
      <c r="P1088" s="80">
        <v>1081</v>
      </c>
    </row>
    <row r="1089" spans="1:16" ht="30" x14ac:dyDescent="0.2">
      <c r="A1089" s="81">
        <v>1075</v>
      </c>
      <c r="B1089" s="82" t="s">
        <v>3013</v>
      </c>
      <c r="C1089" s="83" t="s">
        <v>3004</v>
      </c>
      <c r="D1089" s="83" t="s">
        <v>3014</v>
      </c>
      <c r="E1089" s="83" t="s">
        <v>3015</v>
      </c>
      <c r="F1089" s="84">
        <v>10000</v>
      </c>
      <c r="G1089" s="84">
        <v>10000</v>
      </c>
      <c r="H1089" s="89" t="s">
        <v>127</v>
      </c>
      <c r="I1089" s="86">
        <v>0</v>
      </c>
      <c r="J1089" s="86">
        <v>0</v>
      </c>
      <c r="K1089" s="87">
        <v>0</v>
      </c>
      <c r="L1089" s="87">
        <v>0</v>
      </c>
      <c r="M1089" s="84">
        <v>10000</v>
      </c>
      <c r="N1089" s="88" t="s">
        <v>530</v>
      </c>
      <c r="O1089" s="67"/>
      <c r="P1089" s="80">
        <v>1082</v>
      </c>
    </row>
    <row r="1090" spans="1:16" x14ac:dyDescent="0.2">
      <c r="A1090" s="81">
        <v>1076</v>
      </c>
      <c r="B1090" s="82" t="s">
        <v>3016</v>
      </c>
      <c r="C1090" s="83" t="s">
        <v>3017</v>
      </c>
      <c r="D1090" s="83" t="s">
        <v>1625</v>
      </c>
      <c r="E1090" s="83" t="s">
        <v>3018</v>
      </c>
      <c r="F1090" s="84">
        <v>30000</v>
      </c>
      <c r="G1090" s="84">
        <v>30000</v>
      </c>
      <c r="H1090" s="89" t="s">
        <v>127</v>
      </c>
      <c r="I1090" s="86">
        <v>0</v>
      </c>
      <c r="J1090" s="86">
        <v>0</v>
      </c>
      <c r="K1090" s="87">
        <v>0</v>
      </c>
      <c r="L1090" s="87">
        <v>0</v>
      </c>
      <c r="M1090" s="84">
        <v>30000</v>
      </c>
      <c r="N1090" s="88" t="s">
        <v>530</v>
      </c>
      <c r="O1090" s="67"/>
      <c r="P1090" s="80">
        <v>1083</v>
      </c>
    </row>
    <row r="1091" spans="1:16" ht="30" x14ac:dyDescent="0.2">
      <c r="A1091" s="81">
        <v>1077</v>
      </c>
      <c r="B1091" s="82" t="s">
        <v>3019</v>
      </c>
      <c r="C1091" s="83" t="s">
        <v>3020</v>
      </c>
      <c r="D1091" s="83" t="s">
        <v>3021</v>
      </c>
      <c r="E1091" s="83" t="s">
        <v>3022</v>
      </c>
      <c r="F1091" s="84">
        <v>30000</v>
      </c>
      <c r="G1091" s="84">
        <v>30000</v>
      </c>
      <c r="H1091" s="89" t="s">
        <v>127</v>
      </c>
      <c r="I1091" s="86">
        <v>0</v>
      </c>
      <c r="J1091" s="86">
        <v>0</v>
      </c>
      <c r="K1091" s="87">
        <v>0</v>
      </c>
      <c r="L1091" s="87">
        <v>0</v>
      </c>
      <c r="M1091" s="84">
        <v>30000</v>
      </c>
      <c r="N1091" s="88" t="s">
        <v>530</v>
      </c>
      <c r="O1091" s="67"/>
      <c r="P1091" s="80">
        <v>1084</v>
      </c>
    </row>
    <row r="1092" spans="1:16" ht="30" x14ac:dyDescent="0.2">
      <c r="A1092" s="81">
        <v>1078</v>
      </c>
      <c r="B1092" s="82" t="s">
        <v>3023</v>
      </c>
      <c r="C1092" s="83" t="s">
        <v>3024</v>
      </c>
      <c r="D1092" s="83" t="s">
        <v>3025</v>
      </c>
      <c r="E1092" s="83" t="s">
        <v>3026</v>
      </c>
      <c r="F1092" s="84">
        <v>200000</v>
      </c>
      <c r="G1092" s="84">
        <v>200000</v>
      </c>
      <c r="H1092" s="89" t="s">
        <v>127</v>
      </c>
      <c r="I1092" s="86">
        <v>0</v>
      </c>
      <c r="J1092" s="86">
        <v>0</v>
      </c>
      <c r="K1092" s="87">
        <v>0</v>
      </c>
      <c r="L1092" s="87">
        <v>0</v>
      </c>
      <c r="M1092" s="84">
        <v>200000</v>
      </c>
      <c r="N1092" s="88" t="s">
        <v>530</v>
      </c>
      <c r="O1092" s="67"/>
      <c r="P1092" s="80">
        <v>1085</v>
      </c>
    </row>
    <row r="1093" spans="1:16" ht="30" x14ac:dyDescent="0.2">
      <c r="A1093" s="81">
        <v>1079</v>
      </c>
      <c r="B1093" s="82" t="s">
        <v>3027</v>
      </c>
      <c r="C1093" s="83" t="s">
        <v>744</v>
      </c>
      <c r="D1093" s="83" t="s">
        <v>1726</v>
      </c>
      <c r="E1093" s="83" t="s">
        <v>3028</v>
      </c>
      <c r="F1093" s="84">
        <v>10000</v>
      </c>
      <c r="G1093" s="84">
        <v>10000</v>
      </c>
      <c r="H1093" s="89" t="s">
        <v>127</v>
      </c>
      <c r="I1093" s="86">
        <v>0</v>
      </c>
      <c r="J1093" s="86">
        <v>0</v>
      </c>
      <c r="K1093" s="87">
        <v>0</v>
      </c>
      <c r="L1093" s="87">
        <v>0</v>
      </c>
      <c r="M1093" s="84">
        <v>10000</v>
      </c>
      <c r="N1093" s="88" t="s">
        <v>530</v>
      </c>
      <c r="O1093" s="67"/>
      <c r="P1093" s="80">
        <v>1086</v>
      </c>
    </row>
    <row r="1094" spans="1:16" ht="30" x14ac:dyDescent="0.2">
      <c r="A1094" s="81">
        <v>1080</v>
      </c>
      <c r="B1094" s="82" t="s">
        <v>3029</v>
      </c>
      <c r="C1094" s="83" t="s">
        <v>3030</v>
      </c>
      <c r="D1094" s="83" t="s">
        <v>1843</v>
      </c>
      <c r="E1094" s="83" t="s">
        <v>3031</v>
      </c>
      <c r="F1094" s="84">
        <v>30000</v>
      </c>
      <c r="G1094" s="84">
        <v>30000</v>
      </c>
      <c r="H1094" s="89" t="s">
        <v>127</v>
      </c>
      <c r="I1094" s="86">
        <v>0</v>
      </c>
      <c r="J1094" s="86">
        <v>0</v>
      </c>
      <c r="K1094" s="87">
        <v>0</v>
      </c>
      <c r="L1094" s="87">
        <v>0</v>
      </c>
      <c r="M1094" s="84">
        <v>30000</v>
      </c>
      <c r="N1094" s="88" t="s">
        <v>530</v>
      </c>
      <c r="O1094" s="67"/>
      <c r="P1094" s="80">
        <v>1087</v>
      </c>
    </row>
    <row r="1095" spans="1:16" ht="30" x14ac:dyDescent="0.2">
      <c r="A1095" s="81">
        <v>1081</v>
      </c>
      <c r="B1095" s="82" t="s">
        <v>3032</v>
      </c>
      <c r="C1095" s="83" t="s">
        <v>3030</v>
      </c>
      <c r="D1095" s="83" t="s">
        <v>3033</v>
      </c>
      <c r="E1095" s="83" t="s">
        <v>3034</v>
      </c>
      <c r="F1095" s="84">
        <v>20000</v>
      </c>
      <c r="G1095" s="84">
        <v>20000</v>
      </c>
      <c r="H1095" s="89" t="s">
        <v>127</v>
      </c>
      <c r="I1095" s="86">
        <v>0</v>
      </c>
      <c r="J1095" s="86">
        <v>0</v>
      </c>
      <c r="K1095" s="87">
        <v>0</v>
      </c>
      <c r="L1095" s="87">
        <v>0</v>
      </c>
      <c r="M1095" s="84">
        <v>20000</v>
      </c>
      <c r="N1095" s="88" t="s">
        <v>530</v>
      </c>
      <c r="O1095" s="67"/>
      <c r="P1095" s="80">
        <v>1088</v>
      </c>
    </row>
    <row r="1096" spans="1:16" x14ac:dyDescent="0.2">
      <c r="A1096" s="81">
        <v>1082</v>
      </c>
      <c r="B1096" s="82" t="s">
        <v>3035</v>
      </c>
      <c r="C1096" s="83" t="s">
        <v>3036</v>
      </c>
      <c r="D1096" s="83" t="s">
        <v>1972</v>
      </c>
      <c r="E1096" s="83" t="s">
        <v>3037</v>
      </c>
      <c r="F1096" s="84">
        <v>75000</v>
      </c>
      <c r="G1096" s="84">
        <v>75000</v>
      </c>
      <c r="H1096" s="89" t="s">
        <v>127</v>
      </c>
      <c r="I1096" s="86">
        <v>0</v>
      </c>
      <c r="J1096" s="86">
        <v>0</v>
      </c>
      <c r="K1096" s="87">
        <v>0</v>
      </c>
      <c r="L1096" s="87">
        <v>0</v>
      </c>
      <c r="M1096" s="84">
        <v>75000</v>
      </c>
      <c r="N1096" s="88" t="s">
        <v>530</v>
      </c>
      <c r="O1096" s="67"/>
      <c r="P1096" s="80">
        <v>1089</v>
      </c>
    </row>
    <row r="1097" spans="1:16" x14ac:dyDescent="0.2">
      <c r="A1097" s="81">
        <v>1083</v>
      </c>
      <c r="B1097" s="82" t="s">
        <v>3038</v>
      </c>
      <c r="C1097" s="83" t="s">
        <v>3036</v>
      </c>
      <c r="D1097" s="83" t="s">
        <v>1843</v>
      </c>
      <c r="E1097" s="83" t="s">
        <v>3039</v>
      </c>
      <c r="F1097" s="84">
        <v>10000</v>
      </c>
      <c r="G1097" s="84">
        <v>10000</v>
      </c>
      <c r="H1097" s="89" t="s">
        <v>127</v>
      </c>
      <c r="I1097" s="86">
        <v>0</v>
      </c>
      <c r="J1097" s="86">
        <v>0</v>
      </c>
      <c r="K1097" s="87">
        <v>0</v>
      </c>
      <c r="L1097" s="87">
        <v>0</v>
      </c>
      <c r="M1097" s="84">
        <v>10000</v>
      </c>
      <c r="N1097" s="88" t="s">
        <v>530</v>
      </c>
      <c r="O1097" s="67"/>
      <c r="P1097" s="80">
        <v>1090</v>
      </c>
    </row>
    <row r="1098" spans="1:16" x14ac:dyDescent="0.2">
      <c r="A1098" s="81">
        <v>1084</v>
      </c>
      <c r="B1098" s="82" t="s">
        <v>3040</v>
      </c>
      <c r="C1098" s="83" t="s">
        <v>3036</v>
      </c>
      <c r="D1098" s="83" t="s">
        <v>1592</v>
      </c>
      <c r="E1098" s="83" t="s">
        <v>3041</v>
      </c>
      <c r="F1098" s="84">
        <v>3000</v>
      </c>
      <c r="G1098" s="84">
        <v>3000</v>
      </c>
      <c r="H1098" s="89" t="s">
        <v>127</v>
      </c>
      <c r="I1098" s="86">
        <v>0</v>
      </c>
      <c r="J1098" s="86">
        <v>0</v>
      </c>
      <c r="K1098" s="87">
        <v>0</v>
      </c>
      <c r="L1098" s="87">
        <v>0</v>
      </c>
      <c r="M1098" s="84">
        <v>3000</v>
      </c>
      <c r="N1098" s="88" t="s">
        <v>530</v>
      </c>
      <c r="O1098" s="67"/>
      <c r="P1098" s="80">
        <v>1091</v>
      </c>
    </row>
    <row r="1099" spans="1:16" x14ac:dyDescent="0.2">
      <c r="A1099" s="81">
        <v>1085</v>
      </c>
      <c r="B1099" s="82" t="s">
        <v>3042</v>
      </c>
      <c r="C1099" s="83" t="s">
        <v>481</v>
      </c>
      <c r="D1099" s="83" t="s">
        <v>3043</v>
      </c>
      <c r="E1099" s="83" t="s">
        <v>3044</v>
      </c>
      <c r="F1099" s="84">
        <v>7000</v>
      </c>
      <c r="G1099" s="84">
        <v>7000</v>
      </c>
      <c r="H1099" s="89" t="s">
        <v>127</v>
      </c>
      <c r="I1099" s="86">
        <v>0</v>
      </c>
      <c r="J1099" s="86">
        <v>0</v>
      </c>
      <c r="K1099" s="87">
        <v>0</v>
      </c>
      <c r="L1099" s="87">
        <v>0</v>
      </c>
      <c r="M1099" s="84">
        <v>7000</v>
      </c>
      <c r="N1099" s="88" t="s">
        <v>530</v>
      </c>
      <c r="O1099" s="67"/>
      <c r="P1099" s="80">
        <v>1092</v>
      </c>
    </row>
    <row r="1100" spans="1:16" x14ac:dyDescent="0.2">
      <c r="A1100" s="81">
        <v>1086</v>
      </c>
      <c r="B1100" s="82" t="s">
        <v>3045</v>
      </c>
      <c r="C1100" s="83" t="s">
        <v>3046</v>
      </c>
      <c r="D1100" s="83" t="s">
        <v>3047</v>
      </c>
      <c r="E1100" s="83" t="s">
        <v>3048</v>
      </c>
      <c r="F1100" s="84">
        <v>30000</v>
      </c>
      <c r="G1100" s="84">
        <v>30000</v>
      </c>
      <c r="H1100" s="89" t="s">
        <v>127</v>
      </c>
      <c r="I1100" s="86">
        <v>0</v>
      </c>
      <c r="J1100" s="86">
        <v>0</v>
      </c>
      <c r="K1100" s="87">
        <v>0</v>
      </c>
      <c r="L1100" s="87">
        <v>0</v>
      </c>
      <c r="M1100" s="84">
        <v>30000</v>
      </c>
      <c r="N1100" s="88" t="s">
        <v>530</v>
      </c>
      <c r="O1100" s="67"/>
      <c r="P1100" s="80">
        <v>1093</v>
      </c>
    </row>
    <row r="1101" spans="1:16" x14ac:dyDescent="0.2">
      <c r="A1101" s="81">
        <v>1087</v>
      </c>
      <c r="B1101" s="82" t="s">
        <v>3049</v>
      </c>
      <c r="C1101" s="83" t="s">
        <v>3050</v>
      </c>
      <c r="D1101" s="83" t="s">
        <v>2141</v>
      </c>
      <c r="E1101" s="83" t="s">
        <v>3051</v>
      </c>
      <c r="F1101" s="84">
        <v>430000</v>
      </c>
      <c r="G1101" s="84">
        <v>430000</v>
      </c>
      <c r="H1101" s="89" t="s">
        <v>127</v>
      </c>
      <c r="I1101" s="86">
        <v>0</v>
      </c>
      <c r="J1101" s="86">
        <v>0</v>
      </c>
      <c r="K1101" s="87">
        <v>0</v>
      </c>
      <c r="L1101" s="87">
        <v>0</v>
      </c>
      <c r="M1101" s="84">
        <v>430000</v>
      </c>
      <c r="N1101" s="88" t="s">
        <v>530</v>
      </c>
      <c r="O1101" s="67"/>
      <c r="P1101" s="80">
        <v>1094</v>
      </c>
    </row>
    <row r="1102" spans="1:16" x14ac:dyDescent="0.2">
      <c r="A1102" s="81">
        <v>1088</v>
      </c>
      <c r="B1102" s="82" t="s">
        <v>3052</v>
      </c>
      <c r="C1102" s="83" t="s">
        <v>3050</v>
      </c>
      <c r="D1102" s="83" t="s">
        <v>3053</v>
      </c>
      <c r="E1102" s="83" t="s">
        <v>3054</v>
      </c>
      <c r="F1102" s="84">
        <v>210000</v>
      </c>
      <c r="G1102" s="84">
        <v>210000</v>
      </c>
      <c r="H1102" s="89" t="s">
        <v>127</v>
      </c>
      <c r="I1102" s="86">
        <v>0</v>
      </c>
      <c r="J1102" s="86">
        <v>0</v>
      </c>
      <c r="K1102" s="87">
        <v>0</v>
      </c>
      <c r="L1102" s="87">
        <v>0</v>
      </c>
      <c r="M1102" s="84">
        <v>210000</v>
      </c>
      <c r="N1102" s="88" t="s">
        <v>530</v>
      </c>
      <c r="O1102" s="67"/>
      <c r="P1102" s="80">
        <v>1095</v>
      </c>
    </row>
    <row r="1103" spans="1:16" ht="30" x14ac:dyDescent="0.2">
      <c r="A1103" s="81">
        <v>1089</v>
      </c>
      <c r="B1103" s="82" t="s">
        <v>3055</v>
      </c>
      <c r="C1103" s="83" t="s">
        <v>3050</v>
      </c>
      <c r="D1103" s="83" t="s">
        <v>3056</v>
      </c>
      <c r="E1103" s="83" t="s">
        <v>3057</v>
      </c>
      <c r="F1103" s="84">
        <v>60000</v>
      </c>
      <c r="G1103" s="84">
        <v>60000</v>
      </c>
      <c r="H1103" s="89" t="s">
        <v>127</v>
      </c>
      <c r="I1103" s="86">
        <v>0</v>
      </c>
      <c r="J1103" s="86">
        <v>0</v>
      </c>
      <c r="K1103" s="87">
        <v>0</v>
      </c>
      <c r="L1103" s="87">
        <v>0</v>
      </c>
      <c r="M1103" s="84">
        <v>60000</v>
      </c>
      <c r="N1103" s="88" t="s">
        <v>530</v>
      </c>
      <c r="O1103" s="67"/>
      <c r="P1103" s="80">
        <v>1096</v>
      </c>
    </row>
    <row r="1104" spans="1:16" ht="30" x14ac:dyDescent="0.2">
      <c r="A1104" s="81">
        <v>1090</v>
      </c>
      <c r="B1104" s="82" t="s">
        <v>3058</v>
      </c>
      <c r="C1104" s="83" t="s">
        <v>432</v>
      </c>
      <c r="D1104" s="83" t="s">
        <v>1745</v>
      </c>
      <c r="E1104" s="83" t="s">
        <v>3059</v>
      </c>
      <c r="F1104" s="84">
        <v>5000</v>
      </c>
      <c r="G1104" s="84">
        <v>5000</v>
      </c>
      <c r="H1104" s="89" t="s">
        <v>127</v>
      </c>
      <c r="I1104" s="86">
        <v>0</v>
      </c>
      <c r="J1104" s="86">
        <v>0</v>
      </c>
      <c r="K1104" s="87">
        <v>0</v>
      </c>
      <c r="L1104" s="87">
        <v>0</v>
      </c>
      <c r="M1104" s="84">
        <v>5000</v>
      </c>
      <c r="N1104" s="88" t="s">
        <v>530</v>
      </c>
      <c r="O1104" s="67"/>
      <c r="P1104" s="80">
        <v>1097</v>
      </c>
    </row>
    <row r="1105" spans="1:16" ht="30" x14ac:dyDescent="0.2">
      <c r="A1105" s="81">
        <v>1091</v>
      </c>
      <c r="B1105" s="82" t="s">
        <v>3060</v>
      </c>
      <c r="C1105" s="83" t="s">
        <v>432</v>
      </c>
      <c r="D1105" s="83" t="s">
        <v>3061</v>
      </c>
      <c r="E1105" s="83" t="s">
        <v>3062</v>
      </c>
      <c r="F1105" s="84">
        <v>7500</v>
      </c>
      <c r="G1105" s="84">
        <v>7500</v>
      </c>
      <c r="H1105" s="89" t="s">
        <v>127</v>
      </c>
      <c r="I1105" s="86">
        <v>0</v>
      </c>
      <c r="J1105" s="86">
        <v>0</v>
      </c>
      <c r="K1105" s="87">
        <v>0</v>
      </c>
      <c r="L1105" s="87">
        <v>0</v>
      </c>
      <c r="M1105" s="84">
        <v>7500</v>
      </c>
      <c r="N1105" s="88" t="s">
        <v>530</v>
      </c>
      <c r="O1105" s="67"/>
      <c r="P1105" s="80">
        <v>1098</v>
      </c>
    </row>
    <row r="1106" spans="1:16" ht="30" x14ac:dyDescent="0.2">
      <c r="A1106" s="81">
        <v>1092</v>
      </c>
      <c r="B1106" s="82" t="s">
        <v>3063</v>
      </c>
      <c r="C1106" s="83" t="s">
        <v>481</v>
      </c>
      <c r="D1106" s="83" t="s">
        <v>3064</v>
      </c>
      <c r="E1106" s="83" t="s">
        <v>3065</v>
      </c>
      <c r="F1106" s="84">
        <v>5000</v>
      </c>
      <c r="G1106" s="84">
        <v>5000</v>
      </c>
      <c r="H1106" s="89" t="s">
        <v>127</v>
      </c>
      <c r="I1106" s="86">
        <v>0</v>
      </c>
      <c r="J1106" s="86">
        <v>0</v>
      </c>
      <c r="K1106" s="87">
        <v>0</v>
      </c>
      <c r="L1106" s="87">
        <v>0</v>
      </c>
      <c r="M1106" s="84">
        <v>5000</v>
      </c>
      <c r="N1106" s="88" t="s">
        <v>530</v>
      </c>
      <c r="O1106" s="67"/>
      <c r="P1106" s="80">
        <v>1099</v>
      </c>
    </row>
    <row r="1107" spans="1:16" ht="30" x14ac:dyDescent="0.2">
      <c r="A1107" s="81">
        <v>1093</v>
      </c>
      <c r="B1107" s="82" t="s">
        <v>3066</v>
      </c>
      <c r="C1107" s="83" t="s">
        <v>667</v>
      </c>
      <c r="D1107" s="83" t="s">
        <v>3067</v>
      </c>
      <c r="E1107" s="83" t="s">
        <v>3068</v>
      </c>
      <c r="F1107" s="84">
        <v>10000</v>
      </c>
      <c r="G1107" s="84">
        <v>10000</v>
      </c>
      <c r="H1107" s="89" t="s">
        <v>127</v>
      </c>
      <c r="I1107" s="86">
        <v>0</v>
      </c>
      <c r="J1107" s="86">
        <v>0</v>
      </c>
      <c r="K1107" s="87">
        <v>0</v>
      </c>
      <c r="L1107" s="87">
        <v>0</v>
      </c>
      <c r="M1107" s="84">
        <v>10000</v>
      </c>
      <c r="N1107" s="88" t="s">
        <v>530</v>
      </c>
      <c r="O1107" s="67"/>
      <c r="P1107" s="80">
        <v>1100</v>
      </c>
    </row>
    <row r="1108" spans="1:16" x14ac:dyDescent="0.2">
      <c r="A1108" s="81">
        <v>1094</v>
      </c>
      <c r="B1108" s="82" t="s">
        <v>3069</v>
      </c>
      <c r="C1108" s="83" t="s">
        <v>667</v>
      </c>
      <c r="D1108" s="83" t="s">
        <v>1726</v>
      </c>
      <c r="E1108" s="83" t="s">
        <v>3070</v>
      </c>
      <c r="F1108" s="84">
        <v>15000</v>
      </c>
      <c r="G1108" s="84">
        <v>15000</v>
      </c>
      <c r="H1108" s="89" t="s">
        <v>127</v>
      </c>
      <c r="I1108" s="86">
        <v>0</v>
      </c>
      <c r="J1108" s="86">
        <v>0</v>
      </c>
      <c r="K1108" s="87">
        <v>0</v>
      </c>
      <c r="L1108" s="87">
        <v>0</v>
      </c>
      <c r="M1108" s="84">
        <v>15000</v>
      </c>
      <c r="N1108" s="88" t="s">
        <v>530</v>
      </c>
      <c r="O1108" s="67"/>
      <c r="P1108" s="80">
        <v>1101</v>
      </c>
    </row>
    <row r="1109" spans="1:16" ht="30" x14ac:dyDescent="0.2">
      <c r="A1109" s="81">
        <v>1095</v>
      </c>
      <c r="B1109" s="82" t="s">
        <v>3071</v>
      </c>
      <c r="C1109" s="83" t="s">
        <v>3072</v>
      </c>
      <c r="D1109" s="83" t="s">
        <v>3073</v>
      </c>
      <c r="E1109" s="83" t="s">
        <v>3074</v>
      </c>
      <c r="F1109" s="84">
        <v>10000</v>
      </c>
      <c r="G1109" s="84">
        <v>10000</v>
      </c>
      <c r="H1109" s="89" t="s">
        <v>127</v>
      </c>
      <c r="I1109" s="86">
        <v>0</v>
      </c>
      <c r="J1109" s="86">
        <v>0</v>
      </c>
      <c r="K1109" s="87">
        <v>0</v>
      </c>
      <c r="L1109" s="87">
        <v>0</v>
      </c>
      <c r="M1109" s="84">
        <v>10000</v>
      </c>
      <c r="N1109" s="88" t="s">
        <v>530</v>
      </c>
      <c r="O1109" s="67"/>
      <c r="P1109" s="80">
        <v>1102</v>
      </c>
    </row>
    <row r="1110" spans="1:16" x14ac:dyDescent="0.2">
      <c r="A1110" s="81">
        <v>1096</v>
      </c>
      <c r="B1110" s="82" t="s">
        <v>3075</v>
      </c>
      <c r="C1110" s="83" t="s">
        <v>769</v>
      </c>
      <c r="D1110" s="83" t="s">
        <v>3076</v>
      </c>
      <c r="E1110" s="83" t="s">
        <v>3077</v>
      </c>
      <c r="F1110" s="84">
        <v>30000</v>
      </c>
      <c r="G1110" s="84">
        <v>30000</v>
      </c>
      <c r="H1110" s="89" t="s">
        <v>127</v>
      </c>
      <c r="I1110" s="86">
        <v>0</v>
      </c>
      <c r="J1110" s="86">
        <v>0</v>
      </c>
      <c r="K1110" s="87">
        <v>0</v>
      </c>
      <c r="L1110" s="87">
        <v>0</v>
      </c>
      <c r="M1110" s="84">
        <v>30000</v>
      </c>
      <c r="N1110" s="88" t="s">
        <v>530</v>
      </c>
      <c r="O1110" s="67"/>
      <c r="P1110" s="80">
        <v>1103</v>
      </c>
    </row>
    <row r="1111" spans="1:16" x14ac:dyDescent="0.2">
      <c r="A1111" s="81">
        <v>1097</v>
      </c>
      <c r="B1111" s="82" t="s">
        <v>3078</v>
      </c>
      <c r="C1111" s="83" t="s">
        <v>215</v>
      </c>
      <c r="D1111" s="83" t="s">
        <v>3079</v>
      </c>
      <c r="E1111" s="83" t="s">
        <v>3080</v>
      </c>
      <c r="F1111" s="84">
        <v>3000</v>
      </c>
      <c r="G1111" s="84">
        <v>3000</v>
      </c>
      <c r="H1111" s="89" t="s">
        <v>127</v>
      </c>
      <c r="I1111" s="86">
        <v>0</v>
      </c>
      <c r="J1111" s="86">
        <v>0</v>
      </c>
      <c r="K1111" s="87">
        <v>0</v>
      </c>
      <c r="L1111" s="87">
        <v>0</v>
      </c>
      <c r="M1111" s="84">
        <v>3000</v>
      </c>
      <c r="N1111" s="88" t="s">
        <v>530</v>
      </c>
      <c r="O1111" s="67"/>
      <c r="P1111" s="80">
        <v>1104</v>
      </c>
    </row>
    <row r="1112" spans="1:16" ht="30" x14ac:dyDescent="0.2">
      <c r="A1112" s="81">
        <v>1098</v>
      </c>
      <c r="B1112" s="82" t="s">
        <v>3081</v>
      </c>
      <c r="C1112" s="83" t="s">
        <v>270</v>
      </c>
      <c r="D1112" s="83" t="s">
        <v>3082</v>
      </c>
      <c r="E1112" s="83" t="s">
        <v>3083</v>
      </c>
      <c r="F1112" s="84">
        <v>10000</v>
      </c>
      <c r="G1112" s="84">
        <v>10000</v>
      </c>
      <c r="H1112" s="89" t="s">
        <v>127</v>
      </c>
      <c r="I1112" s="86">
        <v>0</v>
      </c>
      <c r="J1112" s="86">
        <v>0</v>
      </c>
      <c r="K1112" s="87">
        <v>0</v>
      </c>
      <c r="L1112" s="87">
        <v>0</v>
      </c>
      <c r="M1112" s="84">
        <v>10000</v>
      </c>
      <c r="N1112" s="88" t="s">
        <v>530</v>
      </c>
      <c r="O1112" s="67"/>
      <c r="P1112" s="80">
        <v>1105</v>
      </c>
    </row>
    <row r="1113" spans="1:16" ht="30" x14ac:dyDescent="0.2">
      <c r="A1113" s="81">
        <v>1099</v>
      </c>
      <c r="B1113" s="82" t="s">
        <v>3084</v>
      </c>
      <c r="C1113" s="83" t="s">
        <v>270</v>
      </c>
      <c r="D1113" s="83" t="s">
        <v>1745</v>
      </c>
      <c r="E1113" s="83" t="s">
        <v>3085</v>
      </c>
      <c r="F1113" s="84">
        <v>10000</v>
      </c>
      <c r="G1113" s="84">
        <v>10000</v>
      </c>
      <c r="H1113" s="89" t="s">
        <v>127</v>
      </c>
      <c r="I1113" s="86">
        <v>0</v>
      </c>
      <c r="J1113" s="86">
        <v>0</v>
      </c>
      <c r="K1113" s="87">
        <v>0</v>
      </c>
      <c r="L1113" s="87">
        <v>0</v>
      </c>
      <c r="M1113" s="84">
        <v>10000</v>
      </c>
      <c r="N1113" s="88" t="s">
        <v>530</v>
      </c>
      <c r="O1113" s="67"/>
      <c r="P1113" s="80">
        <v>1106</v>
      </c>
    </row>
    <row r="1114" spans="1:16" ht="30" x14ac:dyDescent="0.2">
      <c r="A1114" s="81">
        <v>1100</v>
      </c>
      <c r="B1114" s="82" t="s">
        <v>3086</v>
      </c>
      <c r="C1114" s="83" t="s">
        <v>270</v>
      </c>
      <c r="D1114" s="83" t="s">
        <v>2884</v>
      </c>
      <c r="E1114" s="83" t="s">
        <v>3087</v>
      </c>
      <c r="F1114" s="84">
        <v>20000</v>
      </c>
      <c r="G1114" s="84">
        <v>20000</v>
      </c>
      <c r="H1114" s="89" t="s">
        <v>127</v>
      </c>
      <c r="I1114" s="86">
        <v>0</v>
      </c>
      <c r="J1114" s="86">
        <v>0</v>
      </c>
      <c r="K1114" s="87">
        <v>0</v>
      </c>
      <c r="L1114" s="87">
        <v>0</v>
      </c>
      <c r="M1114" s="84">
        <v>20000</v>
      </c>
      <c r="N1114" s="88" t="s">
        <v>530</v>
      </c>
      <c r="O1114" s="67"/>
      <c r="P1114" s="80">
        <v>1107</v>
      </c>
    </row>
    <row r="1115" spans="1:16" ht="30" x14ac:dyDescent="0.2">
      <c r="A1115" s="81">
        <v>1101</v>
      </c>
      <c r="B1115" s="82" t="s">
        <v>3088</v>
      </c>
      <c r="C1115" s="83" t="s">
        <v>270</v>
      </c>
      <c r="D1115" s="83" t="s">
        <v>2890</v>
      </c>
      <c r="E1115" s="83" t="s">
        <v>3089</v>
      </c>
      <c r="F1115" s="84">
        <v>15000</v>
      </c>
      <c r="G1115" s="84">
        <v>15000</v>
      </c>
      <c r="H1115" s="89" t="s">
        <v>127</v>
      </c>
      <c r="I1115" s="86">
        <v>0</v>
      </c>
      <c r="J1115" s="86">
        <v>0</v>
      </c>
      <c r="K1115" s="87">
        <v>0</v>
      </c>
      <c r="L1115" s="87">
        <v>0</v>
      </c>
      <c r="M1115" s="84">
        <v>15000</v>
      </c>
      <c r="N1115" s="88" t="s">
        <v>530</v>
      </c>
      <c r="O1115" s="67"/>
      <c r="P1115" s="80">
        <v>1108</v>
      </c>
    </row>
    <row r="1116" spans="1:16" ht="30" x14ac:dyDescent="0.2">
      <c r="A1116" s="81">
        <v>1102</v>
      </c>
      <c r="B1116" s="82" t="s">
        <v>3090</v>
      </c>
      <c r="C1116" s="83" t="s">
        <v>270</v>
      </c>
      <c r="D1116" s="83" t="s">
        <v>3091</v>
      </c>
      <c r="E1116" s="83" t="s">
        <v>3092</v>
      </c>
      <c r="F1116" s="84">
        <v>5000</v>
      </c>
      <c r="G1116" s="84">
        <v>5000</v>
      </c>
      <c r="H1116" s="89" t="s">
        <v>127</v>
      </c>
      <c r="I1116" s="86">
        <v>0</v>
      </c>
      <c r="J1116" s="86">
        <v>0</v>
      </c>
      <c r="K1116" s="87">
        <v>0</v>
      </c>
      <c r="L1116" s="87">
        <v>0</v>
      </c>
      <c r="M1116" s="84">
        <v>5000</v>
      </c>
      <c r="N1116" s="88" t="s">
        <v>530</v>
      </c>
      <c r="O1116" s="67"/>
      <c r="P1116" s="80">
        <v>1109</v>
      </c>
    </row>
    <row r="1117" spans="1:16" ht="30" x14ac:dyDescent="0.2">
      <c r="A1117" s="81">
        <v>1103</v>
      </c>
      <c r="B1117" s="82" t="s">
        <v>3093</v>
      </c>
      <c r="C1117" s="83" t="s">
        <v>270</v>
      </c>
      <c r="D1117" s="83" t="s">
        <v>3094</v>
      </c>
      <c r="E1117" s="83" t="s">
        <v>3095</v>
      </c>
      <c r="F1117" s="84">
        <v>9500</v>
      </c>
      <c r="G1117" s="84">
        <v>9500</v>
      </c>
      <c r="H1117" s="89" t="s">
        <v>127</v>
      </c>
      <c r="I1117" s="86">
        <v>0</v>
      </c>
      <c r="J1117" s="86">
        <v>0</v>
      </c>
      <c r="K1117" s="87">
        <v>0</v>
      </c>
      <c r="L1117" s="87">
        <v>0</v>
      </c>
      <c r="M1117" s="84">
        <v>9500</v>
      </c>
      <c r="N1117" s="88" t="s">
        <v>530</v>
      </c>
      <c r="O1117" s="67"/>
      <c r="P1117" s="80">
        <v>1110</v>
      </c>
    </row>
    <row r="1118" spans="1:16" ht="30" x14ac:dyDescent="0.2">
      <c r="A1118" s="81">
        <v>1104</v>
      </c>
      <c r="B1118" s="82" t="s">
        <v>3096</v>
      </c>
      <c r="C1118" s="83" t="s">
        <v>1690</v>
      </c>
      <c r="D1118" s="83" t="s">
        <v>3097</v>
      </c>
      <c r="E1118" s="83" t="s">
        <v>3098</v>
      </c>
      <c r="F1118" s="84">
        <v>200000</v>
      </c>
      <c r="G1118" s="84">
        <v>200000</v>
      </c>
      <c r="H1118" s="89" t="s">
        <v>127</v>
      </c>
      <c r="I1118" s="86">
        <v>0</v>
      </c>
      <c r="J1118" s="86">
        <v>0</v>
      </c>
      <c r="K1118" s="87">
        <v>0</v>
      </c>
      <c r="L1118" s="87">
        <v>0</v>
      </c>
      <c r="M1118" s="84">
        <v>200000</v>
      </c>
      <c r="N1118" s="88" t="s">
        <v>530</v>
      </c>
      <c r="O1118" s="67"/>
      <c r="P1118" s="80">
        <v>1111</v>
      </c>
    </row>
    <row r="1119" spans="1:16" ht="30" x14ac:dyDescent="0.2">
      <c r="A1119" s="81">
        <v>1105</v>
      </c>
      <c r="B1119" s="82" t="s">
        <v>3099</v>
      </c>
      <c r="C1119" s="83" t="s">
        <v>1690</v>
      </c>
      <c r="D1119" s="83" t="s">
        <v>3100</v>
      </c>
      <c r="E1119" s="83" t="s">
        <v>3101</v>
      </c>
      <c r="F1119" s="84">
        <v>35000</v>
      </c>
      <c r="G1119" s="84">
        <v>35000</v>
      </c>
      <c r="H1119" s="89" t="s">
        <v>127</v>
      </c>
      <c r="I1119" s="86">
        <v>0</v>
      </c>
      <c r="J1119" s="86">
        <v>0</v>
      </c>
      <c r="K1119" s="87">
        <v>0</v>
      </c>
      <c r="L1119" s="87">
        <v>0</v>
      </c>
      <c r="M1119" s="84">
        <v>35000</v>
      </c>
      <c r="N1119" s="88" t="s">
        <v>530</v>
      </c>
      <c r="O1119" s="67"/>
      <c r="P1119" s="80">
        <v>1112</v>
      </c>
    </row>
    <row r="1120" spans="1:16" ht="30" x14ac:dyDescent="0.2">
      <c r="A1120" s="81">
        <v>1106</v>
      </c>
      <c r="B1120" s="82" t="s">
        <v>3102</v>
      </c>
      <c r="C1120" s="83" t="s">
        <v>1690</v>
      </c>
      <c r="D1120" s="83" t="s">
        <v>3103</v>
      </c>
      <c r="E1120" s="83" t="s">
        <v>3104</v>
      </c>
      <c r="F1120" s="84">
        <v>10000</v>
      </c>
      <c r="G1120" s="84">
        <v>10000</v>
      </c>
      <c r="H1120" s="89" t="s">
        <v>127</v>
      </c>
      <c r="I1120" s="86">
        <v>0</v>
      </c>
      <c r="J1120" s="86">
        <v>0</v>
      </c>
      <c r="K1120" s="87">
        <v>0</v>
      </c>
      <c r="L1120" s="87">
        <v>0</v>
      </c>
      <c r="M1120" s="84">
        <v>10000</v>
      </c>
      <c r="N1120" s="88" t="s">
        <v>530</v>
      </c>
      <c r="O1120" s="67"/>
      <c r="P1120" s="80">
        <v>1113</v>
      </c>
    </row>
    <row r="1121" spans="1:16" ht="30" x14ac:dyDescent="0.2">
      <c r="A1121" s="81">
        <v>1107</v>
      </c>
      <c r="B1121" s="82" t="s">
        <v>3105</v>
      </c>
      <c r="C1121" s="83" t="s">
        <v>1343</v>
      </c>
      <c r="D1121" s="83" t="s">
        <v>3025</v>
      </c>
      <c r="E1121" s="83" t="s">
        <v>3106</v>
      </c>
      <c r="F1121" s="84">
        <v>200000</v>
      </c>
      <c r="G1121" s="84">
        <v>200000</v>
      </c>
      <c r="H1121" s="89" t="s">
        <v>127</v>
      </c>
      <c r="I1121" s="86">
        <v>0</v>
      </c>
      <c r="J1121" s="86">
        <v>0</v>
      </c>
      <c r="K1121" s="87">
        <v>0</v>
      </c>
      <c r="L1121" s="87">
        <v>0</v>
      </c>
      <c r="M1121" s="84">
        <v>200000</v>
      </c>
      <c r="N1121" s="88" t="s">
        <v>530</v>
      </c>
      <c r="O1121" s="67"/>
      <c r="P1121" s="80">
        <v>1114</v>
      </c>
    </row>
    <row r="1122" spans="1:16" ht="30" x14ac:dyDescent="0.2">
      <c r="A1122" s="81">
        <v>1108</v>
      </c>
      <c r="B1122" s="82" t="s">
        <v>3107</v>
      </c>
      <c r="C1122" s="83" t="s">
        <v>783</v>
      </c>
      <c r="D1122" s="83" t="s">
        <v>3108</v>
      </c>
      <c r="E1122" s="83" t="s">
        <v>3109</v>
      </c>
      <c r="F1122" s="84">
        <v>30000</v>
      </c>
      <c r="G1122" s="84">
        <v>30000</v>
      </c>
      <c r="H1122" s="89" t="s">
        <v>127</v>
      </c>
      <c r="I1122" s="86">
        <v>0</v>
      </c>
      <c r="J1122" s="86">
        <v>0</v>
      </c>
      <c r="K1122" s="87">
        <v>0</v>
      </c>
      <c r="L1122" s="87">
        <v>0</v>
      </c>
      <c r="M1122" s="84">
        <v>30000</v>
      </c>
      <c r="N1122" s="88" t="s">
        <v>530</v>
      </c>
      <c r="O1122" s="67"/>
      <c r="P1122" s="80">
        <v>1115</v>
      </c>
    </row>
    <row r="1123" spans="1:16" ht="30" x14ac:dyDescent="0.2">
      <c r="A1123" s="81">
        <v>1109</v>
      </c>
      <c r="B1123" s="82" t="s">
        <v>3110</v>
      </c>
      <c r="C1123" s="83" t="s">
        <v>783</v>
      </c>
      <c r="D1123" s="83" t="s">
        <v>3111</v>
      </c>
      <c r="E1123" s="83" t="s">
        <v>3112</v>
      </c>
      <c r="F1123" s="84">
        <v>5900</v>
      </c>
      <c r="G1123" s="84">
        <v>5900</v>
      </c>
      <c r="H1123" s="89" t="s">
        <v>127</v>
      </c>
      <c r="I1123" s="86">
        <v>0</v>
      </c>
      <c r="J1123" s="86">
        <v>0</v>
      </c>
      <c r="K1123" s="87">
        <v>0</v>
      </c>
      <c r="L1123" s="87">
        <v>0</v>
      </c>
      <c r="M1123" s="84">
        <v>5900</v>
      </c>
      <c r="N1123" s="88" t="s">
        <v>530</v>
      </c>
      <c r="O1123" s="67"/>
      <c r="P1123" s="80">
        <v>1116</v>
      </c>
    </row>
    <row r="1124" spans="1:16" ht="30" x14ac:dyDescent="0.2">
      <c r="A1124" s="81">
        <v>1110</v>
      </c>
      <c r="B1124" s="82" t="s">
        <v>3113</v>
      </c>
      <c r="C1124" s="83" t="s">
        <v>3114</v>
      </c>
      <c r="D1124" s="83" t="s">
        <v>2141</v>
      </c>
      <c r="E1124" s="83" t="s">
        <v>3115</v>
      </c>
      <c r="F1124" s="84">
        <v>120000</v>
      </c>
      <c r="G1124" s="84">
        <v>120000</v>
      </c>
      <c r="H1124" s="89" t="s">
        <v>127</v>
      </c>
      <c r="I1124" s="86">
        <v>0</v>
      </c>
      <c r="J1124" s="86">
        <v>0</v>
      </c>
      <c r="K1124" s="87">
        <v>0</v>
      </c>
      <c r="L1124" s="87">
        <v>0</v>
      </c>
      <c r="M1124" s="84">
        <v>120000</v>
      </c>
      <c r="N1124" s="88" t="s">
        <v>530</v>
      </c>
      <c r="O1124" s="67"/>
      <c r="P1124" s="80">
        <v>1117</v>
      </c>
    </row>
    <row r="1125" spans="1:16" ht="30" x14ac:dyDescent="0.2">
      <c r="A1125" s="81">
        <v>1111</v>
      </c>
      <c r="B1125" s="82" t="s">
        <v>3116</v>
      </c>
      <c r="C1125" s="83" t="s">
        <v>793</v>
      </c>
      <c r="D1125" s="83" t="s">
        <v>3117</v>
      </c>
      <c r="E1125" s="83" t="s">
        <v>3118</v>
      </c>
      <c r="F1125" s="84">
        <v>12500</v>
      </c>
      <c r="G1125" s="84">
        <v>12500</v>
      </c>
      <c r="H1125" s="89" t="s">
        <v>127</v>
      </c>
      <c r="I1125" s="86">
        <v>0</v>
      </c>
      <c r="J1125" s="86">
        <v>0</v>
      </c>
      <c r="K1125" s="87">
        <v>0</v>
      </c>
      <c r="L1125" s="87">
        <v>0</v>
      </c>
      <c r="M1125" s="84">
        <v>12500</v>
      </c>
      <c r="N1125" s="88" t="s">
        <v>530</v>
      </c>
      <c r="O1125" s="67"/>
      <c r="P1125" s="80">
        <v>1118</v>
      </c>
    </row>
    <row r="1126" spans="1:16" ht="30" x14ac:dyDescent="0.2">
      <c r="A1126" s="81">
        <v>1112</v>
      </c>
      <c r="B1126" s="82" t="s">
        <v>3119</v>
      </c>
      <c r="C1126" s="83" t="s">
        <v>793</v>
      </c>
      <c r="D1126" s="83" t="s">
        <v>3120</v>
      </c>
      <c r="E1126" s="83" t="s">
        <v>3121</v>
      </c>
      <c r="F1126" s="84">
        <v>50000</v>
      </c>
      <c r="G1126" s="84">
        <v>50000</v>
      </c>
      <c r="H1126" s="89" t="s">
        <v>127</v>
      </c>
      <c r="I1126" s="86">
        <v>0</v>
      </c>
      <c r="J1126" s="86">
        <v>0</v>
      </c>
      <c r="K1126" s="87">
        <v>0</v>
      </c>
      <c r="L1126" s="87">
        <v>0</v>
      </c>
      <c r="M1126" s="84">
        <v>50000</v>
      </c>
      <c r="N1126" s="88" t="s">
        <v>530</v>
      </c>
      <c r="O1126" s="67"/>
      <c r="P1126" s="80">
        <v>1119</v>
      </c>
    </row>
    <row r="1127" spans="1:16" ht="30" x14ac:dyDescent="0.2">
      <c r="A1127" s="81">
        <v>1113</v>
      </c>
      <c r="B1127" s="82" t="s">
        <v>3122</v>
      </c>
      <c r="C1127" s="83" t="s">
        <v>481</v>
      </c>
      <c r="D1127" s="83" t="s">
        <v>3123</v>
      </c>
      <c r="E1127" s="83" t="s">
        <v>3124</v>
      </c>
      <c r="F1127" s="84">
        <v>120000</v>
      </c>
      <c r="G1127" s="84">
        <v>120000</v>
      </c>
      <c r="H1127" s="89" t="s">
        <v>127</v>
      </c>
      <c r="I1127" s="86">
        <v>0</v>
      </c>
      <c r="J1127" s="86">
        <v>0</v>
      </c>
      <c r="K1127" s="87">
        <v>0</v>
      </c>
      <c r="L1127" s="87">
        <v>0</v>
      </c>
      <c r="M1127" s="84">
        <v>120000</v>
      </c>
      <c r="N1127" s="88" t="s">
        <v>530</v>
      </c>
      <c r="O1127" s="67"/>
      <c r="P1127" s="80">
        <v>1120</v>
      </c>
    </row>
    <row r="1128" spans="1:16" x14ac:dyDescent="0.2">
      <c r="A1128" s="81">
        <v>1114</v>
      </c>
      <c r="B1128" s="82" t="s">
        <v>3125</v>
      </c>
      <c r="C1128" s="83" t="s">
        <v>800</v>
      </c>
      <c r="D1128" s="83" t="s">
        <v>3126</v>
      </c>
      <c r="E1128" s="83" t="s">
        <v>3127</v>
      </c>
      <c r="F1128" s="84">
        <v>30000</v>
      </c>
      <c r="G1128" s="84">
        <v>30000</v>
      </c>
      <c r="H1128" s="89" t="s">
        <v>127</v>
      </c>
      <c r="I1128" s="86">
        <v>0</v>
      </c>
      <c r="J1128" s="86">
        <v>0</v>
      </c>
      <c r="K1128" s="87">
        <v>0</v>
      </c>
      <c r="L1128" s="87">
        <v>0</v>
      </c>
      <c r="M1128" s="84">
        <v>30000</v>
      </c>
      <c r="N1128" s="88" t="s">
        <v>530</v>
      </c>
      <c r="O1128" s="67"/>
      <c r="P1128" s="80">
        <v>1121</v>
      </c>
    </row>
    <row r="1129" spans="1:16" x14ac:dyDescent="0.2">
      <c r="A1129" s="81">
        <v>1115</v>
      </c>
      <c r="B1129" s="82" t="s">
        <v>3128</v>
      </c>
      <c r="C1129" s="83" t="s">
        <v>800</v>
      </c>
      <c r="D1129" s="83" t="s">
        <v>3129</v>
      </c>
      <c r="E1129" s="83" t="s">
        <v>3130</v>
      </c>
      <c r="F1129" s="84">
        <v>2500</v>
      </c>
      <c r="G1129" s="84">
        <v>2500</v>
      </c>
      <c r="H1129" s="89" t="s">
        <v>127</v>
      </c>
      <c r="I1129" s="86">
        <v>0</v>
      </c>
      <c r="J1129" s="86">
        <v>0</v>
      </c>
      <c r="K1129" s="87">
        <v>0</v>
      </c>
      <c r="L1129" s="87">
        <v>0</v>
      </c>
      <c r="M1129" s="84">
        <v>2500</v>
      </c>
      <c r="N1129" s="88" t="s">
        <v>530</v>
      </c>
      <c r="O1129" s="67"/>
      <c r="P1129" s="80">
        <v>1122</v>
      </c>
    </row>
    <row r="1130" spans="1:16" ht="30" x14ac:dyDescent="0.2">
      <c r="A1130" s="81">
        <v>1116</v>
      </c>
      <c r="B1130" s="82" t="s">
        <v>3131</v>
      </c>
      <c r="C1130" s="83" t="s">
        <v>1367</v>
      </c>
      <c r="D1130" s="83" t="s">
        <v>1900</v>
      </c>
      <c r="E1130" s="83" t="s">
        <v>3132</v>
      </c>
      <c r="F1130" s="84">
        <v>180000</v>
      </c>
      <c r="G1130" s="84">
        <v>180000</v>
      </c>
      <c r="H1130" s="89" t="s">
        <v>127</v>
      </c>
      <c r="I1130" s="86">
        <v>0</v>
      </c>
      <c r="J1130" s="86">
        <v>0</v>
      </c>
      <c r="K1130" s="87">
        <v>0</v>
      </c>
      <c r="L1130" s="87">
        <v>0</v>
      </c>
      <c r="M1130" s="84">
        <v>180000</v>
      </c>
      <c r="N1130" s="88" t="s">
        <v>530</v>
      </c>
      <c r="O1130" s="67"/>
      <c r="P1130" s="80">
        <v>1123</v>
      </c>
    </row>
    <row r="1131" spans="1:16" ht="30" x14ac:dyDescent="0.2">
      <c r="A1131" s="81">
        <v>1117</v>
      </c>
      <c r="B1131" s="82" t="s">
        <v>3133</v>
      </c>
      <c r="C1131" s="83" t="s">
        <v>805</v>
      </c>
      <c r="D1131" s="83" t="s">
        <v>3134</v>
      </c>
      <c r="E1131" s="83" t="s">
        <v>3135</v>
      </c>
      <c r="F1131" s="84">
        <v>5000</v>
      </c>
      <c r="G1131" s="84">
        <v>5000</v>
      </c>
      <c r="H1131" s="89" t="s">
        <v>127</v>
      </c>
      <c r="I1131" s="86">
        <v>0</v>
      </c>
      <c r="J1131" s="86">
        <v>0</v>
      </c>
      <c r="K1131" s="87">
        <v>0</v>
      </c>
      <c r="L1131" s="87">
        <v>0</v>
      </c>
      <c r="M1131" s="84">
        <v>5000</v>
      </c>
      <c r="N1131" s="88" t="s">
        <v>530</v>
      </c>
      <c r="O1131" s="67"/>
      <c r="P1131" s="80">
        <v>1124</v>
      </c>
    </row>
    <row r="1132" spans="1:16" ht="30" x14ac:dyDescent="0.2">
      <c r="A1132" s="81">
        <v>1118</v>
      </c>
      <c r="B1132" s="82" t="s">
        <v>3136</v>
      </c>
      <c r="C1132" s="83" t="s">
        <v>812</v>
      </c>
      <c r="D1132" s="83" t="s">
        <v>3137</v>
      </c>
      <c r="E1132" s="83" t="s">
        <v>3138</v>
      </c>
      <c r="F1132" s="84">
        <v>35000</v>
      </c>
      <c r="G1132" s="84">
        <v>35000</v>
      </c>
      <c r="H1132" s="89" t="s">
        <v>127</v>
      </c>
      <c r="I1132" s="86">
        <v>0</v>
      </c>
      <c r="J1132" s="86">
        <v>0</v>
      </c>
      <c r="K1132" s="87">
        <v>0</v>
      </c>
      <c r="L1132" s="87">
        <v>0</v>
      </c>
      <c r="M1132" s="84">
        <v>35000</v>
      </c>
      <c r="N1132" s="88" t="s">
        <v>530</v>
      </c>
      <c r="O1132" s="67"/>
      <c r="P1132" s="80">
        <v>1125</v>
      </c>
    </row>
    <row r="1133" spans="1:16" ht="30" x14ac:dyDescent="0.2">
      <c r="A1133" s="81">
        <v>1119</v>
      </c>
      <c r="B1133" s="82" t="s">
        <v>3139</v>
      </c>
      <c r="C1133" s="83" t="s">
        <v>812</v>
      </c>
      <c r="D1133" s="83" t="s">
        <v>3140</v>
      </c>
      <c r="E1133" s="83" t="s">
        <v>3141</v>
      </c>
      <c r="F1133" s="84">
        <v>12000</v>
      </c>
      <c r="G1133" s="84">
        <v>12000</v>
      </c>
      <c r="H1133" s="89" t="s">
        <v>127</v>
      </c>
      <c r="I1133" s="86">
        <v>0</v>
      </c>
      <c r="J1133" s="86">
        <v>0</v>
      </c>
      <c r="K1133" s="87">
        <v>0</v>
      </c>
      <c r="L1133" s="87">
        <v>0</v>
      </c>
      <c r="M1133" s="84">
        <v>12000</v>
      </c>
      <c r="N1133" s="88" t="s">
        <v>530</v>
      </c>
      <c r="O1133" s="67"/>
      <c r="P1133" s="80">
        <v>1126</v>
      </c>
    </row>
    <row r="1134" spans="1:16" x14ac:dyDescent="0.2">
      <c r="A1134" s="81">
        <v>1120</v>
      </c>
      <c r="B1134" s="82" t="s">
        <v>3142</v>
      </c>
      <c r="C1134" s="83" t="s">
        <v>1109</v>
      </c>
      <c r="D1134" s="83" t="s">
        <v>3143</v>
      </c>
      <c r="E1134" s="83" t="s">
        <v>3144</v>
      </c>
      <c r="F1134" s="84">
        <v>15000</v>
      </c>
      <c r="G1134" s="84">
        <v>15000</v>
      </c>
      <c r="H1134" s="89" t="s">
        <v>127</v>
      </c>
      <c r="I1134" s="86">
        <v>0</v>
      </c>
      <c r="J1134" s="86">
        <v>0</v>
      </c>
      <c r="K1134" s="87">
        <v>0</v>
      </c>
      <c r="L1134" s="87">
        <v>0</v>
      </c>
      <c r="M1134" s="84">
        <v>15000</v>
      </c>
      <c r="N1134" s="88" t="s">
        <v>530</v>
      </c>
      <c r="O1134" s="67"/>
      <c r="P1134" s="80">
        <v>1127</v>
      </c>
    </row>
    <row r="1135" spans="1:16" ht="30" x14ac:dyDescent="0.2">
      <c r="A1135" s="81">
        <v>1121</v>
      </c>
      <c r="B1135" s="82" t="s">
        <v>3145</v>
      </c>
      <c r="C1135" s="83" t="s">
        <v>3146</v>
      </c>
      <c r="D1135" s="83" t="s">
        <v>1717</v>
      </c>
      <c r="E1135" s="83" t="s">
        <v>3147</v>
      </c>
      <c r="F1135" s="84">
        <v>35000</v>
      </c>
      <c r="G1135" s="84">
        <v>35000</v>
      </c>
      <c r="H1135" s="89" t="s">
        <v>127</v>
      </c>
      <c r="I1135" s="86">
        <v>0</v>
      </c>
      <c r="J1135" s="86">
        <v>0</v>
      </c>
      <c r="K1135" s="87">
        <v>0</v>
      </c>
      <c r="L1135" s="87">
        <v>0</v>
      </c>
      <c r="M1135" s="84">
        <v>35000</v>
      </c>
      <c r="N1135" s="88" t="s">
        <v>530</v>
      </c>
      <c r="O1135" s="67"/>
      <c r="P1135" s="80">
        <v>1128</v>
      </c>
    </row>
    <row r="1136" spans="1:16" x14ac:dyDescent="0.2">
      <c r="A1136" s="81">
        <v>1122</v>
      </c>
      <c r="B1136" s="82" t="s">
        <v>3148</v>
      </c>
      <c r="C1136" s="83" t="s">
        <v>820</v>
      </c>
      <c r="D1136" s="83" t="s">
        <v>3149</v>
      </c>
      <c r="E1136" s="83" t="s">
        <v>3150</v>
      </c>
      <c r="F1136" s="84">
        <v>40000</v>
      </c>
      <c r="G1136" s="84">
        <v>40000</v>
      </c>
      <c r="H1136" s="89" t="s">
        <v>127</v>
      </c>
      <c r="I1136" s="86">
        <v>0</v>
      </c>
      <c r="J1136" s="86">
        <v>0</v>
      </c>
      <c r="K1136" s="87">
        <v>0</v>
      </c>
      <c r="L1136" s="87">
        <v>0</v>
      </c>
      <c r="M1136" s="84">
        <v>40000</v>
      </c>
      <c r="N1136" s="88" t="s">
        <v>530</v>
      </c>
      <c r="O1136" s="67"/>
      <c r="P1136" s="80">
        <v>1129</v>
      </c>
    </row>
    <row r="1137" spans="1:16" x14ac:dyDescent="0.2">
      <c r="A1137" s="81">
        <v>1123</v>
      </c>
      <c r="B1137" s="82" t="s">
        <v>3151</v>
      </c>
      <c r="C1137" s="83" t="s">
        <v>3152</v>
      </c>
      <c r="D1137" s="83" t="s">
        <v>3153</v>
      </c>
      <c r="E1137" s="83" t="s">
        <v>3154</v>
      </c>
      <c r="F1137" s="84">
        <v>7000</v>
      </c>
      <c r="G1137" s="84">
        <v>7000</v>
      </c>
      <c r="H1137" s="89" t="s">
        <v>127</v>
      </c>
      <c r="I1137" s="86">
        <v>0</v>
      </c>
      <c r="J1137" s="86">
        <v>0</v>
      </c>
      <c r="K1137" s="87">
        <v>0</v>
      </c>
      <c r="L1137" s="87">
        <v>0</v>
      </c>
      <c r="M1137" s="84">
        <v>7000</v>
      </c>
      <c r="N1137" s="88" t="s">
        <v>530</v>
      </c>
      <c r="O1137" s="67"/>
      <c r="P1137" s="80">
        <v>1130</v>
      </c>
    </row>
    <row r="1138" spans="1:16" x14ac:dyDescent="0.2">
      <c r="A1138" s="81">
        <v>1124</v>
      </c>
      <c r="B1138" s="82" t="s">
        <v>3155</v>
      </c>
      <c r="C1138" s="83" t="s">
        <v>3156</v>
      </c>
      <c r="D1138" s="83" t="s">
        <v>3157</v>
      </c>
      <c r="E1138" s="83" t="s">
        <v>3158</v>
      </c>
      <c r="F1138" s="84">
        <v>10000</v>
      </c>
      <c r="G1138" s="84">
        <v>10000</v>
      </c>
      <c r="H1138" s="89" t="s">
        <v>127</v>
      </c>
      <c r="I1138" s="86">
        <v>0</v>
      </c>
      <c r="J1138" s="86">
        <v>0</v>
      </c>
      <c r="K1138" s="87">
        <v>0</v>
      </c>
      <c r="L1138" s="87">
        <v>0</v>
      </c>
      <c r="M1138" s="84">
        <v>10000</v>
      </c>
      <c r="N1138" s="88" t="s">
        <v>530</v>
      </c>
      <c r="O1138" s="67"/>
      <c r="P1138" s="80">
        <v>1131</v>
      </c>
    </row>
    <row r="1139" spans="1:16" x14ac:dyDescent="0.2">
      <c r="A1139" s="81">
        <v>1125</v>
      </c>
      <c r="B1139" s="82" t="s">
        <v>3159</v>
      </c>
      <c r="C1139" s="83" t="s">
        <v>3160</v>
      </c>
      <c r="D1139" s="83" t="s">
        <v>2084</v>
      </c>
      <c r="E1139" s="83" t="s">
        <v>3161</v>
      </c>
      <c r="F1139" s="84">
        <v>5000</v>
      </c>
      <c r="G1139" s="84">
        <v>5000</v>
      </c>
      <c r="H1139" s="89" t="s">
        <v>127</v>
      </c>
      <c r="I1139" s="86">
        <v>0</v>
      </c>
      <c r="J1139" s="86">
        <v>0</v>
      </c>
      <c r="K1139" s="87">
        <v>0</v>
      </c>
      <c r="L1139" s="87">
        <v>0</v>
      </c>
      <c r="M1139" s="84">
        <v>5000</v>
      </c>
      <c r="N1139" s="88" t="s">
        <v>530</v>
      </c>
      <c r="O1139" s="67"/>
      <c r="P1139" s="80">
        <v>1132</v>
      </c>
    </row>
    <row r="1140" spans="1:16" x14ac:dyDescent="0.2">
      <c r="A1140" s="81">
        <v>1126</v>
      </c>
      <c r="B1140" s="82" t="s">
        <v>3162</v>
      </c>
      <c r="C1140" s="83" t="s">
        <v>3160</v>
      </c>
      <c r="D1140" s="83" t="s">
        <v>3163</v>
      </c>
      <c r="E1140" s="83" t="s">
        <v>3164</v>
      </c>
      <c r="F1140" s="84">
        <v>8000</v>
      </c>
      <c r="G1140" s="84">
        <v>8000</v>
      </c>
      <c r="H1140" s="89" t="s">
        <v>127</v>
      </c>
      <c r="I1140" s="86">
        <v>0</v>
      </c>
      <c r="J1140" s="86">
        <v>0</v>
      </c>
      <c r="K1140" s="87">
        <v>0</v>
      </c>
      <c r="L1140" s="87">
        <v>0</v>
      </c>
      <c r="M1140" s="84">
        <v>8000</v>
      </c>
      <c r="N1140" s="88" t="s">
        <v>530</v>
      </c>
      <c r="O1140" s="67"/>
      <c r="P1140" s="80">
        <v>1133</v>
      </c>
    </row>
    <row r="1141" spans="1:16" x14ac:dyDescent="0.2">
      <c r="A1141" s="81">
        <v>1127</v>
      </c>
      <c r="B1141" s="82" t="s">
        <v>3165</v>
      </c>
      <c r="C1141" s="83" t="s">
        <v>481</v>
      </c>
      <c r="D1141" s="83" t="s">
        <v>1445</v>
      </c>
      <c r="E1141" s="83" t="s">
        <v>3166</v>
      </c>
      <c r="F1141" s="84">
        <v>50000</v>
      </c>
      <c r="G1141" s="84">
        <v>50000</v>
      </c>
      <c r="H1141" s="89" t="s">
        <v>127</v>
      </c>
      <c r="I1141" s="86">
        <v>0</v>
      </c>
      <c r="J1141" s="86">
        <v>0</v>
      </c>
      <c r="K1141" s="87">
        <v>0</v>
      </c>
      <c r="L1141" s="87">
        <v>0</v>
      </c>
      <c r="M1141" s="84">
        <v>50000</v>
      </c>
      <c r="N1141" s="88" t="s">
        <v>530</v>
      </c>
      <c r="O1141" s="67"/>
      <c r="P1141" s="80">
        <v>1134</v>
      </c>
    </row>
    <row r="1142" spans="1:16" x14ac:dyDescent="0.2">
      <c r="A1142" s="81">
        <v>1128</v>
      </c>
      <c r="B1142" s="82" t="s">
        <v>3167</v>
      </c>
      <c r="C1142" s="83" t="s">
        <v>481</v>
      </c>
      <c r="D1142" s="83" t="s">
        <v>2420</v>
      </c>
      <c r="E1142" s="83" t="s">
        <v>3168</v>
      </c>
      <c r="F1142" s="84">
        <v>181000</v>
      </c>
      <c r="G1142" s="84">
        <v>181000</v>
      </c>
      <c r="H1142" s="89" t="s">
        <v>127</v>
      </c>
      <c r="I1142" s="86">
        <v>0</v>
      </c>
      <c r="J1142" s="86">
        <v>0</v>
      </c>
      <c r="K1142" s="87">
        <v>0</v>
      </c>
      <c r="L1142" s="87">
        <v>0</v>
      </c>
      <c r="M1142" s="84">
        <v>181000</v>
      </c>
      <c r="N1142" s="88" t="s">
        <v>530</v>
      </c>
      <c r="O1142" s="67"/>
      <c r="P1142" s="80">
        <v>1135</v>
      </c>
    </row>
    <row r="1143" spans="1:16" ht="30" x14ac:dyDescent="0.2">
      <c r="A1143" s="81">
        <v>1129</v>
      </c>
      <c r="B1143" s="82" t="s">
        <v>3169</v>
      </c>
      <c r="C1143" s="83" t="s">
        <v>1587</v>
      </c>
      <c r="D1143" s="83" t="s">
        <v>3170</v>
      </c>
      <c r="E1143" s="83" t="s">
        <v>3171</v>
      </c>
      <c r="F1143" s="84">
        <v>10000</v>
      </c>
      <c r="G1143" s="84">
        <v>10000</v>
      </c>
      <c r="H1143" s="89" t="s">
        <v>127</v>
      </c>
      <c r="I1143" s="86">
        <v>0</v>
      </c>
      <c r="J1143" s="86">
        <v>0</v>
      </c>
      <c r="K1143" s="87">
        <v>0</v>
      </c>
      <c r="L1143" s="87">
        <v>0</v>
      </c>
      <c r="M1143" s="84">
        <v>10000</v>
      </c>
      <c r="N1143" s="88" t="s">
        <v>530</v>
      </c>
      <c r="O1143" s="67"/>
      <c r="P1143" s="80">
        <v>1136</v>
      </c>
    </row>
    <row r="1144" spans="1:16" ht="30" x14ac:dyDescent="0.2">
      <c r="A1144" s="81">
        <v>1130</v>
      </c>
      <c r="B1144" s="82" t="s">
        <v>3172</v>
      </c>
      <c r="C1144" s="83" t="s">
        <v>1587</v>
      </c>
      <c r="D1144" s="83" t="s">
        <v>1698</v>
      </c>
      <c r="E1144" s="83" t="s">
        <v>3173</v>
      </c>
      <c r="F1144" s="84">
        <v>5000</v>
      </c>
      <c r="G1144" s="84">
        <v>5000</v>
      </c>
      <c r="H1144" s="89" t="s">
        <v>127</v>
      </c>
      <c r="I1144" s="86">
        <v>0</v>
      </c>
      <c r="J1144" s="86">
        <v>0</v>
      </c>
      <c r="K1144" s="87">
        <v>0</v>
      </c>
      <c r="L1144" s="87">
        <v>0</v>
      </c>
      <c r="M1144" s="84">
        <v>5000</v>
      </c>
      <c r="N1144" s="88" t="s">
        <v>530</v>
      </c>
      <c r="O1144" s="67"/>
      <c r="P1144" s="80">
        <v>1137</v>
      </c>
    </row>
    <row r="1145" spans="1:16" ht="30" x14ac:dyDescent="0.2">
      <c r="A1145" s="81">
        <v>1131</v>
      </c>
      <c r="B1145" s="82" t="s">
        <v>3174</v>
      </c>
      <c r="C1145" s="83" t="s">
        <v>1587</v>
      </c>
      <c r="D1145" s="83" t="s">
        <v>3175</v>
      </c>
      <c r="E1145" s="83" t="s">
        <v>3176</v>
      </c>
      <c r="F1145" s="84">
        <v>7500</v>
      </c>
      <c r="G1145" s="84">
        <v>7500</v>
      </c>
      <c r="H1145" s="89" t="s">
        <v>127</v>
      </c>
      <c r="I1145" s="86">
        <v>0</v>
      </c>
      <c r="J1145" s="86">
        <v>0</v>
      </c>
      <c r="K1145" s="87">
        <v>0</v>
      </c>
      <c r="L1145" s="87">
        <v>0</v>
      </c>
      <c r="M1145" s="84">
        <v>7500</v>
      </c>
      <c r="N1145" s="88" t="s">
        <v>530</v>
      </c>
      <c r="O1145" s="67"/>
      <c r="P1145" s="80">
        <v>1138</v>
      </c>
    </row>
    <row r="1146" spans="1:16" ht="30" x14ac:dyDescent="0.2">
      <c r="A1146" s="81">
        <v>1132</v>
      </c>
      <c r="B1146" s="82" t="s">
        <v>3177</v>
      </c>
      <c r="C1146" s="83" t="s">
        <v>1587</v>
      </c>
      <c r="D1146" s="83" t="s">
        <v>3178</v>
      </c>
      <c r="E1146" s="83" t="s">
        <v>3179</v>
      </c>
      <c r="F1146" s="84">
        <v>5000</v>
      </c>
      <c r="G1146" s="84">
        <v>5000</v>
      </c>
      <c r="H1146" s="89" t="s">
        <v>127</v>
      </c>
      <c r="I1146" s="86">
        <v>0</v>
      </c>
      <c r="J1146" s="86">
        <v>0</v>
      </c>
      <c r="K1146" s="87">
        <v>0</v>
      </c>
      <c r="L1146" s="87">
        <v>0</v>
      </c>
      <c r="M1146" s="84">
        <v>5000</v>
      </c>
      <c r="N1146" s="88" t="s">
        <v>530</v>
      </c>
      <c r="O1146" s="67"/>
      <c r="P1146" s="80">
        <v>1139</v>
      </c>
    </row>
    <row r="1147" spans="1:16" ht="30" x14ac:dyDescent="0.2">
      <c r="A1147" s="81">
        <v>1133</v>
      </c>
      <c r="B1147" s="82" t="s">
        <v>3180</v>
      </c>
      <c r="C1147" s="83" t="s">
        <v>1381</v>
      </c>
      <c r="D1147" s="83" t="s">
        <v>3181</v>
      </c>
      <c r="E1147" s="83" t="s">
        <v>3182</v>
      </c>
      <c r="F1147" s="84">
        <v>4500</v>
      </c>
      <c r="G1147" s="84">
        <v>4500</v>
      </c>
      <c r="H1147" s="89" t="s">
        <v>127</v>
      </c>
      <c r="I1147" s="86">
        <v>0</v>
      </c>
      <c r="J1147" s="86">
        <v>0</v>
      </c>
      <c r="K1147" s="87">
        <v>0</v>
      </c>
      <c r="L1147" s="87">
        <v>0</v>
      </c>
      <c r="M1147" s="84">
        <v>4500</v>
      </c>
      <c r="N1147" s="88" t="s">
        <v>530</v>
      </c>
      <c r="O1147" s="67"/>
      <c r="P1147" s="80">
        <v>1140</v>
      </c>
    </row>
    <row r="1148" spans="1:16" x14ac:dyDescent="0.2">
      <c r="A1148" s="81">
        <v>1134</v>
      </c>
      <c r="B1148" s="82" t="s">
        <v>3183</v>
      </c>
      <c r="C1148" s="83" t="s">
        <v>3184</v>
      </c>
      <c r="D1148" s="83" t="s">
        <v>3185</v>
      </c>
      <c r="E1148" s="83" t="s">
        <v>3186</v>
      </c>
      <c r="F1148" s="84">
        <v>35000</v>
      </c>
      <c r="G1148" s="84">
        <v>35000</v>
      </c>
      <c r="H1148" s="89" t="s">
        <v>127</v>
      </c>
      <c r="I1148" s="86">
        <v>0</v>
      </c>
      <c r="J1148" s="86">
        <v>0</v>
      </c>
      <c r="K1148" s="87">
        <v>0</v>
      </c>
      <c r="L1148" s="87">
        <v>0</v>
      </c>
      <c r="M1148" s="84">
        <v>35000</v>
      </c>
      <c r="N1148" s="88" t="s">
        <v>530</v>
      </c>
      <c r="O1148" s="67"/>
      <c r="P1148" s="80">
        <v>1141</v>
      </c>
    </row>
    <row r="1149" spans="1:16" x14ac:dyDescent="0.2">
      <c r="A1149" s="81">
        <v>1135</v>
      </c>
      <c r="B1149" s="82" t="s">
        <v>3187</v>
      </c>
      <c r="C1149" s="83" t="s">
        <v>3188</v>
      </c>
      <c r="D1149" s="83" t="s">
        <v>3189</v>
      </c>
      <c r="E1149" s="83" t="s">
        <v>3190</v>
      </c>
      <c r="F1149" s="84">
        <v>25000</v>
      </c>
      <c r="G1149" s="84">
        <v>25000</v>
      </c>
      <c r="H1149" s="89" t="s">
        <v>127</v>
      </c>
      <c r="I1149" s="86">
        <v>0</v>
      </c>
      <c r="J1149" s="86">
        <v>0</v>
      </c>
      <c r="K1149" s="87">
        <v>0</v>
      </c>
      <c r="L1149" s="87">
        <v>0</v>
      </c>
      <c r="M1149" s="84">
        <v>25000</v>
      </c>
      <c r="N1149" s="88" t="s">
        <v>530</v>
      </c>
      <c r="O1149" s="67"/>
      <c r="P1149" s="80">
        <v>1142</v>
      </c>
    </row>
    <row r="1150" spans="1:16" x14ac:dyDescent="0.2">
      <c r="A1150" s="81">
        <v>1136</v>
      </c>
      <c r="B1150" s="82" t="s">
        <v>3191</v>
      </c>
      <c r="C1150" s="83" t="s">
        <v>828</v>
      </c>
      <c r="D1150" s="83" t="s">
        <v>3192</v>
      </c>
      <c r="E1150" s="83" t="s">
        <v>3193</v>
      </c>
      <c r="F1150" s="84">
        <v>150000</v>
      </c>
      <c r="G1150" s="84">
        <v>150000</v>
      </c>
      <c r="H1150" s="89" t="s">
        <v>127</v>
      </c>
      <c r="I1150" s="86">
        <v>0</v>
      </c>
      <c r="J1150" s="86">
        <v>0</v>
      </c>
      <c r="K1150" s="87">
        <v>0</v>
      </c>
      <c r="L1150" s="87">
        <v>0</v>
      </c>
      <c r="M1150" s="84">
        <v>150000</v>
      </c>
      <c r="N1150" s="88" t="s">
        <v>530</v>
      </c>
      <c r="O1150" s="67"/>
      <c r="P1150" s="80">
        <v>1143</v>
      </c>
    </row>
    <row r="1151" spans="1:16" x14ac:dyDescent="0.2">
      <c r="A1151" s="81">
        <v>1137</v>
      </c>
      <c r="B1151" s="82" t="s">
        <v>3194</v>
      </c>
      <c r="C1151" s="83" t="s">
        <v>828</v>
      </c>
      <c r="D1151" s="83" t="s">
        <v>1924</v>
      </c>
      <c r="E1151" s="83" t="s">
        <v>3195</v>
      </c>
      <c r="F1151" s="84">
        <v>125000</v>
      </c>
      <c r="G1151" s="84">
        <v>125000</v>
      </c>
      <c r="H1151" s="89" t="s">
        <v>127</v>
      </c>
      <c r="I1151" s="86">
        <v>0</v>
      </c>
      <c r="J1151" s="86">
        <v>0</v>
      </c>
      <c r="K1151" s="87">
        <v>0</v>
      </c>
      <c r="L1151" s="87">
        <v>0</v>
      </c>
      <c r="M1151" s="84">
        <v>125000</v>
      </c>
      <c r="N1151" s="88" t="s">
        <v>530</v>
      </c>
      <c r="O1151" s="67"/>
      <c r="P1151" s="80">
        <v>1144</v>
      </c>
    </row>
    <row r="1152" spans="1:16" x14ac:dyDescent="0.2">
      <c r="A1152" s="81">
        <v>1138</v>
      </c>
      <c r="B1152" s="82" t="s">
        <v>3196</v>
      </c>
      <c r="C1152" s="83" t="s">
        <v>828</v>
      </c>
      <c r="D1152" s="83" t="s">
        <v>3197</v>
      </c>
      <c r="E1152" s="83" t="s">
        <v>3198</v>
      </c>
      <c r="F1152" s="84">
        <v>50000</v>
      </c>
      <c r="G1152" s="84">
        <v>50000</v>
      </c>
      <c r="H1152" s="89" t="s">
        <v>127</v>
      </c>
      <c r="I1152" s="86">
        <v>0</v>
      </c>
      <c r="J1152" s="86">
        <v>0</v>
      </c>
      <c r="K1152" s="87">
        <v>0</v>
      </c>
      <c r="L1152" s="87">
        <v>0</v>
      </c>
      <c r="M1152" s="84">
        <v>50000</v>
      </c>
      <c r="N1152" s="88" t="s">
        <v>530</v>
      </c>
      <c r="O1152" s="67"/>
      <c r="P1152" s="80">
        <v>1145</v>
      </c>
    </row>
    <row r="1153" spans="1:16" x14ac:dyDescent="0.2">
      <c r="A1153" s="81">
        <v>1139</v>
      </c>
      <c r="B1153" s="82" t="s">
        <v>3199</v>
      </c>
      <c r="C1153" s="83" t="s">
        <v>3200</v>
      </c>
      <c r="D1153" s="83" t="s">
        <v>975</v>
      </c>
      <c r="E1153" s="83" t="s">
        <v>3201</v>
      </c>
      <c r="F1153" s="84">
        <v>15000</v>
      </c>
      <c r="G1153" s="84">
        <v>15000</v>
      </c>
      <c r="H1153" s="89" t="s">
        <v>127</v>
      </c>
      <c r="I1153" s="86">
        <v>0</v>
      </c>
      <c r="J1153" s="86">
        <v>0</v>
      </c>
      <c r="K1153" s="87">
        <v>0</v>
      </c>
      <c r="L1153" s="87">
        <v>0</v>
      </c>
      <c r="M1153" s="84">
        <v>15000</v>
      </c>
      <c r="N1153" s="88" t="s">
        <v>530</v>
      </c>
      <c r="O1153" s="67"/>
      <c r="P1153" s="80">
        <v>1146</v>
      </c>
    </row>
    <row r="1154" spans="1:16" x14ac:dyDescent="0.2">
      <c r="A1154" s="81">
        <v>1140</v>
      </c>
      <c r="B1154" s="82" t="s">
        <v>3202</v>
      </c>
      <c r="C1154" s="83" t="s">
        <v>3200</v>
      </c>
      <c r="D1154" s="83" t="s">
        <v>1491</v>
      </c>
      <c r="E1154" s="83" t="s">
        <v>3203</v>
      </c>
      <c r="F1154" s="84">
        <v>15000</v>
      </c>
      <c r="G1154" s="84">
        <v>15000</v>
      </c>
      <c r="H1154" s="89" t="s">
        <v>127</v>
      </c>
      <c r="I1154" s="86">
        <v>0</v>
      </c>
      <c r="J1154" s="86">
        <v>0</v>
      </c>
      <c r="K1154" s="87">
        <v>0</v>
      </c>
      <c r="L1154" s="87">
        <v>0</v>
      </c>
      <c r="M1154" s="84">
        <v>15000</v>
      </c>
      <c r="N1154" s="88" t="s">
        <v>530</v>
      </c>
      <c r="O1154" s="67"/>
      <c r="P1154" s="80">
        <v>1147</v>
      </c>
    </row>
    <row r="1155" spans="1:16" x14ac:dyDescent="0.2">
      <c r="A1155" s="81">
        <v>1141</v>
      </c>
      <c r="B1155" s="82" t="s">
        <v>3204</v>
      </c>
      <c r="C1155" s="83" t="s">
        <v>3205</v>
      </c>
      <c r="D1155" s="83" t="s">
        <v>975</v>
      </c>
      <c r="E1155" s="83" t="s">
        <v>3206</v>
      </c>
      <c r="F1155" s="84">
        <v>20000</v>
      </c>
      <c r="G1155" s="84">
        <v>20000</v>
      </c>
      <c r="H1155" s="89" t="s">
        <v>127</v>
      </c>
      <c r="I1155" s="86">
        <v>0</v>
      </c>
      <c r="J1155" s="86">
        <v>0</v>
      </c>
      <c r="K1155" s="87">
        <v>0</v>
      </c>
      <c r="L1155" s="87">
        <v>0</v>
      </c>
      <c r="M1155" s="84">
        <v>20000</v>
      </c>
      <c r="N1155" s="88" t="s">
        <v>530</v>
      </c>
      <c r="O1155" s="67"/>
      <c r="P1155" s="80">
        <v>1148</v>
      </c>
    </row>
    <row r="1156" spans="1:16" x14ac:dyDescent="0.2">
      <c r="A1156" s="81">
        <v>1142</v>
      </c>
      <c r="B1156" s="82" t="s">
        <v>3207</v>
      </c>
      <c r="C1156" s="83" t="s">
        <v>3205</v>
      </c>
      <c r="D1156" s="83" t="s">
        <v>1491</v>
      </c>
      <c r="E1156" s="83" t="s">
        <v>3208</v>
      </c>
      <c r="F1156" s="84">
        <v>15000</v>
      </c>
      <c r="G1156" s="84">
        <v>15000</v>
      </c>
      <c r="H1156" s="89" t="s">
        <v>127</v>
      </c>
      <c r="I1156" s="86">
        <v>0</v>
      </c>
      <c r="J1156" s="86">
        <v>0</v>
      </c>
      <c r="K1156" s="87">
        <v>0</v>
      </c>
      <c r="L1156" s="87">
        <v>0</v>
      </c>
      <c r="M1156" s="84">
        <v>15000</v>
      </c>
      <c r="N1156" s="88" t="s">
        <v>530</v>
      </c>
      <c r="O1156" s="67"/>
      <c r="P1156" s="80">
        <v>1149</v>
      </c>
    </row>
    <row r="1157" spans="1:16" ht="30" x14ac:dyDescent="0.2">
      <c r="A1157" s="81">
        <v>1143</v>
      </c>
      <c r="B1157" s="82" t="s">
        <v>3209</v>
      </c>
      <c r="C1157" s="83" t="s">
        <v>2428</v>
      </c>
      <c r="D1157" s="83" t="s">
        <v>3210</v>
      </c>
      <c r="E1157" s="83" t="s">
        <v>3211</v>
      </c>
      <c r="F1157" s="84">
        <v>40000</v>
      </c>
      <c r="G1157" s="84">
        <v>40000</v>
      </c>
      <c r="H1157" s="89" t="s">
        <v>127</v>
      </c>
      <c r="I1157" s="86">
        <v>0</v>
      </c>
      <c r="J1157" s="86">
        <v>0</v>
      </c>
      <c r="K1157" s="87">
        <v>0</v>
      </c>
      <c r="L1157" s="87">
        <v>0</v>
      </c>
      <c r="M1157" s="84">
        <v>40000</v>
      </c>
      <c r="N1157" s="88" t="s">
        <v>530</v>
      </c>
      <c r="O1157" s="67"/>
      <c r="P1157" s="80">
        <v>1150</v>
      </c>
    </row>
    <row r="1158" spans="1:16" ht="30" x14ac:dyDescent="0.2">
      <c r="A1158" s="81">
        <v>1144</v>
      </c>
      <c r="B1158" s="82" t="s">
        <v>3212</v>
      </c>
      <c r="C1158" s="83" t="s">
        <v>3213</v>
      </c>
      <c r="D1158" s="83" t="s">
        <v>3214</v>
      </c>
      <c r="E1158" s="83" t="s">
        <v>3215</v>
      </c>
      <c r="F1158" s="84">
        <v>40000</v>
      </c>
      <c r="G1158" s="84">
        <v>40000</v>
      </c>
      <c r="H1158" s="89" t="s">
        <v>127</v>
      </c>
      <c r="I1158" s="86">
        <v>0</v>
      </c>
      <c r="J1158" s="86">
        <v>0</v>
      </c>
      <c r="K1158" s="87">
        <v>0</v>
      </c>
      <c r="L1158" s="87">
        <v>0</v>
      </c>
      <c r="M1158" s="84">
        <v>40000</v>
      </c>
      <c r="N1158" s="88" t="s">
        <v>530</v>
      </c>
      <c r="O1158" s="67"/>
      <c r="P1158" s="80">
        <v>1151</v>
      </c>
    </row>
    <row r="1159" spans="1:16" x14ac:dyDescent="0.2">
      <c r="A1159" s="81">
        <v>1145</v>
      </c>
      <c r="B1159" s="82" t="s">
        <v>3216</v>
      </c>
      <c r="C1159" s="83" t="s">
        <v>708</v>
      </c>
      <c r="D1159" s="83" t="s">
        <v>3217</v>
      </c>
      <c r="E1159" s="83" t="s">
        <v>3218</v>
      </c>
      <c r="F1159" s="84">
        <v>40000</v>
      </c>
      <c r="G1159" s="84">
        <v>40000</v>
      </c>
      <c r="H1159" s="89" t="s">
        <v>127</v>
      </c>
      <c r="I1159" s="86">
        <v>0</v>
      </c>
      <c r="J1159" s="86">
        <v>0</v>
      </c>
      <c r="K1159" s="87">
        <v>0</v>
      </c>
      <c r="L1159" s="87">
        <v>0</v>
      </c>
      <c r="M1159" s="84">
        <v>40000</v>
      </c>
      <c r="N1159" s="88" t="s">
        <v>530</v>
      </c>
      <c r="O1159" s="67"/>
      <c r="P1159" s="80">
        <v>1152</v>
      </c>
    </row>
    <row r="1160" spans="1:16" ht="30" x14ac:dyDescent="0.2">
      <c r="A1160" s="81">
        <v>1146</v>
      </c>
      <c r="B1160" s="82" t="s">
        <v>3219</v>
      </c>
      <c r="C1160" s="83" t="s">
        <v>836</v>
      </c>
      <c r="D1160" s="83" t="s">
        <v>3220</v>
      </c>
      <c r="E1160" s="83" t="s">
        <v>3221</v>
      </c>
      <c r="F1160" s="84">
        <v>10000</v>
      </c>
      <c r="G1160" s="84">
        <v>10000</v>
      </c>
      <c r="H1160" s="89" t="s">
        <v>127</v>
      </c>
      <c r="I1160" s="86">
        <v>0</v>
      </c>
      <c r="J1160" s="86">
        <v>0</v>
      </c>
      <c r="K1160" s="87">
        <v>0</v>
      </c>
      <c r="L1160" s="87">
        <v>0</v>
      </c>
      <c r="M1160" s="84">
        <v>10000</v>
      </c>
      <c r="N1160" s="88" t="s">
        <v>530</v>
      </c>
      <c r="O1160" s="67"/>
      <c r="P1160" s="80">
        <v>1153</v>
      </c>
    </row>
    <row r="1161" spans="1:16" ht="30" x14ac:dyDescent="0.2">
      <c r="A1161" s="81">
        <v>1147</v>
      </c>
      <c r="B1161" s="82" t="s">
        <v>3222</v>
      </c>
      <c r="C1161" s="83" t="s">
        <v>836</v>
      </c>
      <c r="D1161" s="83" t="s">
        <v>1419</v>
      </c>
      <c r="E1161" s="83" t="s">
        <v>3223</v>
      </c>
      <c r="F1161" s="84">
        <v>10000</v>
      </c>
      <c r="G1161" s="84">
        <v>10000</v>
      </c>
      <c r="H1161" s="89" t="s">
        <v>127</v>
      </c>
      <c r="I1161" s="86">
        <v>0</v>
      </c>
      <c r="J1161" s="86">
        <v>0</v>
      </c>
      <c r="K1161" s="87">
        <v>0</v>
      </c>
      <c r="L1161" s="87">
        <v>0</v>
      </c>
      <c r="M1161" s="84">
        <v>10000</v>
      </c>
      <c r="N1161" s="88" t="s">
        <v>530</v>
      </c>
      <c r="O1161" s="67"/>
      <c r="P1161" s="80">
        <v>1154</v>
      </c>
    </row>
    <row r="1162" spans="1:16" x14ac:dyDescent="0.2">
      <c r="A1162" s="81">
        <v>1148</v>
      </c>
      <c r="B1162" s="82" t="s">
        <v>3224</v>
      </c>
      <c r="C1162" s="83" t="s">
        <v>481</v>
      </c>
      <c r="D1162" s="83" t="s">
        <v>3225</v>
      </c>
      <c r="E1162" s="83" t="s">
        <v>3226</v>
      </c>
      <c r="F1162" s="84">
        <v>45000</v>
      </c>
      <c r="G1162" s="84">
        <v>45000</v>
      </c>
      <c r="H1162" s="89" t="s">
        <v>127</v>
      </c>
      <c r="I1162" s="86">
        <v>0</v>
      </c>
      <c r="J1162" s="86">
        <v>0</v>
      </c>
      <c r="K1162" s="87">
        <v>0</v>
      </c>
      <c r="L1162" s="87">
        <v>0</v>
      </c>
      <c r="M1162" s="84">
        <v>45000</v>
      </c>
      <c r="N1162" s="88" t="s">
        <v>530</v>
      </c>
      <c r="O1162" s="67"/>
      <c r="P1162" s="80">
        <v>1155</v>
      </c>
    </row>
    <row r="1163" spans="1:16" x14ac:dyDescent="0.2">
      <c r="A1163" s="81">
        <v>1149</v>
      </c>
      <c r="B1163" s="82" t="s">
        <v>3227</v>
      </c>
      <c r="C1163" s="83" t="s">
        <v>481</v>
      </c>
      <c r="D1163" s="83" t="s">
        <v>2572</v>
      </c>
      <c r="E1163" s="83" t="s">
        <v>3228</v>
      </c>
      <c r="F1163" s="84">
        <v>42000</v>
      </c>
      <c r="G1163" s="84">
        <v>42000</v>
      </c>
      <c r="H1163" s="89" t="s">
        <v>127</v>
      </c>
      <c r="I1163" s="86">
        <v>0</v>
      </c>
      <c r="J1163" s="86">
        <v>0</v>
      </c>
      <c r="K1163" s="87">
        <v>0</v>
      </c>
      <c r="L1163" s="87">
        <v>0</v>
      </c>
      <c r="M1163" s="84">
        <v>42000</v>
      </c>
      <c r="N1163" s="88" t="s">
        <v>530</v>
      </c>
      <c r="O1163" s="67"/>
      <c r="P1163" s="80">
        <v>1156</v>
      </c>
    </row>
    <row r="1164" spans="1:16" x14ac:dyDescent="0.2">
      <c r="A1164" s="81">
        <v>1150</v>
      </c>
      <c r="B1164" s="82" t="s">
        <v>3229</v>
      </c>
      <c r="C1164" s="83" t="s">
        <v>481</v>
      </c>
      <c r="D1164" s="83" t="s">
        <v>3230</v>
      </c>
      <c r="E1164" s="83" t="s">
        <v>3231</v>
      </c>
      <c r="F1164" s="84">
        <v>45000</v>
      </c>
      <c r="G1164" s="84">
        <v>45000</v>
      </c>
      <c r="H1164" s="89" t="s">
        <v>127</v>
      </c>
      <c r="I1164" s="86">
        <v>0</v>
      </c>
      <c r="J1164" s="86">
        <v>0</v>
      </c>
      <c r="K1164" s="87">
        <v>0</v>
      </c>
      <c r="L1164" s="87">
        <v>0</v>
      </c>
      <c r="M1164" s="84">
        <v>45000</v>
      </c>
      <c r="N1164" s="88" t="s">
        <v>530</v>
      </c>
      <c r="O1164" s="67"/>
      <c r="P1164" s="80">
        <v>1157</v>
      </c>
    </row>
    <row r="1165" spans="1:16" x14ac:dyDescent="0.2">
      <c r="A1165" s="81">
        <v>1151</v>
      </c>
      <c r="B1165" s="82" t="s">
        <v>3232</v>
      </c>
      <c r="C1165" s="83" t="s">
        <v>481</v>
      </c>
      <c r="D1165" s="83" t="s">
        <v>3233</v>
      </c>
      <c r="E1165" s="83" t="s">
        <v>3234</v>
      </c>
      <c r="F1165" s="84">
        <v>75000</v>
      </c>
      <c r="G1165" s="84">
        <v>75000</v>
      </c>
      <c r="H1165" s="89" t="s">
        <v>127</v>
      </c>
      <c r="I1165" s="86">
        <v>0</v>
      </c>
      <c r="J1165" s="86">
        <v>0</v>
      </c>
      <c r="K1165" s="87">
        <v>0</v>
      </c>
      <c r="L1165" s="87">
        <v>0</v>
      </c>
      <c r="M1165" s="84">
        <v>75000</v>
      </c>
      <c r="N1165" s="88" t="s">
        <v>530</v>
      </c>
      <c r="O1165" s="67"/>
      <c r="P1165" s="80">
        <v>1158</v>
      </c>
    </row>
    <row r="1166" spans="1:16" ht="30" x14ac:dyDescent="0.2">
      <c r="A1166" s="81">
        <v>1152</v>
      </c>
      <c r="B1166" s="82" t="s">
        <v>3235</v>
      </c>
      <c r="C1166" s="83" t="s">
        <v>1587</v>
      </c>
      <c r="D1166" s="83" t="s">
        <v>3236</v>
      </c>
      <c r="E1166" s="83" t="s">
        <v>3237</v>
      </c>
      <c r="F1166" s="84">
        <v>7500</v>
      </c>
      <c r="G1166" s="84">
        <v>7500</v>
      </c>
      <c r="H1166" s="89" t="s">
        <v>127</v>
      </c>
      <c r="I1166" s="86">
        <v>0</v>
      </c>
      <c r="J1166" s="86">
        <v>0</v>
      </c>
      <c r="K1166" s="87">
        <v>0</v>
      </c>
      <c r="L1166" s="87">
        <v>0</v>
      </c>
      <c r="M1166" s="84">
        <v>7500</v>
      </c>
      <c r="N1166" s="88" t="s">
        <v>530</v>
      </c>
      <c r="O1166" s="67"/>
      <c r="P1166" s="80">
        <v>1159</v>
      </c>
    </row>
    <row r="1167" spans="1:16" ht="30" x14ac:dyDescent="0.2">
      <c r="A1167" s="81">
        <v>1153</v>
      </c>
      <c r="B1167" s="82" t="s">
        <v>3238</v>
      </c>
      <c r="C1167" s="83" t="s">
        <v>1587</v>
      </c>
      <c r="D1167" s="83" t="s">
        <v>3239</v>
      </c>
      <c r="E1167" s="83" t="s">
        <v>3240</v>
      </c>
      <c r="F1167" s="84">
        <v>12500</v>
      </c>
      <c r="G1167" s="84">
        <v>12500</v>
      </c>
      <c r="H1167" s="89" t="s">
        <v>127</v>
      </c>
      <c r="I1167" s="86">
        <v>0</v>
      </c>
      <c r="J1167" s="86">
        <v>0</v>
      </c>
      <c r="K1167" s="87">
        <v>0</v>
      </c>
      <c r="L1167" s="87">
        <v>0</v>
      </c>
      <c r="M1167" s="84">
        <v>12500</v>
      </c>
      <c r="N1167" s="88" t="s">
        <v>530</v>
      </c>
      <c r="O1167" s="67"/>
      <c r="P1167" s="80">
        <v>1160</v>
      </c>
    </row>
    <row r="1168" spans="1:16" ht="30" x14ac:dyDescent="0.2">
      <c r="A1168" s="81">
        <v>1154</v>
      </c>
      <c r="B1168" s="82" t="s">
        <v>3241</v>
      </c>
      <c r="C1168" s="83" t="s">
        <v>3004</v>
      </c>
      <c r="D1168" s="83" t="s">
        <v>1698</v>
      </c>
      <c r="E1168" s="83" t="s">
        <v>3242</v>
      </c>
      <c r="F1168" s="84">
        <v>5000</v>
      </c>
      <c r="G1168" s="84">
        <v>5000</v>
      </c>
      <c r="H1168" s="89" t="s">
        <v>127</v>
      </c>
      <c r="I1168" s="86">
        <v>0</v>
      </c>
      <c r="J1168" s="86">
        <v>0</v>
      </c>
      <c r="K1168" s="87">
        <v>0</v>
      </c>
      <c r="L1168" s="87">
        <v>0</v>
      </c>
      <c r="M1168" s="84">
        <v>5000</v>
      </c>
      <c r="N1168" s="88" t="s">
        <v>530</v>
      </c>
      <c r="O1168" s="67"/>
      <c r="P1168" s="80">
        <v>1161</v>
      </c>
    </row>
    <row r="1169" spans="1:16" ht="30" x14ac:dyDescent="0.2">
      <c r="A1169" s="81">
        <v>1155</v>
      </c>
      <c r="B1169" s="82" t="s">
        <v>3243</v>
      </c>
      <c r="C1169" s="83" t="s">
        <v>3004</v>
      </c>
      <c r="D1169" s="83" t="s">
        <v>3244</v>
      </c>
      <c r="E1169" s="83" t="s">
        <v>3245</v>
      </c>
      <c r="F1169" s="84">
        <v>35000</v>
      </c>
      <c r="G1169" s="84">
        <v>35000</v>
      </c>
      <c r="H1169" s="89" t="s">
        <v>127</v>
      </c>
      <c r="I1169" s="86">
        <v>0</v>
      </c>
      <c r="J1169" s="86">
        <v>0</v>
      </c>
      <c r="K1169" s="87">
        <v>0</v>
      </c>
      <c r="L1169" s="87">
        <v>0</v>
      </c>
      <c r="M1169" s="84">
        <v>35000</v>
      </c>
      <c r="N1169" s="88" t="s">
        <v>530</v>
      </c>
      <c r="O1169" s="67"/>
      <c r="P1169" s="80">
        <v>1162</v>
      </c>
    </row>
    <row r="1170" spans="1:16" ht="30" x14ac:dyDescent="0.2">
      <c r="A1170" s="81">
        <v>1156</v>
      </c>
      <c r="B1170" s="82" t="s">
        <v>3246</v>
      </c>
      <c r="C1170" s="83" t="s">
        <v>2515</v>
      </c>
      <c r="D1170" s="83" t="s">
        <v>1698</v>
      </c>
      <c r="E1170" s="83" t="s">
        <v>3247</v>
      </c>
      <c r="F1170" s="84">
        <v>5000</v>
      </c>
      <c r="G1170" s="84">
        <v>5000</v>
      </c>
      <c r="H1170" s="89" t="s">
        <v>127</v>
      </c>
      <c r="I1170" s="86">
        <v>0</v>
      </c>
      <c r="J1170" s="86">
        <v>0</v>
      </c>
      <c r="K1170" s="87">
        <v>0</v>
      </c>
      <c r="L1170" s="87">
        <v>0</v>
      </c>
      <c r="M1170" s="84">
        <v>5000</v>
      </c>
      <c r="N1170" s="88" t="s">
        <v>530</v>
      </c>
      <c r="O1170" s="67"/>
      <c r="P1170" s="80">
        <v>1163</v>
      </c>
    </row>
    <row r="1171" spans="1:16" ht="30" x14ac:dyDescent="0.2">
      <c r="A1171" s="81">
        <v>1157</v>
      </c>
      <c r="B1171" s="82" t="s">
        <v>3248</v>
      </c>
      <c r="C1171" s="83" t="s">
        <v>3249</v>
      </c>
      <c r="D1171" s="83" t="s">
        <v>3250</v>
      </c>
      <c r="E1171" s="83" t="s">
        <v>3251</v>
      </c>
      <c r="F1171" s="84">
        <v>40000</v>
      </c>
      <c r="G1171" s="84">
        <v>40000</v>
      </c>
      <c r="H1171" s="89" t="s">
        <v>127</v>
      </c>
      <c r="I1171" s="86">
        <v>0</v>
      </c>
      <c r="J1171" s="86">
        <v>0</v>
      </c>
      <c r="K1171" s="87">
        <v>0</v>
      </c>
      <c r="L1171" s="87">
        <v>0</v>
      </c>
      <c r="M1171" s="84">
        <v>40000</v>
      </c>
      <c r="N1171" s="88" t="s">
        <v>530</v>
      </c>
      <c r="O1171" s="67"/>
      <c r="P1171" s="80">
        <v>1164</v>
      </c>
    </row>
    <row r="1172" spans="1:16" ht="30" x14ac:dyDescent="0.2">
      <c r="A1172" s="81">
        <v>1158</v>
      </c>
      <c r="B1172" s="82" t="s">
        <v>3252</v>
      </c>
      <c r="C1172" s="83" t="s">
        <v>3249</v>
      </c>
      <c r="D1172" s="83" t="s">
        <v>3253</v>
      </c>
      <c r="E1172" s="83" t="s">
        <v>3254</v>
      </c>
      <c r="F1172" s="84">
        <v>10000</v>
      </c>
      <c r="G1172" s="84">
        <v>10000</v>
      </c>
      <c r="H1172" s="89" t="s">
        <v>127</v>
      </c>
      <c r="I1172" s="86">
        <v>0</v>
      </c>
      <c r="J1172" s="86">
        <v>0</v>
      </c>
      <c r="K1172" s="87">
        <v>0</v>
      </c>
      <c r="L1172" s="87">
        <v>0</v>
      </c>
      <c r="M1172" s="84">
        <v>10000</v>
      </c>
      <c r="N1172" s="88" t="s">
        <v>530</v>
      </c>
      <c r="O1172" s="67"/>
      <c r="P1172" s="80">
        <v>1165</v>
      </c>
    </row>
    <row r="1173" spans="1:16" ht="30" x14ac:dyDescent="0.2">
      <c r="A1173" s="81">
        <v>1159</v>
      </c>
      <c r="B1173" s="82" t="s">
        <v>3255</v>
      </c>
      <c r="C1173" s="83" t="s">
        <v>415</v>
      </c>
      <c r="D1173" s="83" t="s">
        <v>1622</v>
      </c>
      <c r="E1173" s="83" t="s">
        <v>3256</v>
      </c>
      <c r="F1173" s="84">
        <v>500000</v>
      </c>
      <c r="G1173" s="84">
        <v>500000</v>
      </c>
      <c r="H1173" s="89" t="s">
        <v>127</v>
      </c>
      <c r="I1173" s="86">
        <v>0</v>
      </c>
      <c r="J1173" s="86">
        <v>0</v>
      </c>
      <c r="K1173" s="87">
        <v>0</v>
      </c>
      <c r="L1173" s="87">
        <v>0</v>
      </c>
      <c r="M1173" s="84">
        <v>500000</v>
      </c>
      <c r="N1173" s="88" t="s">
        <v>530</v>
      </c>
      <c r="O1173" s="67"/>
      <c r="P1173" s="80">
        <v>1166</v>
      </c>
    </row>
    <row r="1174" spans="1:16" ht="45" x14ac:dyDescent="0.2">
      <c r="A1174" s="81">
        <v>1160</v>
      </c>
      <c r="B1174" s="82" t="s">
        <v>3257</v>
      </c>
      <c r="C1174" s="83" t="s">
        <v>137</v>
      </c>
      <c r="D1174" s="83" t="s">
        <v>3258</v>
      </c>
      <c r="E1174" s="83" t="s">
        <v>3259</v>
      </c>
      <c r="F1174" s="84">
        <v>18000</v>
      </c>
      <c r="G1174" s="84">
        <v>18000</v>
      </c>
      <c r="H1174" s="89" t="s">
        <v>127</v>
      </c>
      <c r="I1174" s="86">
        <v>0</v>
      </c>
      <c r="J1174" s="86">
        <v>0</v>
      </c>
      <c r="K1174" s="87">
        <v>0</v>
      </c>
      <c r="L1174" s="87">
        <v>0</v>
      </c>
      <c r="M1174" s="84">
        <v>18000</v>
      </c>
      <c r="N1174" s="88" t="s">
        <v>530</v>
      </c>
      <c r="O1174" s="67"/>
      <c r="P1174" s="80">
        <v>1167</v>
      </c>
    </row>
    <row r="1175" spans="1:16" x14ac:dyDescent="0.2">
      <c r="A1175" s="81">
        <v>1161</v>
      </c>
      <c r="B1175" s="82" t="s">
        <v>3260</v>
      </c>
      <c r="C1175" s="83" t="s">
        <v>481</v>
      </c>
      <c r="D1175" s="83" t="s">
        <v>1622</v>
      </c>
      <c r="E1175" s="83" t="s">
        <v>3261</v>
      </c>
      <c r="F1175" s="84">
        <v>8000</v>
      </c>
      <c r="G1175" s="84">
        <v>8000</v>
      </c>
      <c r="H1175" s="89" t="s">
        <v>127</v>
      </c>
      <c r="I1175" s="86">
        <v>0</v>
      </c>
      <c r="J1175" s="86">
        <v>0</v>
      </c>
      <c r="K1175" s="87">
        <v>0</v>
      </c>
      <c r="L1175" s="87">
        <v>0</v>
      </c>
      <c r="M1175" s="84">
        <v>8000</v>
      </c>
      <c r="N1175" s="88" t="s">
        <v>530</v>
      </c>
      <c r="O1175" s="67"/>
      <c r="P1175" s="80">
        <v>1168</v>
      </c>
    </row>
    <row r="1176" spans="1:16" ht="30" x14ac:dyDescent="0.2">
      <c r="A1176" s="81">
        <v>1162</v>
      </c>
      <c r="B1176" s="82" t="s">
        <v>3262</v>
      </c>
      <c r="C1176" s="83" t="s">
        <v>860</v>
      </c>
      <c r="D1176" s="83" t="s">
        <v>3263</v>
      </c>
      <c r="E1176" s="83" t="s">
        <v>3264</v>
      </c>
      <c r="F1176" s="84">
        <v>10000</v>
      </c>
      <c r="G1176" s="84">
        <v>10000</v>
      </c>
      <c r="H1176" s="89" t="s">
        <v>127</v>
      </c>
      <c r="I1176" s="86">
        <v>0</v>
      </c>
      <c r="J1176" s="86">
        <v>0</v>
      </c>
      <c r="K1176" s="87">
        <v>0</v>
      </c>
      <c r="L1176" s="87">
        <v>0</v>
      </c>
      <c r="M1176" s="84">
        <v>10000</v>
      </c>
      <c r="N1176" s="88" t="s">
        <v>530</v>
      </c>
      <c r="O1176" s="67"/>
      <c r="P1176" s="80">
        <v>1169</v>
      </c>
    </row>
    <row r="1177" spans="1:16" x14ac:dyDescent="0.2">
      <c r="A1177" s="81">
        <v>1163</v>
      </c>
      <c r="B1177" s="82" t="s">
        <v>3265</v>
      </c>
      <c r="C1177" s="83" t="s">
        <v>866</v>
      </c>
      <c r="D1177" s="83" t="s">
        <v>3047</v>
      </c>
      <c r="E1177" s="83" t="s">
        <v>3266</v>
      </c>
      <c r="F1177" s="84">
        <v>15000</v>
      </c>
      <c r="G1177" s="84">
        <v>15000</v>
      </c>
      <c r="H1177" s="89" t="s">
        <v>127</v>
      </c>
      <c r="I1177" s="86">
        <v>0</v>
      </c>
      <c r="J1177" s="86">
        <v>0</v>
      </c>
      <c r="K1177" s="87">
        <v>0</v>
      </c>
      <c r="L1177" s="87">
        <v>0</v>
      </c>
      <c r="M1177" s="84">
        <v>15000</v>
      </c>
      <c r="N1177" s="88" t="s">
        <v>530</v>
      </c>
      <c r="O1177" s="67"/>
      <c r="P1177" s="80">
        <v>1170</v>
      </c>
    </row>
    <row r="1178" spans="1:16" x14ac:dyDescent="0.2">
      <c r="A1178" s="81">
        <v>1164</v>
      </c>
      <c r="B1178" s="82" t="s">
        <v>3267</v>
      </c>
      <c r="C1178" s="83" t="s">
        <v>866</v>
      </c>
      <c r="D1178" s="83" t="s">
        <v>3268</v>
      </c>
      <c r="E1178" s="83" t="s">
        <v>3269</v>
      </c>
      <c r="F1178" s="84">
        <v>50000</v>
      </c>
      <c r="G1178" s="84">
        <v>50000</v>
      </c>
      <c r="H1178" s="89" t="s">
        <v>127</v>
      </c>
      <c r="I1178" s="86">
        <v>0</v>
      </c>
      <c r="J1178" s="86">
        <v>0</v>
      </c>
      <c r="K1178" s="87">
        <v>0</v>
      </c>
      <c r="L1178" s="87">
        <v>0</v>
      </c>
      <c r="M1178" s="84">
        <v>50000</v>
      </c>
      <c r="N1178" s="88" t="s">
        <v>530</v>
      </c>
      <c r="O1178" s="67"/>
      <c r="P1178" s="80">
        <v>1171</v>
      </c>
    </row>
    <row r="1179" spans="1:16" x14ac:dyDescent="0.2">
      <c r="A1179" s="81">
        <v>1165</v>
      </c>
      <c r="B1179" s="82" t="s">
        <v>3270</v>
      </c>
      <c r="C1179" s="83" t="s">
        <v>869</v>
      </c>
      <c r="D1179" s="83" t="s">
        <v>1368</v>
      </c>
      <c r="E1179" s="83" t="s">
        <v>3271</v>
      </c>
      <c r="F1179" s="84">
        <v>15000</v>
      </c>
      <c r="G1179" s="84">
        <v>15000</v>
      </c>
      <c r="H1179" s="89" t="s">
        <v>127</v>
      </c>
      <c r="I1179" s="86">
        <v>0</v>
      </c>
      <c r="J1179" s="86">
        <v>0</v>
      </c>
      <c r="K1179" s="87">
        <v>0</v>
      </c>
      <c r="L1179" s="87">
        <v>0</v>
      </c>
      <c r="M1179" s="84">
        <v>15000</v>
      </c>
      <c r="N1179" s="88" t="s">
        <v>530</v>
      </c>
      <c r="O1179" s="67"/>
      <c r="P1179" s="80">
        <v>1172</v>
      </c>
    </row>
    <row r="1180" spans="1:16" x14ac:dyDescent="0.2">
      <c r="A1180" s="81">
        <v>1166</v>
      </c>
      <c r="B1180" s="82" t="s">
        <v>3272</v>
      </c>
      <c r="C1180" s="83" t="s">
        <v>304</v>
      </c>
      <c r="D1180" s="83" t="s">
        <v>3273</v>
      </c>
      <c r="E1180" s="83" t="s">
        <v>3274</v>
      </c>
      <c r="F1180" s="84">
        <v>60000</v>
      </c>
      <c r="G1180" s="84">
        <v>60000</v>
      </c>
      <c r="H1180" s="89" t="s">
        <v>127</v>
      </c>
      <c r="I1180" s="86">
        <v>0</v>
      </c>
      <c r="J1180" s="86">
        <v>0</v>
      </c>
      <c r="K1180" s="87">
        <v>0</v>
      </c>
      <c r="L1180" s="87">
        <v>0</v>
      </c>
      <c r="M1180" s="84">
        <v>60000</v>
      </c>
      <c r="N1180" s="88" t="s">
        <v>530</v>
      </c>
      <c r="O1180" s="67"/>
      <c r="P1180" s="80">
        <v>1173</v>
      </c>
    </row>
    <row r="1181" spans="1:16" x14ac:dyDescent="0.2">
      <c r="A1181" s="81">
        <v>1167</v>
      </c>
      <c r="B1181" s="82" t="s">
        <v>3275</v>
      </c>
      <c r="C1181" s="83" t="s">
        <v>304</v>
      </c>
      <c r="D1181" s="83" t="s">
        <v>1368</v>
      </c>
      <c r="E1181" s="83" t="s">
        <v>3276</v>
      </c>
      <c r="F1181" s="84">
        <v>35000</v>
      </c>
      <c r="G1181" s="84">
        <v>35000</v>
      </c>
      <c r="H1181" s="89" t="s">
        <v>127</v>
      </c>
      <c r="I1181" s="86">
        <v>0</v>
      </c>
      <c r="J1181" s="86">
        <v>0</v>
      </c>
      <c r="K1181" s="87">
        <v>0</v>
      </c>
      <c r="L1181" s="87">
        <v>0</v>
      </c>
      <c r="M1181" s="84">
        <v>35000</v>
      </c>
      <c r="N1181" s="88" t="s">
        <v>530</v>
      </c>
      <c r="O1181" s="67"/>
      <c r="P1181" s="80">
        <v>1174</v>
      </c>
    </row>
    <row r="1182" spans="1:16" x14ac:dyDescent="0.2">
      <c r="A1182" s="81">
        <v>1168</v>
      </c>
      <c r="B1182" s="82" t="s">
        <v>3277</v>
      </c>
      <c r="C1182" s="83" t="s">
        <v>159</v>
      </c>
      <c r="D1182" s="83" t="s">
        <v>3278</v>
      </c>
      <c r="E1182" s="83" t="s">
        <v>3279</v>
      </c>
      <c r="F1182" s="84">
        <v>80000</v>
      </c>
      <c r="G1182" s="84">
        <v>80000</v>
      </c>
      <c r="H1182" s="89" t="s">
        <v>127</v>
      </c>
      <c r="I1182" s="86">
        <v>0</v>
      </c>
      <c r="J1182" s="86">
        <v>0</v>
      </c>
      <c r="K1182" s="87">
        <v>0</v>
      </c>
      <c r="L1182" s="87">
        <v>0</v>
      </c>
      <c r="M1182" s="84">
        <v>80000</v>
      </c>
      <c r="N1182" s="88" t="s">
        <v>530</v>
      </c>
      <c r="O1182" s="67"/>
      <c r="P1182" s="80">
        <v>1175</v>
      </c>
    </row>
    <row r="1183" spans="1:16" x14ac:dyDescent="0.2">
      <c r="A1183" s="81">
        <v>1169</v>
      </c>
      <c r="B1183" s="82" t="s">
        <v>3280</v>
      </c>
      <c r="C1183" s="83" t="s">
        <v>3281</v>
      </c>
      <c r="D1183" s="83" t="s">
        <v>2723</v>
      </c>
      <c r="E1183" s="83" t="s">
        <v>3282</v>
      </c>
      <c r="F1183" s="84">
        <v>35000</v>
      </c>
      <c r="G1183" s="84">
        <v>35000</v>
      </c>
      <c r="H1183" s="89" t="s">
        <v>127</v>
      </c>
      <c r="I1183" s="86">
        <v>0</v>
      </c>
      <c r="J1183" s="86">
        <v>0</v>
      </c>
      <c r="K1183" s="87">
        <v>0</v>
      </c>
      <c r="L1183" s="87">
        <v>0</v>
      </c>
      <c r="M1183" s="84">
        <v>35000</v>
      </c>
      <c r="N1183" s="88" t="s">
        <v>530</v>
      </c>
      <c r="O1183" s="67"/>
      <c r="P1183" s="80">
        <v>1176</v>
      </c>
    </row>
    <row r="1184" spans="1:16" x14ac:dyDescent="0.2">
      <c r="A1184" s="81">
        <v>1170</v>
      </c>
      <c r="B1184" s="82" t="s">
        <v>3283</v>
      </c>
      <c r="C1184" s="83" t="s">
        <v>3284</v>
      </c>
      <c r="D1184" s="83" t="s">
        <v>1491</v>
      </c>
      <c r="E1184" s="83" t="s">
        <v>3285</v>
      </c>
      <c r="F1184" s="84">
        <v>15000</v>
      </c>
      <c r="G1184" s="84">
        <v>15000</v>
      </c>
      <c r="H1184" s="89" t="s">
        <v>127</v>
      </c>
      <c r="I1184" s="86">
        <v>0</v>
      </c>
      <c r="J1184" s="86">
        <v>0</v>
      </c>
      <c r="K1184" s="87">
        <v>0</v>
      </c>
      <c r="L1184" s="87">
        <v>0</v>
      </c>
      <c r="M1184" s="84">
        <v>15000</v>
      </c>
      <c r="N1184" s="88" t="s">
        <v>530</v>
      </c>
      <c r="O1184" s="67"/>
      <c r="P1184" s="80">
        <v>1177</v>
      </c>
    </row>
    <row r="1185" spans="1:16" x14ac:dyDescent="0.2">
      <c r="A1185" s="81">
        <v>1171</v>
      </c>
      <c r="B1185" s="82" t="s">
        <v>3286</v>
      </c>
      <c r="C1185" s="83" t="s">
        <v>885</v>
      </c>
      <c r="D1185" s="83" t="s">
        <v>3287</v>
      </c>
      <c r="E1185" s="83" t="s">
        <v>3288</v>
      </c>
      <c r="F1185" s="84">
        <v>1000</v>
      </c>
      <c r="G1185" s="84">
        <v>1000</v>
      </c>
      <c r="H1185" s="89" t="s">
        <v>127</v>
      </c>
      <c r="I1185" s="86">
        <v>0</v>
      </c>
      <c r="J1185" s="86">
        <v>0</v>
      </c>
      <c r="K1185" s="87">
        <v>0</v>
      </c>
      <c r="L1185" s="87">
        <v>0</v>
      </c>
      <c r="M1185" s="84">
        <v>1000</v>
      </c>
      <c r="N1185" s="88" t="s">
        <v>530</v>
      </c>
      <c r="O1185" s="67"/>
      <c r="P1185" s="80">
        <v>1178</v>
      </c>
    </row>
    <row r="1186" spans="1:16" x14ac:dyDescent="0.2">
      <c r="A1186" s="81">
        <v>1172</v>
      </c>
      <c r="B1186" s="82" t="s">
        <v>3289</v>
      </c>
      <c r="C1186" s="83" t="s">
        <v>885</v>
      </c>
      <c r="D1186" s="83" t="s">
        <v>3290</v>
      </c>
      <c r="E1186" s="83" t="s">
        <v>3291</v>
      </c>
      <c r="F1186" s="84">
        <v>500</v>
      </c>
      <c r="G1186" s="84">
        <v>500</v>
      </c>
      <c r="H1186" s="89" t="s">
        <v>127</v>
      </c>
      <c r="I1186" s="86">
        <v>0</v>
      </c>
      <c r="J1186" s="86">
        <v>0</v>
      </c>
      <c r="K1186" s="87">
        <v>0</v>
      </c>
      <c r="L1186" s="87">
        <v>0</v>
      </c>
      <c r="M1186" s="84">
        <v>500</v>
      </c>
      <c r="N1186" s="88" t="s">
        <v>530</v>
      </c>
      <c r="O1186" s="67"/>
      <c r="P1186" s="80">
        <v>1179</v>
      </c>
    </row>
    <row r="1187" spans="1:16" x14ac:dyDescent="0.2">
      <c r="A1187" s="81">
        <v>1173</v>
      </c>
      <c r="B1187" s="82" t="s">
        <v>3292</v>
      </c>
      <c r="C1187" s="83" t="s">
        <v>885</v>
      </c>
      <c r="D1187" s="83" t="s">
        <v>3293</v>
      </c>
      <c r="E1187" s="83" t="s">
        <v>3294</v>
      </c>
      <c r="F1187" s="84">
        <v>2500</v>
      </c>
      <c r="G1187" s="84">
        <v>2500</v>
      </c>
      <c r="H1187" s="89" t="s">
        <v>127</v>
      </c>
      <c r="I1187" s="86">
        <v>0</v>
      </c>
      <c r="J1187" s="86">
        <v>0</v>
      </c>
      <c r="K1187" s="87">
        <v>0</v>
      </c>
      <c r="L1187" s="87">
        <v>0</v>
      </c>
      <c r="M1187" s="84">
        <v>2500</v>
      </c>
      <c r="N1187" s="88" t="s">
        <v>530</v>
      </c>
      <c r="O1187" s="67"/>
      <c r="P1187" s="80">
        <v>1180</v>
      </c>
    </row>
    <row r="1188" spans="1:16" x14ac:dyDescent="0.2">
      <c r="A1188" s="81">
        <v>1174</v>
      </c>
      <c r="B1188" s="82" t="s">
        <v>3295</v>
      </c>
      <c r="C1188" s="83" t="s">
        <v>481</v>
      </c>
      <c r="D1188" s="83" t="s">
        <v>3296</v>
      </c>
      <c r="E1188" s="83" t="s">
        <v>3297</v>
      </c>
      <c r="F1188" s="84">
        <v>35000</v>
      </c>
      <c r="G1188" s="84">
        <v>35000</v>
      </c>
      <c r="H1188" s="89" t="s">
        <v>127</v>
      </c>
      <c r="I1188" s="86">
        <v>0</v>
      </c>
      <c r="J1188" s="86">
        <v>0</v>
      </c>
      <c r="K1188" s="87">
        <v>0</v>
      </c>
      <c r="L1188" s="87">
        <v>0</v>
      </c>
      <c r="M1188" s="84">
        <v>35000</v>
      </c>
      <c r="N1188" s="88" t="s">
        <v>530</v>
      </c>
      <c r="O1188" s="67"/>
      <c r="P1188" s="80">
        <v>1181</v>
      </c>
    </row>
    <row r="1189" spans="1:16" x14ac:dyDescent="0.2">
      <c r="A1189" s="81">
        <v>1175</v>
      </c>
      <c r="B1189" s="82" t="s">
        <v>3298</v>
      </c>
      <c r="C1189" s="83" t="s">
        <v>481</v>
      </c>
      <c r="D1189" s="83" t="s">
        <v>3299</v>
      </c>
      <c r="E1189" s="83" t="s">
        <v>3300</v>
      </c>
      <c r="F1189" s="84">
        <v>50000</v>
      </c>
      <c r="G1189" s="84">
        <v>50000</v>
      </c>
      <c r="H1189" s="89" t="s">
        <v>127</v>
      </c>
      <c r="I1189" s="86">
        <v>0</v>
      </c>
      <c r="J1189" s="86">
        <v>0</v>
      </c>
      <c r="K1189" s="87">
        <v>0</v>
      </c>
      <c r="L1189" s="87">
        <v>0</v>
      </c>
      <c r="M1189" s="84">
        <v>50000</v>
      </c>
      <c r="N1189" s="88" t="s">
        <v>530</v>
      </c>
      <c r="O1189" s="67"/>
      <c r="P1189" s="80">
        <v>1182</v>
      </c>
    </row>
    <row r="1190" spans="1:16" x14ac:dyDescent="0.2">
      <c r="A1190" s="81">
        <v>1176</v>
      </c>
      <c r="B1190" s="82" t="s">
        <v>3301</v>
      </c>
      <c r="C1190" s="83" t="s">
        <v>481</v>
      </c>
      <c r="D1190" s="83" t="s">
        <v>3302</v>
      </c>
      <c r="E1190" s="83" t="s">
        <v>3303</v>
      </c>
      <c r="F1190" s="84">
        <v>30000</v>
      </c>
      <c r="G1190" s="84">
        <v>30000</v>
      </c>
      <c r="H1190" s="89" t="s">
        <v>127</v>
      </c>
      <c r="I1190" s="86">
        <v>0</v>
      </c>
      <c r="J1190" s="86">
        <v>0</v>
      </c>
      <c r="K1190" s="87">
        <v>0</v>
      </c>
      <c r="L1190" s="87">
        <v>0</v>
      </c>
      <c r="M1190" s="84">
        <v>30000</v>
      </c>
      <c r="N1190" s="88" t="s">
        <v>530</v>
      </c>
      <c r="O1190" s="67"/>
      <c r="P1190" s="80">
        <v>1184</v>
      </c>
    </row>
    <row r="1191" spans="1:16" x14ac:dyDescent="0.2">
      <c r="A1191" s="81">
        <v>1177</v>
      </c>
      <c r="B1191" s="82" t="s">
        <v>3304</v>
      </c>
      <c r="C1191" s="83" t="s">
        <v>481</v>
      </c>
      <c r="D1191" s="83" t="s">
        <v>3305</v>
      </c>
      <c r="E1191" s="83" t="s">
        <v>3306</v>
      </c>
      <c r="F1191" s="84">
        <v>25000</v>
      </c>
      <c r="G1191" s="84">
        <v>25000</v>
      </c>
      <c r="H1191" s="89" t="s">
        <v>127</v>
      </c>
      <c r="I1191" s="86">
        <v>0</v>
      </c>
      <c r="J1191" s="86">
        <v>0</v>
      </c>
      <c r="K1191" s="87">
        <v>0</v>
      </c>
      <c r="L1191" s="87">
        <v>0</v>
      </c>
      <c r="M1191" s="84">
        <v>25000</v>
      </c>
      <c r="N1191" s="88" t="s">
        <v>530</v>
      </c>
      <c r="O1191" s="67"/>
      <c r="P1191" s="80">
        <v>1185</v>
      </c>
    </row>
    <row r="1192" spans="1:16" x14ac:dyDescent="0.2">
      <c r="A1192" s="81">
        <v>1178</v>
      </c>
      <c r="B1192" s="82" t="s">
        <v>3307</v>
      </c>
      <c r="C1192" s="83" t="s">
        <v>481</v>
      </c>
      <c r="D1192" s="83" t="s">
        <v>3308</v>
      </c>
      <c r="E1192" s="83" t="s">
        <v>3309</v>
      </c>
      <c r="F1192" s="84">
        <v>12500</v>
      </c>
      <c r="G1192" s="84">
        <v>12500</v>
      </c>
      <c r="H1192" s="89" t="s">
        <v>127</v>
      </c>
      <c r="I1192" s="86">
        <v>0</v>
      </c>
      <c r="J1192" s="86">
        <v>0</v>
      </c>
      <c r="K1192" s="87">
        <v>0</v>
      </c>
      <c r="L1192" s="87">
        <v>0</v>
      </c>
      <c r="M1192" s="84">
        <v>12500</v>
      </c>
      <c r="N1192" s="88" t="s">
        <v>530</v>
      </c>
      <c r="O1192" s="67"/>
      <c r="P1192" s="80">
        <v>1186</v>
      </c>
    </row>
    <row r="1193" spans="1:16" x14ac:dyDescent="0.2">
      <c r="A1193" s="81">
        <v>1179</v>
      </c>
      <c r="B1193" s="82" t="s">
        <v>3310</v>
      </c>
      <c r="C1193" s="83" t="s">
        <v>481</v>
      </c>
      <c r="D1193" s="83" t="s">
        <v>1936</v>
      </c>
      <c r="E1193" s="83" t="s">
        <v>3311</v>
      </c>
      <c r="F1193" s="84">
        <v>45000</v>
      </c>
      <c r="G1193" s="84">
        <v>45000</v>
      </c>
      <c r="H1193" s="89" t="s">
        <v>127</v>
      </c>
      <c r="I1193" s="86">
        <v>0</v>
      </c>
      <c r="J1193" s="86">
        <v>0</v>
      </c>
      <c r="K1193" s="87">
        <v>0</v>
      </c>
      <c r="L1193" s="87">
        <v>0</v>
      </c>
      <c r="M1193" s="84">
        <v>45000</v>
      </c>
      <c r="N1193" s="88" t="s">
        <v>530</v>
      </c>
      <c r="O1193" s="67"/>
      <c r="P1193" s="80">
        <v>1187</v>
      </c>
    </row>
    <row r="1194" spans="1:16" x14ac:dyDescent="0.2">
      <c r="A1194" s="81">
        <v>1180</v>
      </c>
      <c r="B1194" s="82" t="s">
        <v>3312</v>
      </c>
      <c r="C1194" s="83" t="s">
        <v>481</v>
      </c>
      <c r="D1194" s="83" t="s">
        <v>3313</v>
      </c>
      <c r="E1194" s="83" t="s">
        <v>3314</v>
      </c>
      <c r="F1194" s="84">
        <v>75000</v>
      </c>
      <c r="G1194" s="84">
        <v>75000</v>
      </c>
      <c r="H1194" s="89" t="s">
        <v>127</v>
      </c>
      <c r="I1194" s="86">
        <v>0</v>
      </c>
      <c r="J1194" s="86">
        <v>0</v>
      </c>
      <c r="K1194" s="87">
        <v>0</v>
      </c>
      <c r="L1194" s="87">
        <v>0</v>
      </c>
      <c r="M1194" s="84">
        <v>75000</v>
      </c>
      <c r="N1194" s="88" t="s">
        <v>530</v>
      </c>
      <c r="O1194" s="67"/>
      <c r="P1194" s="80">
        <v>1188</v>
      </c>
    </row>
    <row r="1195" spans="1:16" x14ac:dyDescent="0.2">
      <c r="A1195" s="81">
        <v>1181</v>
      </c>
      <c r="B1195" s="82" t="s">
        <v>3315</v>
      </c>
      <c r="C1195" s="83" t="s">
        <v>481</v>
      </c>
      <c r="D1195" s="83" t="s">
        <v>3316</v>
      </c>
      <c r="E1195" s="83" t="s">
        <v>3317</v>
      </c>
      <c r="F1195" s="84">
        <v>10000</v>
      </c>
      <c r="G1195" s="84">
        <v>10000</v>
      </c>
      <c r="H1195" s="89" t="s">
        <v>127</v>
      </c>
      <c r="I1195" s="86">
        <v>0</v>
      </c>
      <c r="J1195" s="86">
        <v>0</v>
      </c>
      <c r="K1195" s="87">
        <v>0</v>
      </c>
      <c r="L1195" s="87">
        <v>0</v>
      </c>
      <c r="M1195" s="84">
        <v>10000</v>
      </c>
      <c r="N1195" s="88" t="s">
        <v>530</v>
      </c>
      <c r="O1195" s="67"/>
      <c r="P1195" s="80">
        <v>1189</v>
      </c>
    </row>
    <row r="1196" spans="1:16" x14ac:dyDescent="0.2">
      <c r="A1196" s="81">
        <v>1182</v>
      </c>
      <c r="B1196" s="82" t="s">
        <v>3318</v>
      </c>
      <c r="C1196" s="83" t="s">
        <v>481</v>
      </c>
      <c r="D1196" s="83" t="s">
        <v>3319</v>
      </c>
      <c r="E1196" s="83" t="s">
        <v>3320</v>
      </c>
      <c r="F1196" s="84">
        <v>20000</v>
      </c>
      <c r="G1196" s="84">
        <v>20000</v>
      </c>
      <c r="H1196" s="89" t="s">
        <v>127</v>
      </c>
      <c r="I1196" s="86">
        <v>0</v>
      </c>
      <c r="J1196" s="86">
        <v>0</v>
      </c>
      <c r="K1196" s="87">
        <v>0</v>
      </c>
      <c r="L1196" s="87">
        <v>0</v>
      </c>
      <c r="M1196" s="84">
        <v>20000</v>
      </c>
      <c r="N1196" s="88" t="s">
        <v>530</v>
      </c>
      <c r="O1196" s="67"/>
      <c r="P1196" s="80">
        <v>1190</v>
      </c>
    </row>
    <row r="1197" spans="1:16" x14ac:dyDescent="0.2">
      <c r="A1197" s="81">
        <v>1183</v>
      </c>
      <c r="B1197" s="82" t="s">
        <v>3321</v>
      </c>
      <c r="C1197" s="83" t="s">
        <v>481</v>
      </c>
      <c r="D1197" s="83" t="s">
        <v>3322</v>
      </c>
      <c r="E1197" s="83" t="s">
        <v>3323</v>
      </c>
      <c r="F1197" s="84">
        <v>5000</v>
      </c>
      <c r="G1197" s="84">
        <v>5000</v>
      </c>
      <c r="H1197" s="89" t="s">
        <v>127</v>
      </c>
      <c r="I1197" s="86">
        <v>0</v>
      </c>
      <c r="J1197" s="86">
        <v>0</v>
      </c>
      <c r="K1197" s="87">
        <v>0</v>
      </c>
      <c r="L1197" s="87">
        <v>0</v>
      </c>
      <c r="M1197" s="84">
        <v>5000</v>
      </c>
      <c r="N1197" s="88" t="s">
        <v>530</v>
      </c>
      <c r="O1197" s="67"/>
      <c r="P1197" s="80">
        <v>1191</v>
      </c>
    </row>
    <row r="1198" spans="1:16" ht="30" x14ac:dyDescent="0.2">
      <c r="A1198" s="81">
        <v>1184</v>
      </c>
      <c r="B1198" s="82" t="s">
        <v>3324</v>
      </c>
      <c r="C1198" s="83" t="s">
        <v>3325</v>
      </c>
      <c r="D1198" s="83" t="s">
        <v>3326</v>
      </c>
      <c r="E1198" s="83" t="s">
        <v>3327</v>
      </c>
      <c r="F1198" s="84">
        <v>120000</v>
      </c>
      <c r="G1198" s="84">
        <v>120000</v>
      </c>
      <c r="H1198" s="89" t="s">
        <v>127</v>
      </c>
      <c r="I1198" s="86">
        <v>0</v>
      </c>
      <c r="J1198" s="86">
        <v>0</v>
      </c>
      <c r="K1198" s="87">
        <v>0</v>
      </c>
      <c r="L1198" s="87">
        <v>0</v>
      </c>
      <c r="M1198" s="84">
        <v>120000</v>
      </c>
      <c r="N1198" s="88" t="s">
        <v>530</v>
      </c>
      <c r="O1198" s="67"/>
      <c r="P1198" s="80">
        <v>1192</v>
      </c>
    </row>
    <row r="1199" spans="1:16" x14ac:dyDescent="0.2">
      <c r="A1199" s="81">
        <v>1185</v>
      </c>
      <c r="B1199" s="82">
        <v>38470402678</v>
      </c>
      <c r="C1199" s="83" t="s">
        <v>3328</v>
      </c>
      <c r="D1199" s="83" t="s">
        <v>3329</v>
      </c>
      <c r="E1199" s="83" t="s">
        <v>3330</v>
      </c>
      <c r="F1199" s="84">
        <v>50866849</v>
      </c>
      <c r="G1199" s="84">
        <v>63338244</v>
      </c>
      <c r="H1199" s="89" t="s">
        <v>127</v>
      </c>
      <c r="I1199" s="86">
        <v>0</v>
      </c>
      <c r="J1199" s="86">
        <v>0</v>
      </c>
      <c r="K1199" s="87">
        <v>0</v>
      </c>
      <c r="L1199" s="87">
        <v>0</v>
      </c>
      <c r="M1199" s="84">
        <v>63338244</v>
      </c>
      <c r="N1199" s="88" t="s">
        <v>530</v>
      </c>
      <c r="O1199" s="67"/>
      <c r="P1199" s="80"/>
    </row>
    <row r="1200" spans="1:16" x14ac:dyDescent="0.2">
      <c r="A1200" s="81" t="s">
        <v>3331</v>
      </c>
      <c r="B1200" s="82">
        <v>38470402968</v>
      </c>
      <c r="C1200" s="83" t="s">
        <v>3332</v>
      </c>
      <c r="D1200" s="83" t="s">
        <v>3333</v>
      </c>
      <c r="E1200" s="83" t="s">
        <v>106</v>
      </c>
      <c r="F1200" s="84">
        <v>5000000</v>
      </c>
      <c r="G1200" s="84">
        <v>-5000000</v>
      </c>
      <c r="H1200" s="89" t="s">
        <v>127</v>
      </c>
      <c r="I1200" s="86">
        <v>0</v>
      </c>
      <c r="J1200" s="86">
        <v>0</v>
      </c>
      <c r="K1200" s="87">
        <v>0</v>
      </c>
      <c r="L1200" s="87">
        <v>0</v>
      </c>
      <c r="M1200" s="84">
        <v>0</v>
      </c>
      <c r="N1200" s="88" t="s">
        <v>3334</v>
      </c>
      <c r="O1200" s="95"/>
      <c r="P1200" s="80">
        <v>1</v>
      </c>
    </row>
    <row r="1201" spans="1:16" x14ac:dyDescent="0.2">
      <c r="A1201" s="81" t="s">
        <v>3331</v>
      </c>
      <c r="B1201" s="82">
        <v>38470402969</v>
      </c>
      <c r="C1201" s="83" t="s">
        <v>3332</v>
      </c>
      <c r="D1201" s="83" t="s">
        <v>3335</v>
      </c>
      <c r="E1201" s="83" t="s">
        <v>106</v>
      </c>
      <c r="F1201" s="84">
        <v>1000000</v>
      </c>
      <c r="G1201" s="84">
        <v>-1000000</v>
      </c>
      <c r="H1201" s="89" t="s">
        <v>127</v>
      </c>
      <c r="I1201" s="86">
        <v>0</v>
      </c>
      <c r="J1201" s="86">
        <v>0</v>
      </c>
      <c r="K1201" s="87">
        <v>0</v>
      </c>
      <c r="L1201" s="87">
        <v>0</v>
      </c>
      <c r="M1201" s="84">
        <v>0</v>
      </c>
      <c r="N1201" s="88" t="s">
        <v>3334</v>
      </c>
      <c r="O1201" s="95"/>
      <c r="P1201" s="80">
        <v>2</v>
      </c>
    </row>
    <row r="1202" spans="1:16" x14ac:dyDescent="0.2">
      <c r="A1202" s="81" t="s">
        <v>3331</v>
      </c>
      <c r="B1202" s="82" t="s">
        <v>3336</v>
      </c>
      <c r="C1202" s="83" t="s">
        <v>1517</v>
      </c>
      <c r="D1202" s="83" t="s">
        <v>597</v>
      </c>
      <c r="E1202" s="83" t="s">
        <v>106</v>
      </c>
      <c r="F1202" s="84">
        <v>1500</v>
      </c>
      <c r="G1202" s="84">
        <v>-1500</v>
      </c>
      <c r="H1202" s="89" t="s">
        <v>127</v>
      </c>
      <c r="I1202" s="86">
        <v>0</v>
      </c>
      <c r="J1202" s="86">
        <v>0</v>
      </c>
      <c r="K1202" s="87">
        <v>0</v>
      </c>
      <c r="L1202" s="87">
        <v>0</v>
      </c>
      <c r="M1202" s="84">
        <v>0</v>
      </c>
      <c r="N1202" s="88" t="s">
        <v>3334</v>
      </c>
      <c r="O1202" s="96"/>
      <c r="P1202" s="80">
        <v>12</v>
      </c>
    </row>
    <row r="1203" spans="1:16" x14ac:dyDescent="0.2">
      <c r="A1203" s="81" t="s">
        <v>3331</v>
      </c>
      <c r="B1203" s="82">
        <v>10470401503</v>
      </c>
      <c r="C1203" s="83" t="s">
        <v>156</v>
      </c>
      <c r="D1203" s="83" t="s">
        <v>3337</v>
      </c>
      <c r="E1203" s="83" t="s">
        <v>106</v>
      </c>
      <c r="F1203" s="84">
        <v>180000</v>
      </c>
      <c r="G1203" s="84">
        <v>-180000</v>
      </c>
      <c r="H1203" s="89" t="s">
        <v>127</v>
      </c>
      <c r="I1203" s="86">
        <v>0</v>
      </c>
      <c r="J1203" s="86">
        <v>1</v>
      </c>
      <c r="K1203" s="87">
        <v>0</v>
      </c>
      <c r="L1203" s="87">
        <v>0</v>
      </c>
      <c r="M1203" s="84">
        <v>0</v>
      </c>
      <c r="N1203" s="88" t="s">
        <v>3338</v>
      </c>
      <c r="O1203" s="96"/>
      <c r="P1203" s="80">
        <v>18</v>
      </c>
    </row>
    <row r="1204" spans="1:16" x14ac:dyDescent="0.2">
      <c r="A1204" s="81" t="s">
        <v>3331</v>
      </c>
      <c r="B1204" s="82" t="s">
        <v>3339</v>
      </c>
      <c r="C1204" s="83" t="s">
        <v>941</v>
      </c>
      <c r="D1204" s="83" t="s">
        <v>597</v>
      </c>
      <c r="E1204" s="83" t="s">
        <v>106</v>
      </c>
      <c r="F1204" s="84">
        <v>1500</v>
      </c>
      <c r="G1204" s="84">
        <v>-1500</v>
      </c>
      <c r="H1204" s="89" t="s">
        <v>127</v>
      </c>
      <c r="I1204" s="86">
        <v>0</v>
      </c>
      <c r="J1204" s="86">
        <v>0</v>
      </c>
      <c r="K1204" s="87">
        <v>0</v>
      </c>
      <c r="L1204" s="87">
        <v>0</v>
      </c>
      <c r="M1204" s="84">
        <v>0</v>
      </c>
      <c r="N1204" s="88" t="s">
        <v>3334</v>
      </c>
      <c r="O1204" s="96"/>
      <c r="P1204" s="80">
        <v>30</v>
      </c>
    </row>
    <row r="1205" spans="1:16" x14ac:dyDescent="0.2">
      <c r="A1205" s="81" t="s">
        <v>3331</v>
      </c>
      <c r="B1205" s="82" t="s">
        <v>3340</v>
      </c>
      <c r="C1205" s="83" t="s">
        <v>1663</v>
      </c>
      <c r="D1205" s="83" t="s">
        <v>597</v>
      </c>
      <c r="E1205" s="83" t="s">
        <v>106</v>
      </c>
      <c r="F1205" s="84">
        <v>1500</v>
      </c>
      <c r="G1205" s="84">
        <v>-1500</v>
      </c>
      <c r="H1205" s="89" t="s">
        <v>127</v>
      </c>
      <c r="I1205" s="86">
        <v>0</v>
      </c>
      <c r="J1205" s="86">
        <v>0</v>
      </c>
      <c r="K1205" s="87">
        <v>0</v>
      </c>
      <c r="L1205" s="87">
        <v>0</v>
      </c>
      <c r="M1205" s="84">
        <v>0</v>
      </c>
      <c r="N1205" s="88" t="s">
        <v>3334</v>
      </c>
      <c r="O1205" s="96"/>
      <c r="P1205" s="80">
        <v>40</v>
      </c>
    </row>
    <row r="1206" spans="1:16" ht="15.75" thickBot="1" x14ac:dyDescent="0.25">
      <c r="A1206" s="81" t="s">
        <v>3331</v>
      </c>
      <c r="B1206" s="82" t="s">
        <v>3341</v>
      </c>
      <c r="C1206" s="83" t="s">
        <v>1854</v>
      </c>
      <c r="D1206" s="83" t="s">
        <v>597</v>
      </c>
      <c r="E1206" s="83" t="s">
        <v>106</v>
      </c>
      <c r="F1206" s="84">
        <v>1500</v>
      </c>
      <c r="G1206" s="84">
        <v>-1500</v>
      </c>
      <c r="H1206" s="89" t="s">
        <v>127</v>
      </c>
      <c r="I1206" s="86">
        <v>0</v>
      </c>
      <c r="J1206" s="86">
        <v>0</v>
      </c>
      <c r="K1206" s="87">
        <v>0</v>
      </c>
      <c r="L1206" s="87">
        <v>0</v>
      </c>
      <c r="M1206" s="84">
        <v>0</v>
      </c>
      <c r="N1206" s="88" t="s">
        <v>3334</v>
      </c>
      <c r="O1206" s="96"/>
      <c r="P1206" s="80">
        <v>70</v>
      </c>
    </row>
    <row r="1207" spans="1:16" ht="16.5" thickBot="1" x14ac:dyDescent="0.3">
      <c r="A1207" s="97"/>
      <c r="B1207" s="98"/>
      <c r="C1207" s="69"/>
      <c r="D1207" s="69"/>
      <c r="E1207" s="69"/>
      <c r="F1207" s="41">
        <f>SUM(F8:F1206)</f>
        <v>200000000</v>
      </c>
      <c r="G1207" s="41">
        <f>SUM(G8:G1206)</f>
        <v>200000000</v>
      </c>
      <c r="H1207" s="99"/>
      <c r="I1207" s="100"/>
      <c r="J1207" s="101"/>
      <c r="K1207" s="41">
        <f>SUM(K8:K1206)</f>
        <v>313105</v>
      </c>
      <c r="L1207" s="41">
        <f>SUM(L8:L1206)</f>
        <v>0</v>
      </c>
      <c r="M1207" s="43">
        <f t="shared" ref="M1207" si="0">G1207-K1207-L1207</f>
        <v>199686895</v>
      </c>
      <c r="N1207" s="69"/>
      <c r="P1207" s="103"/>
    </row>
    <row r="1208" spans="1:16" x14ac:dyDescent="0.2">
      <c r="A1208" s="97"/>
      <c r="B1208" s="98"/>
      <c r="C1208" s="69"/>
      <c r="D1208" s="69"/>
      <c r="E1208" s="69"/>
      <c r="F1208" s="102"/>
      <c r="G1208" s="102"/>
      <c r="H1208" s="103"/>
      <c r="I1208" s="101"/>
      <c r="J1208" s="101"/>
      <c r="K1208" s="102"/>
      <c r="L1208" s="102"/>
      <c r="M1208" s="102"/>
      <c r="N1208" s="69"/>
      <c r="P1208" s="103"/>
    </row>
    <row r="1209" spans="1:16" x14ac:dyDescent="0.2">
      <c r="A1209" s="97"/>
      <c r="B1209" s="98"/>
      <c r="C1209" s="69"/>
      <c r="D1209" s="69"/>
      <c r="E1209" s="69"/>
      <c r="F1209" s="102"/>
      <c r="G1209" s="102"/>
      <c r="H1209" s="103"/>
      <c r="I1209" s="101"/>
      <c r="J1209" s="101"/>
      <c r="K1209" s="102"/>
      <c r="L1209" s="102"/>
      <c r="M1209" s="102"/>
      <c r="N1209" s="69"/>
      <c r="P1209" s="103"/>
    </row>
    <row r="1210" spans="1:16" x14ac:dyDescent="0.2">
      <c r="A1210" s="97"/>
      <c r="B1210" s="98"/>
      <c r="C1210" s="69"/>
      <c r="D1210" s="69"/>
      <c r="E1210" s="69"/>
      <c r="F1210" s="102"/>
      <c r="G1210" s="102"/>
      <c r="H1210" s="103"/>
      <c r="I1210" s="101"/>
      <c r="J1210" s="101"/>
      <c r="K1210" s="102"/>
      <c r="L1210" s="102"/>
      <c r="M1210" s="102"/>
      <c r="N1210" s="69"/>
      <c r="P1210" s="103"/>
    </row>
    <row r="1211" spans="1:16" x14ac:dyDescent="0.2">
      <c r="A1211" s="97"/>
      <c r="B1211" s="98"/>
      <c r="C1211" s="69"/>
      <c r="D1211" s="69"/>
      <c r="E1211" s="69"/>
      <c r="F1211" s="102"/>
      <c r="G1211" s="102"/>
      <c r="H1211" s="103"/>
      <c r="I1211" s="101"/>
      <c r="J1211" s="101"/>
      <c r="K1211" s="102"/>
      <c r="L1211" s="102"/>
      <c r="M1211" s="102"/>
      <c r="N1211" s="69"/>
      <c r="P1211" s="103"/>
    </row>
    <row r="1212" spans="1:16" x14ac:dyDescent="0.2">
      <c r="A1212" s="97"/>
      <c r="B1212" s="98"/>
      <c r="C1212" s="69"/>
      <c r="D1212" s="69"/>
      <c r="E1212" s="69"/>
      <c r="F1212" s="102"/>
      <c r="G1212" s="102"/>
      <c r="H1212" s="103"/>
      <c r="I1212" s="101"/>
      <c r="J1212" s="101"/>
      <c r="K1212" s="102"/>
      <c r="L1212" s="102"/>
      <c r="M1212" s="102"/>
      <c r="N1212" s="69"/>
      <c r="P1212" s="103"/>
    </row>
    <row r="1213" spans="1:16" x14ac:dyDescent="0.2">
      <c r="A1213" s="97"/>
      <c r="B1213" s="98"/>
      <c r="C1213" s="69"/>
      <c r="D1213" s="69"/>
      <c r="E1213" s="69"/>
      <c r="F1213" s="102"/>
      <c r="G1213" s="102"/>
      <c r="H1213" s="103"/>
      <c r="I1213" s="101"/>
      <c r="J1213" s="101"/>
      <c r="K1213" s="102"/>
      <c r="L1213" s="102"/>
      <c r="M1213" s="102"/>
      <c r="N1213" s="69"/>
      <c r="P1213" s="103"/>
    </row>
    <row r="1214" spans="1:16" x14ac:dyDescent="0.2">
      <c r="A1214" s="97"/>
      <c r="B1214" s="98"/>
      <c r="C1214" s="69"/>
      <c r="D1214" s="69"/>
      <c r="E1214" s="69"/>
      <c r="F1214" s="102"/>
      <c r="G1214" s="102"/>
      <c r="H1214" s="103"/>
      <c r="I1214" s="101"/>
      <c r="J1214" s="101"/>
      <c r="K1214" s="102"/>
      <c r="L1214" s="102"/>
      <c r="M1214" s="102"/>
      <c r="N1214" s="69"/>
      <c r="P1214" s="103"/>
    </row>
    <row r="1215" spans="1:16" x14ac:dyDescent="0.2">
      <c r="A1215" s="97"/>
      <c r="B1215" s="98"/>
      <c r="C1215" s="69"/>
      <c r="D1215" s="69"/>
      <c r="E1215" s="69"/>
      <c r="F1215" s="102"/>
      <c r="G1215" s="102"/>
      <c r="H1215" s="103"/>
      <c r="I1215" s="101"/>
      <c r="J1215" s="101"/>
      <c r="K1215" s="102"/>
      <c r="L1215" s="102"/>
      <c r="M1215" s="102"/>
      <c r="N1215" s="69"/>
      <c r="P1215" s="103"/>
    </row>
    <row r="1216" spans="1:16" x14ac:dyDescent="0.2">
      <c r="A1216" s="97"/>
      <c r="B1216" s="98"/>
      <c r="C1216" s="69"/>
      <c r="D1216" s="69"/>
      <c r="E1216" s="69"/>
      <c r="F1216" s="102"/>
      <c r="G1216" s="102"/>
      <c r="H1216" s="103"/>
      <c r="I1216" s="101"/>
      <c r="J1216" s="101"/>
      <c r="K1216" s="102"/>
      <c r="L1216" s="102"/>
      <c r="M1216" s="102"/>
      <c r="N1216" s="69"/>
      <c r="P1216" s="103"/>
    </row>
    <row r="1217" spans="1:16" x14ac:dyDescent="0.2">
      <c r="A1217" s="97"/>
      <c r="B1217" s="98"/>
      <c r="C1217" s="69"/>
      <c r="D1217" s="69"/>
      <c r="E1217" s="69"/>
      <c r="F1217" s="102"/>
      <c r="G1217" s="102"/>
      <c r="H1217" s="103"/>
      <c r="I1217" s="101"/>
      <c r="J1217" s="101"/>
      <c r="K1217" s="102"/>
      <c r="L1217" s="102"/>
      <c r="M1217" s="102"/>
      <c r="N1217" s="69"/>
      <c r="P1217" s="103"/>
    </row>
    <row r="1218" spans="1:16" x14ac:dyDescent="0.2">
      <c r="A1218" s="97"/>
      <c r="B1218" s="98"/>
      <c r="C1218" s="69"/>
      <c r="D1218" s="69"/>
      <c r="E1218" s="69"/>
      <c r="F1218" s="102"/>
      <c r="G1218" s="102"/>
      <c r="H1218" s="103"/>
      <c r="I1218" s="101"/>
      <c r="J1218" s="101"/>
      <c r="K1218" s="102"/>
      <c r="L1218" s="102"/>
      <c r="M1218" s="102"/>
      <c r="N1218" s="69"/>
      <c r="P1218" s="103"/>
    </row>
    <row r="1219" spans="1:16" x14ac:dyDescent="0.2">
      <c r="A1219" s="97"/>
      <c r="B1219" s="98"/>
      <c r="C1219" s="69"/>
      <c r="D1219" s="69"/>
      <c r="E1219" s="69"/>
      <c r="F1219" s="102"/>
      <c r="G1219" s="102"/>
      <c r="H1219" s="103"/>
      <c r="I1219" s="101"/>
      <c r="J1219" s="101"/>
      <c r="K1219" s="102"/>
      <c r="L1219" s="102"/>
      <c r="M1219" s="102"/>
      <c r="N1219" s="69"/>
      <c r="P1219" s="103"/>
    </row>
    <row r="1220" spans="1:16" x14ac:dyDescent="0.2">
      <c r="A1220" s="97"/>
      <c r="B1220" s="98"/>
      <c r="C1220" s="69"/>
      <c r="D1220" s="69"/>
      <c r="E1220" s="69"/>
      <c r="F1220" s="102"/>
      <c r="G1220" s="102"/>
      <c r="H1220" s="103"/>
      <c r="I1220" s="101"/>
      <c r="J1220" s="101"/>
      <c r="K1220" s="102"/>
      <c r="L1220" s="102"/>
      <c r="M1220" s="102"/>
      <c r="N1220" s="69"/>
      <c r="P1220" s="103"/>
    </row>
    <row r="1221" spans="1:16" x14ac:dyDescent="0.2">
      <c r="A1221" s="97"/>
      <c r="B1221" s="98"/>
      <c r="C1221" s="69"/>
      <c r="D1221" s="69"/>
      <c r="E1221" s="69"/>
      <c r="F1221" s="102"/>
      <c r="G1221" s="102"/>
      <c r="H1221" s="103"/>
      <c r="I1221" s="101"/>
      <c r="J1221" s="101"/>
      <c r="K1221" s="102"/>
      <c r="L1221" s="102"/>
      <c r="M1221" s="102"/>
      <c r="N1221" s="69"/>
      <c r="P1221" s="103"/>
    </row>
    <row r="1222" spans="1:16" x14ac:dyDescent="0.2">
      <c r="A1222" s="97"/>
      <c r="B1222" s="98"/>
      <c r="C1222" s="69"/>
      <c r="D1222" s="69"/>
      <c r="E1222" s="69"/>
      <c r="F1222" s="102"/>
      <c r="G1222" s="102"/>
      <c r="H1222" s="103"/>
      <c r="I1222" s="101"/>
      <c r="J1222" s="101"/>
      <c r="K1222" s="102"/>
      <c r="L1222" s="102"/>
      <c r="M1222" s="102"/>
      <c r="N1222" s="69"/>
      <c r="P1222" s="103"/>
    </row>
    <row r="1223" spans="1:16" x14ac:dyDescent="0.2">
      <c r="A1223" s="97"/>
      <c r="B1223" s="98"/>
      <c r="C1223" s="69"/>
      <c r="D1223" s="69"/>
      <c r="E1223" s="69"/>
      <c r="F1223" s="102"/>
      <c r="G1223" s="102"/>
      <c r="H1223" s="103"/>
      <c r="I1223" s="101"/>
      <c r="J1223" s="101"/>
      <c r="K1223" s="102"/>
      <c r="L1223" s="102"/>
      <c r="M1223" s="102"/>
      <c r="N1223" s="69"/>
      <c r="P1223" s="103"/>
    </row>
    <row r="1224" spans="1:16" x14ac:dyDescent="0.2">
      <c r="A1224" s="97"/>
      <c r="B1224" s="98"/>
      <c r="C1224" s="69"/>
      <c r="D1224" s="69"/>
      <c r="E1224" s="69"/>
      <c r="F1224" s="102"/>
      <c r="G1224" s="102"/>
      <c r="H1224" s="103"/>
      <c r="I1224" s="101"/>
      <c r="J1224" s="101"/>
      <c r="K1224" s="102"/>
      <c r="L1224" s="102"/>
      <c r="M1224" s="102"/>
      <c r="N1224" s="69"/>
      <c r="P1224" s="103"/>
    </row>
    <row r="1225" spans="1:16" x14ac:dyDescent="0.2">
      <c r="A1225" s="97"/>
      <c r="B1225" s="98"/>
      <c r="C1225" s="69"/>
      <c r="D1225" s="69"/>
      <c r="E1225" s="69"/>
      <c r="F1225" s="102"/>
      <c r="G1225" s="102"/>
      <c r="H1225" s="103"/>
      <c r="I1225" s="101"/>
      <c r="J1225" s="101"/>
      <c r="K1225" s="102"/>
      <c r="L1225" s="102"/>
      <c r="M1225" s="102"/>
      <c r="N1225" s="69"/>
      <c r="P1225" s="103"/>
    </row>
    <row r="1226" spans="1:16" x14ac:dyDescent="0.2">
      <c r="A1226" s="97"/>
      <c r="B1226" s="98"/>
      <c r="C1226" s="69"/>
      <c r="D1226" s="69"/>
      <c r="E1226" s="69"/>
      <c r="F1226" s="102"/>
      <c r="G1226" s="102"/>
      <c r="H1226" s="103"/>
      <c r="I1226" s="101"/>
      <c r="J1226" s="101"/>
      <c r="K1226" s="102"/>
      <c r="L1226" s="102"/>
      <c r="M1226" s="102"/>
      <c r="N1226" s="69"/>
      <c r="P1226" s="103"/>
    </row>
    <row r="1227" spans="1:16" x14ac:dyDescent="0.2">
      <c r="A1227" s="97"/>
      <c r="B1227" s="98"/>
      <c r="C1227" s="69"/>
      <c r="D1227" s="69"/>
      <c r="E1227" s="69"/>
      <c r="F1227" s="102"/>
      <c r="G1227" s="102"/>
      <c r="H1227" s="103"/>
      <c r="I1227" s="101"/>
      <c r="J1227" s="101"/>
      <c r="K1227" s="102"/>
      <c r="L1227" s="102"/>
      <c r="M1227" s="102"/>
      <c r="N1227" s="69"/>
      <c r="P1227" s="103"/>
    </row>
    <row r="1228" spans="1:16" x14ac:dyDescent="0.2">
      <c r="A1228" s="97"/>
      <c r="B1228" s="98"/>
      <c r="C1228" s="69"/>
      <c r="D1228" s="69"/>
      <c r="E1228" s="69"/>
      <c r="F1228" s="102"/>
      <c r="G1228" s="102"/>
      <c r="H1228" s="103"/>
      <c r="I1228" s="101"/>
      <c r="J1228" s="101"/>
      <c r="K1228" s="102"/>
      <c r="L1228" s="102"/>
      <c r="M1228" s="102"/>
      <c r="N1228" s="69"/>
      <c r="P1228" s="103"/>
    </row>
    <row r="1229" spans="1:16" x14ac:dyDescent="0.2">
      <c r="A1229" s="97"/>
      <c r="B1229" s="98"/>
      <c r="C1229" s="69"/>
      <c r="D1229" s="69"/>
      <c r="E1229" s="69"/>
      <c r="F1229" s="102"/>
      <c r="G1229" s="102"/>
      <c r="H1229" s="103"/>
      <c r="I1229" s="101"/>
      <c r="J1229" s="101"/>
      <c r="K1229" s="102"/>
      <c r="L1229" s="102"/>
      <c r="M1229" s="102"/>
      <c r="N1229" s="69"/>
      <c r="P1229" s="103"/>
    </row>
    <row r="1230" spans="1:16" x14ac:dyDescent="0.2">
      <c r="A1230" s="97"/>
      <c r="B1230" s="98"/>
      <c r="C1230" s="69"/>
      <c r="D1230" s="69"/>
      <c r="E1230" s="69"/>
      <c r="F1230" s="102"/>
      <c r="G1230" s="102"/>
      <c r="H1230" s="103"/>
      <c r="I1230" s="101"/>
      <c r="J1230" s="101"/>
      <c r="K1230" s="102"/>
      <c r="L1230" s="102"/>
      <c r="M1230" s="102"/>
      <c r="N1230" s="69"/>
      <c r="P1230" s="103"/>
    </row>
    <row r="1231" spans="1:16" x14ac:dyDescent="0.2">
      <c r="A1231" s="97"/>
      <c r="B1231" s="98"/>
      <c r="C1231" s="69"/>
      <c r="D1231" s="69"/>
      <c r="E1231" s="69"/>
      <c r="F1231" s="102"/>
      <c r="G1231" s="102"/>
      <c r="H1231" s="103"/>
      <c r="I1231" s="101"/>
      <c r="J1231" s="101"/>
      <c r="K1231" s="102"/>
      <c r="L1231" s="102"/>
      <c r="M1231" s="102"/>
      <c r="N1231" s="69"/>
      <c r="P1231" s="103"/>
    </row>
    <row r="1232" spans="1:16" x14ac:dyDescent="0.2">
      <c r="A1232" s="97"/>
      <c r="B1232" s="98"/>
      <c r="C1232" s="69"/>
      <c r="D1232" s="69"/>
      <c r="E1232" s="69"/>
      <c r="F1232" s="102"/>
      <c r="G1232" s="102"/>
      <c r="H1232" s="103"/>
      <c r="I1232" s="101"/>
      <c r="J1232" s="101"/>
      <c r="K1232" s="102"/>
      <c r="L1232" s="102"/>
      <c r="M1232" s="102"/>
      <c r="N1232" s="69"/>
      <c r="P1232" s="103"/>
    </row>
    <row r="1233" spans="1:16" x14ac:dyDescent="0.2">
      <c r="A1233" s="97"/>
      <c r="B1233" s="98"/>
      <c r="C1233" s="69"/>
      <c r="D1233" s="69"/>
      <c r="E1233" s="69"/>
      <c r="F1233" s="102"/>
      <c r="G1233" s="102"/>
      <c r="H1233" s="103"/>
      <c r="I1233" s="101"/>
      <c r="J1233" s="101"/>
      <c r="K1233" s="102"/>
      <c r="L1233" s="102"/>
      <c r="M1233" s="102"/>
      <c r="N1233" s="69"/>
      <c r="P1233" s="103"/>
    </row>
    <row r="1234" spans="1:16" x14ac:dyDescent="0.2">
      <c r="A1234" s="97"/>
      <c r="B1234" s="98"/>
      <c r="C1234" s="69"/>
      <c r="D1234" s="69"/>
      <c r="E1234" s="69"/>
      <c r="F1234" s="102"/>
      <c r="G1234" s="102"/>
      <c r="H1234" s="103"/>
      <c r="I1234" s="101"/>
      <c r="J1234" s="101"/>
      <c r="K1234" s="102"/>
      <c r="L1234" s="102"/>
      <c r="M1234" s="102"/>
      <c r="N1234" s="69"/>
      <c r="P1234" s="103"/>
    </row>
    <row r="1235" spans="1:16" x14ac:dyDescent="0.2">
      <c r="A1235" s="97"/>
      <c r="B1235" s="98"/>
      <c r="C1235" s="69"/>
      <c r="D1235" s="69"/>
      <c r="E1235" s="69"/>
      <c r="F1235" s="102"/>
      <c r="G1235" s="102"/>
      <c r="H1235" s="103"/>
      <c r="I1235" s="101"/>
      <c r="J1235" s="101"/>
      <c r="K1235" s="102"/>
      <c r="L1235" s="102"/>
      <c r="M1235" s="102"/>
      <c r="N1235" s="69"/>
      <c r="P1235" s="103"/>
    </row>
    <row r="1236" spans="1:16" x14ac:dyDescent="0.2">
      <c r="A1236" s="97"/>
      <c r="B1236" s="98"/>
      <c r="C1236" s="69"/>
      <c r="D1236" s="69"/>
      <c r="E1236" s="69"/>
      <c r="F1236" s="102"/>
      <c r="G1236" s="102"/>
      <c r="H1236" s="103"/>
      <c r="I1236" s="101"/>
      <c r="J1236" s="101"/>
      <c r="K1236" s="102"/>
      <c r="L1236" s="102"/>
      <c r="M1236" s="102"/>
      <c r="N1236" s="69"/>
      <c r="P1236" s="103"/>
    </row>
    <row r="1237" spans="1:16" x14ac:dyDescent="0.2">
      <c r="A1237" s="97"/>
      <c r="B1237" s="98"/>
      <c r="C1237" s="69"/>
      <c r="D1237" s="69"/>
      <c r="E1237" s="69"/>
      <c r="F1237" s="102"/>
      <c r="G1237" s="102"/>
      <c r="H1237" s="103"/>
      <c r="I1237" s="101"/>
      <c r="J1237" s="101"/>
      <c r="K1237" s="102"/>
      <c r="L1237" s="102"/>
      <c r="M1237" s="102"/>
      <c r="N1237" s="69"/>
      <c r="P1237" s="103"/>
    </row>
    <row r="1238" spans="1:16" x14ac:dyDescent="0.2">
      <c r="A1238" s="97"/>
      <c r="B1238" s="98"/>
      <c r="C1238" s="69"/>
      <c r="D1238" s="69"/>
      <c r="E1238" s="69"/>
      <c r="F1238" s="102"/>
      <c r="G1238" s="102"/>
      <c r="H1238" s="103"/>
      <c r="I1238" s="101"/>
      <c r="J1238" s="101"/>
      <c r="K1238" s="102"/>
      <c r="L1238" s="102"/>
      <c r="M1238" s="102"/>
      <c r="N1238" s="69"/>
      <c r="P1238" s="103"/>
    </row>
    <row r="1239" spans="1:16" x14ac:dyDescent="0.2">
      <c r="A1239" s="97"/>
      <c r="B1239" s="98"/>
      <c r="C1239" s="69"/>
      <c r="D1239" s="69"/>
      <c r="E1239" s="69"/>
      <c r="F1239" s="102"/>
      <c r="G1239" s="102"/>
      <c r="H1239" s="103"/>
      <c r="I1239" s="101"/>
      <c r="J1239" s="101"/>
      <c r="K1239" s="102"/>
      <c r="L1239" s="102"/>
      <c r="M1239" s="102"/>
      <c r="N1239" s="69"/>
      <c r="P1239" s="103"/>
    </row>
    <row r="1240" spans="1:16" x14ac:dyDescent="0.2">
      <c r="A1240" s="97"/>
      <c r="B1240" s="98"/>
      <c r="C1240" s="69"/>
      <c r="D1240" s="69"/>
      <c r="E1240" s="69"/>
      <c r="F1240" s="102"/>
      <c r="G1240" s="102"/>
      <c r="H1240" s="103"/>
      <c r="I1240" s="101"/>
      <c r="J1240" s="101"/>
      <c r="K1240" s="102"/>
      <c r="L1240" s="102"/>
      <c r="M1240" s="102"/>
      <c r="N1240" s="69"/>
      <c r="P1240" s="103"/>
    </row>
    <row r="1241" spans="1:16" x14ac:dyDescent="0.2">
      <c r="A1241" s="97"/>
      <c r="B1241" s="98"/>
      <c r="C1241" s="69"/>
      <c r="D1241" s="69"/>
      <c r="E1241" s="69"/>
      <c r="F1241" s="102"/>
      <c r="G1241" s="102"/>
      <c r="H1241" s="103"/>
      <c r="I1241" s="101"/>
      <c r="J1241" s="101"/>
      <c r="K1241" s="102"/>
      <c r="L1241" s="102"/>
      <c r="M1241" s="102"/>
      <c r="N1241" s="69"/>
      <c r="P1241" s="103"/>
    </row>
    <row r="1242" spans="1:16" x14ac:dyDescent="0.2">
      <c r="A1242" s="97"/>
      <c r="B1242" s="98"/>
      <c r="C1242" s="69"/>
      <c r="D1242" s="69"/>
      <c r="E1242" s="69"/>
      <c r="F1242" s="102"/>
      <c r="G1242" s="102"/>
      <c r="H1242" s="103"/>
      <c r="I1242" s="101"/>
      <c r="J1242" s="101"/>
      <c r="K1242" s="102"/>
      <c r="L1242" s="102"/>
      <c r="M1242" s="102"/>
      <c r="N1242" s="69"/>
      <c r="P1242" s="103"/>
    </row>
    <row r="1243" spans="1:16" x14ac:dyDescent="0.2">
      <c r="A1243" s="97"/>
      <c r="B1243" s="98"/>
      <c r="C1243" s="69"/>
      <c r="D1243" s="69"/>
      <c r="E1243" s="69"/>
      <c r="F1243" s="102"/>
      <c r="G1243" s="102"/>
      <c r="H1243" s="103"/>
      <c r="I1243" s="101"/>
      <c r="J1243" s="101"/>
      <c r="K1243" s="102"/>
      <c r="L1243" s="102"/>
      <c r="M1243" s="102"/>
      <c r="N1243" s="69"/>
      <c r="P1243" s="103"/>
    </row>
    <row r="1244" spans="1:16" x14ac:dyDescent="0.2">
      <c r="A1244" s="97"/>
      <c r="B1244" s="98"/>
      <c r="C1244" s="69"/>
      <c r="D1244" s="69"/>
      <c r="E1244" s="69"/>
      <c r="F1244" s="102"/>
      <c r="G1244" s="102"/>
      <c r="H1244" s="103"/>
      <c r="I1244" s="101"/>
      <c r="J1244" s="101"/>
      <c r="K1244" s="102"/>
      <c r="L1244" s="102"/>
      <c r="M1244" s="102"/>
      <c r="N1244" s="69"/>
      <c r="P1244" s="103"/>
    </row>
    <row r="1245" spans="1:16" x14ac:dyDescent="0.2">
      <c r="A1245" s="97"/>
      <c r="B1245" s="98"/>
      <c r="C1245" s="69"/>
      <c r="D1245" s="69"/>
      <c r="E1245" s="69"/>
      <c r="F1245" s="102"/>
      <c r="G1245" s="102"/>
      <c r="H1245" s="103"/>
      <c r="I1245" s="101"/>
      <c r="J1245" s="101"/>
      <c r="K1245" s="102"/>
      <c r="L1245" s="102"/>
      <c r="M1245" s="102"/>
      <c r="N1245" s="69"/>
      <c r="P1245" s="103"/>
    </row>
    <row r="1246" spans="1:16" x14ac:dyDescent="0.2">
      <c r="A1246" s="97"/>
      <c r="B1246" s="98"/>
      <c r="C1246" s="69"/>
      <c r="D1246" s="69"/>
      <c r="E1246" s="69"/>
      <c r="F1246" s="102"/>
      <c r="G1246" s="102"/>
      <c r="H1246" s="103"/>
      <c r="I1246" s="101"/>
      <c r="J1246" s="101"/>
      <c r="K1246" s="102"/>
      <c r="L1246" s="102"/>
      <c r="M1246" s="102"/>
      <c r="N1246" s="69"/>
      <c r="P1246" s="103"/>
    </row>
    <row r="1247" spans="1:16" x14ac:dyDescent="0.2">
      <c r="A1247" s="97"/>
      <c r="B1247" s="98"/>
      <c r="C1247" s="69"/>
      <c r="D1247" s="69"/>
      <c r="E1247" s="69"/>
      <c r="F1247" s="102"/>
      <c r="G1247" s="102"/>
      <c r="H1247" s="103"/>
      <c r="I1247" s="101"/>
      <c r="J1247" s="101"/>
      <c r="K1247" s="102"/>
      <c r="L1247" s="102"/>
      <c r="M1247" s="102"/>
      <c r="N1247" s="69"/>
      <c r="P1247" s="103"/>
    </row>
    <row r="1248" spans="1:16" x14ac:dyDescent="0.2">
      <c r="A1248" s="97"/>
      <c r="B1248" s="98"/>
      <c r="C1248" s="69"/>
      <c r="D1248" s="69"/>
      <c r="E1248" s="69"/>
      <c r="F1248" s="102"/>
      <c r="G1248" s="102"/>
      <c r="H1248" s="103"/>
      <c r="I1248" s="101"/>
      <c r="J1248" s="101"/>
      <c r="K1248" s="102"/>
      <c r="L1248" s="102"/>
      <c r="M1248" s="102"/>
      <c r="N1248" s="69"/>
      <c r="P1248" s="103"/>
    </row>
    <row r="1249" spans="1:16" x14ac:dyDescent="0.2">
      <c r="A1249" s="97"/>
      <c r="B1249" s="98"/>
      <c r="C1249" s="69"/>
      <c r="D1249" s="69"/>
      <c r="E1249" s="69"/>
      <c r="F1249" s="102"/>
      <c r="G1249" s="102"/>
      <c r="H1249" s="103"/>
      <c r="I1249" s="101"/>
      <c r="J1249" s="101"/>
      <c r="K1249" s="102"/>
      <c r="L1249" s="102"/>
      <c r="M1249" s="102"/>
      <c r="N1249" s="69"/>
      <c r="P1249" s="103"/>
    </row>
    <row r="1250" spans="1:16" x14ac:dyDescent="0.2">
      <c r="A1250" s="97"/>
      <c r="B1250" s="98"/>
      <c r="C1250" s="69"/>
      <c r="D1250" s="69"/>
      <c r="E1250" s="69"/>
      <c r="F1250" s="102"/>
      <c r="G1250" s="102"/>
      <c r="H1250" s="103"/>
      <c r="I1250" s="101"/>
      <c r="J1250" s="101"/>
      <c r="K1250" s="102"/>
      <c r="L1250" s="102"/>
      <c r="M1250" s="102"/>
      <c r="N1250" s="69"/>
      <c r="P1250" s="103"/>
    </row>
    <row r="1251" spans="1:16" x14ac:dyDescent="0.2">
      <c r="A1251" s="97"/>
      <c r="B1251" s="98"/>
      <c r="C1251" s="69"/>
      <c r="D1251" s="69"/>
      <c r="E1251" s="69"/>
      <c r="F1251" s="102"/>
      <c r="G1251" s="102"/>
      <c r="H1251" s="103"/>
      <c r="I1251" s="101"/>
      <c r="J1251" s="101"/>
      <c r="K1251" s="102"/>
      <c r="L1251" s="102"/>
      <c r="M1251" s="102"/>
      <c r="N1251" s="69"/>
      <c r="P1251" s="103"/>
    </row>
    <row r="1252" spans="1:16" x14ac:dyDescent="0.2">
      <c r="A1252" s="97"/>
      <c r="B1252" s="98"/>
      <c r="C1252" s="69"/>
      <c r="D1252" s="69"/>
      <c r="E1252" s="69"/>
      <c r="F1252" s="102"/>
      <c r="G1252" s="102"/>
      <c r="H1252" s="103"/>
      <c r="I1252" s="101"/>
      <c r="J1252" s="101"/>
      <c r="K1252" s="102"/>
      <c r="L1252" s="102"/>
      <c r="M1252" s="102"/>
      <c r="N1252" s="69"/>
      <c r="P1252" s="103"/>
    </row>
    <row r="1253" spans="1:16" x14ac:dyDescent="0.2">
      <c r="A1253" s="97"/>
      <c r="B1253" s="98"/>
      <c r="C1253" s="69"/>
      <c r="D1253" s="69"/>
      <c r="E1253" s="69"/>
      <c r="F1253" s="102"/>
      <c r="G1253" s="102"/>
      <c r="H1253" s="103"/>
      <c r="I1253" s="101"/>
      <c r="J1253" s="101"/>
      <c r="K1253" s="102"/>
      <c r="L1253" s="102"/>
      <c r="M1253" s="102"/>
      <c r="N1253" s="69"/>
      <c r="P1253" s="103"/>
    </row>
    <row r="1254" spans="1:16" x14ac:dyDescent="0.2">
      <c r="A1254" s="97"/>
      <c r="B1254" s="98"/>
      <c r="C1254" s="69"/>
      <c r="D1254" s="69"/>
      <c r="E1254" s="69"/>
      <c r="F1254" s="102"/>
      <c r="G1254" s="102"/>
      <c r="H1254" s="103"/>
      <c r="I1254" s="101"/>
      <c r="J1254" s="101"/>
      <c r="K1254" s="102"/>
      <c r="L1254" s="102"/>
      <c r="M1254" s="102"/>
      <c r="N1254" s="69"/>
      <c r="P1254" s="103"/>
    </row>
    <row r="1255" spans="1:16" x14ac:dyDescent="0.2">
      <c r="A1255" s="97"/>
      <c r="B1255" s="98"/>
      <c r="C1255" s="69"/>
      <c r="D1255" s="69"/>
      <c r="E1255" s="69"/>
      <c r="F1255" s="102"/>
      <c r="G1255" s="102"/>
      <c r="H1255" s="103"/>
      <c r="I1255" s="101"/>
      <c r="J1255" s="101"/>
      <c r="K1255" s="102"/>
      <c r="L1255" s="102"/>
      <c r="M1255" s="102"/>
      <c r="N1255" s="69"/>
      <c r="P1255" s="103"/>
    </row>
    <row r="1256" spans="1:16" x14ac:dyDescent="0.2">
      <c r="A1256" s="97"/>
      <c r="B1256" s="98"/>
      <c r="C1256" s="69"/>
      <c r="D1256" s="69"/>
      <c r="E1256" s="69"/>
      <c r="F1256" s="102"/>
      <c r="G1256" s="102"/>
      <c r="H1256" s="103"/>
      <c r="I1256" s="101"/>
      <c r="J1256" s="101"/>
      <c r="K1256" s="102"/>
      <c r="L1256" s="102"/>
      <c r="M1256" s="102"/>
      <c r="N1256" s="69"/>
      <c r="P1256" s="103"/>
    </row>
    <row r="1257" spans="1:16" x14ac:dyDescent="0.2">
      <c r="A1257" s="97"/>
      <c r="B1257" s="98"/>
      <c r="C1257" s="69"/>
      <c r="D1257" s="69"/>
      <c r="E1257" s="69"/>
      <c r="F1257" s="102"/>
      <c r="G1257" s="102"/>
      <c r="H1257" s="103"/>
      <c r="I1257" s="101"/>
      <c r="J1257" s="101"/>
      <c r="K1257" s="102"/>
      <c r="L1257" s="102"/>
      <c r="M1257" s="102"/>
      <c r="N1257" s="69"/>
      <c r="P1257" s="103"/>
    </row>
    <row r="1258" spans="1:16" x14ac:dyDescent="0.2">
      <c r="A1258" s="97"/>
      <c r="B1258" s="98"/>
      <c r="C1258" s="69"/>
      <c r="D1258" s="69"/>
      <c r="E1258" s="69"/>
      <c r="F1258" s="102"/>
      <c r="G1258" s="102"/>
      <c r="H1258" s="103"/>
      <c r="I1258" s="101"/>
      <c r="J1258" s="101"/>
      <c r="K1258" s="102"/>
      <c r="L1258" s="102"/>
      <c r="M1258" s="102"/>
      <c r="N1258" s="69"/>
      <c r="P1258" s="103"/>
    </row>
    <row r="1259" spans="1:16" x14ac:dyDescent="0.2">
      <c r="A1259" s="97"/>
      <c r="B1259" s="98"/>
      <c r="C1259" s="69"/>
      <c r="D1259" s="69"/>
      <c r="E1259" s="69"/>
      <c r="F1259" s="102"/>
      <c r="G1259" s="102"/>
      <c r="H1259" s="103"/>
      <c r="I1259" s="101"/>
      <c r="J1259" s="101"/>
      <c r="K1259" s="102"/>
      <c r="L1259" s="102"/>
      <c r="M1259" s="102"/>
      <c r="N1259" s="69"/>
      <c r="P1259" s="103"/>
    </row>
    <row r="1260" spans="1:16" x14ac:dyDescent="0.2">
      <c r="A1260" s="97"/>
      <c r="B1260" s="98"/>
      <c r="C1260" s="69"/>
      <c r="D1260" s="69"/>
      <c r="E1260" s="69"/>
      <c r="F1260" s="102"/>
      <c r="G1260" s="102"/>
      <c r="H1260" s="103"/>
      <c r="I1260" s="101"/>
      <c r="J1260" s="101"/>
      <c r="K1260" s="102"/>
      <c r="L1260" s="102"/>
      <c r="M1260" s="102"/>
      <c r="N1260" s="69"/>
      <c r="P1260" s="103"/>
    </row>
    <row r="1261" spans="1:16" x14ac:dyDescent="0.2">
      <c r="A1261" s="97"/>
      <c r="B1261" s="98"/>
      <c r="C1261" s="69"/>
      <c r="D1261" s="69"/>
      <c r="E1261" s="69"/>
      <c r="F1261" s="102"/>
      <c r="G1261" s="102"/>
      <c r="H1261" s="103"/>
      <c r="I1261" s="101"/>
      <c r="J1261" s="101"/>
      <c r="K1261" s="102"/>
      <c r="L1261" s="102"/>
      <c r="M1261" s="102"/>
      <c r="N1261" s="69"/>
      <c r="P1261" s="103"/>
    </row>
    <row r="1262" spans="1:16" x14ac:dyDescent="0.2">
      <c r="A1262" s="97"/>
      <c r="B1262" s="98"/>
      <c r="C1262" s="69"/>
      <c r="D1262" s="69"/>
      <c r="E1262" s="69"/>
      <c r="F1262" s="102"/>
      <c r="G1262" s="102"/>
      <c r="H1262" s="103"/>
      <c r="I1262" s="101"/>
      <c r="J1262" s="101"/>
      <c r="K1262" s="102"/>
      <c r="L1262" s="102"/>
      <c r="M1262" s="102"/>
      <c r="N1262" s="69"/>
      <c r="P1262" s="103"/>
    </row>
    <row r="1263" spans="1:16" x14ac:dyDescent="0.2">
      <c r="A1263" s="97"/>
      <c r="B1263" s="98"/>
      <c r="C1263" s="69"/>
      <c r="D1263" s="69"/>
      <c r="E1263" s="69"/>
      <c r="F1263" s="102"/>
      <c r="G1263" s="102"/>
      <c r="H1263" s="103"/>
      <c r="I1263" s="101"/>
      <c r="J1263" s="101"/>
      <c r="K1263" s="102"/>
      <c r="L1263" s="102"/>
      <c r="M1263" s="102"/>
      <c r="N1263" s="69"/>
      <c r="P1263" s="103"/>
    </row>
    <row r="1264" spans="1:16" x14ac:dyDescent="0.2">
      <c r="A1264" s="97"/>
      <c r="B1264" s="98"/>
      <c r="C1264" s="69"/>
      <c r="D1264" s="69"/>
      <c r="E1264" s="69"/>
      <c r="F1264" s="102"/>
      <c r="G1264" s="102"/>
      <c r="H1264" s="103"/>
      <c r="I1264" s="101"/>
      <c r="J1264" s="101"/>
      <c r="K1264" s="102"/>
      <c r="L1264" s="102"/>
      <c r="M1264" s="102"/>
      <c r="N1264" s="69"/>
      <c r="P1264" s="103"/>
    </row>
    <row r="1265" spans="1:16" x14ac:dyDescent="0.2">
      <c r="A1265" s="97"/>
      <c r="B1265" s="98"/>
      <c r="C1265" s="69"/>
      <c r="D1265" s="69"/>
      <c r="E1265" s="69"/>
      <c r="F1265" s="102"/>
      <c r="G1265" s="102"/>
      <c r="H1265" s="103"/>
      <c r="I1265" s="101"/>
      <c r="J1265" s="101"/>
      <c r="K1265" s="102"/>
      <c r="L1265" s="102"/>
      <c r="M1265" s="102"/>
      <c r="N1265" s="69"/>
      <c r="P1265" s="103"/>
    </row>
    <row r="1266" spans="1:16" x14ac:dyDescent="0.2">
      <c r="A1266" s="97"/>
      <c r="B1266" s="98"/>
      <c r="C1266" s="69"/>
      <c r="D1266" s="69"/>
      <c r="E1266" s="69"/>
      <c r="F1266" s="102"/>
      <c r="G1266" s="102"/>
      <c r="H1266" s="103"/>
      <c r="I1266" s="101"/>
      <c r="J1266" s="101"/>
      <c r="K1266" s="102"/>
      <c r="L1266" s="102"/>
      <c r="M1266" s="102"/>
      <c r="N1266" s="69"/>
      <c r="P1266" s="103"/>
    </row>
    <row r="1267" spans="1:16" x14ac:dyDescent="0.2">
      <c r="A1267" s="97"/>
      <c r="B1267" s="98"/>
      <c r="C1267" s="69"/>
      <c r="D1267" s="69"/>
      <c r="E1267" s="69"/>
      <c r="F1267" s="102"/>
      <c r="G1267" s="102"/>
      <c r="H1267" s="103"/>
      <c r="I1267" s="101"/>
      <c r="J1267" s="101"/>
      <c r="K1267" s="102"/>
      <c r="L1267" s="102"/>
      <c r="M1267" s="102"/>
      <c r="N1267" s="69"/>
      <c r="P1267" s="103"/>
    </row>
    <row r="1268" spans="1:16" x14ac:dyDescent="0.2">
      <c r="A1268" s="97"/>
      <c r="B1268" s="98"/>
      <c r="C1268" s="69"/>
      <c r="D1268" s="69"/>
      <c r="E1268" s="69"/>
      <c r="F1268" s="102"/>
      <c r="G1268" s="102"/>
      <c r="H1268" s="103"/>
      <c r="I1268" s="101"/>
      <c r="J1268" s="101"/>
      <c r="K1268" s="102"/>
      <c r="L1268" s="102"/>
      <c r="M1268" s="102"/>
      <c r="N1268" s="69"/>
      <c r="P1268" s="103"/>
    </row>
    <row r="1269" spans="1:16" x14ac:dyDescent="0.2">
      <c r="A1269" s="97"/>
      <c r="B1269" s="98"/>
      <c r="C1269" s="69"/>
      <c r="D1269" s="69"/>
      <c r="E1269" s="69"/>
      <c r="F1269" s="102"/>
      <c r="G1269" s="102"/>
      <c r="H1269" s="103"/>
      <c r="I1269" s="101"/>
      <c r="J1269" s="101"/>
      <c r="K1269" s="102"/>
      <c r="L1269" s="102"/>
      <c r="M1269" s="102"/>
      <c r="N1269" s="69"/>
      <c r="P1269" s="103"/>
    </row>
    <row r="1270" spans="1:16" x14ac:dyDescent="0.2">
      <c r="A1270" s="97"/>
      <c r="B1270" s="98"/>
      <c r="C1270" s="69"/>
      <c r="D1270" s="69"/>
      <c r="E1270" s="69"/>
      <c r="F1270" s="102"/>
      <c r="G1270" s="102"/>
      <c r="H1270" s="103"/>
      <c r="I1270" s="101"/>
      <c r="J1270" s="101"/>
      <c r="K1270" s="102"/>
      <c r="L1270" s="102"/>
      <c r="M1270" s="102"/>
      <c r="N1270" s="69"/>
      <c r="P1270" s="103"/>
    </row>
    <row r="1271" spans="1:16" x14ac:dyDescent="0.2">
      <c r="A1271" s="97"/>
      <c r="B1271" s="98"/>
      <c r="C1271" s="69"/>
      <c r="D1271" s="69"/>
      <c r="E1271" s="69"/>
      <c r="F1271" s="102"/>
      <c r="G1271" s="102"/>
      <c r="H1271" s="103"/>
      <c r="I1271" s="101"/>
      <c r="J1271" s="101"/>
      <c r="K1271" s="102"/>
      <c r="L1271" s="102"/>
      <c r="M1271" s="102"/>
      <c r="N1271" s="69"/>
      <c r="P1271" s="103"/>
    </row>
    <row r="1272" spans="1:16" x14ac:dyDescent="0.2">
      <c r="A1272" s="97"/>
      <c r="B1272" s="98"/>
      <c r="C1272" s="69"/>
      <c r="D1272" s="69"/>
      <c r="E1272" s="69"/>
      <c r="F1272" s="102"/>
      <c r="G1272" s="102"/>
      <c r="H1272" s="103"/>
      <c r="I1272" s="101"/>
      <c r="J1272" s="101"/>
      <c r="K1272" s="102"/>
      <c r="L1272" s="102"/>
      <c r="M1272" s="102"/>
      <c r="N1272" s="69"/>
      <c r="P1272" s="103"/>
    </row>
    <row r="1273" spans="1:16" x14ac:dyDescent="0.2">
      <c r="A1273" s="97"/>
      <c r="B1273" s="98"/>
      <c r="C1273" s="69"/>
      <c r="D1273" s="69"/>
      <c r="E1273" s="69"/>
      <c r="F1273" s="102"/>
      <c r="G1273" s="102"/>
      <c r="H1273" s="103"/>
      <c r="I1273" s="101"/>
      <c r="J1273" s="101"/>
      <c r="K1273" s="102"/>
      <c r="L1273" s="102"/>
      <c r="M1273" s="102"/>
      <c r="N1273" s="69"/>
      <c r="P1273" s="103"/>
    </row>
    <row r="1274" spans="1:16" x14ac:dyDescent="0.2">
      <c r="A1274" s="97"/>
      <c r="B1274" s="98"/>
      <c r="C1274" s="69"/>
      <c r="D1274" s="69"/>
      <c r="E1274" s="69"/>
      <c r="F1274" s="102"/>
      <c r="G1274" s="102"/>
      <c r="H1274" s="103"/>
      <c r="I1274" s="101"/>
      <c r="J1274" s="101"/>
      <c r="K1274" s="102"/>
      <c r="L1274" s="102"/>
      <c r="M1274" s="102"/>
      <c r="N1274" s="69"/>
      <c r="P1274" s="103"/>
    </row>
    <row r="1275" spans="1:16" x14ac:dyDescent="0.2">
      <c r="A1275" s="97"/>
      <c r="B1275" s="98"/>
      <c r="C1275" s="69"/>
      <c r="D1275" s="69"/>
      <c r="E1275" s="69"/>
      <c r="F1275" s="102"/>
      <c r="G1275" s="102"/>
      <c r="H1275" s="103"/>
      <c r="I1275" s="101"/>
      <c r="J1275" s="101"/>
      <c r="K1275" s="102"/>
      <c r="L1275" s="102"/>
      <c r="M1275" s="102"/>
      <c r="N1275" s="69"/>
      <c r="P1275" s="103"/>
    </row>
    <row r="1276" spans="1:16" x14ac:dyDescent="0.2">
      <c r="A1276" s="97"/>
      <c r="B1276" s="98"/>
      <c r="C1276" s="69"/>
      <c r="D1276" s="69"/>
      <c r="E1276" s="69"/>
      <c r="F1276" s="102"/>
      <c r="G1276" s="102"/>
      <c r="H1276" s="103"/>
      <c r="I1276" s="101"/>
      <c r="J1276" s="101"/>
      <c r="K1276" s="102"/>
      <c r="L1276" s="102"/>
      <c r="M1276" s="102"/>
      <c r="N1276" s="69"/>
      <c r="P1276" s="103"/>
    </row>
    <row r="1277" spans="1:16" x14ac:dyDescent="0.2">
      <c r="A1277" s="97"/>
      <c r="B1277" s="98"/>
      <c r="C1277" s="69"/>
      <c r="D1277" s="69"/>
      <c r="E1277" s="69"/>
      <c r="F1277" s="102"/>
      <c r="G1277" s="102"/>
      <c r="H1277" s="103"/>
      <c r="I1277" s="101"/>
      <c r="J1277" s="101"/>
      <c r="K1277" s="102"/>
      <c r="L1277" s="102"/>
      <c r="M1277" s="102"/>
      <c r="N1277" s="69"/>
      <c r="P1277" s="103"/>
    </row>
    <row r="1278" spans="1:16" x14ac:dyDescent="0.2">
      <c r="A1278" s="97"/>
      <c r="B1278" s="98"/>
      <c r="C1278" s="69"/>
      <c r="D1278" s="69"/>
      <c r="E1278" s="69"/>
      <c r="F1278" s="102"/>
      <c r="G1278" s="102"/>
      <c r="H1278" s="103"/>
      <c r="I1278" s="101"/>
      <c r="J1278" s="101"/>
      <c r="K1278" s="102"/>
      <c r="L1278" s="102"/>
      <c r="M1278" s="102"/>
      <c r="N1278" s="69"/>
      <c r="P1278" s="103"/>
    </row>
    <row r="1279" spans="1:16" x14ac:dyDescent="0.2">
      <c r="A1279" s="97"/>
      <c r="B1279" s="98"/>
      <c r="C1279" s="69"/>
      <c r="D1279" s="69"/>
      <c r="E1279" s="69"/>
      <c r="F1279" s="102"/>
      <c r="G1279" s="102"/>
      <c r="H1279" s="103"/>
      <c r="I1279" s="101"/>
      <c r="J1279" s="101"/>
      <c r="K1279" s="102"/>
      <c r="L1279" s="102"/>
      <c r="M1279" s="102"/>
      <c r="N1279" s="69"/>
      <c r="P1279" s="103"/>
    </row>
    <row r="1280" spans="1:16" x14ac:dyDescent="0.2">
      <c r="A1280" s="97"/>
      <c r="B1280" s="98"/>
      <c r="C1280" s="69"/>
      <c r="D1280" s="69"/>
      <c r="E1280" s="69"/>
      <c r="F1280" s="102"/>
      <c r="G1280" s="102"/>
      <c r="H1280" s="103"/>
      <c r="I1280" s="101"/>
      <c r="J1280" s="101"/>
      <c r="K1280" s="102"/>
      <c r="L1280" s="102"/>
      <c r="M1280" s="102"/>
      <c r="N1280" s="69"/>
      <c r="P1280" s="103"/>
    </row>
    <row r="1281" spans="1:16" x14ac:dyDescent="0.2">
      <c r="A1281" s="97"/>
      <c r="B1281" s="98"/>
      <c r="C1281" s="69"/>
      <c r="D1281" s="69"/>
      <c r="E1281" s="69"/>
      <c r="F1281" s="102"/>
      <c r="G1281" s="102"/>
      <c r="H1281" s="103"/>
      <c r="I1281" s="101"/>
      <c r="J1281" s="101"/>
      <c r="K1281" s="102"/>
      <c r="L1281" s="102"/>
      <c r="M1281" s="102"/>
      <c r="N1281" s="69"/>
      <c r="P1281" s="103"/>
    </row>
    <row r="1282" spans="1:16" x14ac:dyDescent="0.2">
      <c r="A1282" s="97"/>
      <c r="B1282" s="98"/>
      <c r="C1282" s="69"/>
      <c r="D1282" s="69"/>
      <c r="E1282" s="69"/>
      <c r="F1282" s="102"/>
      <c r="G1282" s="102"/>
      <c r="H1282" s="103"/>
      <c r="I1282" s="101"/>
      <c r="J1282" s="101"/>
      <c r="K1282" s="102"/>
      <c r="L1282" s="102"/>
      <c r="M1282" s="102"/>
      <c r="N1282" s="69"/>
      <c r="P1282" s="103"/>
    </row>
    <row r="1283" spans="1:16" x14ac:dyDescent="0.2">
      <c r="A1283" s="97"/>
      <c r="B1283" s="98"/>
      <c r="C1283" s="69"/>
      <c r="D1283" s="69"/>
      <c r="E1283" s="69"/>
      <c r="F1283" s="102"/>
      <c r="G1283" s="102"/>
      <c r="H1283" s="103"/>
      <c r="I1283" s="101"/>
      <c r="J1283" s="101"/>
      <c r="K1283" s="102"/>
      <c r="L1283" s="102"/>
      <c r="M1283" s="102"/>
      <c r="N1283" s="69"/>
      <c r="P1283" s="103"/>
    </row>
    <row r="1284" spans="1:16" x14ac:dyDescent="0.2">
      <c r="A1284" s="97"/>
      <c r="B1284" s="98"/>
      <c r="C1284" s="69"/>
      <c r="D1284" s="69"/>
      <c r="E1284" s="69"/>
      <c r="F1284" s="102"/>
      <c r="G1284" s="102"/>
      <c r="H1284" s="103"/>
      <c r="I1284" s="101"/>
      <c r="J1284" s="101"/>
      <c r="K1284" s="102"/>
      <c r="L1284" s="102"/>
      <c r="M1284" s="102"/>
      <c r="N1284" s="69"/>
      <c r="P1284" s="103"/>
    </row>
    <row r="1285" spans="1:16" x14ac:dyDescent="0.2">
      <c r="A1285" s="97"/>
      <c r="B1285" s="98"/>
      <c r="C1285" s="69"/>
      <c r="D1285" s="69"/>
      <c r="E1285" s="69"/>
      <c r="F1285" s="102"/>
      <c r="G1285" s="102"/>
      <c r="H1285" s="103"/>
      <c r="I1285" s="101"/>
      <c r="J1285" s="101"/>
      <c r="K1285" s="102"/>
      <c r="L1285" s="102"/>
      <c r="M1285" s="102"/>
      <c r="N1285" s="69"/>
      <c r="P1285" s="103"/>
    </row>
    <row r="1286" spans="1:16" x14ac:dyDescent="0.2">
      <c r="A1286" s="97"/>
      <c r="B1286" s="98"/>
      <c r="C1286" s="69"/>
      <c r="D1286" s="69"/>
      <c r="E1286" s="69"/>
      <c r="F1286" s="102"/>
      <c r="G1286" s="102"/>
      <c r="H1286" s="103"/>
      <c r="I1286" s="101"/>
      <c r="J1286" s="101"/>
      <c r="K1286" s="102"/>
      <c r="L1286" s="102"/>
      <c r="M1286" s="102"/>
      <c r="N1286" s="69"/>
      <c r="P1286" s="103"/>
    </row>
    <row r="1287" spans="1:16" x14ac:dyDescent="0.2">
      <c r="A1287" s="97"/>
      <c r="B1287" s="98"/>
      <c r="C1287" s="69"/>
      <c r="D1287" s="69"/>
      <c r="E1287" s="69"/>
      <c r="F1287" s="102"/>
      <c r="G1287" s="102"/>
      <c r="H1287" s="103"/>
      <c r="I1287" s="101"/>
      <c r="J1287" s="101"/>
      <c r="K1287" s="102"/>
      <c r="L1287" s="102"/>
      <c r="M1287" s="102"/>
      <c r="N1287" s="69"/>
      <c r="P1287" s="103"/>
    </row>
    <row r="1288" spans="1:16" x14ac:dyDescent="0.2">
      <c r="A1288" s="97"/>
      <c r="B1288" s="98"/>
      <c r="C1288" s="69"/>
      <c r="D1288" s="69"/>
      <c r="E1288" s="69"/>
      <c r="F1288" s="102"/>
      <c r="G1288" s="102"/>
      <c r="H1288" s="103"/>
      <c r="I1288" s="101"/>
      <c r="J1288" s="101"/>
      <c r="K1288" s="102"/>
      <c r="L1288" s="102"/>
      <c r="M1288" s="102"/>
      <c r="N1288" s="69"/>
      <c r="P1288" s="103"/>
    </row>
    <row r="1289" spans="1:16" x14ac:dyDescent="0.2">
      <c r="A1289" s="97"/>
      <c r="B1289" s="98"/>
      <c r="C1289" s="69"/>
      <c r="D1289" s="69"/>
      <c r="E1289" s="69"/>
      <c r="F1289" s="102"/>
      <c r="G1289" s="102"/>
      <c r="H1289" s="103"/>
      <c r="I1289" s="101"/>
      <c r="J1289" s="101"/>
      <c r="K1289" s="102"/>
      <c r="L1289" s="102"/>
      <c r="M1289" s="102"/>
      <c r="N1289" s="69"/>
      <c r="P1289" s="103"/>
    </row>
    <row r="1290" spans="1:16" x14ac:dyDescent="0.2">
      <c r="A1290" s="97"/>
      <c r="B1290" s="98"/>
      <c r="C1290" s="69"/>
      <c r="D1290" s="69"/>
      <c r="E1290" s="69"/>
      <c r="F1290" s="102"/>
      <c r="G1290" s="102"/>
      <c r="H1290" s="103"/>
      <c r="I1290" s="101"/>
      <c r="J1290" s="101"/>
      <c r="K1290" s="102"/>
      <c r="L1290" s="102"/>
      <c r="M1290" s="102"/>
      <c r="N1290" s="69"/>
      <c r="P1290" s="103"/>
    </row>
    <row r="1291" spans="1:16" x14ac:dyDescent="0.2">
      <c r="A1291" s="97"/>
      <c r="B1291" s="98"/>
      <c r="C1291" s="69"/>
      <c r="D1291" s="69"/>
      <c r="E1291" s="69"/>
      <c r="F1291" s="102"/>
      <c r="G1291" s="102"/>
      <c r="H1291" s="103"/>
      <c r="I1291" s="101"/>
      <c r="J1291" s="101"/>
      <c r="K1291" s="102"/>
      <c r="L1291" s="102"/>
      <c r="M1291" s="102"/>
      <c r="N1291" s="69"/>
      <c r="P1291" s="103"/>
    </row>
    <row r="1292" spans="1:16" x14ac:dyDescent="0.2">
      <c r="A1292" s="97"/>
      <c r="B1292" s="98"/>
      <c r="C1292" s="69"/>
      <c r="D1292" s="69"/>
      <c r="E1292" s="69"/>
      <c r="F1292" s="102"/>
      <c r="G1292" s="102"/>
      <c r="H1292" s="103"/>
      <c r="I1292" s="101"/>
      <c r="J1292" s="101"/>
      <c r="K1292" s="102"/>
      <c r="L1292" s="102"/>
      <c r="M1292" s="102"/>
      <c r="N1292" s="69"/>
      <c r="P1292" s="103"/>
    </row>
    <row r="1293" spans="1:16" x14ac:dyDescent="0.2">
      <c r="A1293" s="97"/>
      <c r="B1293" s="98"/>
      <c r="C1293" s="69"/>
      <c r="D1293" s="69"/>
      <c r="E1293" s="69"/>
      <c r="F1293" s="102"/>
      <c r="G1293" s="102"/>
      <c r="H1293" s="103"/>
      <c r="I1293" s="101"/>
      <c r="J1293" s="101"/>
      <c r="K1293" s="102"/>
      <c r="L1293" s="102"/>
      <c r="M1293" s="102"/>
      <c r="N1293" s="69"/>
      <c r="P1293" s="103"/>
    </row>
    <row r="1294" spans="1:16" x14ac:dyDescent="0.2">
      <c r="A1294" s="97"/>
      <c r="B1294" s="98"/>
      <c r="C1294" s="69"/>
      <c r="D1294" s="69"/>
      <c r="E1294" s="69"/>
      <c r="F1294" s="102"/>
      <c r="G1294" s="102"/>
      <c r="H1294" s="103"/>
      <c r="I1294" s="101"/>
      <c r="J1294" s="101"/>
      <c r="K1294" s="102"/>
      <c r="L1294" s="102"/>
      <c r="M1294" s="102"/>
      <c r="N1294" s="69"/>
      <c r="P1294" s="103"/>
    </row>
    <row r="1295" spans="1:16" x14ac:dyDescent="0.2">
      <c r="A1295" s="97"/>
      <c r="B1295" s="98"/>
      <c r="C1295" s="69"/>
      <c r="D1295" s="69"/>
      <c r="E1295" s="69"/>
      <c r="F1295" s="102"/>
      <c r="G1295" s="102"/>
      <c r="H1295" s="103"/>
      <c r="I1295" s="101"/>
      <c r="J1295" s="101"/>
      <c r="K1295" s="102"/>
      <c r="L1295" s="102"/>
      <c r="M1295" s="102"/>
      <c r="N1295" s="69"/>
      <c r="P1295" s="103"/>
    </row>
    <row r="1296" spans="1:16" x14ac:dyDescent="0.2">
      <c r="A1296" s="97"/>
      <c r="B1296" s="98"/>
      <c r="C1296" s="69"/>
      <c r="D1296" s="69"/>
      <c r="E1296" s="69"/>
      <c r="F1296" s="102"/>
      <c r="G1296" s="102"/>
      <c r="H1296" s="103"/>
      <c r="I1296" s="101"/>
      <c r="J1296" s="101"/>
      <c r="K1296" s="102"/>
      <c r="L1296" s="102"/>
      <c r="M1296" s="102"/>
      <c r="N1296" s="69"/>
      <c r="P1296" s="103"/>
    </row>
    <row r="1297" spans="1:16" x14ac:dyDescent="0.2">
      <c r="A1297" s="97"/>
      <c r="B1297" s="98"/>
      <c r="C1297" s="69"/>
      <c r="D1297" s="69"/>
      <c r="E1297" s="69"/>
      <c r="F1297" s="102"/>
      <c r="G1297" s="102"/>
      <c r="H1297" s="103"/>
      <c r="I1297" s="101"/>
      <c r="J1297" s="101"/>
      <c r="K1297" s="102"/>
      <c r="L1297" s="102"/>
      <c r="M1297" s="102"/>
      <c r="N1297" s="69"/>
      <c r="P1297" s="103"/>
    </row>
    <row r="1298" spans="1:16" x14ac:dyDescent="0.2">
      <c r="A1298" s="97"/>
      <c r="B1298" s="98"/>
      <c r="C1298" s="69"/>
      <c r="D1298" s="69"/>
      <c r="E1298" s="69"/>
      <c r="F1298" s="102"/>
      <c r="G1298" s="102"/>
      <c r="H1298" s="103"/>
      <c r="I1298" s="101"/>
      <c r="J1298" s="101"/>
      <c r="K1298" s="102"/>
      <c r="L1298" s="102"/>
      <c r="M1298" s="102"/>
      <c r="N1298" s="69"/>
      <c r="P1298" s="103"/>
    </row>
    <row r="1299" spans="1:16" x14ac:dyDescent="0.2">
      <c r="A1299" s="97"/>
      <c r="B1299" s="98"/>
      <c r="C1299" s="69"/>
      <c r="D1299" s="69"/>
      <c r="E1299" s="69"/>
      <c r="F1299" s="102"/>
      <c r="G1299" s="102"/>
      <c r="H1299" s="103"/>
      <c r="I1299" s="101"/>
      <c r="J1299" s="101"/>
      <c r="K1299" s="102"/>
      <c r="L1299" s="102"/>
      <c r="M1299" s="102"/>
      <c r="N1299" s="69"/>
      <c r="P1299" s="103"/>
    </row>
    <row r="1300" spans="1:16" x14ac:dyDescent="0.2">
      <c r="A1300" s="97"/>
      <c r="B1300" s="98"/>
      <c r="C1300" s="69"/>
      <c r="D1300" s="69"/>
      <c r="E1300" s="69"/>
      <c r="F1300" s="102"/>
      <c r="G1300" s="102"/>
      <c r="H1300" s="103"/>
      <c r="I1300" s="101"/>
      <c r="J1300" s="101"/>
      <c r="K1300" s="102"/>
      <c r="L1300" s="102"/>
      <c r="M1300" s="102"/>
      <c r="N1300" s="69"/>
      <c r="P1300" s="103"/>
    </row>
    <row r="1301" spans="1:16" x14ac:dyDescent="0.2">
      <c r="A1301" s="97"/>
      <c r="B1301" s="98"/>
      <c r="C1301" s="69"/>
      <c r="D1301" s="69"/>
      <c r="E1301" s="69"/>
      <c r="F1301" s="102"/>
      <c r="G1301" s="102"/>
      <c r="H1301" s="103"/>
      <c r="I1301" s="101"/>
      <c r="J1301" s="101"/>
      <c r="K1301" s="102"/>
      <c r="L1301" s="102"/>
      <c r="M1301" s="102"/>
      <c r="N1301" s="69"/>
      <c r="P1301" s="103"/>
    </row>
    <row r="1302" spans="1:16" x14ac:dyDescent="0.2">
      <c r="A1302" s="97"/>
      <c r="B1302" s="98"/>
      <c r="C1302" s="69"/>
      <c r="D1302" s="69"/>
      <c r="E1302" s="69"/>
      <c r="F1302" s="102"/>
      <c r="G1302" s="102"/>
      <c r="H1302" s="103"/>
      <c r="I1302" s="101"/>
      <c r="J1302" s="101"/>
      <c r="K1302" s="102"/>
      <c r="L1302" s="102"/>
      <c r="M1302" s="102"/>
      <c r="N1302" s="69"/>
      <c r="P1302" s="103"/>
    </row>
    <row r="1303" spans="1:16" x14ac:dyDescent="0.2">
      <c r="A1303" s="97"/>
      <c r="B1303" s="98"/>
      <c r="C1303" s="69"/>
      <c r="D1303" s="69"/>
      <c r="E1303" s="69"/>
      <c r="F1303" s="102"/>
      <c r="G1303" s="102"/>
      <c r="H1303" s="103"/>
      <c r="I1303" s="101"/>
      <c r="J1303" s="101"/>
      <c r="K1303" s="102"/>
      <c r="L1303" s="102"/>
      <c r="M1303" s="102"/>
      <c r="N1303" s="69"/>
      <c r="P1303" s="103"/>
    </row>
    <row r="1304" spans="1:16" x14ac:dyDescent="0.2">
      <c r="A1304" s="97"/>
      <c r="B1304" s="98"/>
      <c r="C1304" s="69"/>
      <c r="D1304" s="69"/>
      <c r="E1304" s="69"/>
      <c r="F1304" s="102"/>
      <c r="G1304" s="102"/>
      <c r="H1304" s="103"/>
      <c r="I1304" s="101"/>
      <c r="J1304" s="101"/>
      <c r="K1304" s="102"/>
      <c r="L1304" s="102"/>
      <c r="M1304" s="102"/>
      <c r="N1304" s="69"/>
      <c r="P1304" s="103"/>
    </row>
    <row r="1305" spans="1:16" x14ac:dyDescent="0.2">
      <c r="A1305" s="97"/>
      <c r="B1305" s="98"/>
      <c r="C1305" s="69"/>
      <c r="D1305" s="69"/>
      <c r="E1305" s="69"/>
      <c r="F1305" s="102"/>
      <c r="G1305" s="102"/>
      <c r="H1305" s="103"/>
      <c r="I1305" s="101"/>
      <c r="J1305" s="101"/>
      <c r="K1305" s="102"/>
      <c r="L1305" s="102"/>
      <c r="M1305" s="102"/>
      <c r="N1305" s="69"/>
      <c r="P1305" s="103"/>
    </row>
    <row r="1306" spans="1:16" x14ac:dyDescent="0.2">
      <c r="A1306" s="97"/>
      <c r="B1306" s="98"/>
      <c r="C1306" s="69"/>
      <c r="D1306" s="69"/>
      <c r="E1306" s="69"/>
      <c r="F1306" s="102"/>
      <c r="G1306" s="102"/>
      <c r="H1306" s="103"/>
      <c r="I1306" s="101"/>
      <c r="J1306" s="101"/>
      <c r="K1306" s="102"/>
      <c r="L1306" s="102"/>
      <c r="M1306" s="102"/>
      <c r="N1306" s="69"/>
      <c r="P1306" s="103"/>
    </row>
    <row r="1307" spans="1:16" x14ac:dyDescent="0.2">
      <c r="A1307" s="97"/>
      <c r="B1307" s="98"/>
      <c r="C1307" s="69"/>
      <c r="D1307" s="69"/>
      <c r="E1307" s="69"/>
      <c r="F1307" s="102"/>
      <c r="G1307" s="102"/>
      <c r="H1307" s="103"/>
      <c r="I1307" s="101"/>
      <c r="J1307" s="101"/>
      <c r="K1307" s="102"/>
      <c r="L1307" s="102"/>
      <c r="M1307" s="102"/>
      <c r="N1307" s="69"/>
      <c r="P1307" s="103"/>
    </row>
    <row r="1308" spans="1:16" x14ac:dyDescent="0.2">
      <c r="A1308" s="97"/>
      <c r="B1308" s="98"/>
      <c r="C1308" s="69"/>
      <c r="D1308" s="69"/>
      <c r="E1308" s="69"/>
      <c r="F1308" s="102"/>
      <c r="G1308" s="102"/>
      <c r="H1308" s="103"/>
      <c r="I1308" s="101"/>
      <c r="J1308" s="101"/>
      <c r="K1308" s="102"/>
      <c r="L1308" s="102"/>
      <c r="M1308" s="102"/>
      <c r="N1308" s="69"/>
      <c r="P1308" s="103"/>
    </row>
    <row r="1309" spans="1:16" x14ac:dyDescent="0.2">
      <c r="A1309" s="97"/>
      <c r="B1309" s="98"/>
      <c r="C1309" s="69"/>
      <c r="D1309" s="69"/>
      <c r="E1309" s="69"/>
      <c r="F1309" s="102"/>
      <c r="G1309" s="102"/>
      <c r="H1309" s="103"/>
      <c r="I1309" s="101"/>
      <c r="J1309" s="101"/>
      <c r="K1309" s="102"/>
      <c r="L1309" s="102"/>
      <c r="M1309" s="102"/>
      <c r="N1309" s="69"/>
      <c r="P1309" s="103"/>
    </row>
    <row r="1310" spans="1:16" x14ac:dyDescent="0.2">
      <c r="A1310" s="97"/>
      <c r="B1310" s="98"/>
      <c r="C1310" s="69"/>
      <c r="D1310" s="69"/>
      <c r="E1310" s="69"/>
      <c r="F1310" s="102"/>
      <c r="G1310" s="102"/>
      <c r="H1310" s="103"/>
      <c r="I1310" s="101"/>
      <c r="J1310" s="101"/>
      <c r="K1310" s="102"/>
      <c r="L1310" s="102"/>
      <c r="M1310" s="102"/>
      <c r="N1310" s="69"/>
      <c r="P1310" s="103"/>
    </row>
    <row r="1311" spans="1:16" x14ac:dyDescent="0.2">
      <c r="A1311" s="97"/>
      <c r="B1311" s="98"/>
      <c r="C1311" s="69"/>
      <c r="D1311" s="69"/>
      <c r="E1311" s="69"/>
      <c r="F1311" s="102"/>
      <c r="G1311" s="102"/>
      <c r="H1311" s="103"/>
      <c r="I1311" s="101"/>
      <c r="J1311" s="101"/>
      <c r="K1311" s="102"/>
      <c r="L1311" s="102"/>
      <c r="M1311" s="102"/>
      <c r="N1311" s="69"/>
      <c r="P1311" s="103"/>
    </row>
    <row r="1312" spans="1:16" x14ac:dyDescent="0.2">
      <c r="A1312" s="97"/>
      <c r="B1312" s="98"/>
      <c r="C1312" s="69"/>
      <c r="D1312" s="69"/>
      <c r="E1312" s="69"/>
      <c r="F1312" s="102"/>
      <c r="G1312" s="102"/>
      <c r="H1312" s="103"/>
      <c r="I1312" s="101"/>
      <c r="J1312" s="101"/>
      <c r="K1312" s="102"/>
      <c r="L1312" s="102"/>
      <c r="M1312" s="102"/>
      <c r="N1312" s="69"/>
      <c r="P1312" s="103"/>
    </row>
    <row r="1313" spans="1:16" x14ac:dyDescent="0.2">
      <c r="A1313" s="97"/>
      <c r="B1313" s="98"/>
      <c r="C1313" s="69"/>
      <c r="D1313" s="69"/>
      <c r="E1313" s="69"/>
      <c r="F1313" s="102"/>
      <c r="G1313" s="102"/>
      <c r="H1313" s="103"/>
      <c r="I1313" s="101"/>
      <c r="J1313" s="101"/>
      <c r="K1313" s="102"/>
      <c r="L1313" s="102"/>
      <c r="M1313" s="102"/>
      <c r="N1313" s="69"/>
      <c r="P1313" s="103"/>
    </row>
    <row r="1314" spans="1:16" x14ac:dyDescent="0.2">
      <c r="A1314" s="97"/>
      <c r="B1314" s="98"/>
      <c r="C1314" s="69"/>
      <c r="D1314" s="69"/>
      <c r="E1314" s="69"/>
      <c r="F1314" s="102"/>
      <c r="G1314" s="102"/>
      <c r="H1314" s="103"/>
      <c r="I1314" s="101"/>
      <c r="J1314" s="101"/>
      <c r="K1314" s="102"/>
      <c r="L1314" s="102"/>
      <c r="M1314" s="102"/>
      <c r="N1314" s="69"/>
      <c r="P1314" s="103"/>
    </row>
    <row r="1315" spans="1:16" x14ac:dyDescent="0.2">
      <c r="A1315" s="97"/>
      <c r="B1315" s="98"/>
      <c r="C1315" s="69"/>
      <c r="D1315" s="69"/>
      <c r="E1315" s="69"/>
      <c r="F1315" s="102"/>
      <c r="G1315" s="102"/>
      <c r="H1315" s="103"/>
      <c r="I1315" s="101"/>
      <c r="J1315" s="101"/>
      <c r="K1315" s="102"/>
      <c r="L1315" s="102"/>
      <c r="M1315" s="102"/>
      <c r="N1315" s="69"/>
      <c r="P1315" s="103"/>
    </row>
    <row r="1316" spans="1:16" x14ac:dyDescent="0.2">
      <c r="A1316" s="97"/>
      <c r="B1316" s="98"/>
      <c r="C1316" s="69"/>
      <c r="D1316" s="69"/>
      <c r="E1316" s="69"/>
      <c r="F1316" s="102"/>
      <c r="G1316" s="102"/>
      <c r="H1316" s="103"/>
      <c r="I1316" s="101"/>
      <c r="J1316" s="101"/>
      <c r="K1316" s="102"/>
      <c r="L1316" s="102"/>
      <c r="M1316" s="102"/>
      <c r="N1316" s="69"/>
      <c r="P1316" s="103"/>
    </row>
    <row r="1317" spans="1:16" x14ac:dyDescent="0.2">
      <c r="A1317" s="97"/>
      <c r="B1317" s="98"/>
      <c r="C1317" s="69"/>
      <c r="D1317" s="69"/>
      <c r="E1317" s="69"/>
      <c r="F1317" s="102"/>
      <c r="G1317" s="102"/>
      <c r="H1317" s="103"/>
      <c r="I1317" s="101"/>
      <c r="J1317" s="101"/>
      <c r="K1317" s="102"/>
      <c r="L1317" s="102"/>
      <c r="M1317" s="102"/>
      <c r="N1317" s="69"/>
      <c r="P1317" s="103"/>
    </row>
    <row r="1318" spans="1:16" x14ac:dyDescent="0.2">
      <c r="A1318" s="97"/>
      <c r="B1318" s="98"/>
      <c r="C1318" s="69"/>
      <c r="D1318" s="69"/>
      <c r="E1318" s="69"/>
      <c r="F1318" s="102"/>
      <c r="G1318" s="102"/>
      <c r="H1318" s="103"/>
      <c r="I1318" s="101"/>
      <c r="J1318" s="101"/>
      <c r="K1318" s="102"/>
      <c r="L1318" s="102"/>
      <c r="M1318" s="102"/>
      <c r="N1318" s="69"/>
      <c r="P1318" s="103"/>
    </row>
    <row r="1319" spans="1:16" x14ac:dyDescent="0.2">
      <c r="A1319" s="97"/>
      <c r="B1319" s="98"/>
      <c r="C1319" s="69"/>
      <c r="D1319" s="69"/>
      <c r="E1319" s="69"/>
      <c r="F1319" s="102"/>
      <c r="G1319" s="102"/>
      <c r="H1319" s="103"/>
      <c r="I1319" s="101"/>
      <c r="J1319" s="101"/>
      <c r="K1319" s="102"/>
      <c r="L1319" s="102"/>
      <c r="M1319" s="102"/>
      <c r="N1319" s="69"/>
      <c r="P1319" s="103"/>
    </row>
    <row r="1320" spans="1:16" x14ac:dyDescent="0.2">
      <c r="A1320" s="97"/>
      <c r="B1320" s="98"/>
      <c r="C1320" s="69"/>
      <c r="D1320" s="69"/>
      <c r="E1320" s="69"/>
      <c r="F1320" s="102"/>
      <c r="G1320" s="102"/>
      <c r="H1320" s="103"/>
      <c r="I1320" s="101"/>
      <c r="J1320" s="101"/>
      <c r="K1320" s="102"/>
      <c r="L1320" s="102"/>
      <c r="M1320" s="102"/>
      <c r="N1320" s="69"/>
      <c r="P1320" s="103"/>
    </row>
    <row r="1321" spans="1:16" x14ac:dyDescent="0.2">
      <c r="A1321" s="97"/>
      <c r="B1321" s="98"/>
      <c r="C1321" s="69"/>
      <c r="D1321" s="69"/>
      <c r="E1321" s="69"/>
      <c r="F1321" s="102"/>
      <c r="G1321" s="102"/>
      <c r="H1321" s="103"/>
      <c r="I1321" s="101"/>
      <c r="J1321" s="101"/>
      <c r="K1321" s="102"/>
      <c r="L1321" s="102"/>
      <c r="M1321" s="102"/>
      <c r="N1321" s="69"/>
      <c r="P1321" s="103"/>
    </row>
    <row r="1322" spans="1:16" x14ac:dyDescent="0.2">
      <c r="A1322" s="97"/>
      <c r="B1322" s="98"/>
      <c r="C1322" s="69"/>
      <c r="D1322" s="69"/>
      <c r="E1322" s="69"/>
      <c r="F1322" s="102"/>
      <c r="G1322" s="102"/>
      <c r="H1322" s="103"/>
      <c r="I1322" s="101"/>
      <c r="J1322" s="101"/>
      <c r="K1322" s="102"/>
      <c r="L1322" s="102"/>
      <c r="M1322" s="102"/>
      <c r="N1322" s="69"/>
      <c r="P1322" s="103"/>
    </row>
    <row r="1323" spans="1:16" x14ac:dyDescent="0.2">
      <c r="A1323" s="97"/>
      <c r="B1323" s="98"/>
      <c r="C1323" s="69"/>
      <c r="D1323" s="69"/>
      <c r="E1323" s="69"/>
      <c r="F1323" s="102"/>
      <c r="G1323" s="102"/>
      <c r="H1323" s="103"/>
      <c r="I1323" s="101"/>
      <c r="J1323" s="101"/>
      <c r="K1323" s="102"/>
      <c r="L1323" s="102"/>
      <c r="M1323" s="102"/>
      <c r="N1323" s="69"/>
      <c r="P1323" s="103"/>
    </row>
    <row r="1324" spans="1:16" x14ac:dyDescent="0.2">
      <c r="A1324" s="97"/>
      <c r="B1324" s="98"/>
      <c r="C1324" s="69"/>
      <c r="D1324" s="69"/>
      <c r="E1324" s="69"/>
      <c r="F1324" s="102"/>
      <c r="G1324" s="102"/>
      <c r="H1324" s="103"/>
      <c r="I1324" s="101"/>
      <c r="J1324" s="101"/>
      <c r="K1324" s="102"/>
      <c r="L1324" s="102"/>
      <c r="M1324" s="102"/>
      <c r="N1324" s="69"/>
      <c r="P1324" s="103"/>
    </row>
    <row r="1325" spans="1:16" x14ac:dyDescent="0.2">
      <c r="A1325" s="97"/>
      <c r="B1325" s="98"/>
      <c r="C1325" s="69"/>
      <c r="D1325" s="69"/>
      <c r="E1325" s="69"/>
      <c r="F1325" s="102"/>
      <c r="G1325" s="102"/>
      <c r="H1325" s="103"/>
      <c r="I1325" s="101"/>
      <c r="J1325" s="101"/>
      <c r="K1325" s="102"/>
      <c r="L1325" s="102"/>
      <c r="M1325" s="102"/>
      <c r="N1325" s="69"/>
      <c r="P1325" s="103"/>
    </row>
    <row r="1326" spans="1:16" x14ac:dyDescent="0.2">
      <c r="A1326" s="97"/>
      <c r="B1326" s="98"/>
      <c r="C1326" s="69"/>
      <c r="D1326" s="69"/>
      <c r="E1326" s="69"/>
      <c r="F1326" s="102"/>
      <c r="G1326" s="102"/>
      <c r="H1326" s="103"/>
      <c r="I1326" s="101"/>
      <c r="J1326" s="101"/>
      <c r="K1326" s="102"/>
      <c r="L1326" s="102"/>
      <c r="M1326" s="102"/>
      <c r="N1326" s="69"/>
      <c r="P1326" s="103"/>
    </row>
    <row r="1327" spans="1:16" x14ac:dyDescent="0.2">
      <c r="A1327" s="97"/>
      <c r="B1327" s="98"/>
      <c r="C1327" s="69"/>
      <c r="D1327" s="69"/>
      <c r="E1327" s="69"/>
      <c r="F1327" s="102"/>
      <c r="G1327" s="102"/>
      <c r="H1327" s="103"/>
      <c r="I1327" s="101"/>
      <c r="J1327" s="101"/>
      <c r="K1327" s="102"/>
      <c r="L1327" s="102"/>
      <c r="M1327" s="102"/>
      <c r="N1327" s="69"/>
      <c r="P1327" s="103"/>
    </row>
    <row r="1328" spans="1:16" x14ac:dyDescent="0.2">
      <c r="A1328" s="97"/>
      <c r="B1328" s="98"/>
      <c r="C1328" s="69"/>
      <c r="D1328" s="69"/>
      <c r="E1328" s="69"/>
      <c r="F1328" s="102"/>
      <c r="G1328" s="102"/>
      <c r="H1328" s="103"/>
      <c r="I1328" s="101"/>
      <c r="J1328" s="101"/>
      <c r="K1328" s="102"/>
      <c r="L1328" s="102"/>
      <c r="M1328" s="102"/>
      <c r="N1328" s="69"/>
      <c r="P1328" s="103"/>
    </row>
    <row r="1329" spans="1:16" x14ac:dyDescent="0.2">
      <c r="A1329" s="97"/>
      <c r="B1329" s="98"/>
      <c r="C1329" s="69"/>
      <c r="D1329" s="69"/>
      <c r="E1329" s="69"/>
      <c r="F1329" s="102"/>
      <c r="G1329" s="102"/>
      <c r="H1329" s="103"/>
      <c r="I1329" s="101"/>
      <c r="J1329" s="101"/>
      <c r="K1329" s="102"/>
      <c r="L1329" s="102"/>
      <c r="M1329" s="102"/>
      <c r="N1329" s="69"/>
      <c r="P1329" s="103"/>
    </row>
    <row r="1330" spans="1:16" x14ac:dyDescent="0.2">
      <c r="A1330" s="97"/>
      <c r="B1330" s="98"/>
      <c r="C1330" s="69"/>
      <c r="D1330" s="69"/>
      <c r="E1330" s="69"/>
      <c r="F1330" s="102"/>
      <c r="G1330" s="102"/>
      <c r="H1330" s="103"/>
      <c r="I1330" s="101"/>
      <c r="J1330" s="101"/>
      <c r="K1330" s="102"/>
      <c r="L1330" s="102"/>
      <c r="M1330" s="102"/>
      <c r="N1330" s="69"/>
      <c r="P1330" s="103"/>
    </row>
    <row r="1331" spans="1:16" x14ac:dyDescent="0.2">
      <c r="A1331" s="97"/>
      <c r="B1331" s="98"/>
      <c r="C1331" s="69"/>
      <c r="D1331" s="69"/>
      <c r="E1331" s="69"/>
      <c r="F1331" s="102"/>
      <c r="G1331" s="102"/>
      <c r="H1331" s="103"/>
      <c r="I1331" s="101"/>
      <c r="J1331" s="101"/>
      <c r="K1331" s="102"/>
      <c r="L1331" s="102"/>
      <c r="M1331" s="102"/>
      <c r="N1331" s="69"/>
      <c r="P1331" s="103"/>
    </row>
    <row r="1332" spans="1:16" x14ac:dyDescent="0.2">
      <c r="A1332" s="97"/>
      <c r="B1332" s="98"/>
      <c r="C1332" s="69"/>
      <c r="D1332" s="69"/>
      <c r="E1332" s="69"/>
      <c r="F1332" s="102"/>
      <c r="G1332" s="102"/>
      <c r="H1332" s="103"/>
      <c r="I1332" s="101"/>
      <c r="J1332" s="101"/>
      <c r="K1332" s="102"/>
      <c r="L1332" s="102"/>
      <c r="M1332" s="102"/>
      <c r="N1332" s="69"/>
      <c r="P1332" s="103"/>
    </row>
    <row r="1333" spans="1:16" x14ac:dyDescent="0.2">
      <c r="A1333" s="97"/>
      <c r="B1333" s="98"/>
      <c r="C1333" s="69"/>
      <c r="D1333" s="69"/>
      <c r="E1333" s="69"/>
      <c r="F1333" s="102"/>
      <c r="G1333" s="102"/>
      <c r="H1333" s="103"/>
      <c r="I1333" s="101"/>
      <c r="J1333" s="101"/>
      <c r="K1333" s="102"/>
      <c r="L1333" s="102"/>
      <c r="M1333" s="102"/>
      <c r="N1333" s="69"/>
      <c r="P1333" s="103"/>
    </row>
    <row r="1334" spans="1:16" x14ac:dyDescent="0.2">
      <c r="A1334" s="97"/>
      <c r="B1334" s="98"/>
      <c r="C1334" s="69"/>
      <c r="D1334" s="69"/>
      <c r="E1334" s="69"/>
      <c r="F1334" s="102"/>
      <c r="G1334" s="102"/>
      <c r="H1334" s="103"/>
      <c r="I1334" s="101"/>
      <c r="J1334" s="101"/>
      <c r="K1334" s="102"/>
      <c r="L1334" s="102"/>
      <c r="M1334" s="102"/>
      <c r="N1334" s="69"/>
      <c r="P1334" s="103"/>
    </row>
    <row r="1335" spans="1:16" x14ac:dyDescent="0.2">
      <c r="A1335" s="97"/>
      <c r="B1335" s="98"/>
      <c r="C1335" s="69"/>
      <c r="D1335" s="69"/>
      <c r="E1335" s="69"/>
      <c r="F1335" s="102"/>
      <c r="G1335" s="102"/>
      <c r="H1335" s="103"/>
      <c r="I1335" s="101"/>
      <c r="J1335" s="101"/>
      <c r="K1335" s="102"/>
      <c r="L1335" s="102"/>
      <c r="M1335" s="102"/>
      <c r="N1335" s="69"/>
      <c r="P1335" s="103"/>
    </row>
    <row r="1336" spans="1:16" x14ac:dyDescent="0.2">
      <c r="A1336" s="97"/>
      <c r="B1336" s="98"/>
      <c r="C1336" s="69"/>
      <c r="D1336" s="69"/>
      <c r="E1336" s="69"/>
      <c r="F1336" s="102"/>
      <c r="G1336" s="102"/>
      <c r="H1336" s="103"/>
      <c r="I1336" s="101"/>
      <c r="J1336" s="101"/>
      <c r="K1336" s="102"/>
      <c r="L1336" s="102"/>
      <c r="M1336" s="102"/>
      <c r="N1336" s="69"/>
      <c r="P1336" s="103"/>
    </row>
    <row r="1337" spans="1:16" x14ac:dyDescent="0.2">
      <c r="A1337" s="97"/>
      <c r="B1337" s="98"/>
      <c r="C1337" s="69"/>
      <c r="D1337" s="69"/>
      <c r="E1337" s="69"/>
      <c r="F1337" s="102"/>
      <c r="G1337" s="102"/>
      <c r="H1337" s="103"/>
      <c r="I1337" s="101"/>
      <c r="J1337" s="101"/>
      <c r="K1337" s="102"/>
      <c r="L1337" s="102"/>
      <c r="M1337" s="102"/>
      <c r="N1337" s="69"/>
      <c r="P1337" s="103"/>
    </row>
    <row r="1338" spans="1:16" x14ac:dyDescent="0.2">
      <c r="A1338" s="97"/>
      <c r="B1338" s="98"/>
      <c r="C1338" s="69"/>
      <c r="D1338" s="69"/>
      <c r="E1338" s="69"/>
      <c r="F1338" s="102"/>
      <c r="G1338" s="102"/>
      <c r="H1338" s="103"/>
      <c r="I1338" s="101"/>
      <c r="J1338" s="101"/>
      <c r="K1338" s="102"/>
      <c r="L1338" s="102"/>
      <c r="M1338" s="102"/>
      <c r="N1338" s="69"/>
      <c r="P1338" s="103"/>
    </row>
    <row r="1339" spans="1:16" x14ac:dyDescent="0.2">
      <c r="A1339" s="97"/>
      <c r="B1339" s="98"/>
      <c r="C1339" s="69"/>
      <c r="D1339" s="69"/>
      <c r="E1339" s="69"/>
      <c r="F1339" s="102"/>
      <c r="G1339" s="102"/>
      <c r="H1339" s="103"/>
      <c r="I1339" s="101"/>
      <c r="J1339" s="101"/>
      <c r="K1339" s="102"/>
      <c r="L1339" s="102"/>
      <c r="M1339" s="102"/>
      <c r="N1339" s="69"/>
      <c r="P1339" s="103"/>
    </row>
    <row r="1340" spans="1:16" x14ac:dyDescent="0.2">
      <c r="A1340" s="97"/>
      <c r="B1340" s="98"/>
      <c r="C1340" s="69"/>
      <c r="D1340" s="69"/>
      <c r="E1340" s="69"/>
      <c r="F1340" s="102"/>
      <c r="G1340" s="102"/>
      <c r="H1340" s="103"/>
      <c r="I1340" s="101"/>
      <c r="J1340" s="101"/>
      <c r="K1340" s="102"/>
      <c r="L1340" s="102"/>
      <c r="M1340" s="102"/>
      <c r="N1340" s="69"/>
      <c r="P1340" s="103"/>
    </row>
    <row r="1341" spans="1:16" x14ac:dyDescent="0.2">
      <c r="A1341" s="97"/>
      <c r="B1341" s="98"/>
      <c r="C1341" s="69"/>
      <c r="D1341" s="69"/>
      <c r="E1341" s="69"/>
      <c r="F1341" s="102"/>
      <c r="G1341" s="102"/>
      <c r="H1341" s="103"/>
      <c r="I1341" s="101"/>
      <c r="J1341" s="101"/>
      <c r="K1341" s="102"/>
      <c r="L1341" s="102"/>
      <c r="M1341" s="102"/>
      <c r="N1341" s="69"/>
      <c r="P1341" s="103"/>
    </row>
    <row r="1342" spans="1:16" x14ac:dyDescent="0.2">
      <c r="A1342" s="97"/>
      <c r="B1342" s="98"/>
      <c r="C1342" s="69"/>
      <c r="D1342" s="69"/>
      <c r="E1342" s="69"/>
      <c r="F1342" s="102"/>
      <c r="G1342" s="102"/>
      <c r="H1342" s="103"/>
      <c r="I1342" s="101"/>
      <c r="J1342" s="101"/>
      <c r="K1342" s="102"/>
      <c r="L1342" s="102"/>
      <c r="M1342" s="102"/>
      <c r="N1342" s="69"/>
      <c r="P1342" s="103"/>
    </row>
    <row r="1343" spans="1:16" x14ac:dyDescent="0.2">
      <c r="A1343" s="97"/>
      <c r="B1343" s="98"/>
      <c r="C1343" s="69"/>
      <c r="D1343" s="69"/>
      <c r="E1343" s="69"/>
      <c r="F1343" s="102"/>
      <c r="G1343" s="102"/>
      <c r="H1343" s="103"/>
      <c r="I1343" s="101"/>
      <c r="J1343" s="101"/>
      <c r="K1343" s="102"/>
      <c r="L1343" s="102"/>
      <c r="M1343" s="102"/>
      <c r="N1343" s="69"/>
      <c r="P1343" s="103"/>
    </row>
    <row r="1344" spans="1:16" x14ac:dyDescent="0.2">
      <c r="A1344" s="97"/>
      <c r="B1344" s="98"/>
      <c r="C1344" s="69"/>
      <c r="D1344" s="69"/>
      <c r="E1344" s="69"/>
      <c r="F1344" s="102"/>
      <c r="G1344" s="102"/>
      <c r="H1344" s="103"/>
      <c r="I1344" s="101"/>
      <c r="J1344" s="101"/>
      <c r="K1344" s="102"/>
      <c r="L1344" s="102"/>
      <c r="M1344" s="102"/>
      <c r="N1344" s="69"/>
      <c r="P1344" s="103"/>
    </row>
    <row r="1345" spans="1:16" x14ac:dyDescent="0.2">
      <c r="A1345" s="97"/>
      <c r="B1345" s="98"/>
      <c r="C1345" s="69"/>
      <c r="D1345" s="69"/>
      <c r="E1345" s="69"/>
      <c r="F1345" s="102"/>
      <c r="G1345" s="102"/>
      <c r="H1345" s="103"/>
      <c r="I1345" s="101"/>
      <c r="J1345" s="101"/>
      <c r="K1345" s="102"/>
      <c r="L1345" s="102"/>
      <c r="M1345" s="102"/>
      <c r="N1345" s="69"/>
      <c r="P1345" s="103"/>
    </row>
    <row r="1346" spans="1:16" x14ac:dyDescent="0.2">
      <c r="A1346" s="97"/>
      <c r="B1346" s="98"/>
      <c r="C1346" s="69"/>
      <c r="D1346" s="69"/>
      <c r="E1346" s="69"/>
      <c r="F1346" s="102"/>
      <c r="G1346" s="102"/>
      <c r="H1346" s="103"/>
      <c r="I1346" s="101"/>
      <c r="J1346" s="101"/>
      <c r="K1346" s="102"/>
      <c r="L1346" s="102"/>
      <c r="M1346" s="102"/>
      <c r="N1346" s="69"/>
      <c r="P1346" s="103"/>
    </row>
    <row r="1347" spans="1:16" x14ac:dyDescent="0.2">
      <c r="A1347" s="97"/>
      <c r="B1347" s="98"/>
      <c r="C1347" s="69"/>
      <c r="D1347" s="69"/>
      <c r="E1347" s="69"/>
      <c r="F1347" s="102"/>
      <c r="G1347" s="102"/>
      <c r="H1347" s="103"/>
      <c r="I1347" s="101"/>
      <c r="J1347" s="101"/>
      <c r="K1347" s="102"/>
      <c r="L1347" s="102"/>
      <c r="M1347" s="102"/>
      <c r="N1347" s="69"/>
      <c r="P1347" s="103"/>
    </row>
    <row r="1348" spans="1:16" x14ac:dyDescent="0.2">
      <c r="A1348" s="97"/>
      <c r="B1348" s="98"/>
      <c r="C1348" s="69"/>
      <c r="D1348" s="69"/>
      <c r="E1348" s="69"/>
      <c r="F1348" s="102"/>
      <c r="G1348" s="102"/>
      <c r="H1348" s="103"/>
      <c r="I1348" s="101"/>
      <c r="J1348" s="101"/>
      <c r="K1348" s="102"/>
      <c r="L1348" s="102"/>
      <c r="M1348" s="102"/>
      <c r="N1348" s="69"/>
      <c r="P1348" s="103"/>
    </row>
    <row r="1349" spans="1:16" x14ac:dyDescent="0.2">
      <c r="A1349" s="97"/>
      <c r="B1349" s="98"/>
      <c r="C1349" s="69"/>
      <c r="D1349" s="69"/>
      <c r="E1349" s="69"/>
      <c r="F1349" s="102"/>
      <c r="G1349" s="102"/>
      <c r="H1349" s="103"/>
      <c r="I1349" s="101"/>
      <c r="J1349" s="101"/>
      <c r="K1349" s="102"/>
      <c r="L1349" s="102"/>
      <c r="M1349" s="102"/>
      <c r="N1349" s="69"/>
      <c r="P1349" s="103"/>
    </row>
    <row r="1350" spans="1:16" x14ac:dyDescent="0.2">
      <c r="A1350" s="97"/>
      <c r="B1350" s="98"/>
      <c r="C1350" s="69"/>
      <c r="D1350" s="69"/>
      <c r="E1350" s="69"/>
      <c r="F1350" s="102"/>
      <c r="G1350" s="102"/>
      <c r="H1350" s="103"/>
      <c r="I1350" s="101"/>
      <c r="J1350" s="101"/>
      <c r="K1350" s="102"/>
      <c r="L1350" s="102"/>
      <c r="M1350" s="102"/>
      <c r="N1350" s="69"/>
      <c r="P1350" s="103"/>
    </row>
    <row r="1351" spans="1:16" x14ac:dyDescent="0.2">
      <c r="A1351" s="97"/>
      <c r="B1351" s="98"/>
      <c r="C1351" s="69"/>
      <c r="D1351" s="69"/>
      <c r="E1351" s="69"/>
      <c r="F1351" s="102"/>
      <c r="G1351" s="102"/>
      <c r="H1351" s="103"/>
      <c r="I1351" s="101"/>
      <c r="J1351" s="101"/>
      <c r="K1351" s="102"/>
      <c r="L1351" s="102"/>
      <c r="M1351" s="102"/>
      <c r="N1351" s="69"/>
      <c r="P1351" s="103"/>
    </row>
    <row r="1352" spans="1:16" x14ac:dyDescent="0.2">
      <c r="A1352" s="97"/>
      <c r="B1352" s="98"/>
      <c r="C1352" s="69"/>
      <c r="D1352" s="69"/>
      <c r="E1352" s="69"/>
      <c r="F1352" s="102"/>
      <c r="G1352" s="102"/>
      <c r="H1352" s="103"/>
      <c r="I1352" s="101"/>
      <c r="J1352" s="101"/>
      <c r="K1352" s="102"/>
      <c r="L1352" s="102"/>
      <c r="M1352" s="102"/>
      <c r="N1352" s="69"/>
      <c r="P1352" s="103"/>
    </row>
    <row r="1353" spans="1:16" x14ac:dyDescent="0.2">
      <c r="A1353" s="97"/>
      <c r="B1353" s="98"/>
      <c r="C1353" s="69"/>
      <c r="D1353" s="69"/>
      <c r="E1353" s="69"/>
      <c r="F1353" s="102"/>
      <c r="G1353" s="102"/>
      <c r="H1353" s="103"/>
      <c r="I1353" s="101"/>
      <c r="J1353" s="101"/>
      <c r="K1353" s="102"/>
      <c r="L1353" s="102"/>
      <c r="M1353" s="102"/>
      <c r="N1353" s="69"/>
      <c r="P1353" s="103"/>
    </row>
    <row r="1354" spans="1:16" x14ac:dyDescent="0.2">
      <c r="A1354" s="97"/>
      <c r="B1354" s="98"/>
      <c r="C1354" s="69"/>
      <c r="D1354" s="69"/>
      <c r="E1354" s="69"/>
      <c r="F1354" s="102"/>
      <c r="G1354" s="102"/>
      <c r="H1354" s="103"/>
      <c r="I1354" s="101"/>
      <c r="J1354" s="101"/>
      <c r="K1354" s="102"/>
      <c r="L1354" s="102"/>
      <c r="M1354" s="102"/>
      <c r="N1354" s="69"/>
      <c r="P1354" s="103"/>
    </row>
    <row r="1355" spans="1:16" x14ac:dyDescent="0.2">
      <c r="A1355" s="97"/>
      <c r="B1355" s="98"/>
      <c r="C1355" s="69"/>
      <c r="D1355" s="69"/>
      <c r="E1355" s="69"/>
      <c r="F1355" s="102"/>
      <c r="G1355" s="102"/>
      <c r="H1355" s="103"/>
      <c r="I1355" s="101"/>
      <c r="J1355" s="101"/>
      <c r="K1355" s="102"/>
      <c r="L1355" s="102"/>
      <c r="M1355" s="102"/>
      <c r="N1355" s="69"/>
      <c r="P1355" s="103"/>
    </row>
    <row r="1356" spans="1:16" x14ac:dyDescent="0.2">
      <c r="A1356" s="97"/>
      <c r="B1356" s="98"/>
      <c r="C1356" s="69"/>
      <c r="D1356" s="69"/>
      <c r="E1356" s="69"/>
      <c r="F1356" s="102"/>
      <c r="G1356" s="102"/>
      <c r="H1356" s="103"/>
      <c r="I1356" s="101"/>
      <c r="J1356" s="101"/>
      <c r="K1356" s="102"/>
      <c r="L1356" s="102"/>
      <c r="M1356" s="102"/>
      <c r="N1356" s="69"/>
      <c r="P1356" s="103"/>
    </row>
    <row r="1357" spans="1:16" x14ac:dyDescent="0.2">
      <c r="A1357" s="97"/>
      <c r="B1357" s="98"/>
      <c r="C1357" s="69"/>
      <c r="D1357" s="69"/>
      <c r="E1357" s="69"/>
      <c r="F1357" s="102"/>
      <c r="G1357" s="102"/>
      <c r="H1357" s="103"/>
      <c r="I1357" s="101"/>
      <c r="J1357" s="101"/>
      <c r="K1357" s="102"/>
      <c r="L1357" s="102"/>
      <c r="M1357" s="102"/>
      <c r="N1357" s="69"/>
      <c r="P1357" s="103"/>
    </row>
    <row r="1358" spans="1:16" x14ac:dyDescent="0.2">
      <c r="A1358" s="97"/>
      <c r="B1358" s="98"/>
      <c r="C1358" s="69"/>
      <c r="D1358" s="69"/>
      <c r="E1358" s="69"/>
      <c r="F1358" s="102"/>
      <c r="G1358" s="102"/>
      <c r="H1358" s="103"/>
      <c r="I1358" s="101"/>
      <c r="J1358" s="101"/>
      <c r="K1358" s="102"/>
      <c r="L1358" s="102"/>
      <c r="M1358" s="102"/>
      <c r="N1358" s="69"/>
      <c r="P1358" s="103"/>
    </row>
    <row r="1359" spans="1:16" x14ac:dyDescent="0.2">
      <c r="A1359" s="97"/>
      <c r="B1359" s="98"/>
      <c r="C1359" s="69"/>
      <c r="D1359" s="69"/>
      <c r="E1359" s="69"/>
      <c r="F1359" s="102"/>
      <c r="G1359" s="102"/>
      <c r="H1359" s="103"/>
      <c r="I1359" s="101"/>
      <c r="J1359" s="101"/>
      <c r="K1359" s="102"/>
      <c r="L1359" s="102"/>
      <c r="M1359" s="102"/>
      <c r="N1359" s="69"/>
      <c r="P1359" s="103"/>
    </row>
    <row r="1360" spans="1:16" x14ac:dyDescent="0.2">
      <c r="A1360" s="97"/>
      <c r="B1360" s="98"/>
      <c r="C1360" s="69"/>
      <c r="D1360" s="69"/>
      <c r="E1360" s="69"/>
      <c r="F1360" s="102"/>
      <c r="G1360" s="102"/>
      <c r="H1360" s="103"/>
      <c r="I1360" s="101"/>
      <c r="J1360" s="101"/>
      <c r="K1360" s="102"/>
      <c r="L1360" s="102"/>
      <c r="M1360" s="102"/>
      <c r="N1360" s="69"/>
      <c r="P1360" s="103"/>
    </row>
    <row r="1361" spans="1:16" x14ac:dyDescent="0.2">
      <c r="A1361" s="97"/>
      <c r="B1361" s="98"/>
      <c r="C1361" s="69"/>
      <c r="D1361" s="69"/>
      <c r="E1361" s="69"/>
      <c r="F1361" s="102"/>
      <c r="G1361" s="102"/>
      <c r="H1361" s="103"/>
      <c r="I1361" s="101"/>
      <c r="J1361" s="101"/>
      <c r="K1361" s="102"/>
      <c r="L1361" s="102"/>
      <c r="M1361" s="102"/>
      <c r="N1361" s="69"/>
      <c r="P1361" s="103"/>
    </row>
    <row r="1362" spans="1:16" x14ac:dyDescent="0.2">
      <c r="A1362" s="97"/>
      <c r="B1362" s="98"/>
      <c r="C1362" s="69"/>
      <c r="D1362" s="69"/>
      <c r="E1362" s="69"/>
      <c r="F1362" s="102"/>
      <c r="G1362" s="102"/>
      <c r="H1362" s="103"/>
      <c r="I1362" s="101"/>
      <c r="J1362" s="101"/>
      <c r="K1362" s="102"/>
      <c r="L1362" s="102"/>
      <c r="M1362" s="102"/>
      <c r="N1362" s="69"/>
      <c r="P1362" s="103"/>
    </row>
    <row r="1363" spans="1:16" x14ac:dyDescent="0.2">
      <c r="A1363" s="97"/>
      <c r="B1363" s="98"/>
      <c r="C1363" s="69"/>
      <c r="D1363" s="69"/>
      <c r="E1363" s="69"/>
      <c r="F1363" s="102"/>
      <c r="G1363" s="102"/>
      <c r="H1363" s="103"/>
      <c r="I1363" s="101"/>
      <c r="J1363" s="101"/>
      <c r="K1363" s="102"/>
      <c r="L1363" s="102"/>
      <c r="M1363" s="102"/>
      <c r="N1363" s="69"/>
      <c r="P1363" s="103"/>
    </row>
    <row r="1364" spans="1:16" x14ac:dyDescent="0.2">
      <c r="A1364" s="97"/>
      <c r="B1364" s="98"/>
      <c r="C1364" s="69"/>
      <c r="D1364" s="69"/>
      <c r="E1364" s="69"/>
      <c r="F1364" s="102"/>
      <c r="G1364" s="102"/>
      <c r="H1364" s="103"/>
      <c r="I1364" s="101"/>
      <c r="J1364" s="101"/>
      <c r="K1364" s="102"/>
      <c r="L1364" s="102"/>
      <c r="M1364" s="102"/>
      <c r="N1364" s="69"/>
      <c r="P1364" s="103"/>
    </row>
    <row r="1365" spans="1:16" x14ac:dyDescent="0.2">
      <c r="A1365" s="97"/>
      <c r="B1365" s="98"/>
      <c r="C1365" s="69"/>
      <c r="D1365" s="69"/>
      <c r="E1365" s="69"/>
      <c r="F1365" s="102"/>
      <c r="G1365" s="102"/>
      <c r="H1365" s="103"/>
      <c r="I1365" s="101"/>
      <c r="J1365" s="101"/>
      <c r="K1365" s="102"/>
      <c r="L1365" s="102"/>
      <c r="M1365" s="102"/>
      <c r="N1365" s="69"/>
      <c r="P1365" s="103"/>
    </row>
    <row r="1366" spans="1:16" x14ac:dyDescent="0.2">
      <c r="A1366" s="97"/>
      <c r="B1366" s="98"/>
      <c r="C1366" s="69"/>
      <c r="D1366" s="69"/>
      <c r="E1366" s="69"/>
      <c r="F1366" s="102"/>
      <c r="G1366" s="102"/>
      <c r="H1366" s="103"/>
      <c r="I1366" s="101"/>
      <c r="J1366" s="101"/>
      <c r="K1366" s="102"/>
      <c r="L1366" s="102"/>
      <c r="M1366" s="102"/>
      <c r="N1366" s="69"/>
      <c r="P1366" s="103"/>
    </row>
    <row r="1367" spans="1:16" x14ac:dyDescent="0.2">
      <c r="A1367" s="97"/>
      <c r="B1367" s="98"/>
      <c r="C1367" s="69"/>
      <c r="D1367" s="69"/>
      <c r="E1367" s="69"/>
      <c r="F1367" s="102"/>
      <c r="G1367" s="102"/>
      <c r="H1367" s="103"/>
      <c r="I1367" s="101"/>
      <c r="J1367" s="101"/>
      <c r="K1367" s="102"/>
      <c r="L1367" s="102"/>
      <c r="M1367" s="102"/>
      <c r="N1367" s="69"/>
      <c r="P1367" s="103"/>
    </row>
    <row r="1368" spans="1:16" x14ac:dyDescent="0.2">
      <c r="A1368" s="97"/>
      <c r="B1368" s="98"/>
      <c r="C1368" s="69"/>
      <c r="D1368" s="69"/>
      <c r="E1368" s="69"/>
      <c r="F1368" s="102"/>
      <c r="G1368" s="102"/>
      <c r="H1368" s="103"/>
      <c r="I1368" s="101"/>
      <c r="J1368" s="101"/>
      <c r="K1368" s="102"/>
      <c r="L1368" s="102"/>
      <c r="M1368" s="102"/>
      <c r="N1368" s="69"/>
      <c r="P1368" s="103"/>
    </row>
    <row r="1369" spans="1:16" x14ac:dyDescent="0.2">
      <c r="A1369" s="97"/>
      <c r="B1369" s="98"/>
      <c r="C1369" s="69"/>
      <c r="D1369" s="69"/>
      <c r="E1369" s="69"/>
      <c r="F1369" s="102"/>
      <c r="G1369" s="102"/>
      <c r="H1369" s="103"/>
      <c r="I1369" s="101"/>
      <c r="J1369" s="101"/>
      <c r="K1369" s="102"/>
      <c r="L1369" s="102"/>
      <c r="M1369" s="102"/>
      <c r="N1369" s="69"/>
      <c r="P1369" s="103"/>
    </row>
    <row r="1370" spans="1:16" x14ac:dyDescent="0.2">
      <c r="A1370" s="97"/>
      <c r="B1370" s="98"/>
      <c r="C1370" s="69"/>
      <c r="D1370" s="69"/>
      <c r="E1370" s="69"/>
      <c r="F1370" s="102"/>
      <c r="G1370" s="102"/>
      <c r="H1370" s="103"/>
      <c r="I1370" s="101"/>
      <c r="J1370" s="101"/>
      <c r="K1370" s="102"/>
      <c r="L1370" s="102"/>
      <c r="M1370" s="102"/>
      <c r="N1370" s="69"/>
      <c r="P1370" s="103"/>
    </row>
    <row r="1371" spans="1:16" x14ac:dyDescent="0.2">
      <c r="A1371" s="97"/>
      <c r="B1371" s="98"/>
      <c r="C1371" s="69"/>
      <c r="D1371" s="69"/>
      <c r="E1371" s="69"/>
      <c r="F1371" s="102"/>
      <c r="G1371" s="102"/>
      <c r="H1371" s="103"/>
      <c r="I1371" s="101"/>
      <c r="J1371" s="101"/>
      <c r="K1371" s="102"/>
      <c r="L1371" s="102"/>
      <c r="M1371" s="102"/>
      <c r="N1371" s="69"/>
      <c r="P1371" s="103"/>
    </row>
    <row r="1372" spans="1:16" x14ac:dyDescent="0.2">
      <c r="A1372" s="97"/>
      <c r="B1372" s="98"/>
      <c r="C1372" s="69"/>
      <c r="D1372" s="69"/>
      <c r="E1372" s="69"/>
      <c r="F1372" s="102"/>
      <c r="G1372" s="102"/>
      <c r="H1372" s="103"/>
      <c r="I1372" s="101"/>
      <c r="J1372" s="101"/>
      <c r="K1372" s="102"/>
      <c r="L1372" s="102"/>
      <c r="M1372" s="102"/>
      <c r="N1372" s="69"/>
      <c r="P1372" s="103"/>
    </row>
    <row r="1373" spans="1:16" x14ac:dyDescent="0.2">
      <c r="A1373" s="97"/>
      <c r="B1373" s="98"/>
      <c r="C1373" s="69"/>
      <c r="D1373" s="69"/>
      <c r="E1373" s="69"/>
      <c r="F1373" s="102"/>
      <c r="G1373" s="102"/>
      <c r="H1373" s="103"/>
      <c r="I1373" s="101"/>
      <c r="J1373" s="101"/>
      <c r="K1373" s="102"/>
      <c r="L1373" s="102"/>
      <c r="M1373" s="102"/>
      <c r="N1373" s="69"/>
      <c r="P1373" s="103"/>
    </row>
    <row r="1374" spans="1:16" x14ac:dyDescent="0.2">
      <c r="A1374" s="97"/>
      <c r="B1374" s="98"/>
      <c r="C1374" s="69"/>
      <c r="D1374" s="69"/>
      <c r="E1374" s="69"/>
      <c r="F1374" s="102"/>
      <c r="G1374" s="102"/>
      <c r="H1374" s="103"/>
      <c r="I1374" s="101"/>
      <c r="J1374" s="101"/>
      <c r="K1374" s="102"/>
      <c r="L1374" s="102"/>
      <c r="M1374" s="102"/>
      <c r="N1374" s="69"/>
      <c r="P1374" s="103"/>
    </row>
    <row r="1375" spans="1:16" x14ac:dyDescent="0.2">
      <c r="A1375" s="97"/>
      <c r="B1375" s="98"/>
      <c r="C1375" s="69"/>
      <c r="D1375" s="69"/>
      <c r="E1375" s="69"/>
      <c r="F1375" s="102"/>
      <c r="G1375" s="102"/>
      <c r="H1375" s="103"/>
      <c r="I1375" s="101"/>
      <c r="J1375" s="101"/>
      <c r="K1375" s="102"/>
      <c r="L1375" s="102"/>
      <c r="M1375" s="102"/>
      <c r="N1375" s="69"/>
      <c r="P1375" s="103"/>
    </row>
    <row r="1376" spans="1:16" x14ac:dyDescent="0.2">
      <c r="A1376" s="97"/>
      <c r="B1376" s="98"/>
      <c r="C1376" s="69"/>
      <c r="D1376" s="69"/>
      <c r="E1376" s="69"/>
      <c r="F1376" s="102"/>
      <c r="G1376" s="102"/>
      <c r="H1376" s="103"/>
      <c r="I1376" s="101"/>
      <c r="J1376" s="101"/>
      <c r="K1376" s="102"/>
      <c r="L1376" s="102"/>
      <c r="M1376" s="102"/>
      <c r="N1376" s="69"/>
      <c r="P1376" s="103"/>
    </row>
    <row r="1377" spans="1:16" x14ac:dyDescent="0.2">
      <c r="A1377" s="97"/>
      <c r="B1377" s="98"/>
      <c r="C1377" s="69"/>
      <c r="D1377" s="69"/>
      <c r="E1377" s="69"/>
      <c r="F1377" s="102"/>
      <c r="G1377" s="102"/>
      <c r="H1377" s="103"/>
      <c r="I1377" s="101"/>
      <c r="J1377" s="101"/>
      <c r="K1377" s="102"/>
      <c r="L1377" s="102"/>
      <c r="M1377" s="102"/>
      <c r="N1377" s="69"/>
      <c r="P1377" s="103"/>
    </row>
    <row r="1378" spans="1:16" x14ac:dyDescent="0.2">
      <c r="A1378" s="97"/>
      <c r="B1378" s="98"/>
      <c r="C1378" s="69"/>
      <c r="D1378" s="69"/>
      <c r="E1378" s="69"/>
      <c r="F1378" s="102"/>
      <c r="G1378" s="102"/>
      <c r="H1378" s="103"/>
      <c r="I1378" s="101"/>
      <c r="J1378" s="101"/>
      <c r="K1378" s="102"/>
      <c r="L1378" s="102"/>
      <c r="M1378" s="102"/>
      <c r="N1378" s="69"/>
      <c r="P1378" s="103"/>
    </row>
    <row r="1379" spans="1:16" x14ac:dyDescent="0.2">
      <c r="A1379" s="97"/>
      <c r="B1379" s="98"/>
      <c r="C1379" s="69"/>
      <c r="D1379" s="69"/>
      <c r="E1379" s="69"/>
      <c r="F1379" s="102"/>
      <c r="G1379" s="102"/>
      <c r="H1379" s="103"/>
      <c r="I1379" s="101"/>
      <c r="J1379" s="101"/>
      <c r="K1379" s="102"/>
      <c r="L1379" s="102"/>
      <c r="M1379" s="102"/>
      <c r="N1379" s="69"/>
      <c r="P1379" s="103"/>
    </row>
    <row r="1380" spans="1:16" x14ac:dyDescent="0.2">
      <c r="A1380" s="97"/>
      <c r="B1380" s="98"/>
      <c r="C1380" s="69"/>
      <c r="D1380" s="69"/>
      <c r="E1380" s="69"/>
      <c r="F1380" s="102"/>
      <c r="G1380" s="102"/>
      <c r="H1380" s="103"/>
      <c r="I1380" s="101"/>
      <c r="J1380" s="101"/>
      <c r="K1380" s="102"/>
      <c r="L1380" s="102"/>
      <c r="M1380" s="102"/>
      <c r="N1380" s="69"/>
      <c r="P1380" s="103"/>
    </row>
    <row r="1381" spans="1:16" x14ac:dyDescent="0.2">
      <c r="A1381" s="97"/>
      <c r="B1381" s="98"/>
      <c r="C1381" s="69"/>
      <c r="D1381" s="69"/>
      <c r="E1381" s="69"/>
      <c r="F1381" s="102"/>
      <c r="G1381" s="102"/>
      <c r="H1381" s="103"/>
      <c r="I1381" s="101"/>
      <c r="J1381" s="101"/>
      <c r="K1381" s="102"/>
      <c r="L1381" s="102"/>
      <c r="M1381" s="102"/>
      <c r="N1381" s="69"/>
      <c r="P1381" s="103"/>
    </row>
    <row r="1382" spans="1:16" x14ac:dyDescent="0.2">
      <c r="A1382" s="97"/>
      <c r="B1382" s="98"/>
      <c r="C1382" s="69"/>
      <c r="D1382" s="69"/>
      <c r="E1382" s="69"/>
      <c r="F1382" s="102"/>
      <c r="G1382" s="102"/>
      <c r="H1382" s="103"/>
      <c r="I1382" s="101"/>
      <c r="J1382" s="101"/>
      <c r="K1382" s="102"/>
      <c r="L1382" s="102"/>
      <c r="M1382" s="102"/>
      <c r="N1382" s="69"/>
      <c r="P1382" s="103"/>
    </row>
    <row r="1383" spans="1:16" x14ac:dyDescent="0.2">
      <c r="A1383" s="97"/>
      <c r="B1383" s="98"/>
      <c r="C1383" s="69"/>
      <c r="D1383" s="69"/>
      <c r="E1383" s="69"/>
      <c r="F1383" s="102"/>
      <c r="G1383" s="102"/>
      <c r="H1383" s="103"/>
      <c r="I1383" s="101"/>
      <c r="J1383" s="101"/>
      <c r="K1383" s="102"/>
      <c r="L1383" s="102"/>
      <c r="M1383" s="102"/>
      <c r="N1383" s="69"/>
      <c r="P1383" s="103"/>
    </row>
    <row r="1384" spans="1:16" x14ac:dyDescent="0.2">
      <c r="A1384" s="97"/>
      <c r="B1384" s="98"/>
      <c r="C1384" s="69"/>
      <c r="D1384" s="69"/>
      <c r="E1384" s="69"/>
      <c r="F1384" s="102"/>
      <c r="G1384" s="102"/>
      <c r="H1384" s="103"/>
      <c r="I1384" s="101"/>
      <c r="J1384" s="101"/>
      <c r="K1384" s="102"/>
      <c r="L1384" s="102"/>
      <c r="M1384" s="102"/>
      <c r="N1384" s="69"/>
      <c r="P1384" s="103"/>
    </row>
    <row r="1385" spans="1:16" x14ac:dyDescent="0.2">
      <c r="A1385" s="97"/>
      <c r="B1385" s="98"/>
      <c r="C1385" s="69"/>
      <c r="D1385" s="69"/>
      <c r="E1385" s="69"/>
      <c r="F1385" s="102"/>
      <c r="G1385" s="102"/>
      <c r="H1385" s="103"/>
      <c r="I1385" s="101"/>
      <c r="J1385" s="101"/>
      <c r="K1385" s="102"/>
      <c r="L1385" s="102"/>
      <c r="M1385" s="102"/>
      <c r="N1385" s="69"/>
      <c r="P1385" s="103"/>
    </row>
    <row r="1386" spans="1:16" x14ac:dyDescent="0.2">
      <c r="A1386" s="97"/>
      <c r="B1386" s="98"/>
      <c r="C1386" s="69"/>
      <c r="D1386" s="69"/>
      <c r="E1386" s="69"/>
      <c r="F1386" s="102"/>
      <c r="G1386" s="102"/>
      <c r="H1386" s="103"/>
      <c r="I1386" s="101"/>
      <c r="J1386" s="101"/>
      <c r="K1386" s="102"/>
      <c r="L1386" s="102"/>
      <c r="M1386" s="102"/>
      <c r="N1386" s="69"/>
      <c r="P1386" s="103"/>
    </row>
    <row r="1387" spans="1:16" x14ac:dyDescent="0.2">
      <c r="A1387" s="97"/>
      <c r="B1387" s="98"/>
      <c r="C1387" s="69"/>
      <c r="D1387" s="69"/>
      <c r="E1387" s="69"/>
      <c r="F1387" s="102"/>
      <c r="G1387" s="102"/>
      <c r="H1387" s="103"/>
      <c r="I1387" s="101"/>
      <c r="J1387" s="101"/>
      <c r="K1387" s="102"/>
      <c r="L1387" s="102"/>
      <c r="M1387" s="102"/>
      <c r="N1387" s="69"/>
      <c r="P1387" s="103"/>
    </row>
    <row r="1388" spans="1:16" x14ac:dyDescent="0.2">
      <c r="A1388" s="97"/>
      <c r="B1388" s="98"/>
      <c r="C1388" s="69"/>
      <c r="D1388" s="69"/>
      <c r="E1388" s="69"/>
      <c r="F1388" s="102"/>
      <c r="G1388" s="102"/>
      <c r="H1388" s="103"/>
      <c r="I1388" s="101"/>
      <c r="J1388" s="101"/>
      <c r="K1388" s="102"/>
      <c r="L1388" s="102"/>
      <c r="M1388" s="102"/>
      <c r="N1388" s="69"/>
      <c r="P1388" s="103"/>
    </row>
    <row r="1389" spans="1:16" x14ac:dyDescent="0.2">
      <c r="A1389" s="97"/>
      <c r="B1389" s="98"/>
      <c r="C1389" s="69"/>
      <c r="D1389" s="69"/>
      <c r="E1389" s="69"/>
      <c r="F1389" s="102"/>
      <c r="G1389" s="102"/>
      <c r="H1389" s="103"/>
      <c r="I1389" s="101"/>
      <c r="J1389" s="101"/>
      <c r="K1389" s="102"/>
      <c r="L1389" s="102"/>
      <c r="M1389" s="102"/>
      <c r="N1389" s="69"/>
      <c r="P1389" s="103"/>
    </row>
    <row r="1390" spans="1:16" x14ac:dyDescent="0.2">
      <c r="A1390" s="97"/>
      <c r="B1390" s="98"/>
      <c r="C1390" s="69"/>
      <c r="D1390" s="69"/>
      <c r="E1390" s="69"/>
      <c r="F1390" s="102"/>
      <c r="G1390" s="102"/>
      <c r="H1390" s="103"/>
      <c r="I1390" s="101"/>
      <c r="J1390" s="101"/>
      <c r="K1390" s="102"/>
      <c r="L1390" s="102"/>
      <c r="M1390" s="102"/>
      <c r="N1390" s="69"/>
      <c r="P1390" s="103"/>
    </row>
    <row r="1391" spans="1:16" x14ac:dyDescent="0.2">
      <c r="A1391" s="97"/>
      <c r="B1391" s="98"/>
      <c r="C1391" s="69"/>
      <c r="D1391" s="69"/>
      <c r="E1391" s="69"/>
      <c r="F1391" s="102"/>
      <c r="G1391" s="102"/>
      <c r="H1391" s="103"/>
      <c r="I1391" s="101"/>
      <c r="J1391" s="101"/>
      <c r="K1391" s="102"/>
      <c r="L1391" s="102"/>
      <c r="M1391" s="102"/>
      <c r="N1391" s="69"/>
      <c r="P1391" s="103"/>
    </row>
    <row r="1392" spans="1:16" x14ac:dyDescent="0.2">
      <c r="A1392" s="97"/>
      <c r="B1392" s="98"/>
      <c r="C1392" s="69"/>
      <c r="D1392" s="69"/>
      <c r="E1392" s="69"/>
      <c r="F1392" s="102"/>
      <c r="G1392" s="102"/>
      <c r="H1392" s="103"/>
      <c r="I1392" s="101"/>
      <c r="J1392" s="101"/>
      <c r="K1392" s="102"/>
      <c r="L1392" s="102"/>
      <c r="M1392" s="102"/>
      <c r="N1392" s="69"/>
      <c r="P1392" s="103"/>
    </row>
    <row r="1393" spans="1:16" x14ac:dyDescent="0.2">
      <c r="A1393" s="97"/>
      <c r="B1393" s="98"/>
      <c r="C1393" s="69"/>
      <c r="D1393" s="69"/>
      <c r="E1393" s="69"/>
      <c r="F1393" s="102"/>
      <c r="G1393" s="102"/>
      <c r="H1393" s="103"/>
      <c r="I1393" s="101"/>
      <c r="J1393" s="101"/>
      <c r="K1393" s="102"/>
      <c r="L1393" s="102"/>
      <c r="M1393" s="102"/>
      <c r="N1393" s="69"/>
      <c r="P1393" s="103"/>
    </row>
    <row r="1394" spans="1:16" x14ac:dyDescent="0.2">
      <c r="A1394" s="97"/>
      <c r="B1394" s="98"/>
      <c r="C1394" s="69"/>
      <c r="D1394" s="69"/>
      <c r="E1394" s="69"/>
      <c r="F1394" s="102"/>
      <c r="G1394" s="102"/>
      <c r="H1394" s="103"/>
      <c r="I1394" s="101"/>
      <c r="J1394" s="101"/>
      <c r="K1394" s="102"/>
      <c r="L1394" s="102"/>
      <c r="M1394" s="102"/>
      <c r="N1394" s="69"/>
      <c r="P1394" s="103"/>
    </row>
    <row r="1395" spans="1:16" x14ac:dyDescent="0.2">
      <c r="A1395" s="97"/>
      <c r="B1395" s="98"/>
      <c r="C1395" s="69"/>
      <c r="D1395" s="69"/>
      <c r="E1395" s="69"/>
      <c r="F1395" s="102"/>
      <c r="G1395" s="102"/>
      <c r="H1395" s="103"/>
      <c r="I1395" s="101"/>
      <c r="J1395" s="101"/>
      <c r="K1395" s="102"/>
      <c r="L1395" s="102"/>
      <c r="M1395" s="102"/>
      <c r="N1395" s="69"/>
      <c r="P1395" s="103"/>
    </row>
    <row r="1396" spans="1:16" x14ac:dyDescent="0.2">
      <c r="A1396" s="97"/>
      <c r="B1396" s="98"/>
      <c r="C1396" s="69"/>
      <c r="D1396" s="69"/>
      <c r="E1396" s="69"/>
      <c r="F1396" s="102"/>
      <c r="G1396" s="102"/>
      <c r="H1396" s="103"/>
      <c r="I1396" s="101"/>
      <c r="J1396" s="101"/>
      <c r="K1396" s="102"/>
      <c r="L1396" s="102"/>
      <c r="M1396" s="102"/>
      <c r="N1396" s="69"/>
      <c r="P1396" s="103"/>
    </row>
    <row r="1397" spans="1:16" x14ac:dyDescent="0.2">
      <c r="A1397" s="97"/>
      <c r="B1397" s="98"/>
      <c r="C1397" s="69"/>
      <c r="D1397" s="69"/>
      <c r="E1397" s="69"/>
      <c r="F1397" s="102"/>
      <c r="G1397" s="102"/>
      <c r="H1397" s="103"/>
      <c r="I1397" s="101"/>
      <c r="J1397" s="101"/>
      <c r="K1397" s="102"/>
      <c r="L1397" s="102"/>
      <c r="M1397" s="102"/>
      <c r="N1397" s="69"/>
      <c r="P1397" s="103"/>
    </row>
    <row r="1398" spans="1:16" x14ac:dyDescent="0.2">
      <c r="A1398" s="97"/>
      <c r="B1398" s="98"/>
      <c r="C1398" s="69"/>
      <c r="D1398" s="69"/>
      <c r="E1398" s="69"/>
      <c r="F1398" s="102"/>
      <c r="G1398" s="102"/>
      <c r="H1398" s="103"/>
      <c r="I1398" s="101"/>
      <c r="J1398" s="101"/>
      <c r="K1398" s="102"/>
      <c r="L1398" s="102"/>
      <c r="M1398" s="102"/>
      <c r="N1398" s="69"/>
      <c r="P1398" s="103"/>
    </row>
    <row r="1399" spans="1:16" x14ac:dyDescent="0.2">
      <c r="A1399" s="97"/>
      <c r="B1399" s="98"/>
      <c r="C1399" s="69"/>
      <c r="D1399" s="69"/>
      <c r="E1399" s="69"/>
      <c r="F1399" s="102"/>
      <c r="G1399" s="102"/>
      <c r="H1399" s="103"/>
      <c r="I1399" s="101"/>
      <c r="J1399" s="101"/>
      <c r="K1399" s="102"/>
      <c r="L1399" s="102"/>
      <c r="M1399" s="102"/>
      <c r="N1399" s="69"/>
      <c r="P1399" s="103"/>
    </row>
    <row r="1400" spans="1:16" x14ac:dyDescent="0.2">
      <c r="A1400" s="97"/>
      <c r="B1400" s="98"/>
      <c r="C1400" s="69"/>
      <c r="D1400" s="69"/>
      <c r="E1400" s="69"/>
      <c r="F1400" s="102"/>
      <c r="G1400" s="102"/>
      <c r="H1400" s="103"/>
      <c r="I1400" s="101"/>
      <c r="J1400" s="101"/>
      <c r="K1400" s="102"/>
      <c r="L1400" s="102"/>
      <c r="M1400" s="102"/>
      <c r="N1400" s="69"/>
      <c r="P1400" s="103"/>
    </row>
    <row r="1401" spans="1:16" x14ac:dyDescent="0.2">
      <c r="A1401" s="97"/>
      <c r="B1401" s="98"/>
      <c r="C1401" s="69"/>
      <c r="D1401" s="69"/>
      <c r="E1401" s="69"/>
      <c r="F1401" s="102"/>
      <c r="G1401" s="102"/>
      <c r="H1401" s="103"/>
      <c r="I1401" s="101"/>
      <c r="J1401" s="101"/>
      <c r="K1401" s="102"/>
      <c r="L1401" s="102"/>
      <c r="M1401" s="102"/>
      <c r="N1401" s="69"/>
      <c r="P1401" s="103"/>
    </row>
    <row r="1402" spans="1:16" x14ac:dyDescent="0.2">
      <c r="A1402" s="97"/>
      <c r="B1402" s="98"/>
      <c r="C1402" s="69"/>
      <c r="D1402" s="69"/>
      <c r="E1402" s="69"/>
      <c r="F1402" s="102"/>
      <c r="G1402" s="102"/>
      <c r="H1402" s="103"/>
      <c r="I1402" s="101"/>
      <c r="J1402" s="101"/>
      <c r="K1402" s="102"/>
      <c r="L1402" s="102"/>
      <c r="M1402" s="102"/>
      <c r="N1402" s="69"/>
      <c r="P1402" s="103"/>
    </row>
    <row r="1403" spans="1:16" x14ac:dyDescent="0.2">
      <c r="A1403" s="97"/>
      <c r="B1403" s="98"/>
      <c r="C1403" s="69"/>
      <c r="D1403" s="69"/>
      <c r="E1403" s="69"/>
      <c r="F1403" s="102"/>
      <c r="G1403" s="102"/>
      <c r="H1403" s="103"/>
      <c r="I1403" s="101"/>
      <c r="J1403" s="101"/>
      <c r="K1403" s="102"/>
      <c r="L1403" s="102"/>
      <c r="M1403" s="102"/>
      <c r="N1403" s="69"/>
      <c r="P1403" s="103"/>
    </row>
    <row r="1404" spans="1:16" x14ac:dyDescent="0.2">
      <c r="A1404" s="97"/>
      <c r="B1404" s="98"/>
      <c r="C1404" s="69"/>
      <c r="D1404" s="69"/>
      <c r="E1404" s="69"/>
      <c r="F1404" s="102"/>
      <c r="G1404" s="102"/>
      <c r="H1404" s="103"/>
      <c r="I1404" s="101"/>
      <c r="J1404" s="101"/>
      <c r="K1404" s="102"/>
      <c r="L1404" s="102"/>
      <c r="M1404" s="102"/>
      <c r="N1404" s="69"/>
      <c r="P1404" s="103"/>
    </row>
    <row r="1405" spans="1:16" x14ac:dyDescent="0.2">
      <c r="A1405" s="97"/>
      <c r="B1405" s="98"/>
      <c r="C1405" s="69"/>
      <c r="D1405" s="69"/>
      <c r="E1405" s="69"/>
      <c r="F1405" s="102"/>
      <c r="G1405" s="102"/>
      <c r="H1405" s="103"/>
      <c r="I1405" s="101"/>
      <c r="J1405" s="101"/>
      <c r="K1405" s="102"/>
      <c r="L1405" s="102"/>
      <c r="M1405" s="102"/>
      <c r="N1405" s="69"/>
      <c r="P1405" s="103"/>
    </row>
    <row r="1406" spans="1:16" x14ac:dyDescent="0.2">
      <c r="A1406" s="97"/>
      <c r="B1406" s="98"/>
      <c r="C1406" s="69"/>
      <c r="D1406" s="69"/>
      <c r="E1406" s="69"/>
      <c r="F1406" s="102"/>
      <c r="G1406" s="102"/>
      <c r="H1406" s="103"/>
      <c r="I1406" s="101"/>
      <c r="J1406" s="101"/>
      <c r="K1406" s="102"/>
      <c r="L1406" s="102"/>
      <c r="M1406" s="102"/>
      <c r="N1406" s="69"/>
      <c r="P1406" s="103"/>
    </row>
    <row r="1407" spans="1:16" x14ac:dyDescent="0.2">
      <c r="A1407" s="97"/>
      <c r="B1407" s="98"/>
      <c r="C1407" s="69"/>
      <c r="D1407" s="69"/>
      <c r="E1407" s="69"/>
      <c r="F1407" s="102"/>
      <c r="G1407" s="102"/>
      <c r="H1407" s="103"/>
      <c r="I1407" s="101"/>
      <c r="J1407" s="101"/>
      <c r="K1407" s="102"/>
      <c r="L1407" s="102"/>
      <c r="M1407" s="102"/>
      <c r="N1407" s="69"/>
      <c r="P1407" s="103"/>
    </row>
    <row r="1408" spans="1:16" x14ac:dyDescent="0.2">
      <c r="A1408" s="97"/>
      <c r="B1408" s="98"/>
      <c r="C1408" s="69"/>
      <c r="D1408" s="69"/>
      <c r="E1408" s="69"/>
      <c r="F1408" s="102"/>
      <c r="G1408" s="102"/>
      <c r="H1408" s="103"/>
      <c r="I1408" s="101"/>
      <c r="J1408" s="101"/>
      <c r="K1408" s="102"/>
      <c r="L1408" s="102"/>
      <c r="M1408" s="102"/>
      <c r="N1408" s="69"/>
      <c r="P1408" s="103"/>
    </row>
    <row r="1409" spans="1:16" x14ac:dyDescent="0.2">
      <c r="A1409" s="97"/>
      <c r="B1409" s="98"/>
      <c r="C1409" s="69"/>
      <c r="D1409" s="69"/>
      <c r="E1409" s="69"/>
      <c r="F1409" s="102"/>
      <c r="G1409" s="102"/>
      <c r="H1409" s="103"/>
      <c r="I1409" s="101"/>
      <c r="J1409" s="101"/>
      <c r="K1409" s="102"/>
      <c r="L1409" s="102"/>
      <c r="M1409" s="102"/>
      <c r="N1409" s="69"/>
      <c r="P1409" s="103"/>
    </row>
    <row r="1410" spans="1:16" x14ac:dyDescent="0.2">
      <c r="A1410" s="97"/>
      <c r="B1410" s="98"/>
      <c r="C1410" s="69"/>
      <c r="D1410" s="69"/>
      <c r="E1410" s="69"/>
      <c r="F1410" s="102"/>
      <c r="G1410" s="102"/>
      <c r="H1410" s="103"/>
      <c r="I1410" s="101"/>
      <c r="J1410" s="101"/>
      <c r="K1410" s="102"/>
      <c r="L1410" s="102"/>
      <c r="M1410" s="102"/>
      <c r="N1410" s="69"/>
      <c r="P1410" s="103"/>
    </row>
    <row r="1411" spans="1:16" x14ac:dyDescent="0.2">
      <c r="A1411" s="97"/>
      <c r="B1411" s="98"/>
      <c r="C1411" s="69"/>
      <c r="D1411" s="69"/>
      <c r="E1411" s="69"/>
      <c r="F1411" s="102"/>
      <c r="G1411" s="102"/>
      <c r="H1411" s="103"/>
      <c r="I1411" s="101"/>
      <c r="J1411" s="101"/>
      <c r="K1411" s="102"/>
      <c r="L1411" s="102"/>
      <c r="M1411" s="102"/>
      <c r="N1411" s="69"/>
      <c r="P1411" s="103"/>
    </row>
    <row r="1412" spans="1:16" x14ac:dyDescent="0.2">
      <c r="A1412" s="97"/>
      <c r="B1412" s="98"/>
      <c r="C1412" s="69"/>
      <c r="D1412" s="69"/>
      <c r="E1412" s="69"/>
      <c r="F1412" s="102"/>
      <c r="G1412" s="102"/>
      <c r="H1412" s="103"/>
      <c r="I1412" s="101"/>
      <c r="J1412" s="101"/>
      <c r="K1412" s="102"/>
      <c r="L1412" s="102"/>
      <c r="M1412" s="102"/>
      <c r="N1412" s="69"/>
      <c r="P1412" s="103"/>
    </row>
    <row r="1413" spans="1:16" x14ac:dyDescent="0.2">
      <c r="A1413" s="97"/>
      <c r="B1413" s="98"/>
      <c r="C1413" s="69"/>
      <c r="D1413" s="69"/>
      <c r="E1413" s="69"/>
      <c r="F1413" s="102"/>
      <c r="G1413" s="102"/>
      <c r="H1413" s="103"/>
      <c r="I1413" s="101"/>
      <c r="J1413" s="101"/>
      <c r="K1413" s="102"/>
      <c r="L1413" s="102"/>
      <c r="M1413" s="102"/>
      <c r="N1413" s="69"/>
      <c r="P1413" s="103"/>
    </row>
    <row r="1414" spans="1:16" x14ac:dyDescent="0.2">
      <c r="A1414" s="97"/>
      <c r="B1414" s="98"/>
      <c r="C1414" s="69"/>
      <c r="D1414" s="69"/>
      <c r="E1414" s="69"/>
      <c r="F1414" s="102"/>
      <c r="G1414" s="102"/>
      <c r="H1414" s="103"/>
      <c r="I1414" s="101"/>
      <c r="J1414" s="101"/>
      <c r="K1414" s="102"/>
      <c r="L1414" s="102"/>
      <c r="M1414" s="102"/>
      <c r="N1414" s="69"/>
      <c r="P1414" s="103"/>
    </row>
    <row r="1415" spans="1:16" x14ac:dyDescent="0.2">
      <c r="A1415" s="97"/>
      <c r="B1415" s="98"/>
      <c r="C1415" s="69"/>
      <c r="D1415" s="69"/>
      <c r="E1415" s="69"/>
      <c r="F1415" s="102"/>
      <c r="G1415" s="102"/>
      <c r="H1415" s="103"/>
      <c r="I1415" s="101"/>
      <c r="J1415" s="101"/>
      <c r="K1415" s="102"/>
      <c r="L1415" s="102"/>
      <c r="M1415" s="102"/>
      <c r="N1415" s="69"/>
      <c r="P1415" s="103"/>
    </row>
    <row r="1416" spans="1:16" x14ac:dyDescent="0.2">
      <c r="A1416" s="97"/>
      <c r="B1416" s="98"/>
      <c r="C1416" s="69"/>
      <c r="D1416" s="69"/>
      <c r="E1416" s="69"/>
      <c r="F1416" s="102"/>
      <c r="G1416" s="102"/>
      <c r="H1416" s="103"/>
      <c r="I1416" s="101"/>
      <c r="J1416" s="101"/>
      <c r="K1416" s="102"/>
      <c r="L1416" s="102"/>
      <c r="M1416" s="102"/>
      <c r="N1416" s="69"/>
      <c r="P1416" s="103"/>
    </row>
    <row r="1417" spans="1:16" x14ac:dyDescent="0.2">
      <c r="A1417" s="97"/>
      <c r="B1417" s="98"/>
      <c r="C1417" s="69"/>
      <c r="D1417" s="69"/>
      <c r="E1417" s="69"/>
      <c r="F1417" s="102"/>
      <c r="G1417" s="102"/>
      <c r="H1417" s="103"/>
      <c r="I1417" s="101"/>
      <c r="J1417" s="101"/>
      <c r="K1417" s="102"/>
      <c r="L1417" s="102"/>
      <c r="M1417" s="102"/>
      <c r="N1417" s="69"/>
      <c r="P1417" s="103"/>
    </row>
    <row r="1418" spans="1:16" x14ac:dyDescent="0.2">
      <c r="A1418" s="97"/>
      <c r="B1418" s="98"/>
      <c r="C1418" s="69"/>
      <c r="D1418" s="69"/>
      <c r="E1418" s="69"/>
      <c r="F1418" s="102"/>
      <c r="G1418" s="102"/>
      <c r="H1418" s="103"/>
      <c r="I1418" s="101"/>
      <c r="J1418" s="101"/>
      <c r="K1418" s="102"/>
      <c r="L1418" s="102"/>
      <c r="M1418" s="102"/>
      <c r="N1418" s="69"/>
      <c r="P1418" s="103"/>
    </row>
    <row r="1419" spans="1:16" x14ac:dyDescent="0.2">
      <c r="A1419" s="97"/>
      <c r="B1419" s="98"/>
      <c r="C1419" s="69"/>
      <c r="D1419" s="69"/>
      <c r="E1419" s="69"/>
      <c r="F1419" s="102"/>
      <c r="G1419" s="102"/>
      <c r="H1419" s="103"/>
      <c r="I1419" s="101"/>
      <c r="J1419" s="101"/>
      <c r="K1419" s="102"/>
      <c r="L1419" s="102"/>
      <c r="M1419" s="102"/>
      <c r="N1419" s="69"/>
      <c r="P1419" s="103"/>
    </row>
    <row r="1420" spans="1:16" x14ac:dyDescent="0.2">
      <c r="A1420" s="97"/>
      <c r="B1420" s="98"/>
      <c r="C1420" s="69"/>
      <c r="D1420" s="69"/>
      <c r="E1420" s="69"/>
      <c r="F1420" s="102"/>
      <c r="G1420" s="102"/>
      <c r="H1420" s="103"/>
      <c r="I1420" s="101"/>
      <c r="J1420" s="101"/>
      <c r="K1420" s="102"/>
      <c r="L1420" s="102"/>
      <c r="M1420" s="102"/>
      <c r="N1420" s="69"/>
      <c r="P1420" s="103"/>
    </row>
    <row r="1421" spans="1:16" x14ac:dyDescent="0.2">
      <c r="A1421" s="97"/>
      <c r="B1421" s="98"/>
      <c r="C1421" s="69"/>
      <c r="D1421" s="69"/>
      <c r="E1421" s="69"/>
      <c r="F1421" s="102"/>
      <c r="G1421" s="102"/>
      <c r="H1421" s="103"/>
      <c r="I1421" s="101"/>
      <c r="J1421" s="101"/>
      <c r="K1421" s="102"/>
      <c r="L1421" s="102"/>
      <c r="M1421" s="102"/>
      <c r="N1421" s="69"/>
      <c r="P1421" s="103"/>
    </row>
    <row r="1422" spans="1:16" x14ac:dyDescent="0.2">
      <c r="A1422" s="97"/>
      <c r="B1422" s="98"/>
      <c r="C1422" s="69"/>
      <c r="D1422" s="69"/>
      <c r="E1422" s="69"/>
      <c r="F1422" s="102"/>
      <c r="G1422" s="102"/>
      <c r="H1422" s="103"/>
      <c r="I1422" s="101"/>
      <c r="J1422" s="101"/>
      <c r="K1422" s="102"/>
      <c r="L1422" s="102"/>
      <c r="M1422" s="102"/>
      <c r="N1422" s="69"/>
      <c r="P1422" s="103"/>
    </row>
    <row r="1423" spans="1:16" x14ac:dyDescent="0.2">
      <c r="A1423" s="97"/>
      <c r="B1423" s="98"/>
      <c r="C1423" s="69"/>
      <c r="D1423" s="69"/>
      <c r="E1423" s="69"/>
      <c r="F1423" s="102"/>
      <c r="G1423" s="102"/>
      <c r="H1423" s="103"/>
      <c r="I1423" s="101"/>
      <c r="J1423" s="101"/>
      <c r="K1423" s="102"/>
      <c r="L1423" s="102"/>
      <c r="M1423" s="102"/>
      <c r="N1423" s="69"/>
      <c r="P1423" s="103"/>
    </row>
    <row r="1424" spans="1:16" x14ac:dyDescent="0.2">
      <c r="A1424" s="97"/>
      <c r="B1424" s="98"/>
      <c r="C1424" s="69"/>
      <c r="D1424" s="69"/>
      <c r="E1424" s="69"/>
      <c r="F1424" s="102"/>
      <c r="G1424" s="102"/>
      <c r="H1424" s="103"/>
      <c r="I1424" s="101"/>
      <c r="J1424" s="101"/>
      <c r="K1424" s="102"/>
      <c r="L1424" s="102"/>
      <c r="M1424" s="102"/>
      <c r="N1424" s="69"/>
      <c r="P1424" s="103"/>
    </row>
    <row r="1425" spans="1:16" x14ac:dyDescent="0.2">
      <c r="A1425" s="97"/>
      <c r="B1425" s="98"/>
      <c r="C1425" s="69"/>
      <c r="D1425" s="69"/>
      <c r="E1425" s="69"/>
      <c r="F1425" s="102"/>
      <c r="G1425" s="102"/>
      <c r="H1425" s="103"/>
      <c r="I1425" s="101"/>
      <c r="J1425" s="101"/>
      <c r="K1425" s="102"/>
      <c r="L1425" s="102"/>
      <c r="M1425" s="102"/>
      <c r="N1425" s="69"/>
      <c r="P1425" s="103"/>
    </row>
    <row r="1426" spans="1:16" x14ac:dyDescent="0.2">
      <c r="A1426" s="97"/>
      <c r="B1426" s="98"/>
      <c r="C1426" s="69"/>
      <c r="D1426" s="69"/>
      <c r="E1426" s="69"/>
      <c r="F1426" s="102"/>
      <c r="G1426" s="102"/>
      <c r="H1426" s="103"/>
      <c r="I1426" s="101"/>
      <c r="J1426" s="101"/>
      <c r="K1426" s="102"/>
      <c r="L1426" s="102"/>
      <c r="M1426" s="102"/>
      <c r="N1426" s="69"/>
      <c r="P1426" s="103"/>
    </row>
    <row r="1427" spans="1:16" x14ac:dyDescent="0.2">
      <c r="A1427" s="97"/>
      <c r="B1427" s="98"/>
      <c r="C1427" s="69"/>
      <c r="D1427" s="69"/>
      <c r="E1427" s="69"/>
      <c r="F1427" s="102"/>
      <c r="G1427" s="102"/>
      <c r="H1427" s="103"/>
      <c r="I1427" s="101"/>
      <c r="J1427" s="101"/>
      <c r="K1427" s="102"/>
      <c r="L1427" s="102"/>
      <c r="M1427" s="102"/>
      <c r="N1427" s="69"/>
      <c r="P1427" s="103"/>
    </row>
    <row r="1428" spans="1:16" x14ac:dyDescent="0.2">
      <c r="A1428" s="97"/>
      <c r="B1428" s="98"/>
      <c r="C1428" s="69"/>
      <c r="D1428" s="69"/>
      <c r="E1428" s="69"/>
      <c r="F1428" s="102"/>
      <c r="G1428" s="102"/>
      <c r="H1428" s="103"/>
      <c r="I1428" s="101"/>
      <c r="J1428" s="101"/>
      <c r="K1428" s="102"/>
      <c r="L1428" s="102"/>
      <c r="M1428" s="102"/>
      <c r="N1428" s="69"/>
      <c r="P1428" s="103"/>
    </row>
    <row r="1429" spans="1:16" x14ac:dyDescent="0.2">
      <c r="A1429" s="97"/>
      <c r="B1429" s="98"/>
      <c r="C1429" s="69"/>
      <c r="D1429" s="69"/>
      <c r="E1429" s="69"/>
      <c r="F1429" s="102"/>
      <c r="G1429" s="102"/>
      <c r="H1429" s="103"/>
      <c r="I1429" s="101"/>
      <c r="J1429" s="101"/>
      <c r="K1429" s="102"/>
      <c r="L1429" s="102"/>
      <c r="M1429" s="102"/>
      <c r="N1429" s="69"/>
      <c r="P1429" s="103"/>
    </row>
    <row r="1430" spans="1:16" x14ac:dyDescent="0.2">
      <c r="A1430" s="97"/>
      <c r="B1430" s="98"/>
      <c r="C1430" s="69"/>
      <c r="D1430" s="69"/>
      <c r="E1430" s="69"/>
      <c r="F1430" s="102"/>
      <c r="G1430" s="102"/>
      <c r="H1430" s="103"/>
      <c r="I1430" s="101"/>
      <c r="J1430" s="101"/>
      <c r="K1430" s="102"/>
      <c r="L1430" s="102"/>
      <c r="M1430" s="102"/>
      <c r="N1430" s="69"/>
      <c r="P1430" s="103"/>
    </row>
    <row r="1431" spans="1:16" x14ac:dyDescent="0.2">
      <c r="A1431" s="97"/>
      <c r="B1431" s="98"/>
      <c r="C1431" s="69"/>
      <c r="D1431" s="69"/>
      <c r="E1431" s="69"/>
      <c r="F1431" s="102"/>
      <c r="G1431" s="102"/>
      <c r="H1431" s="103"/>
      <c r="I1431" s="101"/>
      <c r="J1431" s="101"/>
      <c r="K1431" s="102"/>
      <c r="L1431" s="102"/>
      <c r="M1431" s="102"/>
      <c r="N1431" s="69"/>
      <c r="P1431" s="103"/>
    </row>
    <row r="1432" spans="1:16" x14ac:dyDescent="0.2">
      <c r="A1432" s="97"/>
      <c r="B1432" s="98"/>
      <c r="C1432" s="69"/>
      <c r="D1432" s="69"/>
      <c r="E1432" s="69"/>
      <c r="F1432" s="102"/>
      <c r="G1432" s="102"/>
      <c r="H1432" s="103"/>
      <c r="I1432" s="101"/>
      <c r="J1432" s="101"/>
      <c r="K1432" s="102"/>
      <c r="L1432" s="102"/>
      <c r="M1432" s="102"/>
      <c r="N1432" s="69"/>
      <c r="P1432" s="103"/>
    </row>
    <row r="1433" spans="1:16" x14ac:dyDescent="0.2">
      <c r="A1433" s="97"/>
      <c r="B1433" s="98"/>
      <c r="C1433" s="69"/>
      <c r="D1433" s="69"/>
      <c r="E1433" s="69"/>
      <c r="F1433" s="102"/>
      <c r="G1433" s="102"/>
      <c r="H1433" s="103"/>
      <c r="I1433" s="101"/>
      <c r="J1433" s="101"/>
      <c r="K1433" s="102"/>
      <c r="L1433" s="102"/>
      <c r="M1433" s="102"/>
      <c r="N1433" s="69"/>
      <c r="P1433" s="103"/>
    </row>
    <row r="1434" spans="1:16" x14ac:dyDescent="0.2">
      <c r="A1434" s="97"/>
      <c r="B1434" s="98"/>
      <c r="C1434" s="69"/>
      <c r="D1434" s="69"/>
      <c r="E1434" s="69"/>
      <c r="F1434" s="102"/>
      <c r="G1434" s="102"/>
      <c r="H1434" s="103"/>
      <c r="I1434" s="101"/>
      <c r="J1434" s="101"/>
      <c r="K1434" s="102"/>
      <c r="L1434" s="102"/>
      <c r="M1434" s="102"/>
      <c r="N1434" s="69"/>
      <c r="P1434" s="103"/>
    </row>
    <row r="1435" spans="1:16" x14ac:dyDescent="0.2">
      <c r="A1435" s="97"/>
      <c r="B1435" s="98"/>
      <c r="C1435" s="69"/>
      <c r="D1435" s="69"/>
      <c r="E1435" s="69"/>
      <c r="F1435" s="102"/>
      <c r="G1435" s="102"/>
      <c r="H1435" s="103"/>
      <c r="I1435" s="101"/>
      <c r="J1435" s="101"/>
      <c r="K1435" s="102"/>
      <c r="L1435" s="102"/>
      <c r="M1435" s="102"/>
      <c r="N1435" s="69"/>
      <c r="P1435" s="103"/>
    </row>
    <row r="1436" spans="1:16" x14ac:dyDescent="0.2">
      <c r="A1436" s="97"/>
      <c r="B1436" s="98"/>
      <c r="C1436" s="69"/>
      <c r="D1436" s="69"/>
      <c r="E1436" s="69"/>
      <c r="F1436" s="102"/>
      <c r="G1436" s="102"/>
      <c r="H1436" s="103"/>
      <c r="I1436" s="101"/>
      <c r="J1436" s="101"/>
      <c r="K1436" s="102"/>
      <c r="L1436" s="102"/>
      <c r="M1436" s="102"/>
      <c r="N1436" s="69"/>
      <c r="P1436" s="103"/>
    </row>
    <row r="1437" spans="1:16" x14ac:dyDescent="0.2">
      <c r="A1437" s="97"/>
      <c r="B1437" s="98"/>
      <c r="C1437" s="69"/>
      <c r="D1437" s="69"/>
      <c r="E1437" s="69"/>
      <c r="F1437" s="102"/>
      <c r="G1437" s="102"/>
      <c r="H1437" s="103"/>
      <c r="I1437" s="101"/>
      <c r="J1437" s="101"/>
      <c r="K1437" s="102"/>
      <c r="L1437" s="102"/>
      <c r="M1437" s="102"/>
      <c r="N1437" s="69"/>
      <c r="P1437" s="103"/>
    </row>
    <row r="1438" spans="1:16" x14ac:dyDescent="0.2">
      <c r="A1438" s="97"/>
      <c r="B1438" s="98"/>
      <c r="C1438" s="69"/>
      <c r="D1438" s="69"/>
      <c r="E1438" s="69"/>
      <c r="F1438" s="102"/>
      <c r="G1438" s="102"/>
      <c r="H1438" s="103"/>
      <c r="I1438" s="101"/>
      <c r="J1438" s="101"/>
      <c r="K1438" s="102"/>
      <c r="L1438" s="102"/>
      <c r="M1438" s="102"/>
      <c r="N1438" s="69"/>
      <c r="P1438" s="103"/>
    </row>
    <row r="1439" spans="1:16" x14ac:dyDescent="0.2">
      <c r="A1439" s="97"/>
      <c r="B1439" s="98"/>
      <c r="C1439" s="69"/>
      <c r="D1439" s="69"/>
      <c r="E1439" s="69"/>
      <c r="F1439" s="102"/>
      <c r="G1439" s="102"/>
      <c r="H1439" s="103"/>
      <c r="I1439" s="101"/>
      <c r="J1439" s="101"/>
      <c r="K1439" s="102"/>
      <c r="L1439" s="102"/>
      <c r="M1439" s="102"/>
      <c r="N1439" s="69"/>
      <c r="P1439" s="103"/>
    </row>
    <row r="1440" spans="1:16" x14ac:dyDescent="0.2">
      <c r="A1440" s="97"/>
      <c r="B1440" s="98"/>
      <c r="C1440" s="69"/>
      <c r="D1440" s="69"/>
      <c r="E1440" s="69"/>
      <c r="F1440" s="102"/>
      <c r="G1440" s="102"/>
      <c r="H1440" s="103"/>
      <c r="I1440" s="101"/>
      <c r="J1440" s="101"/>
      <c r="K1440" s="102"/>
      <c r="L1440" s="102"/>
      <c r="M1440" s="102"/>
      <c r="N1440" s="69"/>
      <c r="P1440" s="103"/>
    </row>
    <row r="1441" spans="1:16" x14ac:dyDescent="0.2">
      <c r="A1441" s="97"/>
      <c r="B1441" s="98"/>
      <c r="C1441" s="69"/>
      <c r="D1441" s="69"/>
      <c r="E1441" s="69"/>
      <c r="F1441" s="102"/>
      <c r="G1441" s="102"/>
      <c r="H1441" s="103"/>
      <c r="I1441" s="101"/>
      <c r="J1441" s="101"/>
      <c r="K1441" s="102"/>
      <c r="L1441" s="102"/>
      <c r="M1441" s="102"/>
      <c r="N1441" s="69"/>
      <c r="P1441" s="103"/>
    </row>
    <row r="1442" spans="1:16" x14ac:dyDescent="0.2">
      <c r="A1442" s="97"/>
      <c r="B1442" s="98"/>
      <c r="C1442" s="69"/>
      <c r="D1442" s="69"/>
      <c r="E1442" s="69"/>
      <c r="F1442" s="102"/>
      <c r="G1442" s="102"/>
      <c r="H1442" s="103"/>
      <c r="I1442" s="101"/>
      <c r="J1442" s="101"/>
      <c r="K1442" s="102"/>
      <c r="L1442" s="102"/>
      <c r="M1442" s="102"/>
      <c r="N1442" s="69"/>
      <c r="P1442" s="103"/>
    </row>
    <row r="1443" spans="1:16" x14ac:dyDescent="0.2">
      <c r="A1443" s="97"/>
      <c r="B1443" s="98"/>
      <c r="C1443" s="69"/>
      <c r="D1443" s="69"/>
      <c r="E1443" s="69"/>
      <c r="F1443" s="102"/>
      <c r="G1443" s="102"/>
      <c r="H1443" s="103"/>
      <c r="I1443" s="101"/>
      <c r="J1443" s="101"/>
      <c r="K1443" s="102"/>
      <c r="L1443" s="102"/>
      <c r="M1443" s="102"/>
      <c r="N1443" s="69"/>
      <c r="P1443" s="103"/>
    </row>
    <row r="1444" spans="1:16" x14ac:dyDescent="0.2">
      <c r="A1444" s="97"/>
      <c r="B1444" s="98"/>
      <c r="C1444" s="69"/>
      <c r="D1444" s="69"/>
      <c r="E1444" s="69"/>
      <c r="F1444" s="102"/>
      <c r="G1444" s="102"/>
      <c r="H1444" s="103"/>
      <c r="I1444" s="101"/>
      <c r="J1444" s="101"/>
      <c r="K1444" s="102"/>
      <c r="L1444" s="102"/>
      <c r="M1444" s="102"/>
      <c r="N1444" s="69"/>
      <c r="P1444" s="103"/>
    </row>
    <row r="1445" spans="1:16" x14ac:dyDescent="0.2">
      <c r="A1445" s="97"/>
      <c r="B1445" s="98"/>
      <c r="C1445" s="69"/>
      <c r="D1445" s="69"/>
      <c r="E1445" s="69"/>
      <c r="F1445" s="102"/>
      <c r="G1445" s="102"/>
      <c r="H1445" s="103"/>
      <c r="I1445" s="101"/>
      <c r="J1445" s="101"/>
      <c r="K1445" s="102"/>
      <c r="L1445" s="102"/>
      <c r="M1445" s="102"/>
      <c r="N1445" s="69"/>
      <c r="P1445" s="103"/>
    </row>
    <row r="1446" spans="1:16" x14ac:dyDescent="0.2">
      <c r="A1446" s="97"/>
      <c r="B1446" s="98"/>
      <c r="C1446" s="69"/>
      <c r="D1446" s="69"/>
      <c r="E1446" s="69"/>
      <c r="F1446" s="102"/>
      <c r="G1446" s="102"/>
      <c r="H1446" s="103"/>
      <c r="I1446" s="101"/>
      <c r="J1446" s="101"/>
      <c r="K1446" s="102"/>
      <c r="L1446" s="102"/>
      <c r="M1446" s="102"/>
      <c r="N1446" s="69"/>
      <c r="P1446" s="103"/>
    </row>
    <row r="1447" spans="1:16" x14ac:dyDescent="0.2">
      <c r="A1447" s="97"/>
      <c r="B1447" s="98"/>
      <c r="C1447" s="69"/>
      <c r="D1447" s="69"/>
      <c r="E1447" s="69"/>
      <c r="F1447" s="102"/>
      <c r="G1447" s="102"/>
      <c r="H1447" s="103"/>
      <c r="I1447" s="101"/>
      <c r="J1447" s="101"/>
      <c r="K1447" s="102"/>
      <c r="L1447" s="102"/>
      <c r="M1447" s="102"/>
      <c r="N1447" s="69"/>
      <c r="P1447" s="103"/>
    </row>
    <row r="1448" spans="1:16" x14ac:dyDescent="0.2">
      <c r="A1448" s="97"/>
      <c r="B1448" s="98"/>
      <c r="C1448" s="69"/>
      <c r="D1448" s="69"/>
      <c r="E1448" s="69"/>
      <c r="F1448" s="102"/>
      <c r="G1448" s="102"/>
      <c r="H1448" s="103"/>
      <c r="I1448" s="101"/>
      <c r="J1448" s="101"/>
      <c r="K1448" s="102"/>
      <c r="L1448" s="102"/>
      <c r="M1448" s="102"/>
      <c r="N1448" s="69"/>
      <c r="P1448" s="103"/>
    </row>
    <row r="1449" spans="1:16" x14ac:dyDescent="0.2">
      <c r="A1449" s="97"/>
      <c r="B1449" s="98"/>
      <c r="C1449" s="69"/>
      <c r="D1449" s="69"/>
      <c r="E1449" s="69"/>
      <c r="F1449" s="102"/>
      <c r="G1449" s="102"/>
      <c r="H1449" s="103"/>
      <c r="I1449" s="101"/>
      <c r="J1449" s="101"/>
      <c r="K1449" s="102"/>
      <c r="L1449" s="102"/>
      <c r="M1449" s="102"/>
      <c r="N1449" s="69"/>
      <c r="P1449" s="103"/>
    </row>
    <row r="1450" spans="1:16" x14ac:dyDescent="0.2">
      <c r="A1450" s="97"/>
      <c r="B1450" s="98"/>
      <c r="C1450" s="69"/>
      <c r="D1450" s="69"/>
      <c r="E1450" s="69"/>
      <c r="F1450" s="102"/>
      <c r="G1450" s="102"/>
      <c r="H1450" s="103"/>
      <c r="I1450" s="101"/>
      <c r="J1450" s="101"/>
      <c r="K1450" s="102"/>
      <c r="L1450" s="102"/>
      <c r="M1450" s="102"/>
      <c r="N1450" s="69"/>
      <c r="P1450" s="103"/>
    </row>
    <row r="1451" spans="1:16" x14ac:dyDescent="0.2">
      <c r="A1451" s="97"/>
      <c r="B1451" s="98"/>
      <c r="C1451" s="69"/>
      <c r="D1451" s="69"/>
      <c r="E1451" s="69"/>
      <c r="F1451" s="102"/>
      <c r="G1451" s="102"/>
      <c r="H1451" s="103"/>
      <c r="I1451" s="101"/>
      <c r="J1451" s="101"/>
      <c r="K1451" s="102"/>
      <c r="L1451" s="102"/>
      <c r="M1451" s="102"/>
      <c r="N1451" s="69"/>
      <c r="P1451" s="103"/>
    </row>
    <row r="1452" spans="1:16" x14ac:dyDescent="0.2">
      <c r="A1452" s="97"/>
      <c r="B1452" s="98"/>
      <c r="C1452" s="69"/>
      <c r="D1452" s="69"/>
      <c r="E1452" s="69"/>
      <c r="F1452" s="102"/>
      <c r="G1452" s="102"/>
      <c r="H1452" s="103"/>
      <c r="I1452" s="101"/>
      <c r="J1452" s="101"/>
      <c r="K1452" s="102"/>
      <c r="L1452" s="102"/>
      <c r="M1452" s="102"/>
      <c r="N1452" s="69"/>
      <c r="P1452" s="103"/>
    </row>
    <row r="1453" spans="1:16" x14ac:dyDescent="0.2">
      <c r="A1453" s="97"/>
      <c r="B1453" s="98"/>
      <c r="C1453" s="69"/>
      <c r="D1453" s="69"/>
      <c r="E1453" s="69"/>
      <c r="F1453" s="102"/>
      <c r="G1453" s="102"/>
      <c r="H1453" s="103"/>
      <c r="I1453" s="101"/>
      <c r="J1453" s="101"/>
      <c r="K1453" s="102"/>
      <c r="L1453" s="102"/>
      <c r="M1453" s="102"/>
      <c r="N1453" s="69"/>
      <c r="P1453" s="103"/>
    </row>
    <row r="1454" spans="1:16" x14ac:dyDescent="0.2">
      <c r="A1454" s="97"/>
      <c r="B1454" s="98"/>
      <c r="C1454" s="69"/>
      <c r="D1454" s="69"/>
      <c r="E1454" s="69"/>
      <c r="F1454" s="102"/>
      <c r="G1454" s="102"/>
      <c r="H1454" s="103"/>
      <c r="I1454" s="101"/>
      <c r="J1454" s="101"/>
      <c r="K1454" s="102"/>
      <c r="L1454" s="102"/>
      <c r="M1454" s="102"/>
      <c r="N1454" s="69"/>
      <c r="P1454" s="103"/>
    </row>
    <row r="1455" spans="1:16" x14ac:dyDescent="0.2">
      <c r="A1455" s="97"/>
      <c r="B1455" s="98"/>
      <c r="C1455" s="69"/>
      <c r="D1455" s="69"/>
      <c r="E1455" s="69"/>
      <c r="F1455" s="102"/>
      <c r="G1455" s="102"/>
      <c r="H1455" s="103"/>
      <c r="I1455" s="101"/>
      <c r="J1455" s="101"/>
      <c r="K1455" s="102"/>
      <c r="L1455" s="102"/>
      <c r="M1455" s="102"/>
      <c r="N1455" s="69"/>
      <c r="P1455" s="103"/>
    </row>
    <row r="1456" spans="1:16" x14ac:dyDescent="0.2">
      <c r="A1456" s="97"/>
      <c r="B1456" s="98"/>
      <c r="C1456" s="69"/>
      <c r="D1456" s="69"/>
      <c r="E1456" s="69"/>
      <c r="F1456" s="102"/>
      <c r="G1456" s="102"/>
      <c r="H1456" s="103"/>
      <c r="I1456" s="101"/>
      <c r="J1456" s="101"/>
      <c r="K1456" s="102"/>
      <c r="L1456" s="102"/>
      <c r="M1456" s="102"/>
      <c r="N1456" s="69"/>
      <c r="P1456" s="103"/>
    </row>
    <row r="1457" spans="1:16" x14ac:dyDescent="0.2">
      <c r="A1457" s="97"/>
      <c r="B1457" s="98"/>
      <c r="C1457" s="69"/>
      <c r="D1457" s="69"/>
      <c r="E1457" s="69"/>
      <c r="F1457" s="102"/>
      <c r="G1457" s="102"/>
      <c r="H1457" s="103"/>
      <c r="I1457" s="101"/>
      <c r="J1457" s="101"/>
      <c r="K1457" s="102"/>
      <c r="L1457" s="102"/>
      <c r="M1457" s="102"/>
      <c r="N1457" s="69"/>
      <c r="P1457" s="103"/>
    </row>
    <row r="1458" spans="1:16" x14ac:dyDescent="0.2">
      <c r="A1458" s="97"/>
      <c r="B1458" s="98"/>
      <c r="C1458" s="69"/>
      <c r="D1458" s="69"/>
      <c r="E1458" s="69"/>
      <c r="F1458" s="102"/>
      <c r="G1458" s="102"/>
      <c r="H1458" s="103"/>
      <c r="I1458" s="101"/>
      <c r="J1458" s="101"/>
      <c r="K1458" s="102"/>
      <c r="L1458" s="102"/>
      <c r="M1458" s="102"/>
      <c r="N1458" s="69"/>
      <c r="P1458" s="103"/>
    </row>
    <row r="1459" spans="1:16" x14ac:dyDescent="0.2">
      <c r="A1459" s="97"/>
      <c r="B1459" s="98"/>
      <c r="C1459" s="69"/>
      <c r="D1459" s="69"/>
      <c r="E1459" s="69"/>
      <c r="F1459" s="102"/>
      <c r="G1459" s="102"/>
      <c r="H1459" s="103"/>
      <c r="I1459" s="101"/>
      <c r="J1459" s="101"/>
      <c r="K1459" s="102"/>
      <c r="L1459" s="102"/>
      <c r="M1459" s="102"/>
      <c r="N1459" s="69"/>
      <c r="P1459" s="103"/>
    </row>
    <row r="1460" spans="1:16" x14ac:dyDescent="0.2">
      <c r="A1460" s="97"/>
      <c r="B1460" s="98"/>
      <c r="C1460" s="69"/>
      <c r="D1460" s="69"/>
      <c r="E1460" s="69"/>
      <c r="F1460" s="102"/>
      <c r="G1460" s="102"/>
      <c r="H1460" s="103"/>
      <c r="I1460" s="101"/>
      <c r="J1460" s="101"/>
      <c r="K1460" s="102"/>
      <c r="L1460" s="102"/>
      <c r="M1460" s="102"/>
      <c r="N1460" s="69"/>
      <c r="P1460" s="103"/>
    </row>
    <row r="1461" spans="1:16" x14ac:dyDescent="0.2">
      <c r="A1461" s="97"/>
      <c r="B1461" s="98"/>
      <c r="C1461" s="69"/>
      <c r="D1461" s="69"/>
      <c r="E1461" s="69"/>
      <c r="F1461" s="102"/>
      <c r="G1461" s="102"/>
      <c r="H1461" s="103"/>
      <c r="I1461" s="101"/>
      <c r="J1461" s="101"/>
      <c r="K1461" s="102"/>
      <c r="L1461" s="102"/>
      <c r="M1461" s="102"/>
      <c r="N1461" s="69"/>
      <c r="P1461" s="103"/>
    </row>
    <row r="1462" spans="1:16" x14ac:dyDescent="0.2">
      <c r="A1462" s="97"/>
      <c r="B1462" s="98"/>
      <c r="C1462" s="69"/>
      <c r="D1462" s="69"/>
      <c r="E1462" s="69"/>
      <c r="F1462" s="102"/>
      <c r="G1462" s="102"/>
      <c r="H1462" s="103"/>
      <c r="I1462" s="101"/>
      <c r="J1462" s="101"/>
      <c r="K1462" s="102"/>
      <c r="L1462" s="102"/>
      <c r="M1462" s="102"/>
      <c r="N1462" s="69"/>
      <c r="P1462" s="103"/>
    </row>
    <row r="1463" spans="1:16" x14ac:dyDescent="0.2">
      <c r="A1463" s="97"/>
      <c r="B1463" s="98"/>
      <c r="C1463" s="69"/>
      <c r="D1463" s="69"/>
      <c r="E1463" s="69"/>
      <c r="F1463" s="102"/>
      <c r="G1463" s="102"/>
      <c r="H1463" s="103"/>
      <c r="I1463" s="101"/>
      <c r="J1463" s="101"/>
      <c r="K1463" s="102"/>
      <c r="L1463" s="102"/>
      <c r="M1463" s="102"/>
      <c r="N1463" s="69"/>
      <c r="P1463" s="103"/>
    </row>
    <row r="1464" spans="1:16" x14ac:dyDescent="0.2">
      <c r="A1464" s="97"/>
      <c r="B1464" s="98"/>
      <c r="C1464" s="69"/>
      <c r="D1464" s="69"/>
      <c r="E1464" s="69"/>
      <c r="F1464" s="102"/>
      <c r="G1464" s="102"/>
      <c r="H1464" s="103"/>
      <c r="I1464" s="101"/>
      <c r="J1464" s="101"/>
      <c r="K1464" s="102"/>
      <c r="L1464" s="102"/>
      <c r="M1464" s="102"/>
      <c r="N1464" s="69"/>
      <c r="P1464" s="103"/>
    </row>
    <row r="1465" spans="1:16" x14ac:dyDescent="0.2">
      <c r="A1465" s="97"/>
      <c r="B1465" s="98"/>
      <c r="C1465" s="69"/>
      <c r="D1465" s="69"/>
      <c r="E1465" s="69"/>
      <c r="F1465" s="102"/>
      <c r="G1465" s="102"/>
      <c r="H1465" s="103"/>
      <c r="I1465" s="101"/>
      <c r="J1465" s="101"/>
      <c r="K1465" s="102"/>
      <c r="L1465" s="102"/>
      <c r="M1465" s="102"/>
      <c r="N1465" s="69"/>
      <c r="P1465" s="103"/>
    </row>
    <row r="1466" spans="1:16" x14ac:dyDescent="0.2">
      <c r="A1466" s="97"/>
      <c r="B1466" s="98"/>
      <c r="C1466" s="69"/>
      <c r="D1466" s="69"/>
      <c r="E1466" s="69"/>
      <c r="F1466" s="102"/>
      <c r="G1466" s="102"/>
      <c r="H1466" s="103"/>
      <c r="I1466" s="101"/>
      <c r="J1466" s="101"/>
      <c r="K1466" s="102"/>
      <c r="L1466" s="102"/>
      <c r="M1466" s="102"/>
      <c r="N1466" s="69"/>
      <c r="P1466" s="103"/>
    </row>
    <row r="1467" spans="1:16" x14ac:dyDescent="0.2">
      <c r="A1467" s="97"/>
      <c r="B1467" s="98"/>
      <c r="C1467" s="69"/>
      <c r="D1467" s="69"/>
      <c r="E1467" s="69"/>
      <c r="F1467" s="102"/>
      <c r="G1467" s="102"/>
      <c r="H1467" s="103"/>
      <c r="I1467" s="101"/>
      <c r="J1467" s="101"/>
      <c r="K1467" s="102"/>
      <c r="L1467" s="102"/>
      <c r="M1467" s="102"/>
      <c r="N1467" s="69"/>
      <c r="P1467" s="103"/>
    </row>
    <row r="1468" spans="1:16" x14ac:dyDescent="0.2">
      <c r="A1468" s="97"/>
      <c r="B1468" s="98"/>
      <c r="C1468" s="69"/>
      <c r="D1468" s="69"/>
      <c r="E1468" s="69"/>
      <c r="F1468" s="102"/>
      <c r="G1468" s="102"/>
      <c r="H1468" s="103"/>
      <c r="I1468" s="101"/>
      <c r="J1468" s="101"/>
      <c r="K1468" s="102"/>
      <c r="L1468" s="102"/>
      <c r="M1468" s="102"/>
      <c r="N1468" s="69"/>
      <c r="P1468" s="103"/>
    </row>
    <row r="1469" spans="1:16" x14ac:dyDescent="0.2">
      <c r="A1469" s="97"/>
      <c r="B1469" s="98"/>
      <c r="C1469" s="69"/>
      <c r="D1469" s="69"/>
      <c r="E1469" s="69"/>
      <c r="F1469" s="102"/>
      <c r="G1469" s="102"/>
      <c r="H1469" s="103"/>
      <c r="I1469" s="101"/>
      <c r="J1469" s="101"/>
      <c r="K1469" s="102"/>
      <c r="L1469" s="102"/>
      <c r="M1469" s="102"/>
      <c r="N1469" s="69"/>
      <c r="P1469" s="103"/>
    </row>
    <row r="1470" spans="1:16" x14ac:dyDescent="0.2">
      <c r="A1470" s="97"/>
      <c r="B1470" s="98"/>
      <c r="C1470" s="69"/>
      <c r="D1470" s="69"/>
      <c r="E1470" s="69"/>
      <c r="F1470" s="102"/>
      <c r="G1470" s="102"/>
      <c r="H1470" s="103"/>
      <c r="I1470" s="101"/>
      <c r="J1470" s="101"/>
      <c r="K1470" s="102"/>
      <c r="L1470" s="102"/>
      <c r="M1470" s="102"/>
      <c r="N1470" s="69"/>
      <c r="P1470" s="103"/>
    </row>
    <row r="1471" spans="1:16" x14ac:dyDescent="0.2">
      <c r="A1471" s="97"/>
      <c r="B1471" s="98"/>
      <c r="C1471" s="69"/>
      <c r="D1471" s="69"/>
      <c r="E1471" s="69"/>
      <c r="F1471" s="102"/>
      <c r="G1471" s="102"/>
      <c r="H1471" s="103"/>
      <c r="I1471" s="101"/>
      <c r="J1471" s="101"/>
      <c r="K1471" s="102"/>
      <c r="L1471" s="102"/>
      <c r="M1471" s="102"/>
      <c r="N1471" s="69"/>
      <c r="P1471" s="103"/>
    </row>
    <row r="1472" spans="1:16" x14ac:dyDescent="0.2">
      <c r="A1472" s="97"/>
      <c r="B1472" s="98"/>
      <c r="C1472" s="69"/>
      <c r="D1472" s="69"/>
      <c r="E1472" s="69"/>
      <c r="F1472" s="102"/>
      <c r="G1472" s="102"/>
      <c r="H1472" s="103"/>
      <c r="I1472" s="101"/>
      <c r="J1472" s="101"/>
      <c r="K1472" s="102"/>
      <c r="L1472" s="102"/>
      <c r="M1472" s="102"/>
      <c r="N1472" s="69"/>
      <c r="P1472" s="103"/>
    </row>
    <row r="1473" spans="1:16" x14ac:dyDescent="0.2">
      <c r="A1473" s="97"/>
      <c r="B1473" s="98"/>
      <c r="C1473" s="69"/>
      <c r="D1473" s="69"/>
      <c r="E1473" s="69"/>
      <c r="F1473" s="102"/>
      <c r="G1473" s="102"/>
      <c r="H1473" s="103"/>
      <c r="I1473" s="101"/>
      <c r="J1473" s="101"/>
      <c r="K1473" s="102"/>
      <c r="L1473" s="102"/>
      <c r="M1473" s="102"/>
      <c r="N1473" s="69"/>
      <c r="P1473" s="103"/>
    </row>
  </sheetData>
  <mergeCells count="19">
    <mergeCell ref="C1:D1"/>
    <mergeCell ref="C2:D2"/>
    <mergeCell ref="C3:D3"/>
    <mergeCell ref="A5:A7"/>
    <mergeCell ref="B5:B7"/>
    <mergeCell ref="C5:C7"/>
    <mergeCell ref="D5:D7"/>
    <mergeCell ref="A212:N212"/>
    <mergeCell ref="E5:E7"/>
    <mergeCell ref="F5:F7"/>
    <mergeCell ref="G5:G7"/>
    <mergeCell ref="H5:H7"/>
    <mergeCell ref="I5:I7"/>
    <mergeCell ref="J5:J7"/>
    <mergeCell ref="K5:K7"/>
    <mergeCell ref="L5:L7"/>
    <mergeCell ref="M5:M7"/>
    <mergeCell ref="N5:N7"/>
    <mergeCell ref="A113:N11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topLeftCell="E100" workbookViewId="0">
      <selection activeCell="I122" sqref="I122"/>
    </sheetView>
  </sheetViews>
  <sheetFormatPr defaultRowHeight="15" x14ac:dyDescent="0.2"/>
  <cols>
    <col min="1" max="1" width="7.88671875" style="148" customWidth="1"/>
    <col min="2" max="2" width="12" style="844" customWidth="1"/>
    <col min="3" max="3" width="24" style="844" customWidth="1"/>
    <col min="4" max="4" width="51.33203125" style="1" customWidth="1"/>
    <col min="5" max="5" width="25.6640625" style="844" customWidth="1"/>
    <col min="6" max="6" width="14.5546875" style="844" customWidth="1"/>
    <col min="7" max="7" width="14.33203125" style="844" customWidth="1"/>
    <col min="8" max="9" width="12.88671875" style="148" customWidth="1"/>
    <col min="10" max="10" width="13.33203125" style="844" customWidth="1"/>
    <col min="11" max="11" width="12.88671875" style="844" customWidth="1"/>
    <col min="12" max="13" width="13.21875" style="844" customWidth="1"/>
    <col min="14" max="14" width="8.109375" style="150" customWidth="1"/>
    <col min="15" max="15" width="12.109375" style="844" customWidth="1"/>
    <col min="16" max="16" width="11.5546875" style="844" customWidth="1"/>
    <col min="17" max="17" width="9.6640625" style="844" bestFit="1" customWidth="1"/>
    <col min="18" max="18" width="7.77734375" style="844" customWidth="1"/>
    <col min="19" max="19" width="12.6640625" style="844" customWidth="1"/>
    <col min="20" max="21" width="12.5546875" style="844" customWidth="1"/>
    <col min="22" max="16384" width="8.88671875" style="844"/>
  </cols>
  <sheetData>
    <row r="1" spans="1:16" ht="23.25" customHeight="1" x14ac:dyDescent="0.25">
      <c r="B1" s="5" t="s">
        <v>3</v>
      </c>
      <c r="C1" s="917" t="s">
        <v>3970</v>
      </c>
      <c r="D1" s="919"/>
      <c r="E1" s="22"/>
      <c r="I1" s="149"/>
    </row>
    <row r="2" spans="1:16" ht="23.25" customHeight="1" x14ac:dyDescent="0.25">
      <c r="B2" s="5" t="s">
        <v>4</v>
      </c>
      <c r="C2" s="920">
        <v>42628</v>
      </c>
      <c r="D2" s="921"/>
      <c r="E2" s="23"/>
      <c r="G2" s="12"/>
      <c r="H2" s="151"/>
      <c r="I2" s="149"/>
      <c r="J2" s="12"/>
      <c r="M2" s="32">
        <v>42628</v>
      </c>
    </row>
    <row r="3" spans="1:16" ht="31.15" customHeight="1" x14ac:dyDescent="0.25">
      <c r="B3" s="5" t="s">
        <v>5</v>
      </c>
      <c r="C3" s="922" t="s">
        <v>3971</v>
      </c>
      <c r="D3" s="923"/>
      <c r="E3" s="24"/>
    </row>
    <row r="4" spans="1:16" ht="9" customHeight="1" x14ac:dyDescent="0.25">
      <c r="B4" s="8"/>
      <c r="C4" s="9"/>
      <c r="E4" s="1"/>
    </row>
    <row r="5" spans="1:16" ht="15.75" customHeight="1" x14ac:dyDescent="0.2">
      <c r="A5" s="914" t="s">
        <v>10</v>
      </c>
      <c r="B5" s="937" t="s">
        <v>9</v>
      </c>
      <c r="C5" s="937" t="s">
        <v>16</v>
      </c>
      <c r="D5" s="937" t="s">
        <v>2</v>
      </c>
      <c r="E5" s="937" t="s">
        <v>17</v>
      </c>
      <c r="F5" s="937" t="s">
        <v>29</v>
      </c>
      <c r="G5" s="937" t="s">
        <v>5727</v>
      </c>
      <c r="H5" s="914" t="s">
        <v>18</v>
      </c>
      <c r="I5" s="938" t="s">
        <v>11</v>
      </c>
      <c r="J5" s="937" t="s">
        <v>12</v>
      </c>
      <c r="K5" s="924" t="s">
        <v>13</v>
      </c>
      <c r="L5" s="924" t="s">
        <v>1</v>
      </c>
      <c r="M5" s="924" t="s">
        <v>30</v>
      </c>
      <c r="N5" s="924" t="s">
        <v>14</v>
      </c>
    </row>
    <row r="6" spans="1:16" ht="15.75" customHeight="1" x14ac:dyDescent="0.2">
      <c r="A6" s="915"/>
      <c r="B6" s="937"/>
      <c r="C6" s="937"/>
      <c r="D6" s="937"/>
      <c r="E6" s="937"/>
      <c r="F6" s="937"/>
      <c r="G6" s="937"/>
      <c r="H6" s="915"/>
      <c r="I6" s="939"/>
      <c r="J6" s="937"/>
      <c r="K6" s="925"/>
      <c r="L6" s="925"/>
      <c r="M6" s="925"/>
      <c r="N6" s="925"/>
    </row>
    <row r="7" spans="1:16" s="1" customFormat="1" ht="50.25" customHeight="1" x14ac:dyDescent="0.2">
      <c r="A7" s="916"/>
      <c r="B7" s="937"/>
      <c r="C7" s="937"/>
      <c r="D7" s="937"/>
      <c r="E7" s="937"/>
      <c r="F7" s="937"/>
      <c r="G7" s="937"/>
      <c r="H7" s="916"/>
      <c r="I7" s="940"/>
      <c r="J7" s="937"/>
      <c r="K7" s="926"/>
      <c r="L7" s="926"/>
      <c r="M7" s="926"/>
      <c r="N7" s="926"/>
    </row>
    <row r="8" spans="1:16" s="163" customFormat="1" ht="45" customHeight="1" x14ac:dyDescent="0.2">
      <c r="A8" s="152">
        <v>1</v>
      </c>
      <c r="B8" s="47" t="s">
        <v>3972</v>
      </c>
      <c r="C8" s="46" t="s">
        <v>3973</v>
      </c>
      <c r="D8" s="46" t="s">
        <v>3974</v>
      </c>
      <c r="E8" s="153" t="s">
        <v>3975</v>
      </c>
      <c r="F8" s="154"/>
      <c r="G8" s="154">
        <v>57800</v>
      </c>
      <c r="H8" s="155">
        <v>42658</v>
      </c>
      <c r="I8" s="156" t="s">
        <v>3976</v>
      </c>
      <c r="J8" s="156">
        <v>0.02</v>
      </c>
      <c r="K8" s="158">
        <v>46984</v>
      </c>
      <c r="L8" s="159">
        <v>2835.5</v>
      </c>
      <c r="M8" s="160">
        <f t="shared" ref="M8:M71" si="0">G8-K8-L8</f>
        <v>7980.5</v>
      </c>
      <c r="N8" s="161"/>
      <c r="O8" s="842"/>
      <c r="P8" s="842"/>
    </row>
    <row r="9" spans="1:16" s="842" customFormat="1" ht="37.5" customHeight="1" x14ac:dyDescent="0.2">
      <c r="A9" s="152">
        <v>2</v>
      </c>
      <c r="B9" s="47" t="s">
        <v>3977</v>
      </c>
      <c r="C9" s="46" t="s">
        <v>3978</v>
      </c>
      <c r="D9" s="164" t="s">
        <v>3979</v>
      </c>
      <c r="E9" s="153" t="s">
        <v>3975</v>
      </c>
      <c r="F9" s="154"/>
      <c r="G9" s="154">
        <v>60818.029999999992</v>
      </c>
      <c r="H9" s="155">
        <v>42331</v>
      </c>
      <c r="I9" s="156" t="s">
        <v>3976</v>
      </c>
      <c r="J9" s="156">
        <v>1</v>
      </c>
      <c r="K9" s="158">
        <v>0</v>
      </c>
      <c r="L9" s="159">
        <v>60818.029999999992</v>
      </c>
      <c r="M9" s="160">
        <f t="shared" si="0"/>
        <v>0</v>
      </c>
      <c r="N9" s="161"/>
    </row>
    <row r="10" spans="1:16" s="842" customFormat="1" ht="39.75" customHeight="1" x14ac:dyDescent="0.2">
      <c r="A10" s="152">
        <v>3</v>
      </c>
      <c r="B10" s="47" t="s">
        <v>3980</v>
      </c>
      <c r="C10" s="46" t="s">
        <v>3981</v>
      </c>
      <c r="D10" s="46" t="s">
        <v>3982</v>
      </c>
      <c r="E10" s="153" t="s">
        <v>3975</v>
      </c>
      <c r="F10" s="154">
        <v>75600</v>
      </c>
      <c r="G10" s="154">
        <v>75600</v>
      </c>
      <c r="H10" s="165">
        <v>42578</v>
      </c>
      <c r="I10" s="156" t="s">
        <v>3976</v>
      </c>
      <c r="J10" s="156">
        <v>1</v>
      </c>
      <c r="K10" s="158">
        <v>0</v>
      </c>
      <c r="L10" s="159">
        <v>49064.46</v>
      </c>
      <c r="M10" s="160">
        <f t="shared" si="0"/>
        <v>26535.54</v>
      </c>
      <c r="N10" s="161" t="s">
        <v>3360</v>
      </c>
    </row>
    <row r="11" spans="1:16" s="842" customFormat="1" ht="45" customHeight="1" x14ac:dyDescent="0.2">
      <c r="A11" s="166">
        <v>4</v>
      </c>
      <c r="B11" s="47" t="s">
        <v>3983</v>
      </c>
      <c r="C11" s="46" t="s">
        <v>3984</v>
      </c>
      <c r="D11" s="46" t="s">
        <v>3985</v>
      </c>
      <c r="E11" s="153" t="s">
        <v>3975</v>
      </c>
      <c r="F11" s="167">
        <v>40400</v>
      </c>
      <c r="G11" s="154">
        <v>40400</v>
      </c>
      <c r="H11" s="165">
        <v>42804</v>
      </c>
      <c r="I11" s="156">
        <v>1</v>
      </c>
      <c r="J11" s="157">
        <v>0.02</v>
      </c>
      <c r="K11" s="158">
        <v>0</v>
      </c>
      <c r="L11" s="159">
        <v>15235.519999999999</v>
      </c>
      <c r="M11" s="160">
        <f t="shared" si="0"/>
        <v>25164.480000000003</v>
      </c>
      <c r="N11" s="161" t="s">
        <v>3360</v>
      </c>
    </row>
    <row r="12" spans="1:16" s="842" customFormat="1" ht="45" customHeight="1" x14ac:dyDescent="0.2">
      <c r="A12" s="166">
        <v>5</v>
      </c>
      <c r="B12" s="47" t="s">
        <v>3986</v>
      </c>
      <c r="C12" s="46" t="s">
        <v>3987</v>
      </c>
      <c r="D12" s="46" t="s">
        <v>3988</v>
      </c>
      <c r="E12" s="153" t="s">
        <v>3975</v>
      </c>
      <c r="F12" s="154">
        <v>37400</v>
      </c>
      <c r="G12" s="154">
        <v>37400</v>
      </c>
      <c r="H12" s="165">
        <v>42658</v>
      </c>
      <c r="I12" s="156">
        <v>1</v>
      </c>
      <c r="J12" s="157">
        <v>0.97</v>
      </c>
      <c r="K12" s="158">
        <v>0</v>
      </c>
      <c r="L12" s="159">
        <v>29322.32</v>
      </c>
      <c r="M12" s="160">
        <f t="shared" si="0"/>
        <v>8077.68</v>
      </c>
      <c r="N12" s="161" t="s">
        <v>3360</v>
      </c>
    </row>
    <row r="13" spans="1:16" s="842" customFormat="1" ht="45" customHeight="1" x14ac:dyDescent="0.2">
      <c r="A13" s="152">
        <v>6</v>
      </c>
      <c r="B13" s="47" t="s">
        <v>3989</v>
      </c>
      <c r="C13" s="46" t="s">
        <v>3990</v>
      </c>
      <c r="D13" s="46" t="s">
        <v>3991</v>
      </c>
      <c r="E13" s="153" t="s">
        <v>3975</v>
      </c>
      <c r="F13" s="154"/>
      <c r="G13" s="154">
        <v>73500</v>
      </c>
      <c r="H13" s="155">
        <v>42660</v>
      </c>
      <c r="I13" s="156">
        <v>1</v>
      </c>
      <c r="J13" s="157">
        <v>0.98</v>
      </c>
      <c r="K13" s="158">
        <v>1511.55</v>
      </c>
      <c r="L13" s="159">
        <v>70185.710000000006</v>
      </c>
      <c r="M13" s="160">
        <f t="shared" si="0"/>
        <v>1802.7399999999907</v>
      </c>
      <c r="N13" s="161"/>
    </row>
    <row r="14" spans="1:16" s="842" customFormat="1" ht="45" customHeight="1" x14ac:dyDescent="0.2">
      <c r="A14" s="152">
        <v>7</v>
      </c>
      <c r="B14" s="47" t="s">
        <v>3992</v>
      </c>
      <c r="C14" s="46" t="s">
        <v>3993</v>
      </c>
      <c r="D14" s="46" t="s">
        <v>3994</v>
      </c>
      <c r="E14" s="153" t="s">
        <v>3975</v>
      </c>
      <c r="F14" s="154">
        <v>88800</v>
      </c>
      <c r="G14" s="154">
        <v>88800</v>
      </c>
      <c r="H14" s="155">
        <v>42689</v>
      </c>
      <c r="I14" s="156">
        <v>1</v>
      </c>
      <c r="J14" s="157">
        <v>0.5</v>
      </c>
      <c r="K14" s="158">
        <v>0</v>
      </c>
      <c r="L14" s="159">
        <v>57100.51</v>
      </c>
      <c r="M14" s="160">
        <f t="shared" si="0"/>
        <v>31699.489999999998</v>
      </c>
      <c r="N14" s="161" t="s">
        <v>3360</v>
      </c>
    </row>
    <row r="15" spans="1:16" s="842" customFormat="1" ht="45" customHeight="1" x14ac:dyDescent="0.2">
      <c r="A15" s="152">
        <v>8</v>
      </c>
      <c r="B15" s="47" t="s">
        <v>3995</v>
      </c>
      <c r="C15" s="46" t="s">
        <v>3996</v>
      </c>
      <c r="D15" s="46" t="s">
        <v>3997</v>
      </c>
      <c r="E15" s="153" t="s">
        <v>3975</v>
      </c>
      <c r="F15" s="154"/>
      <c r="G15" s="154">
        <v>225537</v>
      </c>
      <c r="H15" s="155">
        <v>42598</v>
      </c>
      <c r="I15" s="156" t="s">
        <v>3976</v>
      </c>
      <c r="J15" s="157">
        <v>1</v>
      </c>
      <c r="K15" s="158">
        <v>0</v>
      </c>
      <c r="L15" s="159">
        <v>225537</v>
      </c>
      <c r="M15" s="160">
        <f t="shared" si="0"/>
        <v>0</v>
      </c>
      <c r="N15" s="161" t="s">
        <v>3360</v>
      </c>
    </row>
    <row r="16" spans="1:16" s="842" customFormat="1" ht="45" customHeight="1" x14ac:dyDescent="0.2">
      <c r="A16" s="166">
        <v>9</v>
      </c>
      <c r="B16" s="47" t="s">
        <v>3998</v>
      </c>
      <c r="C16" s="46" t="s">
        <v>3999</v>
      </c>
      <c r="D16" s="46" t="s">
        <v>4000</v>
      </c>
      <c r="E16" s="153" t="s">
        <v>3975</v>
      </c>
      <c r="F16" s="167">
        <v>47900</v>
      </c>
      <c r="G16" s="154">
        <v>47900</v>
      </c>
      <c r="H16" s="165">
        <v>42697</v>
      </c>
      <c r="I16" s="156">
        <v>1</v>
      </c>
      <c r="J16" s="157">
        <v>0.2</v>
      </c>
      <c r="K16" s="158">
        <v>30276.450000000004</v>
      </c>
      <c r="L16" s="159">
        <v>7033.83</v>
      </c>
      <c r="M16" s="160">
        <f t="shared" si="0"/>
        <v>10589.719999999996</v>
      </c>
      <c r="N16" s="161" t="s">
        <v>3360</v>
      </c>
    </row>
    <row r="17" spans="1:16" s="842" customFormat="1" ht="45" customHeight="1" x14ac:dyDescent="0.2">
      <c r="A17" s="152">
        <v>10</v>
      </c>
      <c r="B17" s="47" t="s">
        <v>4001</v>
      </c>
      <c r="C17" s="46" t="s">
        <v>4002</v>
      </c>
      <c r="D17" s="46" t="s">
        <v>4003</v>
      </c>
      <c r="E17" s="153" t="s">
        <v>3975</v>
      </c>
      <c r="F17" s="154"/>
      <c r="G17" s="154">
        <v>119400</v>
      </c>
      <c r="H17" s="155">
        <v>42750</v>
      </c>
      <c r="I17" s="156" t="s">
        <v>3976</v>
      </c>
      <c r="J17" s="157">
        <v>0.02</v>
      </c>
      <c r="K17" s="158">
        <v>88448.78</v>
      </c>
      <c r="L17" s="159">
        <v>1759.3</v>
      </c>
      <c r="M17" s="160">
        <f t="shared" si="0"/>
        <v>29191.920000000002</v>
      </c>
      <c r="N17" s="161" t="s">
        <v>3360</v>
      </c>
    </row>
    <row r="18" spans="1:16" s="842" customFormat="1" ht="45" customHeight="1" x14ac:dyDescent="0.2">
      <c r="A18" s="166">
        <v>11</v>
      </c>
      <c r="B18" s="168" t="s">
        <v>4717</v>
      </c>
      <c r="C18" s="46" t="s">
        <v>4068</v>
      </c>
      <c r="D18" s="46" t="s">
        <v>4718</v>
      </c>
      <c r="E18" s="153" t="s">
        <v>3975</v>
      </c>
      <c r="F18" s="154"/>
      <c r="G18" s="154">
        <v>51000</v>
      </c>
      <c r="H18" s="155">
        <v>42658</v>
      </c>
      <c r="I18" s="156">
        <v>1</v>
      </c>
      <c r="J18" s="157">
        <v>0.95</v>
      </c>
      <c r="K18" s="158">
        <v>0</v>
      </c>
      <c r="L18" s="159">
        <v>46544.39</v>
      </c>
      <c r="M18" s="160">
        <f t="shared" si="0"/>
        <v>4455.6100000000006</v>
      </c>
      <c r="N18" s="161"/>
    </row>
    <row r="19" spans="1:16" s="842" customFormat="1" ht="45" customHeight="1" x14ac:dyDescent="0.2">
      <c r="A19" s="152">
        <v>12</v>
      </c>
      <c r="B19" s="47" t="s">
        <v>4004</v>
      </c>
      <c r="C19" s="46" t="s">
        <v>4005</v>
      </c>
      <c r="D19" s="46" t="s">
        <v>4006</v>
      </c>
      <c r="E19" s="153" t="s">
        <v>3975</v>
      </c>
      <c r="F19" s="167">
        <v>46400</v>
      </c>
      <c r="G19" s="154">
        <v>46400</v>
      </c>
      <c r="H19" s="165">
        <v>42666</v>
      </c>
      <c r="I19" s="156">
        <v>1</v>
      </c>
      <c r="J19" s="157">
        <v>0.9</v>
      </c>
      <c r="K19" s="158">
        <v>108.06</v>
      </c>
      <c r="L19" s="159">
        <v>28032.69</v>
      </c>
      <c r="M19" s="160">
        <f t="shared" si="0"/>
        <v>18259.250000000004</v>
      </c>
      <c r="N19" s="161" t="s">
        <v>3360</v>
      </c>
    </row>
    <row r="20" spans="1:16" s="842" customFormat="1" ht="45" customHeight="1" x14ac:dyDescent="0.2">
      <c r="A20" s="152">
        <v>13</v>
      </c>
      <c r="B20" s="47" t="s">
        <v>4007</v>
      </c>
      <c r="C20" s="46" t="s">
        <v>4002</v>
      </c>
      <c r="D20" s="46" t="s">
        <v>3974</v>
      </c>
      <c r="E20" s="153" t="s">
        <v>3975</v>
      </c>
      <c r="F20" s="154"/>
      <c r="G20" s="154">
        <v>122200</v>
      </c>
      <c r="H20" s="155">
        <v>42750</v>
      </c>
      <c r="I20" s="156" t="s">
        <v>3976</v>
      </c>
      <c r="J20" s="157">
        <v>0.02</v>
      </c>
      <c r="K20" s="158">
        <v>60984.758000000002</v>
      </c>
      <c r="L20" s="159">
        <v>436.49</v>
      </c>
      <c r="M20" s="160">
        <f t="shared" si="0"/>
        <v>60778.752</v>
      </c>
      <c r="N20" s="161" t="s">
        <v>3360</v>
      </c>
    </row>
    <row r="21" spans="1:16" s="842" customFormat="1" ht="45" customHeight="1" x14ac:dyDescent="0.2">
      <c r="A21" s="166">
        <v>14</v>
      </c>
      <c r="B21" s="47" t="s">
        <v>4009</v>
      </c>
      <c r="C21" s="46" t="s">
        <v>4010</v>
      </c>
      <c r="D21" s="46" t="s">
        <v>4011</v>
      </c>
      <c r="E21" s="153" t="s">
        <v>3975</v>
      </c>
      <c r="F21" s="154"/>
      <c r="G21" s="154">
        <v>66100</v>
      </c>
      <c r="H21" s="155">
        <v>42675</v>
      </c>
      <c r="I21" s="156">
        <v>1</v>
      </c>
      <c r="J21" s="157">
        <v>0.96</v>
      </c>
      <c r="K21" s="158">
        <v>0</v>
      </c>
      <c r="L21" s="159">
        <v>59192.03</v>
      </c>
      <c r="M21" s="160">
        <f t="shared" si="0"/>
        <v>6907.9700000000012</v>
      </c>
      <c r="N21" s="161"/>
    </row>
    <row r="22" spans="1:16" s="842" customFormat="1" ht="45" customHeight="1" x14ac:dyDescent="0.2">
      <c r="A22" s="152">
        <v>15</v>
      </c>
      <c r="B22" s="161" t="s">
        <v>4012</v>
      </c>
      <c r="C22" s="153" t="s">
        <v>4013</v>
      </c>
      <c r="D22" s="153" t="s">
        <v>4014</v>
      </c>
      <c r="E22" s="153" t="s">
        <v>3975</v>
      </c>
      <c r="F22" s="160">
        <v>374900</v>
      </c>
      <c r="G22" s="160">
        <v>374900</v>
      </c>
      <c r="H22" s="165">
        <v>42655</v>
      </c>
      <c r="I22" s="156">
        <v>1</v>
      </c>
      <c r="J22" s="157">
        <v>0.48</v>
      </c>
      <c r="K22" s="158">
        <v>189672.79</v>
      </c>
      <c r="L22" s="159">
        <v>45235.05</v>
      </c>
      <c r="M22" s="160">
        <f t="shared" si="0"/>
        <v>139992.15999999997</v>
      </c>
      <c r="N22" s="161"/>
    </row>
    <row r="23" spans="1:16" s="842" customFormat="1" ht="45" customHeight="1" x14ac:dyDescent="0.2">
      <c r="A23" s="152">
        <v>16</v>
      </c>
      <c r="B23" s="47" t="s">
        <v>4015</v>
      </c>
      <c r="C23" s="46" t="s">
        <v>4016</v>
      </c>
      <c r="D23" s="164" t="s">
        <v>4017</v>
      </c>
      <c r="E23" s="153" t="s">
        <v>3975</v>
      </c>
      <c r="F23" s="154">
        <v>45200</v>
      </c>
      <c r="G23" s="351">
        <v>59600</v>
      </c>
      <c r="H23" s="155">
        <v>42712</v>
      </c>
      <c r="I23" s="156">
        <v>1</v>
      </c>
      <c r="J23" s="157">
        <v>0.05</v>
      </c>
      <c r="K23" s="158">
        <v>406.3</v>
      </c>
      <c r="L23" s="159">
        <v>41700.89</v>
      </c>
      <c r="M23" s="160">
        <f t="shared" si="0"/>
        <v>17492.809999999998</v>
      </c>
      <c r="N23" s="161" t="s">
        <v>3360</v>
      </c>
    </row>
    <row r="24" spans="1:16" s="842" customFormat="1" ht="45" customHeight="1" x14ac:dyDescent="0.2">
      <c r="A24" s="152">
        <v>17</v>
      </c>
      <c r="B24" s="47" t="s">
        <v>4018</v>
      </c>
      <c r="C24" s="46" t="s">
        <v>4019</v>
      </c>
      <c r="D24" s="46" t="s">
        <v>4020</v>
      </c>
      <c r="E24" s="153" t="s">
        <v>3975</v>
      </c>
      <c r="F24" s="167">
        <v>37700</v>
      </c>
      <c r="G24" s="167">
        <v>28038.020000000004</v>
      </c>
      <c r="H24" s="165">
        <v>42465</v>
      </c>
      <c r="I24" s="156" t="s">
        <v>3976</v>
      </c>
      <c r="J24" s="157">
        <v>1</v>
      </c>
      <c r="K24" s="158">
        <v>0</v>
      </c>
      <c r="L24" s="159">
        <v>28038.020000000004</v>
      </c>
      <c r="M24" s="160">
        <f t="shared" si="0"/>
        <v>0</v>
      </c>
      <c r="N24" s="161"/>
    </row>
    <row r="25" spans="1:16" s="842" customFormat="1" ht="45" customHeight="1" x14ac:dyDescent="0.2">
      <c r="A25" s="152">
        <v>18</v>
      </c>
      <c r="B25" s="47" t="s">
        <v>4021</v>
      </c>
      <c r="C25" s="46" t="s">
        <v>4022</v>
      </c>
      <c r="D25" s="46" t="s">
        <v>4023</v>
      </c>
      <c r="E25" s="153" t="s">
        <v>3975</v>
      </c>
      <c r="F25" s="154"/>
      <c r="G25" s="154">
        <v>74655.25</v>
      </c>
      <c r="H25" s="155">
        <v>42552</v>
      </c>
      <c r="I25" s="156">
        <v>1</v>
      </c>
      <c r="J25" s="157">
        <v>1</v>
      </c>
      <c r="K25" s="158">
        <v>0</v>
      </c>
      <c r="L25" s="159">
        <v>74655.25</v>
      </c>
      <c r="M25" s="160">
        <f t="shared" si="0"/>
        <v>0</v>
      </c>
      <c r="N25" s="161" t="s">
        <v>3360</v>
      </c>
    </row>
    <row r="26" spans="1:16" s="842" customFormat="1" ht="45" customHeight="1" x14ac:dyDescent="0.2">
      <c r="A26" s="152">
        <v>19</v>
      </c>
      <c r="B26" s="47" t="s">
        <v>4024</v>
      </c>
      <c r="C26" s="46" t="s">
        <v>4025</v>
      </c>
      <c r="D26" s="46" t="s">
        <v>4026</v>
      </c>
      <c r="E26" s="153" t="s">
        <v>3975</v>
      </c>
      <c r="F26" s="154"/>
      <c r="G26" s="154">
        <v>66400</v>
      </c>
      <c r="H26" s="155">
        <v>42727</v>
      </c>
      <c r="I26" s="156" t="s">
        <v>3976</v>
      </c>
      <c r="J26" s="157">
        <v>0.02</v>
      </c>
      <c r="K26" s="158">
        <v>56705</v>
      </c>
      <c r="L26" s="159">
        <v>5881.27</v>
      </c>
      <c r="M26" s="160">
        <f t="shared" si="0"/>
        <v>3813.7299999999996</v>
      </c>
      <c r="N26" s="161" t="s">
        <v>3360</v>
      </c>
    </row>
    <row r="27" spans="1:16" s="842" customFormat="1" ht="45" customHeight="1" x14ac:dyDescent="0.2">
      <c r="A27" s="152">
        <v>20</v>
      </c>
      <c r="B27" s="47" t="s">
        <v>4027</v>
      </c>
      <c r="C27" s="46" t="s">
        <v>4028</v>
      </c>
      <c r="D27" s="46" t="s">
        <v>4029</v>
      </c>
      <c r="E27" s="153" t="s">
        <v>3975</v>
      </c>
      <c r="F27" s="154"/>
      <c r="G27" s="154">
        <v>128600</v>
      </c>
      <c r="H27" s="155">
        <v>42692</v>
      </c>
      <c r="I27" s="156">
        <v>1</v>
      </c>
      <c r="J27" s="157">
        <v>0.02</v>
      </c>
      <c r="K27" s="158">
        <v>103580</v>
      </c>
      <c r="L27" s="159">
        <v>0</v>
      </c>
      <c r="M27" s="160">
        <f t="shared" si="0"/>
        <v>25020</v>
      </c>
      <c r="N27" s="161" t="s">
        <v>3360</v>
      </c>
    </row>
    <row r="28" spans="1:16" s="842" customFormat="1" ht="45" customHeight="1" x14ac:dyDescent="0.2">
      <c r="A28" s="152">
        <v>21</v>
      </c>
      <c r="B28" s="47" t="s">
        <v>4030</v>
      </c>
      <c r="C28" s="46" t="s">
        <v>4031</v>
      </c>
      <c r="D28" s="46" t="s">
        <v>4032</v>
      </c>
      <c r="E28" s="153" t="s">
        <v>3975</v>
      </c>
      <c r="F28" s="154"/>
      <c r="G28" s="154">
        <v>279200</v>
      </c>
      <c r="H28" s="155">
        <v>42870</v>
      </c>
      <c r="I28" s="156">
        <v>1</v>
      </c>
      <c r="J28" s="157">
        <v>0</v>
      </c>
      <c r="K28" s="158">
        <v>0</v>
      </c>
      <c r="L28" s="159">
        <v>0</v>
      </c>
      <c r="M28" s="160">
        <f t="shared" si="0"/>
        <v>279200</v>
      </c>
      <c r="N28" s="161"/>
      <c r="O28" s="163"/>
      <c r="P28" s="163"/>
    </row>
    <row r="29" spans="1:16" s="842" customFormat="1" ht="45" customHeight="1" x14ac:dyDescent="0.2">
      <c r="A29" s="152">
        <v>22</v>
      </c>
      <c r="B29" s="47" t="s">
        <v>4033</v>
      </c>
      <c r="C29" s="46" t="s">
        <v>4034</v>
      </c>
      <c r="D29" s="164" t="s">
        <v>4035</v>
      </c>
      <c r="E29" s="153" t="s">
        <v>3975</v>
      </c>
      <c r="F29" s="154"/>
      <c r="G29" s="154">
        <v>394700</v>
      </c>
      <c r="H29" s="155">
        <v>42767</v>
      </c>
      <c r="I29" s="156">
        <v>1</v>
      </c>
      <c r="J29" s="157">
        <v>0</v>
      </c>
      <c r="K29" s="158">
        <v>0</v>
      </c>
      <c r="L29" s="159">
        <v>0</v>
      </c>
      <c r="M29" s="160">
        <f t="shared" si="0"/>
        <v>394700</v>
      </c>
      <c r="N29" s="161"/>
    </row>
    <row r="30" spans="1:16" s="842" customFormat="1" ht="45" customHeight="1" x14ac:dyDescent="0.2">
      <c r="A30" s="152">
        <v>23</v>
      </c>
      <c r="B30" s="47" t="s">
        <v>4036</v>
      </c>
      <c r="C30" s="46" t="s">
        <v>4037</v>
      </c>
      <c r="D30" s="46" t="s">
        <v>4038</v>
      </c>
      <c r="E30" s="153" t="s">
        <v>3975</v>
      </c>
      <c r="F30" s="154"/>
      <c r="G30" s="154">
        <v>181800</v>
      </c>
      <c r="H30" s="155">
        <v>42736</v>
      </c>
      <c r="I30" s="156">
        <v>1</v>
      </c>
      <c r="J30" s="157">
        <v>0.03</v>
      </c>
      <c r="K30" s="158">
        <v>107105.68</v>
      </c>
      <c r="L30" s="159">
        <v>395.46</v>
      </c>
      <c r="M30" s="160">
        <f t="shared" si="0"/>
        <v>74298.86</v>
      </c>
      <c r="N30" s="161" t="s">
        <v>3360</v>
      </c>
    </row>
    <row r="31" spans="1:16" s="842" customFormat="1" ht="45" customHeight="1" x14ac:dyDescent="0.2">
      <c r="A31" s="152">
        <v>24</v>
      </c>
      <c r="B31" s="47" t="s">
        <v>4039</v>
      </c>
      <c r="C31" s="46" t="s">
        <v>4040</v>
      </c>
      <c r="D31" s="46" t="s">
        <v>4041</v>
      </c>
      <c r="E31" s="153" t="s">
        <v>3975</v>
      </c>
      <c r="F31" s="154"/>
      <c r="G31" s="154">
        <v>55900</v>
      </c>
      <c r="H31" s="155">
        <v>42719</v>
      </c>
      <c r="I31" s="156">
        <v>1</v>
      </c>
      <c r="J31" s="157">
        <v>0.86</v>
      </c>
      <c r="K31" s="158">
        <v>0</v>
      </c>
      <c r="L31" s="159">
        <v>36492.83</v>
      </c>
      <c r="M31" s="160">
        <f t="shared" si="0"/>
        <v>19407.169999999998</v>
      </c>
      <c r="N31" s="161"/>
    </row>
    <row r="32" spans="1:16" s="842" customFormat="1" ht="45" customHeight="1" x14ac:dyDescent="0.2">
      <c r="A32" s="152">
        <v>25</v>
      </c>
      <c r="B32" s="47" t="s">
        <v>4042</v>
      </c>
      <c r="C32" s="46" t="s">
        <v>4043</v>
      </c>
      <c r="D32" s="46" t="s">
        <v>4035</v>
      </c>
      <c r="E32" s="153" t="s">
        <v>3975</v>
      </c>
      <c r="F32" s="154"/>
      <c r="G32" s="154">
        <v>80100</v>
      </c>
      <c r="H32" s="155">
        <v>42840</v>
      </c>
      <c r="I32" s="156">
        <v>0.01</v>
      </c>
      <c r="J32" s="157">
        <v>0</v>
      </c>
      <c r="K32" s="158">
        <v>0</v>
      </c>
      <c r="L32" s="159">
        <v>0</v>
      </c>
      <c r="M32" s="160">
        <f t="shared" si="0"/>
        <v>80100</v>
      </c>
      <c r="N32" s="161" t="s">
        <v>3360</v>
      </c>
    </row>
    <row r="33" spans="1:14" s="842" customFormat="1" ht="30" x14ac:dyDescent="0.2">
      <c r="A33" s="152">
        <v>26</v>
      </c>
      <c r="B33" s="47" t="s">
        <v>4044</v>
      </c>
      <c r="C33" s="46" t="s">
        <v>4045</v>
      </c>
      <c r="D33" s="164" t="s">
        <v>4046</v>
      </c>
      <c r="E33" s="153" t="s">
        <v>3975</v>
      </c>
      <c r="F33" s="154"/>
      <c r="G33" s="154">
        <v>246600</v>
      </c>
      <c r="H33" s="155">
        <v>42781</v>
      </c>
      <c r="I33" s="156">
        <v>0.01</v>
      </c>
      <c r="J33" s="157">
        <v>0</v>
      </c>
      <c r="K33" s="158">
        <v>0</v>
      </c>
      <c r="L33" s="159">
        <v>0</v>
      </c>
      <c r="M33" s="160">
        <f t="shared" si="0"/>
        <v>246600</v>
      </c>
      <c r="N33" s="161"/>
    </row>
    <row r="34" spans="1:14" s="842" customFormat="1" ht="30" x14ac:dyDescent="0.2">
      <c r="A34" s="152">
        <v>27</v>
      </c>
      <c r="B34" s="168" t="s">
        <v>4047</v>
      </c>
      <c r="C34" s="46" t="s">
        <v>3978</v>
      </c>
      <c r="D34" s="164" t="s">
        <v>5122</v>
      </c>
      <c r="E34" s="153" t="s">
        <v>3975</v>
      </c>
      <c r="F34" s="154"/>
      <c r="G34" s="154">
        <v>66200</v>
      </c>
      <c r="H34" s="155">
        <v>43054</v>
      </c>
      <c r="I34" s="156" t="s">
        <v>3976</v>
      </c>
      <c r="J34" s="157">
        <v>0.2</v>
      </c>
      <c r="K34" s="158">
        <v>62142.85</v>
      </c>
      <c r="L34" s="159">
        <v>626.67999999999995</v>
      </c>
      <c r="M34" s="160">
        <f t="shared" si="0"/>
        <v>3430.4700000000016</v>
      </c>
      <c r="N34" s="161" t="s">
        <v>3360</v>
      </c>
    </row>
    <row r="35" spans="1:14" s="842" customFormat="1" ht="30" x14ac:dyDescent="0.2">
      <c r="A35" s="152">
        <v>28</v>
      </c>
      <c r="B35" s="47" t="s">
        <v>4049</v>
      </c>
      <c r="C35" s="46" t="s">
        <v>4050</v>
      </c>
      <c r="D35" s="46" t="s">
        <v>4051</v>
      </c>
      <c r="E35" s="153" t="s">
        <v>3975</v>
      </c>
      <c r="F35" s="167">
        <v>2073900</v>
      </c>
      <c r="G35" s="167">
        <v>2073900</v>
      </c>
      <c r="H35" s="165">
        <v>42675</v>
      </c>
      <c r="I35" s="156">
        <v>1</v>
      </c>
      <c r="J35" s="157">
        <v>0.51</v>
      </c>
      <c r="K35" s="158">
        <v>1125753.07</v>
      </c>
      <c r="L35" s="159">
        <v>821949.89</v>
      </c>
      <c r="M35" s="160">
        <f t="shared" si="0"/>
        <v>126197.03999999992</v>
      </c>
      <c r="N35" s="161"/>
    </row>
    <row r="36" spans="1:14" s="842" customFormat="1" ht="30" x14ac:dyDescent="0.2">
      <c r="A36" s="152">
        <v>29</v>
      </c>
      <c r="B36" s="47" t="s">
        <v>4052</v>
      </c>
      <c r="C36" s="46" t="s">
        <v>4053</v>
      </c>
      <c r="D36" s="46" t="s">
        <v>4054</v>
      </c>
      <c r="E36" s="153" t="s">
        <v>3975</v>
      </c>
      <c r="F36" s="154">
        <v>1477100</v>
      </c>
      <c r="G36" s="154">
        <v>1477100</v>
      </c>
      <c r="H36" s="165">
        <v>42673</v>
      </c>
      <c r="I36" s="156">
        <v>1</v>
      </c>
      <c r="J36" s="157">
        <v>0.69</v>
      </c>
      <c r="K36" s="158">
        <v>336396.34</v>
      </c>
      <c r="L36" s="159">
        <v>1034519.55</v>
      </c>
      <c r="M36" s="160">
        <f t="shared" si="0"/>
        <v>106184.10999999987</v>
      </c>
      <c r="N36" s="161" t="s">
        <v>3360</v>
      </c>
    </row>
    <row r="37" spans="1:14" s="842" customFormat="1" ht="30" x14ac:dyDescent="0.2">
      <c r="A37" s="152">
        <v>30</v>
      </c>
      <c r="B37" s="47" t="s">
        <v>4055</v>
      </c>
      <c r="C37" s="46" t="s">
        <v>4056</v>
      </c>
      <c r="D37" s="46" t="s">
        <v>4057</v>
      </c>
      <c r="E37" s="153" t="s">
        <v>3975</v>
      </c>
      <c r="F37" s="154">
        <v>1313200</v>
      </c>
      <c r="G37" s="154">
        <v>1313200</v>
      </c>
      <c r="H37" s="155">
        <v>42675</v>
      </c>
      <c r="I37" s="156">
        <v>1</v>
      </c>
      <c r="J37" s="157">
        <v>0.88</v>
      </c>
      <c r="K37" s="158">
        <v>152033.51999999999</v>
      </c>
      <c r="L37" s="159">
        <v>1038937.16</v>
      </c>
      <c r="M37" s="160">
        <f t="shared" si="0"/>
        <v>122229.31999999995</v>
      </c>
      <c r="N37" s="161" t="s">
        <v>3360</v>
      </c>
    </row>
    <row r="38" spans="1:14" s="842" customFormat="1" ht="30" x14ac:dyDescent="0.2">
      <c r="A38" s="152">
        <v>31</v>
      </c>
      <c r="B38" s="47" t="s">
        <v>4058</v>
      </c>
      <c r="C38" s="46" t="s">
        <v>4059</v>
      </c>
      <c r="D38" s="46" t="s">
        <v>4060</v>
      </c>
      <c r="E38" s="153" t="s">
        <v>3975</v>
      </c>
      <c r="F38" s="154">
        <v>324044.62</v>
      </c>
      <c r="G38" s="154">
        <v>366473.06</v>
      </c>
      <c r="H38" s="155">
        <v>42705</v>
      </c>
      <c r="I38" s="156">
        <v>1</v>
      </c>
      <c r="J38" s="157">
        <v>0.4</v>
      </c>
      <c r="K38" s="158">
        <v>242471.1</v>
      </c>
      <c r="L38" s="159">
        <v>111982.74</v>
      </c>
      <c r="M38" s="160">
        <f t="shared" si="0"/>
        <v>12019.219999999987</v>
      </c>
      <c r="N38" s="161" t="s">
        <v>3360</v>
      </c>
    </row>
    <row r="39" spans="1:14" s="842" customFormat="1" ht="30" x14ac:dyDescent="0.2">
      <c r="A39" s="152">
        <v>32</v>
      </c>
      <c r="B39" s="47" t="s">
        <v>4061</v>
      </c>
      <c r="C39" s="46" t="s">
        <v>4062</v>
      </c>
      <c r="D39" s="46" t="s">
        <v>4063</v>
      </c>
      <c r="E39" s="153" t="s">
        <v>3975</v>
      </c>
      <c r="F39" s="167">
        <v>1616900</v>
      </c>
      <c r="G39" s="167">
        <v>1616900</v>
      </c>
      <c r="H39" s="165">
        <v>42661</v>
      </c>
      <c r="I39" s="156">
        <v>1</v>
      </c>
      <c r="J39" s="157">
        <v>0.82</v>
      </c>
      <c r="K39" s="158">
        <v>287205.31</v>
      </c>
      <c r="L39" s="159">
        <v>1189216.49</v>
      </c>
      <c r="M39" s="160">
        <f t="shared" si="0"/>
        <v>140478.19999999995</v>
      </c>
      <c r="N39" s="161" t="s">
        <v>3360</v>
      </c>
    </row>
    <row r="40" spans="1:14" s="842" customFormat="1" ht="30" x14ac:dyDescent="0.2">
      <c r="A40" s="152">
        <v>33</v>
      </c>
      <c r="B40" s="47" t="s">
        <v>4064</v>
      </c>
      <c r="C40" s="46" t="s">
        <v>4065</v>
      </c>
      <c r="D40" s="46" t="s">
        <v>4066</v>
      </c>
      <c r="E40" s="153" t="s">
        <v>3975</v>
      </c>
      <c r="F40" s="154">
        <v>7461800</v>
      </c>
      <c r="G40" s="154">
        <v>7461800</v>
      </c>
      <c r="H40" s="165">
        <v>42767</v>
      </c>
      <c r="I40" s="156">
        <v>1</v>
      </c>
      <c r="J40" s="157">
        <v>0.18</v>
      </c>
      <c r="K40" s="158">
        <v>5618002.3899999997</v>
      </c>
      <c r="L40" s="159">
        <v>1406875.66</v>
      </c>
      <c r="M40" s="160">
        <f t="shared" si="0"/>
        <v>436921.95000000042</v>
      </c>
      <c r="N40" s="161"/>
    </row>
    <row r="41" spans="1:14" s="842" customFormat="1" ht="30" x14ac:dyDescent="0.2">
      <c r="A41" s="152">
        <v>34</v>
      </c>
      <c r="B41" s="47" t="s">
        <v>4067</v>
      </c>
      <c r="C41" s="46" t="s">
        <v>4068</v>
      </c>
      <c r="D41" s="46" t="s">
        <v>4069</v>
      </c>
      <c r="E41" s="153" t="s">
        <v>3975</v>
      </c>
      <c r="F41" s="167">
        <v>5494300</v>
      </c>
      <c r="G41" s="167">
        <v>5494300</v>
      </c>
      <c r="H41" s="155">
        <v>42840</v>
      </c>
      <c r="I41" s="156">
        <v>1</v>
      </c>
      <c r="J41" s="157">
        <v>0.46</v>
      </c>
      <c r="K41" s="158">
        <v>2638115.0699999998</v>
      </c>
      <c r="L41" s="159">
        <v>2483248.0299999998</v>
      </c>
      <c r="M41" s="160">
        <f t="shared" si="0"/>
        <v>372936.90000000037</v>
      </c>
      <c r="N41" s="161"/>
    </row>
    <row r="42" spans="1:14" s="842" customFormat="1" ht="30" x14ac:dyDescent="0.2">
      <c r="A42" s="152">
        <v>35</v>
      </c>
      <c r="B42" s="47" t="s">
        <v>4070</v>
      </c>
      <c r="C42" s="46" t="s">
        <v>4071</v>
      </c>
      <c r="D42" s="46" t="s">
        <v>4072</v>
      </c>
      <c r="E42" s="153" t="s">
        <v>3975</v>
      </c>
      <c r="F42" s="167">
        <v>839916</v>
      </c>
      <c r="G42" s="167">
        <v>839916</v>
      </c>
      <c r="H42" s="165">
        <v>42557</v>
      </c>
      <c r="I42" s="156">
        <v>1</v>
      </c>
      <c r="J42" s="157">
        <v>1</v>
      </c>
      <c r="K42" s="158">
        <v>23846.23</v>
      </c>
      <c r="L42" s="159">
        <v>767748.64</v>
      </c>
      <c r="M42" s="160">
        <f t="shared" si="0"/>
        <v>48321.130000000005</v>
      </c>
      <c r="N42" s="161" t="s">
        <v>3360</v>
      </c>
    </row>
    <row r="43" spans="1:14" s="842" customFormat="1" ht="30" x14ac:dyDescent="0.2">
      <c r="A43" s="152">
        <v>36</v>
      </c>
      <c r="B43" s="47" t="s">
        <v>4073</v>
      </c>
      <c r="C43" s="46" t="s">
        <v>4074</v>
      </c>
      <c r="D43" s="164" t="s">
        <v>4075</v>
      </c>
      <c r="E43" s="153" t="s">
        <v>3975</v>
      </c>
      <c r="F43" s="154">
        <v>484400</v>
      </c>
      <c r="G43" s="154">
        <v>484400</v>
      </c>
      <c r="H43" s="165">
        <v>42684</v>
      </c>
      <c r="I43" s="156">
        <v>1</v>
      </c>
      <c r="J43" s="157">
        <v>0.19</v>
      </c>
      <c r="K43" s="158">
        <v>178667.25</v>
      </c>
      <c r="L43" s="159">
        <v>98835.96</v>
      </c>
      <c r="M43" s="160">
        <f t="shared" si="0"/>
        <v>206896.78999999998</v>
      </c>
      <c r="N43" s="161" t="s">
        <v>3360</v>
      </c>
    </row>
    <row r="44" spans="1:14" s="842" customFormat="1" ht="30" x14ac:dyDescent="0.2">
      <c r="A44" s="152">
        <v>37</v>
      </c>
      <c r="B44" s="47" t="s">
        <v>4076</v>
      </c>
      <c r="C44" s="46" t="s">
        <v>4077</v>
      </c>
      <c r="D44" s="46" t="s">
        <v>4078</v>
      </c>
      <c r="E44" s="153" t="s">
        <v>3975</v>
      </c>
      <c r="F44" s="154">
        <v>107300</v>
      </c>
      <c r="G44" s="351">
        <v>125800</v>
      </c>
      <c r="H44" s="155">
        <v>42486</v>
      </c>
      <c r="I44" s="156">
        <v>1</v>
      </c>
      <c r="J44" s="157">
        <v>1</v>
      </c>
      <c r="K44" s="158">
        <v>3000</v>
      </c>
      <c r="L44" s="159">
        <v>110931.5</v>
      </c>
      <c r="M44" s="160">
        <f t="shared" si="0"/>
        <v>11868.5</v>
      </c>
      <c r="N44" s="161"/>
    </row>
    <row r="45" spans="1:14" s="842" customFormat="1" ht="30" x14ac:dyDescent="0.2">
      <c r="A45" s="152">
        <v>38</v>
      </c>
      <c r="B45" s="47" t="s">
        <v>4079</v>
      </c>
      <c r="C45" s="46" t="s">
        <v>4080</v>
      </c>
      <c r="D45" s="46" t="s">
        <v>4081</v>
      </c>
      <c r="E45" s="153" t="s">
        <v>3975</v>
      </c>
      <c r="F45" s="154">
        <v>747200</v>
      </c>
      <c r="G45" s="154">
        <v>747200</v>
      </c>
      <c r="H45" s="155">
        <v>42548</v>
      </c>
      <c r="I45" s="156">
        <v>1</v>
      </c>
      <c r="J45" s="157">
        <v>1</v>
      </c>
      <c r="K45" s="158">
        <v>0</v>
      </c>
      <c r="L45" s="159">
        <v>694783.39</v>
      </c>
      <c r="M45" s="160">
        <f t="shared" si="0"/>
        <v>52416.609999999986</v>
      </c>
      <c r="N45" s="161" t="s">
        <v>3360</v>
      </c>
    </row>
    <row r="46" spans="1:14" s="842" customFormat="1" ht="30" x14ac:dyDescent="0.2">
      <c r="A46" s="152">
        <v>39</v>
      </c>
      <c r="B46" s="47" t="s">
        <v>4082</v>
      </c>
      <c r="C46" s="46" t="s">
        <v>4083</v>
      </c>
      <c r="D46" s="46" t="s">
        <v>4084</v>
      </c>
      <c r="E46" s="153" t="s">
        <v>3975</v>
      </c>
      <c r="F46" s="154">
        <v>461800</v>
      </c>
      <c r="G46" s="154">
        <v>330800</v>
      </c>
      <c r="H46" s="155">
        <v>42521</v>
      </c>
      <c r="I46" s="156">
        <v>1</v>
      </c>
      <c r="J46" s="157">
        <v>1</v>
      </c>
      <c r="K46" s="158">
        <v>0</v>
      </c>
      <c r="L46" s="159">
        <v>317886.63</v>
      </c>
      <c r="M46" s="160">
        <f t="shared" si="0"/>
        <v>12913.369999999995</v>
      </c>
      <c r="N46" s="161" t="s">
        <v>3360</v>
      </c>
    </row>
    <row r="47" spans="1:14" s="842" customFormat="1" ht="30" x14ac:dyDescent="0.2">
      <c r="A47" s="152">
        <v>40</v>
      </c>
      <c r="B47" s="168" t="s">
        <v>4085</v>
      </c>
      <c r="C47" s="46" t="s">
        <v>4086</v>
      </c>
      <c r="D47" s="46" t="s">
        <v>4087</v>
      </c>
      <c r="E47" s="153" t="s">
        <v>3975</v>
      </c>
      <c r="F47" s="154">
        <v>148700</v>
      </c>
      <c r="G47" s="351">
        <v>183900</v>
      </c>
      <c r="H47" s="155">
        <v>42586</v>
      </c>
      <c r="I47" s="156">
        <v>1</v>
      </c>
      <c r="J47" s="157">
        <v>1</v>
      </c>
      <c r="K47" s="158">
        <v>23100</v>
      </c>
      <c r="L47" s="159">
        <v>153502.15</v>
      </c>
      <c r="M47" s="160">
        <f t="shared" si="0"/>
        <v>7297.8500000000058</v>
      </c>
      <c r="N47" s="161" t="s">
        <v>3360</v>
      </c>
    </row>
    <row r="48" spans="1:14" s="842" customFormat="1" ht="30" x14ac:dyDescent="0.2">
      <c r="A48" s="152">
        <v>41</v>
      </c>
      <c r="B48" s="47" t="s">
        <v>4088</v>
      </c>
      <c r="C48" s="46" t="s">
        <v>4089</v>
      </c>
      <c r="D48" s="164" t="s">
        <v>4090</v>
      </c>
      <c r="E48" s="153" t="s">
        <v>3975</v>
      </c>
      <c r="F48" s="167">
        <v>121200</v>
      </c>
      <c r="G48" s="352">
        <v>206500</v>
      </c>
      <c r="H48" s="155">
        <v>42681</v>
      </c>
      <c r="I48" s="156">
        <v>1</v>
      </c>
      <c r="J48" s="157">
        <v>0.38</v>
      </c>
      <c r="K48" s="158">
        <v>120600</v>
      </c>
      <c r="L48" s="159">
        <v>72200</v>
      </c>
      <c r="M48" s="160">
        <f t="shared" si="0"/>
        <v>13700</v>
      </c>
      <c r="N48" s="161" t="s">
        <v>3360</v>
      </c>
    </row>
    <row r="49" spans="1:14" s="842" customFormat="1" ht="30" x14ac:dyDescent="0.2">
      <c r="A49" s="152">
        <v>42</v>
      </c>
      <c r="B49" s="47" t="s">
        <v>4091</v>
      </c>
      <c r="C49" s="46" t="s">
        <v>4016</v>
      </c>
      <c r="D49" s="46" t="s">
        <v>4092</v>
      </c>
      <c r="E49" s="153" t="s">
        <v>3975</v>
      </c>
      <c r="F49" s="154">
        <v>156400</v>
      </c>
      <c r="G49" s="351">
        <v>156400</v>
      </c>
      <c r="H49" s="155">
        <v>42705</v>
      </c>
      <c r="I49" s="156">
        <v>1</v>
      </c>
      <c r="J49" s="157">
        <v>0</v>
      </c>
      <c r="K49" s="158">
        <v>75.5</v>
      </c>
      <c r="L49" s="159">
        <v>1382.3</v>
      </c>
      <c r="M49" s="160">
        <f t="shared" si="0"/>
        <v>154942.20000000001</v>
      </c>
      <c r="N49" s="161"/>
    </row>
    <row r="50" spans="1:14" s="842" customFormat="1" ht="30" x14ac:dyDescent="0.2">
      <c r="A50" s="152">
        <v>43</v>
      </c>
      <c r="B50" s="47" t="s">
        <v>4093</v>
      </c>
      <c r="C50" s="46" t="s">
        <v>3984</v>
      </c>
      <c r="D50" s="46" t="s">
        <v>4094</v>
      </c>
      <c r="E50" s="153" t="s">
        <v>3975</v>
      </c>
      <c r="F50" s="154">
        <v>347200</v>
      </c>
      <c r="G50" s="154">
        <v>391900</v>
      </c>
      <c r="H50" s="165">
        <v>42542</v>
      </c>
      <c r="I50" s="156">
        <v>1</v>
      </c>
      <c r="J50" s="157">
        <v>1</v>
      </c>
      <c r="K50" s="158">
        <v>30</v>
      </c>
      <c r="L50" s="159">
        <v>337672.33</v>
      </c>
      <c r="M50" s="160">
        <f t="shared" si="0"/>
        <v>54197.669999999984</v>
      </c>
      <c r="N50" s="161" t="s">
        <v>3360</v>
      </c>
    </row>
    <row r="51" spans="1:14" s="842" customFormat="1" ht="30" x14ac:dyDescent="0.2">
      <c r="A51" s="152">
        <v>44</v>
      </c>
      <c r="B51" s="47" t="s">
        <v>4095</v>
      </c>
      <c r="C51" s="46" t="s">
        <v>4096</v>
      </c>
      <c r="D51" s="46" t="s">
        <v>4097</v>
      </c>
      <c r="E51" s="153" t="s">
        <v>3975</v>
      </c>
      <c r="F51" s="154">
        <v>7891200</v>
      </c>
      <c r="G51" s="154">
        <v>8321800</v>
      </c>
      <c r="H51" s="155">
        <v>43296</v>
      </c>
      <c r="I51" s="156">
        <v>1</v>
      </c>
      <c r="J51" s="157">
        <v>0.06</v>
      </c>
      <c r="K51" s="158">
        <v>7291868.8600000003</v>
      </c>
      <c r="L51" s="159">
        <v>540498</v>
      </c>
      <c r="M51" s="160">
        <f t="shared" si="0"/>
        <v>489433.13999999966</v>
      </c>
      <c r="N51" s="161"/>
    </row>
    <row r="52" spans="1:14" s="842" customFormat="1" ht="30" x14ac:dyDescent="0.2">
      <c r="A52" s="152">
        <v>45</v>
      </c>
      <c r="B52" s="47" t="s">
        <v>4098</v>
      </c>
      <c r="C52" s="46" t="s">
        <v>4056</v>
      </c>
      <c r="D52" s="46" t="s">
        <v>4099</v>
      </c>
      <c r="E52" s="153" t="s">
        <v>3975</v>
      </c>
      <c r="F52" s="154">
        <v>626900</v>
      </c>
      <c r="G52" s="154">
        <v>626900</v>
      </c>
      <c r="H52" s="155">
        <v>42643</v>
      </c>
      <c r="I52" s="156">
        <v>1</v>
      </c>
      <c r="J52" s="157">
        <v>0.98</v>
      </c>
      <c r="K52" s="158">
        <v>203350.28</v>
      </c>
      <c r="L52" s="159">
        <v>393786.29</v>
      </c>
      <c r="M52" s="160">
        <f t="shared" si="0"/>
        <v>29763.429999999993</v>
      </c>
      <c r="N52" s="161" t="s">
        <v>3360</v>
      </c>
    </row>
    <row r="53" spans="1:14" s="842" customFormat="1" ht="30" x14ac:dyDescent="0.2">
      <c r="A53" s="152">
        <v>46</v>
      </c>
      <c r="B53" s="47" t="s">
        <v>4100</v>
      </c>
      <c r="C53" s="46" t="s">
        <v>4101</v>
      </c>
      <c r="D53" s="46" t="s">
        <v>4102</v>
      </c>
      <c r="E53" s="153" t="s">
        <v>3975</v>
      </c>
      <c r="F53" s="154">
        <v>337800</v>
      </c>
      <c r="G53" s="154">
        <v>503500</v>
      </c>
      <c r="H53" s="155">
        <v>42598</v>
      </c>
      <c r="I53" s="156">
        <v>1</v>
      </c>
      <c r="J53" s="157">
        <v>1</v>
      </c>
      <c r="K53" s="158">
        <v>127258.25</v>
      </c>
      <c r="L53" s="159">
        <v>343163.75</v>
      </c>
      <c r="M53" s="160">
        <f t="shared" si="0"/>
        <v>33078</v>
      </c>
      <c r="N53" s="161" t="s">
        <v>3360</v>
      </c>
    </row>
    <row r="54" spans="1:14" s="842" customFormat="1" ht="30" x14ac:dyDescent="0.2">
      <c r="A54" s="152">
        <v>47</v>
      </c>
      <c r="B54" s="47" t="s">
        <v>4103</v>
      </c>
      <c r="C54" s="46" t="s">
        <v>4104</v>
      </c>
      <c r="D54" s="46" t="s">
        <v>4105</v>
      </c>
      <c r="E54" s="153" t="s">
        <v>3975</v>
      </c>
      <c r="F54" s="167">
        <v>3304198</v>
      </c>
      <c r="G54" s="167">
        <v>1940598</v>
      </c>
      <c r="H54" s="155">
        <v>42826</v>
      </c>
      <c r="I54" s="156">
        <v>1</v>
      </c>
      <c r="J54" s="157">
        <v>0.4</v>
      </c>
      <c r="K54" s="158">
        <v>1129324.77</v>
      </c>
      <c r="L54" s="159">
        <v>678770.98</v>
      </c>
      <c r="M54" s="160">
        <f t="shared" si="0"/>
        <v>132502.25</v>
      </c>
      <c r="N54" s="161"/>
    </row>
    <row r="55" spans="1:14" s="842" customFormat="1" ht="30" x14ac:dyDescent="0.2">
      <c r="A55" s="152">
        <v>48</v>
      </c>
      <c r="B55" s="47" t="s">
        <v>4109</v>
      </c>
      <c r="C55" s="46" t="s">
        <v>4065</v>
      </c>
      <c r="D55" s="164" t="s">
        <v>6770</v>
      </c>
      <c r="E55" s="153" t="s">
        <v>3975</v>
      </c>
      <c r="F55" s="154">
        <v>420000</v>
      </c>
      <c r="G55" s="154">
        <v>420000</v>
      </c>
      <c r="H55" s="165">
        <v>42931</v>
      </c>
      <c r="I55" s="156">
        <v>0</v>
      </c>
      <c r="J55" s="157" t="s">
        <v>3976</v>
      </c>
      <c r="K55" s="158">
        <v>0</v>
      </c>
      <c r="L55" s="159">
        <v>0</v>
      </c>
      <c r="M55" s="160">
        <f t="shared" si="0"/>
        <v>420000</v>
      </c>
      <c r="N55" s="161"/>
    </row>
    <row r="56" spans="1:14" s="842" customFormat="1" ht="30" x14ac:dyDescent="0.2">
      <c r="A56" s="152">
        <v>49</v>
      </c>
      <c r="B56" s="47" t="s">
        <v>4111</v>
      </c>
      <c r="C56" s="46" t="s">
        <v>4068</v>
      </c>
      <c r="D56" s="164" t="s">
        <v>6770</v>
      </c>
      <c r="E56" s="153" t="s">
        <v>3975</v>
      </c>
      <c r="F56" s="154">
        <v>420000</v>
      </c>
      <c r="G56" s="154">
        <v>420000</v>
      </c>
      <c r="H56" s="155">
        <v>42795</v>
      </c>
      <c r="I56" s="156">
        <v>0</v>
      </c>
      <c r="J56" s="157" t="s">
        <v>3976</v>
      </c>
      <c r="K56" s="158">
        <v>0</v>
      </c>
      <c r="L56" s="159">
        <v>0</v>
      </c>
      <c r="M56" s="160">
        <f t="shared" si="0"/>
        <v>420000</v>
      </c>
      <c r="N56" s="161"/>
    </row>
    <row r="57" spans="1:14" s="842" customFormat="1" ht="30" x14ac:dyDescent="0.2">
      <c r="A57" s="152">
        <v>50</v>
      </c>
      <c r="B57" s="47" t="s">
        <v>4112</v>
      </c>
      <c r="C57" s="46" t="s">
        <v>4113</v>
      </c>
      <c r="D57" s="164" t="s">
        <v>4114</v>
      </c>
      <c r="E57" s="153" t="s">
        <v>3975</v>
      </c>
      <c r="F57" s="154">
        <v>107400</v>
      </c>
      <c r="G57" s="154">
        <v>107400</v>
      </c>
      <c r="H57" s="155">
        <v>42705</v>
      </c>
      <c r="I57" s="156">
        <v>1</v>
      </c>
      <c r="J57" s="157">
        <v>0</v>
      </c>
      <c r="K57" s="158">
        <v>0</v>
      </c>
      <c r="L57" s="159">
        <v>0</v>
      </c>
      <c r="M57" s="160">
        <f t="shared" si="0"/>
        <v>107400</v>
      </c>
      <c r="N57" s="161"/>
    </row>
    <row r="58" spans="1:14" s="842" customFormat="1" ht="30" x14ac:dyDescent="0.2">
      <c r="A58" s="152">
        <v>51</v>
      </c>
      <c r="B58" s="47" t="s">
        <v>4117</v>
      </c>
      <c r="C58" s="46" t="s">
        <v>4028</v>
      </c>
      <c r="D58" s="164" t="s">
        <v>4118</v>
      </c>
      <c r="E58" s="153" t="s">
        <v>3975</v>
      </c>
      <c r="F58" s="154">
        <v>407000</v>
      </c>
      <c r="G58" s="154">
        <v>407000</v>
      </c>
      <c r="H58" s="155">
        <v>42826</v>
      </c>
      <c r="I58" s="156">
        <v>1</v>
      </c>
      <c r="J58" s="157">
        <v>0</v>
      </c>
      <c r="K58" s="158">
        <v>0</v>
      </c>
      <c r="L58" s="159">
        <v>0</v>
      </c>
      <c r="M58" s="160">
        <f t="shared" si="0"/>
        <v>407000</v>
      </c>
      <c r="N58" s="161"/>
    </row>
    <row r="59" spans="1:14" s="842" customFormat="1" ht="30" x14ac:dyDescent="0.2">
      <c r="A59" s="152">
        <v>52</v>
      </c>
      <c r="B59" s="47" t="s">
        <v>4119</v>
      </c>
      <c r="C59" s="46" t="s">
        <v>4120</v>
      </c>
      <c r="D59" s="164" t="s">
        <v>4121</v>
      </c>
      <c r="E59" s="153" t="s">
        <v>3975</v>
      </c>
      <c r="F59" s="154">
        <v>1881800</v>
      </c>
      <c r="G59" s="154">
        <v>1881800</v>
      </c>
      <c r="H59" s="155">
        <v>42979</v>
      </c>
      <c r="I59" s="156">
        <v>1</v>
      </c>
      <c r="J59" s="157">
        <v>0</v>
      </c>
      <c r="K59" s="158">
        <v>33601.21</v>
      </c>
      <c r="L59" s="159">
        <v>58912.79</v>
      </c>
      <c r="M59" s="160">
        <f t="shared" si="0"/>
        <v>1789286</v>
      </c>
      <c r="N59" s="161"/>
    </row>
    <row r="60" spans="1:14" s="842" customFormat="1" ht="30" x14ac:dyDescent="0.2">
      <c r="A60" s="152">
        <v>53</v>
      </c>
      <c r="B60" s="47" t="s">
        <v>4122</v>
      </c>
      <c r="C60" s="46" t="s">
        <v>4028</v>
      </c>
      <c r="D60" s="46" t="s">
        <v>4123</v>
      </c>
      <c r="E60" s="153" t="s">
        <v>3975</v>
      </c>
      <c r="F60" s="154">
        <v>110100</v>
      </c>
      <c r="G60" s="154">
        <v>120600</v>
      </c>
      <c r="H60" s="165">
        <v>42736</v>
      </c>
      <c r="I60" s="156">
        <v>1</v>
      </c>
      <c r="J60" s="157">
        <v>0.3</v>
      </c>
      <c r="K60" s="158">
        <v>78453.38</v>
      </c>
      <c r="L60" s="159">
        <v>35861.160000000003</v>
      </c>
      <c r="M60" s="160">
        <f t="shared" si="0"/>
        <v>6285.4599999999919</v>
      </c>
      <c r="N60" s="161"/>
    </row>
    <row r="61" spans="1:14" s="842" customFormat="1" ht="30" x14ac:dyDescent="0.2">
      <c r="A61" s="152">
        <v>54</v>
      </c>
      <c r="B61" s="47" t="s">
        <v>4124</v>
      </c>
      <c r="C61" s="46" t="s">
        <v>3984</v>
      </c>
      <c r="D61" s="46" t="s">
        <v>4125</v>
      </c>
      <c r="E61" s="153" t="s">
        <v>3975</v>
      </c>
      <c r="F61" s="154">
        <v>109200</v>
      </c>
      <c r="G61" s="154">
        <v>109200</v>
      </c>
      <c r="H61" s="165">
        <v>42675</v>
      </c>
      <c r="I61" s="156">
        <v>1</v>
      </c>
      <c r="J61" s="157">
        <v>0.06</v>
      </c>
      <c r="K61" s="158">
        <v>76740.460000000006</v>
      </c>
      <c r="L61" s="159">
        <v>19331.04</v>
      </c>
      <c r="M61" s="160">
        <f t="shared" si="0"/>
        <v>13128.499999999993</v>
      </c>
      <c r="N61" s="161"/>
    </row>
    <row r="62" spans="1:14" s="842" customFormat="1" ht="30" x14ac:dyDescent="0.2">
      <c r="A62" s="152">
        <v>55</v>
      </c>
      <c r="B62" s="47" t="s">
        <v>4126</v>
      </c>
      <c r="C62" s="46" t="s">
        <v>4050</v>
      </c>
      <c r="D62" s="46" t="s">
        <v>4125</v>
      </c>
      <c r="E62" s="153" t="s">
        <v>3975</v>
      </c>
      <c r="F62" s="154">
        <v>106700</v>
      </c>
      <c r="G62" s="154">
        <v>106700</v>
      </c>
      <c r="H62" s="165">
        <v>42705</v>
      </c>
      <c r="I62" s="156">
        <v>1</v>
      </c>
      <c r="J62" s="157">
        <v>0.05</v>
      </c>
      <c r="K62" s="158">
        <v>80982.64</v>
      </c>
      <c r="L62" s="159">
        <v>1468.54</v>
      </c>
      <c r="M62" s="160">
        <f t="shared" si="0"/>
        <v>24248.82</v>
      </c>
      <c r="N62" s="161"/>
    </row>
    <row r="63" spans="1:14" s="842" customFormat="1" ht="30" x14ac:dyDescent="0.2">
      <c r="A63" s="152">
        <v>56</v>
      </c>
      <c r="B63" s="47" t="s">
        <v>4127</v>
      </c>
      <c r="C63" s="46" t="s">
        <v>4028</v>
      </c>
      <c r="D63" s="46" t="s">
        <v>4128</v>
      </c>
      <c r="E63" s="153" t="s">
        <v>3975</v>
      </c>
      <c r="F63" s="167">
        <v>19300</v>
      </c>
      <c r="G63" s="154">
        <v>19300</v>
      </c>
      <c r="H63" s="165">
        <v>42887</v>
      </c>
      <c r="I63" s="156">
        <v>1</v>
      </c>
      <c r="J63" s="157">
        <v>0</v>
      </c>
      <c r="K63" s="158">
        <v>0</v>
      </c>
      <c r="L63" s="159">
        <v>0</v>
      </c>
      <c r="M63" s="160">
        <f t="shared" si="0"/>
        <v>19300</v>
      </c>
      <c r="N63" s="47"/>
    </row>
    <row r="64" spans="1:14" s="842" customFormat="1" ht="30" x14ac:dyDescent="0.2">
      <c r="A64" s="166">
        <v>57</v>
      </c>
      <c r="B64" s="47" t="s">
        <v>4129</v>
      </c>
      <c r="C64" s="46" t="s">
        <v>4120</v>
      </c>
      <c r="D64" s="46" t="s">
        <v>4130</v>
      </c>
      <c r="E64" s="153" t="s">
        <v>3975</v>
      </c>
      <c r="F64" s="154">
        <v>65700</v>
      </c>
      <c r="G64" s="154">
        <v>65700</v>
      </c>
      <c r="H64" s="165">
        <v>43360</v>
      </c>
      <c r="I64" s="156">
        <v>1</v>
      </c>
      <c r="J64" s="157">
        <v>0.02</v>
      </c>
      <c r="K64" s="158">
        <v>0</v>
      </c>
      <c r="L64" s="159">
        <v>0</v>
      </c>
      <c r="M64" s="160">
        <f t="shared" si="0"/>
        <v>65700</v>
      </c>
      <c r="N64" s="161" t="s">
        <v>3360</v>
      </c>
    </row>
    <row r="65" spans="1:14" s="842" customFormat="1" ht="30" x14ac:dyDescent="0.2">
      <c r="A65" s="166">
        <v>58</v>
      </c>
      <c r="B65" s="47" t="s">
        <v>4131</v>
      </c>
      <c r="C65" s="46" t="s">
        <v>4028</v>
      </c>
      <c r="D65" s="46" t="s">
        <v>4132</v>
      </c>
      <c r="E65" s="153" t="s">
        <v>3975</v>
      </c>
      <c r="F65" s="154">
        <v>49600</v>
      </c>
      <c r="G65" s="154">
        <v>49600</v>
      </c>
      <c r="H65" s="165">
        <v>42705</v>
      </c>
      <c r="I65" s="156">
        <v>1</v>
      </c>
      <c r="J65" s="157">
        <v>0.96</v>
      </c>
      <c r="K65" s="158">
        <v>0</v>
      </c>
      <c r="L65" s="159">
        <v>45520.66</v>
      </c>
      <c r="M65" s="160">
        <f t="shared" si="0"/>
        <v>4079.3399999999965</v>
      </c>
      <c r="N65" s="161"/>
    </row>
    <row r="66" spans="1:14" s="842" customFormat="1" ht="30" x14ac:dyDescent="0.2">
      <c r="A66" s="152">
        <v>59</v>
      </c>
      <c r="B66" s="47" t="s">
        <v>4133</v>
      </c>
      <c r="C66" s="46" t="s">
        <v>3996</v>
      </c>
      <c r="D66" s="46" t="s">
        <v>5123</v>
      </c>
      <c r="E66" s="153" t="s">
        <v>3975</v>
      </c>
      <c r="F66" s="154">
        <v>17700</v>
      </c>
      <c r="G66" s="154">
        <v>17700</v>
      </c>
      <c r="H66" s="155">
        <v>42606</v>
      </c>
      <c r="I66" s="156">
        <v>1</v>
      </c>
      <c r="J66" s="157" t="s">
        <v>3976</v>
      </c>
      <c r="K66" s="158">
        <v>0</v>
      </c>
      <c r="L66" s="159">
        <v>0</v>
      </c>
      <c r="M66" s="160">
        <f>G66-K66-L66</f>
        <v>17700</v>
      </c>
      <c r="N66" s="161" t="s">
        <v>3360</v>
      </c>
    </row>
    <row r="67" spans="1:14" s="842" customFormat="1" ht="30" x14ac:dyDescent="0.2">
      <c r="A67" s="152">
        <v>60</v>
      </c>
      <c r="B67" s="47" t="s">
        <v>4135</v>
      </c>
      <c r="C67" s="46" t="s">
        <v>4136</v>
      </c>
      <c r="D67" s="164" t="s">
        <v>4137</v>
      </c>
      <c r="E67" s="153" t="s">
        <v>3975</v>
      </c>
      <c r="F67" s="154">
        <v>153100</v>
      </c>
      <c r="G67" s="154">
        <v>153100</v>
      </c>
      <c r="H67" s="165">
        <v>42750</v>
      </c>
      <c r="I67" s="156">
        <v>1</v>
      </c>
      <c r="J67" s="157">
        <v>0</v>
      </c>
      <c r="K67" s="158">
        <v>0</v>
      </c>
      <c r="L67" s="159">
        <v>0</v>
      </c>
      <c r="M67" s="160">
        <f t="shared" si="0"/>
        <v>153100</v>
      </c>
      <c r="N67" s="161" t="s">
        <v>3360</v>
      </c>
    </row>
    <row r="68" spans="1:14" s="842" customFormat="1" ht="30" x14ac:dyDescent="0.2">
      <c r="A68" s="166">
        <v>61</v>
      </c>
      <c r="B68" s="47" t="s">
        <v>4138</v>
      </c>
      <c r="C68" s="46" t="s">
        <v>4074</v>
      </c>
      <c r="D68" s="46" t="s">
        <v>4139</v>
      </c>
      <c r="E68" s="153" t="s">
        <v>3975</v>
      </c>
      <c r="F68" s="154">
        <v>92900</v>
      </c>
      <c r="G68" s="154">
        <v>92900</v>
      </c>
      <c r="H68" s="165">
        <v>42736</v>
      </c>
      <c r="I68" s="156">
        <v>1</v>
      </c>
      <c r="J68" s="157">
        <v>0.01</v>
      </c>
      <c r="K68" s="158">
        <v>0</v>
      </c>
      <c r="L68" s="159">
        <v>0</v>
      </c>
      <c r="M68" s="160">
        <f t="shared" si="0"/>
        <v>92900</v>
      </c>
      <c r="N68" s="161" t="s">
        <v>3360</v>
      </c>
    </row>
    <row r="69" spans="1:14" s="842" customFormat="1" ht="30" x14ac:dyDescent="0.2">
      <c r="A69" s="152">
        <v>62</v>
      </c>
      <c r="B69" s="168" t="s">
        <v>5124</v>
      </c>
      <c r="C69" s="46" t="s">
        <v>4068</v>
      </c>
      <c r="D69" s="46" t="s">
        <v>5125</v>
      </c>
      <c r="E69" s="153" t="s">
        <v>3975</v>
      </c>
      <c r="F69" s="154"/>
      <c r="G69" s="154">
        <v>41200</v>
      </c>
      <c r="H69" s="165">
        <v>42498</v>
      </c>
      <c r="I69" s="156" t="s">
        <v>3976</v>
      </c>
      <c r="J69" s="157">
        <v>1</v>
      </c>
      <c r="K69" s="158">
        <v>0</v>
      </c>
      <c r="L69" s="159">
        <v>39200</v>
      </c>
      <c r="M69" s="160">
        <f t="shared" si="0"/>
        <v>2000</v>
      </c>
      <c r="N69" s="161" t="s">
        <v>3360</v>
      </c>
    </row>
    <row r="70" spans="1:14" s="842" customFormat="1" ht="30" x14ac:dyDescent="0.2">
      <c r="A70" s="166">
        <v>63</v>
      </c>
      <c r="B70" s="47" t="s">
        <v>4143</v>
      </c>
      <c r="C70" s="46" t="s">
        <v>4144</v>
      </c>
      <c r="D70" s="46" t="s">
        <v>4145</v>
      </c>
      <c r="E70" s="153" t="s">
        <v>3975</v>
      </c>
      <c r="F70" s="167">
        <v>55800</v>
      </c>
      <c r="G70" s="154">
        <v>55800</v>
      </c>
      <c r="H70" s="165">
        <v>42797</v>
      </c>
      <c r="I70" s="156">
        <v>1</v>
      </c>
      <c r="J70" s="157">
        <v>0.03</v>
      </c>
      <c r="K70" s="158">
        <v>29412.07</v>
      </c>
      <c r="L70" s="159">
        <v>13714.66</v>
      </c>
      <c r="M70" s="160">
        <f t="shared" si="0"/>
        <v>12673.27</v>
      </c>
      <c r="N70" s="161" t="s">
        <v>3360</v>
      </c>
    </row>
    <row r="71" spans="1:14" s="842" customFormat="1" ht="30" x14ac:dyDescent="0.2">
      <c r="A71" s="152">
        <v>64</v>
      </c>
      <c r="B71" s="47" t="s">
        <v>4146</v>
      </c>
      <c r="C71" s="46" t="s">
        <v>4050</v>
      </c>
      <c r="D71" s="46" t="s">
        <v>4147</v>
      </c>
      <c r="E71" s="153" t="s">
        <v>3975</v>
      </c>
      <c r="F71" s="154">
        <v>35100</v>
      </c>
      <c r="G71" s="154">
        <v>65100</v>
      </c>
      <c r="H71" s="165">
        <v>42852</v>
      </c>
      <c r="I71" s="156">
        <v>1</v>
      </c>
      <c r="J71" s="157">
        <v>0.02</v>
      </c>
      <c r="K71" s="158">
        <v>49634.879999999997</v>
      </c>
      <c r="L71" s="159">
        <v>12850.98</v>
      </c>
      <c r="M71" s="160">
        <f t="shared" si="0"/>
        <v>2614.1400000000031</v>
      </c>
      <c r="N71" s="161" t="s">
        <v>3360</v>
      </c>
    </row>
    <row r="72" spans="1:14" s="842" customFormat="1" ht="30" x14ac:dyDescent="0.2">
      <c r="A72" s="166">
        <v>65</v>
      </c>
      <c r="B72" s="47" t="s">
        <v>4148</v>
      </c>
      <c r="C72" s="46" t="s">
        <v>4149</v>
      </c>
      <c r="D72" s="46" t="s">
        <v>4147</v>
      </c>
      <c r="E72" s="153" t="s">
        <v>3975</v>
      </c>
      <c r="F72" s="154">
        <v>162200</v>
      </c>
      <c r="G72" s="154">
        <v>162200</v>
      </c>
      <c r="H72" s="155">
        <v>42856</v>
      </c>
      <c r="I72" s="156">
        <v>1</v>
      </c>
      <c r="J72" s="157">
        <v>0</v>
      </c>
      <c r="K72" s="158">
        <v>0</v>
      </c>
      <c r="L72" s="159">
        <v>0</v>
      </c>
      <c r="M72" s="160">
        <f t="shared" ref="M72:M113" si="1">G72-K72-L72</f>
        <v>162200</v>
      </c>
      <c r="N72" s="161"/>
    </row>
    <row r="73" spans="1:14" s="842" customFormat="1" ht="30" x14ac:dyDescent="0.2">
      <c r="A73" s="152">
        <v>66</v>
      </c>
      <c r="B73" s="47" t="s">
        <v>4150</v>
      </c>
      <c r="C73" s="46" t="s">
        <v>4151</v>
      </c>
      <c r="D73" s="46" t="s">
        <v>4147</v>
      </c>
      <c r="E73" s="153" t="s">
        <v>3975</v>
      </c>
      <c r="F73" s="154">
        <v>162200</v>
      </c>
      <c r="G73" s="154">
        <v>162200</v>
      </c>
      <c r="H73" s="165">
        <v>42705</v>
      </c>
      <c r="I73" s="156">
        <v>0.97</v>
      </c>
      <c r="J73" s="157">
        <v>0</v>
      </c>
      <c r="K73" s="158">
        <v>0</v>
      </c>
      <c r="L73" s="159">
        <v>0</v>
      </c>
      <c r="M73" s="160">
        <f t="shared" si="1"/>
        <v>162200</v>
      </c>
      <c r="N73" s="161"/>
    </row>
    <row r="74" spans="1:14" s="842" customFormat="1" ht="30" x14ac:dyDescent="0.2">
      <c r="A74" s="166">
        <v>67</v>
      </c>
      <c r="B74" s="47" t="s">
        <v>4152</v>
      </c>
      <c r="C74" s="46" t="s">
        <v>4153</v>
      </c>
      <c r="D74" s="46" t="s">
        <v>4154</v>
      </c>
      <c r="E74" s="153" t="s">
        <v>3975</v>
      </c>
      <c r="F74" s="154">
        <v>98900</v>
      </c>
      <c r="G74" s="154">
        <v>98900</v>
      </c>
      <c r="H74" s="165">
        <v>42870</v>
      </c>
      <c r="I74" s="156">
        <v>0.13</v>
      </c>
      <c r="J74" s="157">
        <v>0</v>
      </c>
      <c r="K74" s="158">
        <v>0</v>
      </c>
      <c r="L74" s="159">
        <v>0</v>
      </c>
      <c r="M74" s="160">
        <f t="shared" si="1"/>
        <v>98900</v>
      </c>
      <c r="N74" s="161" t="s">
        <v>3360</v>
      </c>
    </row>
    <row r="75" spans="1:14" s="842" customFormat="1" ht="30" x14ac:dyDescent="0.2">
      <c r="A75" s="152">
        <v>68</v>
      </c>
      <c r="B75" s="47" t="s">
        <v>4155</v>
      </c>
      <c r="C75" s="46" t="s">
        <v>4156</v>
      </c>
      <c r="D75" s="46" t="s">
        <v>4157</v>
      </c>
      <c r="E75" s="153" t="s">
        <v>3975</v>
      </c>
      <c r="F75" s="154">
        <v>101300</v>
      </c>
      <c r="G75" s="154">
        <v>101300</v>
      </c>
      <c r="H75" s="165">
        <v>42917</v>
      </c>
      <c r="I75" s="156">
        <v>1</v>
      </c>
      <c r="J75" s="157">
        <v>0.01</v>
      </c>
      <c r="K75" s="158">
        <v>0</v>
      </c>
      <c r="L75" s="159">
        <v>0</v>
      </c>
      <c r="M75" s="160">
        <f t="shared" si="1"/>
        <v>101300</v>
      </c>
      <c r="N75" s="161"/>
    </row>
    <row r="76" spans="1:14" s="842" customFormat="1" ht="30" x14ac:dyDescent="0.2">
      <c r="A76" s="166">
        <v>69</v>
      </c>
      <c r="B76" s="47" t="s">
        <v>4158</v>
      </c>
      <c r="C76" s="46" t="s">
        <v>4159</v>
      </c>
      <c r="D76" s="46" t="s">
        <v>4160</v>
      </c>
      <c r="E76" s="153" t="s">
        <v>3975</v>
      </c>
      <c r="F76" s="154">
        <v>1432383</v>
      </c>
      <c r="G76" s="154">
        <v>3270700</v>
      </c>
      <c r="H76" s="155">
        <v>42826</v>
      </c>
      <c r="I76" s="156">
        <v>1</v>
      </c>
      <c r="J76" s="157">
        <v>0.01</v>
      </c>
      <c r="K76" s="158">
        <v>2885838.03</v>
      </c>
      <c r="L76" s="159">
        <v>94961.62</v>
      </c>
      <c r="M76" s="160">
        <f t="shared" si="1"/>
        <v>289900.35000000021</v>
      </c>
      <c r="N76" s="161" t="s">
        <v>3360</v>
      </c>
    </row>
    <row r="77" spans="1:14" s="842" customFormat="1" ht="30" x14ac:dyDescent="0.2">
      <c r="A77" s="152">
        <v>70</v>
      </c>
      <c r="B77" s="168" t="s">
        <v>4719</v>
      </c>
      <c r="C77" s="46" t="s">
        <v>4053</v>
      </c>
      <c r="D77" s="46" t="s">
        <v>4161</v>
      </c>
      <c r="E77" s="153" t="s">
        <v>3975</v>
      </c>
      <c r="F77" s="154">
        <v>4200</v>
      </c>
      <c r="G77" s="154">
        <v>4200</v>
      </c>
      <c r="H77" s="165">
        <v>42699</v>
      </c>
      <c r="I77" s="156">
        <v>0.14000000000000001</v>
      </c>
      <c r="J77" s="157" t="s">
        <v>3976</v>
      </c>
      <c r="K77" s="158">
        <v>0</v>
      </c>
      <c r="L77" s="159">
        <v>0</v>
      </c>
      <c r="M77" s="160">
        <f t="shared" si="1"/>
        <v>4200</v>
      </c>
      <c r="N77" s="161" t="s">
        <v>3360</v>
      </c>
    </row>
    <row r="78" spans="1:14" s="842" customFormat="1" ht="30" x14ac:dyDescent="0.2">
      <c r="A78" s="166">
        <v>71</v>
      </c>
      <c r="B78" s="47" t="s">
        <v>4164</v>
      </c>
      <c r="C78" s="46" t="s">
        <v>4165</v>
      </c>
      <c r="D78" s="46" t="s">
        <v>4166</v>
      </c>
      <c r="E78" s="153" t="s">
        <v>3975</v>
      </c>
      <c r="F78" s="154">
        <v>443700</v>
      </c>
      <c r="G78" s="154">
        <v>443700</v>
      </c>
      <c r="H78" s="165">
        <v>43070</v>
      </c>
      <c r="I78" s="156">
        <v>0.12</v>
      </c>
      <c r="J78" s="157" t="s">
        <v>3976</v>
      </c>
      <c r="K78" s="158">
        <v>319454</v>
      </c>
      <c r="L78" s="159">
        <v>0</v>
      </c>
      <c r="M78" s="160">
        <f t="shared" si="1"/>
        <v>124246</v>
      </c>
      <c r="N78" s="161" t="s">
        <v>3360</v>
      </c>
    </row>
    <row r="79" spans="1:14" s="842" customFormat="1" ht="30" x14ac:dyDescent="0.2">
      <c r="A79" s="152">
        <v>72</v>
      </c>
      <c r="B79" s="47" t="s">
        <v>4167</v>
      </c>
      <c r="C79" s="46" t="s">
        <v>4068</v>
      </c>
      <c r="D79" s="46" t="s">
        <v>4168</v>
      </c>
      <c r="E79" s="153" t="s">
        <v>3975</v>
      </c>
      <c r="F79" s="154">
        <v>858400</v>
      </c>
      <c r="G79" s="154">
        <v>603600</v>
      </c>
      <c r="H79" s="155">
        <v>42993</v>
      </c>
      <c r="I79" s="156">
        <v>0.01</v>
      </c>
      <c r="J79" s="157" t="s">
        <v>3976</v>
      </c>
      <c r="K79" s="158">
        <v>470019</v>
      </c>
      <c r="L79" s="159">
        <v>0</v>
      </c>
      <c r="M79" s="160">
        <f t="shared" si="1"/>
        <v>133581</v>
      </c>
      <c r="N79" s="161" t="s">
        <v>3360</v>
      </c>
    </row>
    <row r="80" spans="1:14" s="842" customFormat="1" ht="30" x14ac:dyDescent="0.2">
      <c r="A80" s="166">
        <v>73</v>
      </c>
      <c r="B80" s="47" t="s">
        <v>4169</v>
      </c>
      <c r="C80" s="46" t="s">
        <v>4120</v>
      </c>
      <c r="D80" s="46" t="s">
        <v>4170</v>
      </c>
      <c r="E80" s="153" t="s">
        <v>3975</v>
      </c>
      <c r="F80" s="154">
        <v>261000</v>
      </c>
      <c r="G80" s="154">
        <v>79247</v>
      </c>
      <c r="H80" s="165">
        <v>42689</v>
      </c>
      <c r="I80" s="156">
        <v>0.45</v>
      </c>
      <c r="J80" s="157" t="s">
        <v>3976</v>
      </c>
      <c r="K80" s="158">
        <v>48491.97</v>
      </c>
      <c r="L80" s="159">
        <v>25754.89</v>
      </c>
      <c r="M80" s="160">
        <f t="shared" si="1"/>
        <v>5000.1399999999994</v>
      </c>
      <c r="N80" s="161" t="s">
        <v>3360</v>
      </c>
    </row>
    <row r="81" spans="1:14" s="842" customFormat="1" ht="30" x14ac:dyDescent="0.2">
      <c r="A81" s="152">
        <v>74</v>
      </c>
      <c r="B81" s="47" t="s">
        <v>4171</v>
      </c>
      <c r="C81" s="46" t="s">
        <v>4120</v>
      </c>
      <c r="D81" s="46" t="s">
        <v>4172</v>
      </c>
      <c r="E81" s="153" t="s">
        <v>3975</v>
      </c>
      <c r="F81" s="154">
        <v>530700</v>
      </c>
      <c r="G81" s="154">
        <v>530700</v>
      </c>
      <c r="H81" s="165">
        <v>43070</v>
      </c>
      <c r="I81" s="156">
        <v>0</v>
      </c>
      <c r="J81" s="157" t="s">
        <v>3976</v>
      </c>
      <c r="K81" s="158">
        <v>0</v>
      </c>
      <c r="L81" s="159">
        <v>0</v>
      </c>
      <c r="M81" s="160">
        <f t="shared" si="1"/>
        <v>530700</v>
      </c>
      <c r="N81" s="161" t="s">
        <v>3360</v>
      </c>
    </row>
    <row r="82" spans="1:14" s="842" customFormat="1" ht="30" x14ac:dyDescent="0.2">
      <c r="A82" s="166">
        <v>75</v>
      </c>
      <c r="B82" s="47" t="s">
        <v>4173</v>
      </c>
      <c r="C82" s="46" t="s">
        <v>4141</v>
      </c>
      <c r="D82" s="46" t="s">
        <v>4174</v>
      </c>
      <c r="E82" s="153" t="s">
        <v>3975</v>
      </c>
      <c r="F82" s="154">
        <v>164700</v>
      </c>
      <c r="G82" s="154">
        <v>164700</v>
      </c>
      <c r="H82" s="165">
        <v>42750</v>
      </c>
      <c r="I82" s="156">
        <v>0.05</v>
      </c>
      <c r="J82" s="157">
        <v>0</v>
      </c>
      <c r="K82" s="158">
        <v>0</v>
      </c>
      <c r="L82" s="159">
        <v>0</v>
      </c>
      <c r="M82" s="160">
        <f t="shared" si="1"/>
        <v>164700</v>
      </c>
      <c r="N82" s="161" t="s">
        <v>3360</v>
      </c>
    </row>
    <row r="83" spans="1:14" s="842" customFormat="1" ht="30" x14ac:dyDescent="0.2">
      <c r="A83" s="152">
        <v>76</v>
      </c>
      <c r="B83" s="47" t="s">
        <v>4175</v>
      </c>
      <c r="C83" s="46" t="s">
        <v>4120</v>
      </c>
      <c r="D83" s="46" t="s">
        <v>4176</v>
      </c>
      <c r="E83" s="153" t="s">
        <v>3975</v>
      </c>
      <c r="F83" s="167">
        <v>267800</v>
      </c>
      <c r="G83" s="167">
        <v>267800</v>
      </c>
      <c r="H83" s="155">
        <v>42705</v>
      </c>
      <c r="I83" s="156">
        <v>0.01</v>
      </c>
      <c r="J83" s="157" t="s">
        <v>3976</v>
      </c>
      <c r="K83" s="158">
        <v>180528.12</v>
      </c>
      <c r="L83" s="159">
        <v>9281.8799999999992</v>
      </c>
      <c r="M83" s="160">
        <f t="shared" si="1"/>
        <v>77990</v>
      </c>
      <c r="N83" s="161" t="s">
        <v>3360</v>
      </c>
    </row>
    <row r="84" spans="1:14" s="842" customFormat="1" ht="30" x14ac:dyDescent="0.2">
      <c r="A84" s="166">
        <v>77</v>
      </c>
      <c r="B84" s="47" t="s">
        <v>4177</v>
      </c>
      <c r="C84" s="46" t="s">
        <v>4016</v>
      </c>
      <c r="D84" s="46" t="s">
        <v>4178</v>
      </c>
      <c r="E84" s="153" t="s">
        <v>3975</v>
      </c>
      <c r="F84" s="154">
        <v>461600</v>
      </c>
      <c r="G84" s="154">
        <v>461600</v>
      </c>
      <c r="H84" s="155">
        <v>42781</v>
      </c>
      <c r="I84" s="156">
        <v>0</v>
      </c>
      <c r="J84" s="157" t="s">
        <v>3976</v>
      </c>
      <c r="K84" s="158">
        <v>0</v>
      </c>
      <c r="L84" s="159">
        <v>0</v>
      </c>
      <c r="M84" s="160">
        <f t="shared" si="1"/>
        <v>461600</v>
      </c>
      <c r="N84" s="161" t="s">
        <v>3360</v>
      </c>
    </row>
    <row r="85" spans="1:14" s="842" customFormat="1" ht="30" x14ac:dyDescent="0.2">
      <c r="A85" s="152">
        <v>78</v>
      </c>
      <c r="B85" s="47" t="s">
        <v>4179</v>
      </c>
      <c r="C85" s="46" t="s">
        <v>4180</v>
      </c>
      <c r="D85" s="46" t="s">
        <v>4181</v>
      </c>
      <c r="E85" s="153" t="s">
        <v>3975</v>
      </c>
      <c r="F85" s="167">
        <v>126900</v>
      </c>
      <c r="G85" s="154">
        <v>126900</v>
      </c>
      <c r="H85" s="165">
        <v>42887</v>
      </c>
      <c r="I85" s="156">
        <v>1</v>
      </c>
      <c r="J85" s="157">
        <v>0.06</v>
      </c>
      <c r="K85" s="158">
        <v>48532.2</v>
      </c>
      <c r="L85" s="159">
        <v>45048.13</v>
      </c>
      <c r="M85" s="160">
        <f t="shared" si="1"/>
        <v>33319.670000000006</v>
      </c>
      <c r="N85" s="161" t="s">
        <v>3360</v>
      </c>
    </row>
    <row r="86" spans="1:14" s="842" customFormat="1" ht="30" x14ac:dyDescent="0.2">
      <c r="A86" s="166">
        <v>79</v>
      </c>
      <c r="B86" s="47" t="s">
        <v>4182</v>
      </c>
      <c r="C86" s="46" t="s">
        <v>4016</v>
      </c>
      <c r="D86" s="46" t="s">
        <v>4183</v>
      </c>
      <c r="E86" s="153" t="s">
        <v>3975</v>
      </c>
      <c r="F86" s="154">
        <v>521900</v>
      </c>
      <c r="G86" s="154">
        <v>521900</v>
      </c>
      <c r="H86" s="155">
        <v>42745</v>
      </c>
      <c r="I86" s="156">
        <v>0.5</v>
      </c>
      <c r="J86" s="157" t="s">
        <v>3976</v>
      </c>
      <c r="K86" s="158">
        <v>300425.58</v>
      </c>
      <c r="L86" s="159">
        <v>0</v>
      </c>
      <c r="M86" s="160">
        <f t="shared" si="1"/>
        <v>221474.41999999998</v>
      </c>
      <c r="N86" s="161" t="s">
        <v>3360</v>
      </c>
    </row>
    <row r="87" spans="1:14" s="842" customFormat="1" ht="30" x14ac:dyDescent="0.2">
      <c r="A87" s="152">
        <v>80</v>
      </c>
      <c r="B87" s="47" t="s">
        <v>4184</v>
      </c>
      <c r="C87" s="46" t="s">
        <v>4156</v>
      </c>
      <c r="D87" s="164" t="s">
        <v>4185</v>
      </c>
      <c r="E87" s="153" t="s">
        <v>3975</v>
      </c>
      <c r="F87" s="154">
        <v>164600</v>
      </c>
      <c r="G87" s="154">
        <v>164600</v>
      </c>
      <c r="H87" s="165">
        <v>43009</v>
      </c>
      <c r="I87" s="156">
        <v>0</v>
      </c>
      <c r="J87" s="157" t="s">
        <v>3976</v>
      </c>
      <c r="K87" s="158">
        <v>0</v>
      </c>
      <c r="L87" s="159">
        <v>0</v>
      </c>
      <c r="M87" s="160">
        <f t="shared" si="1"/>
        <v>164600</v>
      </c>
      <c r="N87" s="161" t="s">
        <v>3360</v>
      </c>
    </row>
    <row r="88" spans="1:14" s="842" customFormat="1" ht="30" x14ac:dyDescent="0.2">
      <c r="A88" s="166">
        <v>81</v>
      </c>
      <c r="B88" s="47" t="s">
        <v>4186</v>
      </c>
      <c r="C88" s="46" t="s">
        <v>4187</v>
      </c>
      <c r="D88" s="46" t="s">
        <v>4188</v>
      </c>
      <c r="E88" s="153" t="s">
        <v>3975</v>
      </c>
      <c r="F88" s="154">
        <v>6300</v>
      </c>
      <c r="G88" s="154">
        <v>6300</v>
      </c>
      <c r="H88" s="165">
        <v>42714</v>
      </c>
      <c r="I88" s="156">
        <v>0.14000000000000001</v>
      </c>
      <c r="J88" s="157" t="s">
        <v>3976</v>
      </c>
      <c r="K88" s="158">
        <v>0</v>
      </c>
      <c r="L88" s="159">
        <v>0</v>
      </c>
      <c r="M88" s="160">
        <f t="shared" si="1"/>
        <v>6300</v>
      </c>
      <c r="N88" s="161" t="s">
        <v>3360</v>
      </c>
    </row>
    <row r="89" spans="1:14" s="842" customFormat="1" ht="30" x14ac:dyDescent="0.2">
      <c r="A89" s="152">
        <v>82</v>
      </c>
      <c r="B89" s="47" t="s">
        <v>4189</v>
      </c>
      <c r="C89" s="46" t="s">
        <v>4190</v>
      </c>
      <c r="D89" s="46" t="s">
        <v>4191</v>
      </c>
      <c r="E89" s="153" t="s">
        <v>3975</v>
      </c>
      <c r="F89" s="154">
        <v>118700</v>
      </c>
      <c r="G89" s="154">
        <v>118700</v>
      </c>
      <c r="H89" s="155">
        <v>42810</v>
      </c>
      <c r="I89" s="156">
        <v>1</v>
      </c>
      <c r="J89" s="157">
        <v>0.01</v>
      </c>
      <c r="K89" s="158">
        <v>0</v>
      </c>
      <c r="L89" s="159">
        <v>0</v>
      </c>
      <c r="M89" s="160">
        <f t="shared" si="1"/>
        <v>118700</v>
      </c>
      <c r="N89" s="161" t="s">
        <v>3360</v>
      </c>
    </row>
    <row r="90" spans="1:14" s="842" customFormat="1" ht="30" x14ac:dyDescent="0.2">
      <c r="A90" s="166">
        <v>83</v>
      </c>
      <c r="B90" s="47" t="s">
        <v>4192</v>
      </c>
      <c r="C90" s="46" t="s">
        <v>3990</v>
      </c>
      <c r="D90" s="46" t="s">
        <v>4193</v>
      </c>
      <c r="E90" s="153" t="s">
        <v>3975</v>
      </c>
      <c r="F90" s="154">
        <v>378000</v>
      </c>
      <c r="G90" s="351">
        <v>378000</v>
      </c>
      <c r="H90" s="155">
        <v>42795</v>
      </c>
      <c r="I90" s="156">
        <v>0.15</v>
      </c>
      <c r="J90" s="157" t="s">
        <v>3976</v>
      </c>
      <c r="K90" s="158">
        <v>305573.21000000002</v>
      </c>
      <c r="L90" s="159">
        <v>0</v>
      </c>
      <c r="M90" s="160">
        <f t="shared" si="1"/>
        <v>72426.789999999979</v>
      </c>
      <c r="N90" s="161" t="s">
        <v>3360</v>
      </c>
    </row>
    <row r="91" spans="1:14" s="842" customFormat="1" ht="30" x14ac:dyDescent="0.2">
      <c r="A91" s="152">
        <v>84</v>
      </c>
      <c r="B91" s="168" t="s">
        <v>6771</v>
      </c>
      <c r="C91" s="46" t="s">
        <v>6772</v>
      </c>
      <c r="D91" s="46" t="s">
        <v>5131</v>
      </c>
      <c r="E91" s="153" t="s">
        <v>3975</v>
      </c>
      <c r="F91" s="154"/>
      <c r="G91" s="351">
        <v>76400</v>
      </c>
      <c r="H91" s="353">
        <v>42905</v>
      </c>
      <c r="I91" s="156" t="s">
        <v>3976</v>
      </c>
      <c r="J91" s="157">
        <v>0.02</v>
      </c>
      <c r="K91" s="158">
        <v>1115.5999999999999</v>
      </c>
      <c r="L91" s="159">
        <v>7947.83</v>
      </c>
      <c r="M91" s="160">
        <f t="shared" si="1"/>
        <v>67336.569999999992</v>
      </c>
      <c r="N91" s="161" t="s">
        <v>3360</v>
      </c>
    </row>
    <row r="92" spans="1:14" s="842" customFormat="1" ht="30" x14ac:dyDescent="0.2">
      <c r="A92" s="166">
        <v>85</v>
      </c>
      <c r="B92" s="47" t="s">
        <v>4721</v>
      </c>
      <c r="C92" s="46" t="s">
        <v>4089</v>
      </c>
      <c r="D92" s="46" t="s">
        <v>4722</v>
      </c>
      <c r="E92" s="153" t="s">
        <v>3975</v>
      </c>
      <c r="F92" s="154"/>
      <c r="G92" s="351">
        <v>6626655</v>
      </c>
      <c r="H92" s="353">
        <v>43243</v>
      </c>
      <c r="I92" s="156">
        <v>1</v>
      </c>
      <c r="J92" s="156">
        <v>0.01</v>
      </c>
      <c r="K92" s="158">
        <v>6289325.8899999997</v>
      </c>
      <c r="L92" s="159">
        <v>9277.36</v>
      </c>
      <c r="M92" s="160">
        <f t="shared" si="1"/>
        <v>328051.75000000035</v>
      </c>
      <c r="N92" s="161" t="s">
        <v>3360</v>
      </c>
    </row>
    <row r="93" spans="1:14" s="842" customFormat="1" ht="30" x14ac:dyDescent="0.2">
      <c r="A93" s="152">
        <v>86</v>
      </c>
      <c r="B93" s="47" t="s">
        <v>4723</v>
      </c>
      <c r="C93" s="46" t="s">
        <v>4045</v>
      </c>
      <c r="D93" s="46" t="s">
        <v>4724</v>
      </c>
      <c r="E93" s="153" t="s">
        <v>3975</v>
      </c>
      <c r="F93" s="154"/>
      <c r="G93" s="351">
        <v>45400</v>
      </c>
      <c r="H93" s="353">
        <v>42736</v>
      </c>
      <c r="I93" s="156">
        <v>1</v>
      </c>
      <c r="J93" s="156">
        <v>0.03</v>
      </c>
      <c r="K93" s="158">
        <v>9872.1200000000008</v>
      </c>
      <c r="L93" s="159">
        <v>3938.57</v>
      </c>
      <c r="M93" s="160">
        <f t="shared" si="1"/>
        <v>31589.309999999998</v>
      </c>
      <c r="N93" s="161"/>
    </row>
    <row r="94" spans="1:14" s="842" customFormat="1" ht="30" x14ac:dyDescent="0.2">
      <c r="A94" s="166">
        <v>87</v>
      </c>
      <c r="B94" s="168" t="s">
        <v>4725</v>
      </c>
      <c r="C94" s="46" t="s">
        <v>4096</v>
      </c>
      <c r="D94" s="46" t="s">
        <v>4726</v>
      </c>
      <c r="E94" s="153" t="s">
        <v>3975</v>
      </c>
      <c r="F94" s="167">
        <v>0</v>
      </c>
      <c r="G94" s="154">
        <v>149700</v>
      </c>
      <c r="H94" s="169">
        <v>42767</v>
      </c>
      <c r="I94" s="156">
        <v>1</v>
      </c>
      <c r="J94" s="156">
        <v>0.03</v>
      </c>
      <c r="K94" s="158">
        <v>128980.6</v>
      </c>
      <c r="L94" s="159">
        <v>655.26</v>
      </c>
      <c r="M94" s="160">
        <f t="shared" si="1"/>
        <v>20064.139999999996</v>
      </c>
      <c r="N94" s="161" t="s">
        <v>3360</v>
      </c>
    </row>
    <row r="95" spans="1:14" s="842" customFormat="1" ht="30" x14ac:dyDescent="0.2">
      <c r="A95" s="152">
        <v>88</v>
      </c>
      <c r="B95" s="47" t="s">
        <v>4115</v>
      </c>
      <c r="C95" s="46" t="s">
        <v>4068</v>
      </c>
      <c r="D95" s="164" t="s">
        <v>4729</v>
      </c>
      <c r="E95" s="153" t="s">
        <v>3975</v>
      </c>
      <c r="F95" s="154">
        <v>4693942</v>
      </c>
      <c r="G95" s="351">
        <v>30000</v>
      </c>
      <c r="H95" s="155">
        <v>42675</v>
      </c>
      <c r="I95" s="156">
        <v>0.96</v>
      </c>
      <c r="J95" s="156" t="s">
        <v>3976</v>
      </c>
      <c r="K95" s="158">
        <v>14044.32</v>
      </c>
      <c r="L95" s="159">
        <v>0</v>
      </c>
      <c r="M95" s="160">
        <f t="shared" si="1"/>
        <v>15955.68</v>
      </c>
      <c r="N95" s="161" t="s">
        <v>3360</v>
      </c>
    </row>
    <row r="96" spans="1:14" s="842" customFormat="1" ht="30" x14ac:dyDescent="0.2">
      <c r="A96" s="166">
        <v>89</v>
      </c>
      <c r="B96" s="47" t="s">
        <v>4106</v>
      </c>
      <c r="C96" s="46" t="s">
        <v>4107</v>
      </c>
      <c r="D96" s="46" t="s">
        <v>5126</v>
      </c>
      <c r="E96" s="153" t="s">
        <v>3975</v>
      </c>
      <c r="F96" s="154">
        <v>4947317</v>
      </c>
      <c r="G96" s="351">
        <v>70500</v>
      </c>
      <c r="H96" s="155">
        <v>42590</v>
      </c>
      <c r="I96" s="156">
        <v>1</v>
      </c>
      <c r="J96" s="157" t="s">
        <v>3976</v>
      </c>
      <c r="K96" s="158">
        <v>19837.980000000003</v>
      </c>
      <c r="L96" s="159">
        <v>45612.46</v>
      </c>
      <c r="M96" s="160">
        <f t="shared" si="1"/>
        <v>5049.5599999999977</v>
      </c>
      <c r="N96" s="161" t="s">
        <v>3360</v>
      </c>
    </row>
    <row r="97" spans="1:14" s="842" customFormat="1" ht="30" x14ac:dyDescent="0.2">
      <c r="A97" s="152">
        <v>90</v>
      </c>
      <c r="B97" s="168" t="s">
        <v>5127</v>
      </c>
      <c r="C97" s="46" t="s">
        <v>5128</v>
      </c>
      <c r="D97" s="46" t="s">
        <v>5129</v>
      </c>
      <c r="E97" s="153" t="s">
        <v>3975</v>
      </c>
      <c r="F97" s="154"/>
      <c r="G97" s="351">
        <v>295700</v>
      </c>
      <c r="H97" s="155">
        <v>42979</v>
      </c>
      <c r="I97" s="156">
        <v>0.01</v>
      </c>
      <c r="J97" s="157">
        <v>0</v>
      </c>
      <c r="K97" s="158">
        <v>0</v>
      </c>
      <c r="L97" s="159">
        <v>0</v>
      </c>
      <c r="M97" s="160">
        <f t="shared" si="1"/>
        <v>295700</v>
      </c>
      <c r="N97" s="161"/>
    </row>
    <row r="98" spans="1:14" s="842" customFormat="1" ht="30" x14ac:dyDescent="0.2">
      <c r="A98" s="166">
        <v>91</v>
      </c>
      <c r="B98" s="168" t="s">
        <v>5130</v>
      </c>
      <c r="C98" s="46" t="s">
        <v>4045</v>
      </c>
      <c r="D98" s="46" t="s">
        <v>5131</v>
      </c>
      <c r="E98" s="153" t="s">
        <v>3975</v>
      </c>
      <c r="F98" s="154"/>
      <c r="G98" s="351">
        <v>137200</v>
      </c>
      <c r="H98" s="155">
        <v>42938</v>
      </c>
      <c r="I98" s="156" t="s">
        <v>3976</v>
      </c>
      <c r="J98" s="157">
        <v>0.03</v>
      </c>
      <c r="K98" s="158">
        <v>128022.11</v>
      </c>
      <c r="L98" s="159">
        <v>8839.3700000000008</v>
      </c>
      <c r="M98" s="160">
        <f t="shared" si="1"/>
        <v>338.51999999999862</v>
      </c>
      <c r="N98" s="161" t="s">
        <v>3360</v>
      </c>
    </row>
    <row r="99" spans="1:14" s="842" customFormat="1" ht="30" x14ac:dyDescent="0.2">
      <c r="A99" s="152">
        <v>92</v>
      </c>
      <c r="B99" s="168" t="s">
        <v>5132</v>
      </c>
      <c r="C99" s="46" t="s">
        <v>4028</v>
      </c>
      <c r="D99" s="46" t="s">
        <v>5133</v>
      </c>
      <c r="E99" s="153" t="s">
        <v>3975</v>
      </c>
      <c r="F99" s="154"/>
      <c r="G99" s="351">
        <v>64700</v>
      </c>
      <c r="H99" s="155">
        <v>42736</v>
      </c>
      <c r="I99" s="156">
        <v>1</v>
      </c>
      <c r="J99" s="157">
        <v>0.01</v>
      </c>
      <c r="K99" s="158">
        <v>0</v>
      </c>
      <c r="L99" s="159">
        <v>0</v>
      </c>
      <c r="M99" s="160">
        <f t="shared" si="1"/>
        <v>64700</v>
      </c>
      <c r="N99" s="161"/>
    </row>
    <row r="100" spans="1:14" s="842" customFormat="1" ht="30" x14ac:dyDescent="0.2">
      <c r="A100" s="166">
        <v>93</v>
      </c>
      <c r="B100" s="168" t="s">
        <v>5134</v>
      </c>
      <c r="C100" s="46" t="s">
        <v>4194</v>
      </c>
      <c r="D100" s="46" t="s">
        <v>5135</v>
      </c>
      <c r="E100" s="153" t="s">
        <v>3975</v>
      </c>
      <c r="F100" s="154"/>
      <c r="G100" s="351">
        <v>94500</v>
      </c>
      <c r="H100" s="155">
        <v>42696</v>
      </c>
      <c r="I100" s="156" t="s">
        <v>3976</v>
      </c>
      <c r="J100" s="157">
        <v>0.01</v>
      </c>
      <c r="K100" s="158">
        <v>90000</v>
      </c>
      <c r="L100" s="159">
        <v>0</v>
      </c>
      <c r="M100" s="160">
        <f t="shared" si="1"/>
        <v>4500</v>
      </c>
      <c r="N100" s="161"/>
    </row>
    <row r="101" spans="1:14" s="842" customFormat="1" ht="30" x14ac:dyDescent="0.2">
      <c r="A101" s="152">
        <v>94</v>
      </c>
      <c r="B101" s="168" t="s">
        <v>5136</v>
      </c>
      <c r="C101" s="46" t="s">
        <v>5137</v>
      </c>
      <c r="D101" s="46" t="s">
        <v>5138</v>
      </c>
      <c r="E101" s="153" t="s">
        <v>3975</v>
      </c>
      <c r="F101" s="154"/>
      <c r="G101" s="351">
        <v>89700</v>
      </c>
      <c r="H101" s="155">
        <v>42809</v>
      </c>
      <c r="I101" s="156">
        <v>0</v>
      </c>
      <c r="J101" s="157">
        <v>0</v>
      </c>
      <c r="K101" s="158">
        <v>0</v>
      </c>
      <c r="L101" s="159">
        <v>0</v>
      </c>
      <c r="M101" s="160">
        <f t="shared" si="1"/>
        <v>89700</v>
      </c>
      <c r="N101" s="161"/>
    </row>
    <row r="102" spans="1:14" s="842" customFormat="1" ht="30" x14ac:dyDescent="0.2">
      <c r="A102" s="166">
        <v>95</v>
      </c>
      <c r="B102" s="168" t="s">
        <v>5139</v>
      </c>
      <c r="C102" s="46" t="s">
        <v>5140</v>
      </c>
      <c r="D102" s="46" t="s">
        <v>5141</v>
      </c>
      <c r="E102" s="153" t="s">
        <v>3975</v>
      </c>
      <c r="F102" s="154"/>
      <c r="G102" s="351">
        <v>313600</v>
      </c>
      <c r="H102" s="155">
        <v>42737</v>
      </c>
      <c r="I102" s="156">
        <v>0.05</v>
      </c>
      <c r="J102" s="157">
        <v>0</v>
      </c>
      <c r="K102" s="158">
        <v>0</v>
      </c>
      <c r="L102" s="159">
        <v>0</v>
      </c>
      <c r="M102" s="160">
        <f t="shared" si="1"/>
        <v>313600</v>
      </c>
      <c r="N102" s="161"/>
    </row>
    <row r="103" spans="1:14" s="842" customFormat="1" ht="30" x14ac:dyDescent="0.2">
      <c r="A103" s="152">
        <v>96</v>
      </c>
      <c r="B103" s="168" t="s">
        <v>5142</v>
      </c>
      <c r="C103" s="46" t="s">
        <v>5128</v>
      </c>
      <c r="D103" s="46" t="s">
        <v>5143</v>
      </c>
      <c r="E103" s="153" t="s">
        <v>3975</v>
      </c>
      <c r="F103" s="154"/>
      <c r="G103" s="351">
        <v>101600</v>
      </c>
      <c r="H103" s="155">
        <v>42896</v>
      </c>
      <c r="I103" s="156">
        <v>0.01</v>
      </c>
      <c r="J103" s="157">
        <v>0</v>
      </c>
      <c r="K103" s="158">
        <v>0</v>
      </c>
      <c r="L103" s="159">
        <v>0</v>
      </c>
      <c r="M103" s="160">
        <f t="shared" si="1"/>
        <v>101600</v>
      </c>
      <c r="N103" s="161"/>
    </row>
    <row r="104" spans="1:14" s="842" customFormat="1" ht="30" x14ac:dyDescent="0.2">
      <c r="A104" s="166">
        <v>97</v>
      </c>
      <c r="B104" s="168" t="s">
        <v>5144</v>
      </c>
      <c r="C104" s="46" t="s">
        <v>4080</v>
      </c>
      <c r="D104" s="46" t="s">
        <v>5145</v>
      </c>
      <c r="E104" s="153" t="s">
        <v>3975</v>
      </c>
      <c r="F104" s="154"/>
      <c r="G104" s="351">
        <v>73700</v>
      </c>
      <c r="H104" s="155">
        <v>42781</v>
      </c>
      <c r="I104" s="156">
        <v>1</v>
      </c>
      <c r="J104" s="157">
        <v>0.02</v>
      </c>
      <c r="K104" s="158">
        <v>3549.7</v>
      </c>
      <c r="L104" s="159">
        <v>44509.55</v>
      </c>
      <c r="M104" s="160">
        <f t="shared" si="1"/>
        <v>25640.75</v>
      </c>
      <c r="N104" s="161"/>
    </row>
    <row r="105" spans="1:14" s="842" customFormat="1" ht="30" x14ac:dyDescent="0.2">
      <c r="A105" s="152">
        <v>98</v>
      </c>
      <c r="B105" s="168" t="s">
        <v>5146</v>
      </c>
      <c r="C105" s="46" t="s">
        <v>4104</v>
      </c>
      <c r="D105" s="46" t="s">
        <v>5145</v>
      </c>
      <c r="E105" s="153" t="s">
        <v>3975</v>
      </c>
      <c r="F105" s="154"/>
      <c r="G105" s="351">
        <v>51600</v>
      </c>
      <c r="H105" s="155">
        <v>42795</v>
      </c>
      <c r="I105" s="156">
        <v>1</v>
      </c>
      <c r="J105" s="157">
        <v>0.03</v>
      </c>
      <c r="K105" s="158">
        <v>748.55</v>
      </c>
      <c r="L105" s="159">
        <v>42784.38</v>
      </c>
      <c r="M105" s="160">
        <f t="shared" si="1"/>
        <v>8067.07</v>
      </c>
      <c r="N105" s="161"/>
    </row>
    <row r="106" spans="1:14" s="842" customFormat="1" ht="30" x14ac:dyDescent="0.2">
      <c r="A106" s="166">
        <v>99</v>
      </c>
      <c r="B106" s="168" t="s">
        <v>5147</v>
      </c>
      <c r="C106" s="46" t="s">
        <v>3990</v>
      </c>
      <c r="D106" s="46" t="s">
        <v>5148</v>
      </c>
      <c r="E106" s="153" t="s">
        <v>3975</v>
      </c>
      <c r="F106" s="154"/>
      <c r="G106" s="351">
        <v>207900</v>
      </c>
      <c r="H106" s="155">
        <v>42948</v>
      </c>
      <c r="I106" s="156">
        <v>1</v>
      </c>
      <c r="J106" s="157">
        <v>0</v>
      </c>
      <c r="K106" s="158">
        <v>0</v>
      </c>
      <c r="L106" s="159">
        <v>0</v>
      </c>
      <c r="M106" s="160">
        <f t="shared" si="1"/>
        <v>207900</v>
      </c>
      <c r="N106" s="161"/>
    </row>
    <row r="107" spans="1:14" s="842" customFormat="1" ht="30" x14ac:dyDescent="0.2">
      <c r="A107" s="152">
        <v>100</v>
      </c>
      <c r="B107" s="168" t="s">
        <v>5149</v>
      </c>
      <c r="C107" s="46" t="s">
        <v>5150</v>
      </c>
      <c r="D107" s="46" t="s">
        <v>5151</v>
      </c>
      <c r="E107" s="153" t="s">
        <v>3975</v>
      </c>
      <c r="F107" s="154"/>
      <c r="G107" s="351">
        <v>23756</v>
      </c>
      <c r="H107" s="155">
        <v>43040</v>
      </c>
      <c r="I107" s="156">
        <v>1</v>
      </c>
      <c r="J107" s="157">
        <v>7.0000000000000007E-2</v>
      </c>
      <c r="K107" s="158">
        <v>0</v>
      </c>
      <c r="L107" s="159">
        <v>5637.31</v>
      </c>
      <c r="M107" s="160">
        <f t="shared" si="1"/>
        <v>18118.689999999999</v>
      </c>
      <c r="N107" s="161" t="s">
        <v>3360</v>
      </c>
    </row>
    <row r="108" spans="1:14" s="842" customFormat="1" ht="30" x14ac:dyDescent="0.2">
      <c r="A108" s="166">
        <v>101</v>
      </c>
      <c r="B108" s="168" t="s">
        <v>6773</v>
      </c>
      <c r="C108" s="46" t="s">
        <v>6774</v>
      </c>
      <c r="D108" s="46" t="s">
        <v>4726</v>
      </c>
      <c r="E108" s="153" t="s">
        <v>3975</v>
      </c>
      <c r="F108" s="154"/>
      <c r="G108" s="351">
        <v>246800</v>
      </c>
      <c r="H108" s="155">
        <v>42693</v>
      </c>
      <c r="I108" s="156">
        <v>1</v>
      </c>
      <c r="J108" s="157">
        <v>0.01</v>
      </c>
      <c r="K108" s="158">
        <v>0</v>
      </c>
      <c r="L108" s="159">
        <v>0</v>
      </c>
      <c r="M108" s="160">
        <f t="shared" si="1"/>
        <v>246800</v>
      </c>
      <c r="N108" s="161" t="s">
        <v>3360</v>
      </c>
    </row>
    <row r="109" spans="1:14" s="842" customFormat="1" ht="30" x14ac:dyDescent="0.2">
      <c r="A109" s="152">
        <v>102</v>
      </c>
      <c r="B109" s="168" t="s">
        <v>6775</v>
      </c>
      <c r="C109" s="46" t="s">
        <v>6776</v>
      </c>
      <c r="D109" s="46" t="s">
        <v>6777</v>
      </c>
      <c r="E109" s="153" t="s">
        <v>3975</v>
      </c>
      <c r="F109" s="154"/>
      <c r="G109" s="351">
        <v>178700</v>
      </c>
      <c r="H109" s="155">
        <v>42756</v>
      </c>
      <c r="I109" s="156">
        <v>1</v>
      </c>
      <c r="J109" s="157">
        <v>0.01</v>
      </c>
      <c r="K109" s="158">
        <v>178700</v>
      </c>
      <c r="L109" s="159">
        <v>0</v>
      </c>
      <c r="M109" s="160">
        <f t="shared" si="1"/>
        <v>0</v>
      </c>
      <c r="N109" s="161" t="s">
        <v>3360</v>
      </c>
    </row>
    <row r="110" spans="1:14" s="842" customFormat="1" ht="30" x14ac:dyDescent="0.2">
      <c r="A110" s="166">
        <v>103</v>
      </c>
      <c r="B110" s="168" t="s">
        <v>6778</v>
      </c>
      <c r="C110" s="46" t="s">
        <v>4153</v>
      </c>
      <c r="D110" s="46" t="s">
        <v>6779</v>
      </c>
      <c r="E110" s="153" t="s">
        <v>3975</v>
      </c>
      <c r="F110" s="154"/>
      <c r="G110" s="351">
        <v>45000</v>
      </c>
      <c r="H110" s="155">
        <v>42747</v>
      </c>
      <c r="I110" s="156" t="s">
        <v>3976</v>
      </c>
      <c r="J110" s="157">
        <v>0.01</v>
      </c>
      <c r="K110" s="158">
        <v>0</v>
      </c>
      <c r="L110" s="159">
        <v>0</v>
      </c>
      <c r="M110" s="160">
        <f t="shared" si="1"/>
        <v>45000</v>
      </c>
      <c r="N110" s="161" t="s">
        <v>3360</v>
      </c>
    </row>
    <row r="111" spans="1:14" s="842" customFormat="1" ht="30" x14ac:dyDescent="0.2">
      <c r="A111" s="152">
        <v>104</v>
      </c>
      <c r="B111" s="168" t="s">
        <v>6780</v>
      </c>
      <c r="C111" s="46" t="s">
        <v>6781</v>
      </c>
      <c r="D111" s="46" t="s">
        <v>6782</v>
      </c>
      <c r="E111" s="153" t="s">
        <v>3975</v>
      </c>
      <c r="F111" s="154"/>
      <c r="G111" s="351">
        <v>182900</v>
      </c>
      <c r="H111" s="155">
        <v>42979</v>
      </c>
      <c r="I111" s="156">
        <v>0.01</v>
      </c>
      <c r="J111" s="157">
        <v>0</v>
      </c>
      <c r="K111" s="158">
        <v>0</v>
      </c>
      <c r="L111" s="159">
        <v>0</v>
      </c>
      <c r="M111" s="160">
        <f t="shared" si="1"/>
        <v>182900</v>
      </c>
      <c r="N111" s="161" t="s">
        <v>3360</v>
      </c>
    </row>
    <row r="112" spans="1:14" s="842" customFormat="1" ht="30" x14ac:dyDescent="0.2">
      <c r="A112" s="166">
        <v>105</v>
      </c>
      <c r="B112" s="168" t="s">
        <v>6783</v>
      </c>
      <c r="C112" s="46" t="s">
        <v>4068</v>
      </c>
      <c r="D112" s="46" t="s">
        <v>6784</v>
      </c>
      <c r="E112" s="153" t="s">
        <v>3975</v>
      </c>
      <c r="F112" s="154"/>
      <c r="G112" s="351">
        <v>46200</v>
      </c>
      <c r="H112" s="155">
        <v>42769</v>
      </c>
      <c r="I112" s="156">
        <v>1</v>
      </c>
      <c r="J112" s="157">
        <v>0.01</v>
      </c>
      <c r="K112" s="158">
        <v>0</v>
      </c>
      <c r="L112" s="159">
        <v>0</v>
      </c>
      <c r="M112" s="160">
        <f t="shared" si="1"/>
        <v>46200</v>
      </c>
      <c r="N112" s="161" t="s">
        <v>3360</v>
      </c>
    </row>
    <row r="113" spans="1:14" s="842" customFormat="1" ht="30" x14ac:dyDescent="0.2">
      <c r="A113" s="152" t="s">
        <v>3976</v>
      </c>
      <c r="B113" s="168" t="s">
        <v>4731</v>
      </c>
      <c r="C113" s="46" t="s">
        <v>4194</v>
      </c>
      <c r="D113" s="46" t="s">
        <v>4195</v>
      </c>
      <c r="E113" s="153" t="s">
        <v>3975</v>
      </c>
      <c r="F113" s="154">
        <v>103700</v>
      </c>
      <c r="G113" s="351">
        <v>0</v>
      </c>
      <c r="H113" s="155">
        <v>42795</v>
      </c>
      <c r="I113" s="156">
        <v>1</v>
      </c>
      <c r="J113" s="157">
        <v>0.25</v>
      </c>
      <c r="K113" s="158">
        <v>0</v>
      </c>
      <c r="L113" s="159">
        <v>0</v>
      </c>
      <c r="M113" s="160">
        <f t="shared" si="1"/>
        <v>0</v>
      </c>
      <c r="N113" s="161"/>
    </row>
    <row r="114" spans="1:14" s="842" customFormat="1" ht="30" x14ac:dyDescent="0.2">
      <c r="A114" s="152" t="s">
        <v>3976</v>
      </c>
      <c r="B114" s="47" t="s">
        <v>4140</v>
      </c>
      <c r="C114" s="46" t="s">
        <v>4141</v>
      </c>
      <c r="D114" s="46" t="s">
        <v>4142</v>
      </c>
      <c r="E114" s="153" t="s">
        <v>3975</v>
      </c>
      <c r="F114" s="154">
        <v>48700</v>
      </c>
      <c r="G114" s="154">
        <v>0</v>
      </c>
      <c r="H114" s="155" t="s">
        <v>3976</v>
      </c>
      <c r="I114" s="156" t="s">
        <v>3976</v>
      </c>
      <c r="J114" s="157" t="s">
        <v>3976</v>
      </c>
      <c r="K114" s="158">
        <v>0</v>
      </c>
      <c r="L114" s="159">
        <v>0</v>
      </c>
      <c r="M114" s="160">
        <f>G114-K114-L114</f>
        <v>0</v>
      </c>
      <c r="N114" s="161"/>
    </row>
    <row r="115" spans="1:14" s="842" customFormat="1" ht="30.75" thickBot="1" x14ac:dyDescent="0.25">
      <c r="A115" s="152" t="s">
        <v>3976</v>
      </c>
      <c r="B115" s="47" t="s">
        <v>4162</v>
      </c>
      <c r="C115" s="46" t="s">
        <v>4016</v>
      </c>
      <c r="D115" s="46" t="s">
        <v>4163</v>
      </c>
      <c r="E115" s="153" t="s">
        <v>3975</v>
      </c>
      <c r="F115" s="154">
        <v>153600</v>
      </c>
      <c r="G115" s="154">
        <v>0</v>
      </c>
      <c r="H115" s="155" t="s">
        <v>3976</v>
      </c>
      <c r="I115" s="156" t="s">
        <v>3976</v>
      </c>
      <c r="J115" s="157" t="s">
        <v>3976</v>
      </c>
      <c r="K115" s="158">
        <v>0</v>
      </c>
      <c r="L115" s="159">
        <v>0</v>
      </c>
      <c r="M115" s="160">
        <f>G115-K115-L115</f>
        <v>0</v>
      </c>
      <c r="N115" s="161" t="s">
        <v>3360</v>
      </c>
    </row>
    <row r="116" spans="1:14" s="842" customFormat="1" ht="16.5" thickBot="1" x14ac:dyDescent="0.3">
      <c r="A116" s="354"/>
      <c r="B116" s="11"/>
      <c r="C116" s="15"/>
      <c r="D116" s="170"/>
      <c r="E116" s="39" t="s">
        <v>38</v>
      </c>
      <c r="F116" s="41">
        <f>SUM(F8:F115)</f>
        <v>56393900.620000005</v>
      </c>
      <c r="G116" s="41">
        <f>SUM(G8:G115)</f>
        <v>58765393.359999999</v>
      </c>
      <c r="H116" s="171"/>
      <c r="I116" s="172"/>
      <c r="J116" s="843"/>
      <c r="K116" s="41">
        <f>SUM(K8:K115)</f>
        <v>32020907.778000005</v>
      </c>
      <c r="L116" s="41">
        <f>SUM(L8:L115)</f>
        <v>14055123.110000005</v>
      </c>
      <c r="M116" s="41">
        <f>SUM(M8:M115)</f>
        <v>12689362.471999999</v>
      </c>
      <c r="N116" s="173"/>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4"/>
  <sheetViews>
    <sheetView topLeftCell="E91" workbookViewId="0">
      <selection activeCell="P101" sqref="P101"/>
    </sheetView>
  </sheetViews>
  <sheetFormatPr defaultRowHeight="15" x14ac:dyDescent="0.2"/>
  <cols>
    <col min="1" max="1" width="7.88671875" style="148" customWidth="1"/>
    <col min="2" max="2" width="12" style="487" customWidth="1"/>
    <col min="3" max="3" width="24" style="487" customWidth="1"/>
    <col min="4" max="4" width="51.33203125" style="1" customWidth="1"/>
    <col min="5" max="5" width="25.6640625" style="487" customWidth="1"/>
    <col min="6" max="6" width="14.5546875" style="487" customWidth="1"/>
    <col min="7" max="7" width="14.33203125" style="487" customWidth="1"/>
    <col min="8" max="9" width="12.88671875" style="148" customWidth="1"/>
    <col min="10" max="10" width="13.33203125" style="487" customWidth="1"/>
    <col min="11" max="11" width="12.88671875" style="487" customWidth="1"/>
    <col min="12" max="13" width="13.21875" style="487" customWidth="1"/>
    <col min="14" max="14" width="8.109375" style="150" customWidth="1"/>
    <col min="15" max="15" width="12.109375" style="487" customWidth="1"/>
    <col min="16" max="16" width="11.5546875" style="487" customWidth="1"/>
    <col min="17" max="17" width="9.6640625" style="487" bestFit="1" customWidth="1"/>
    <col min="18" max="18" width="7.77734375" style="487" customWidth="1"/>
    <col min="19" max="19" width="12.6640625" style="487" customWidth="1"/>
    <col min="20" max="21" width="12.5546875" style="487" customWidth="1"/>
    <col min="22" max="16384" width="8.88671875" style="487"/>
  </cols>
  <sheetData>
    <row r="1" spans="1:16" ht="23.25" customHeight="1" x14ac:dyDescent="0.25">
      <c r="B1" s="5" t="s">
        <v>3</v>
      </c>
      <c r="C1" s="917" t="s">
        <v>3970</v>
      </c>
      <c r="D1" s="919"/>
      <c r="E1" s="22"/>
      <c r="I1" s="149"/>
    </row>
    <row r="2" spans="1:16" ht="23.25" customHeight="1" x14ac:dyDescent="0.25">
      <c r="B2" s="5" t="s">
        <v>4</v>
      </c>
      <c r="C2" s="920">
        <v>42536</v>
      </c>
      <c r="D2" s="921"/>
      <c r="E2" s="23"/>
      <c r="G2" s="12"/>
      <c r="H2" s="151"/>
      <c r="I2" s="149"/>
      <c r="J2" s="12"/>
      <c r="M2" s="32">
        <v>42536</v>
      </c>
    </row>
    <row r="3" spans="1:16" ht="31.15" customHeight="1" x14ac:dyDescent="0.25">
      <c r="B3" s="5" t="s">
        <v>5</v>
      </c>
      <c r="C3" s="922" t="s">
        <v>3971</v>
      </c>
      <c r="D3" s="923"/>
      <c r="E3" s="24"/>
    </row>
    <row r="4" spans="1:16" ht="9" customHeight="1" x14ac:dyDescent="0.25">
      <c r="B4" s="8"/>
      <c r="C4" s="9"/>
      <c r="E4" s="1"/>
    </row>
    <row r="5" spans="1:16" ht="15.75" customHeight="1" x14ac:dyDescent="0.2">
      <c r="A5" s="914" t="s">
        <v>10</v>
      </c>
      <c r="B5" s="937" t="s">
        <v>9</v>
      </c>
      <c r="C5" s="937" t="s">
        <v>16</v>
      </c>
      <c r="D5" s="937" t="s">
        <v>2</v>
      </c>
      <c r="E5" s="937" t="s">
        <v>17</v>
      </c>
      <c r="F5" s="937" t="s">
        <v>29</v>
      </c>
      <c r="G5" s="937" t="s">
        <v>4852</v>
      </c>
      <c r="H5" s="914" t="s">
        <v>18</v>
      </c>
      <c r="I5" s="938" t="s">
        <v>11</v>
      </c>
      <c r="J5" s="937" t="s">
        <v>12</v>
      </c>
      <c r="K5" s="924" t="s">
        <v>13</v>
      </c>
      <c r="L5" s="924" t="s">
        <v>1</v>
      </c>
      <c r="M5" s="924" t="s">
        <v>30</v>
      </c>
      <c r="N5" s="924" t="s">
        <v>14</v>
      </c>
    </row>
    <row r="6" spans="1:16" ht="15.75" customHeight="1" x14ac:dyDescent="0.2">
      <c r="A6" s="915"/>
      <c r="B6" s="937"/>
      <c r="C6" s="937"/>
      <c r="D6" s="937"/>
      <c r="E6" s="937"/>
      <c r="F6" s="937"/>
      <c r="G6" s="937"/>
      <c r="H6" s="915"/>
      <c r="I6" s="939"/>
      <c r="J6" s="937"/>
      <c r="K6" s="925"/>
      <c r="L6" s="925"/>
      <c r="M6" s="925"/>
      <c r="N6" s="925"/>
    </row>
    <row r="7" spans="1:16" s="1" customFormat="1" ht="50.25" customHeight="1" x14ac:dyDescent="0.2">
      <c r="A7" s="916"/>
      <c r="B7" s="937"/>
      <c r="C7" s="937"/>
      <c r="D7" s="937"/>
      <c r="E7" s="937"/>
      <c r="F7" s="937"/>
      <c r="G7" s="937"/>
      <c r="H7" s="916"/>
      <c r="I7" s="940"/>
      <c r="J7" s="937"/>
      <c r="K7" s="926"/>
      <c r="L7" s="926"/>
      <c r="M7" s="926"/>
      <c r="N7" s="926"/>
    </row>
    <row r="8" spans="1:16" s="163" customFormat="1" ht="45" customHeight="1" x14ac:dyDescent="0.2">
      <c r="A8" s="152">
        <v>1</v>
      </c>
      <c r="B8" s="47" t="s">
        <v>3972</v>
      </c>
      <c r="C8" s="46" t="s">
        <v>3973</v>
      </c>
      <c r="D8" s="46" t="s">
        <v>3974</v>
      </c>
      <c r="E8" s="153" t="s">
        <v>3975</v>
      </c>
      <c r="F8" s="154"/>
      <c r="G8" s="154">
        <v>57800</v>
      </c>
      <c r="H8" s="155">
        <v>42658</v>
      </c>
      <c r="I8" s="156" t="s">
        <v>3976</v>
      </c>
      <c r="J8" s="156">
        <v>0.03</v>
      </c>
      <c r="K8" s="158">
        <v>44334</v>
      </c>
      <c r="L8" s="159">
        <v>2835.5</v>
      </c>
      <c r="M8" s="160">
        <f t="shared" ref="M8:M71" si="0">G8-K8-L8</f>
        <v>10630.5</v>
      </c>
      <c r="N8" s="161" t="s">
        <v>3360</v>
      </c>
      <c r="O8" s="485"/>
      <c r="P8" s="485"/>
    </row>
    <row r="9" spans="1:16" s="485" customFormat="1" ht="37.5" customHeight="1" x14ac:dyDescent="0.2">
      <c r="A9" s="152">
        <v>2</v>
      </c>
      <c r="B9" s="47" t="s">
        <v>3977</v>
      </c>
      <c r="C9" s="46" t="s">
        <v>3978</v>
      </c>
      <c r="D9" s="164" t="s">
        <v>3979</v>
      </c>
      <c r="E9" s="153" t="s">
        <v>3975</v>
      </c>
      <c r="F9" s="154"/>
      <c r="G9" s="154">
        <v>60818.029999999992</v>
      </c>
      <c r="H9" s="155">
        <v>42331</v>
      </c>
      <c r="I9" s="156" t="s">
        <v>3976</v>
      </c>
      <c r="J9" s="156">
        <v>1</v>
      </c>
      <c r="K9" s="158">
        <v>0</v>
      </c>
      <c r="L9" s="159">
        <v>60818.029999999992</v>
      </c>
      <c r="M9" s="160">
        <f t="shared" si="0"/>
        <v>0</v>
      </c>
      <c r="N9" s="161" t="s">
        <v>3360</v>
      </c>
    </row>
    <row r="10" spans="1:16" s="485" customFormat="1" ht="39.75" customHeight="1" x14ac:dyDescent="0.2">
      <c r="A10" s="152">
        <v>3</v>
      </c>
      <c r="B10" s="47" t="s">
        <v>3980</v>
      </c>
      <c r="C10" s="46" t="s">
        <v>3981</v>
      </c>
      <c r="D10" s="46" t="s">
        <v>3982</v>
      </c>
      <c r="E10" s="153" t="s">
        <v>3975</v>
      </c>
      <c r="F10" s="154">
        <v>75600</v>
      </c>
      <c r="G10" s="154">
        <v>75600</v>
      </c>
      <c r="H10" s="165">
        <v>42577</v>
      </c>
      <c r="I10" s="156" t="s">
        <v>3976</v>
      </c>
      <c r="J10" s="156">
        <v>0.03</v>
      </c>
      <c r="K10" s="158">
        <v>33600</v>
      </c>
      <c r="L10" s="159">
        <v>24717.009999999995</v>
      </c>
      <c r="M10" s="160">
        <f t="shared" si="0"/>
        <v>17282.990000000005</v>
      </c>
      <c r="N10" s="161"/>
    </row>
    <row r="11" spans="1:16" s="485" customFormat="1" ht="45" customHeight="1" x14ac:dyDescent="0.2">
      <c r="A11" s="166">
        <v>4</v>
      </c>
      <c r="B11" s="47" t="s">
        <v>3983</v>
      </c>
      <c r="C11" s="46" t="s">
        <v>3984</v>
      </c>
      <c r="D11" s="46" t="s">
        <v>3985</v>
      </c>
      <c r="E11" s="153" t="s">
        <v>3975</v>
      </c>
      <c r="F11" s="167">
        <v>40400</v>
      </c>
      <c r="G11" s="154">
        <v>40400</v>
      </c>
      <c r="H11" s="165">
        <v>42626</v>
      </c>
      <c r="I11" s="156">
        <v>1</v>
      </c>
      <c r="J11" s="157">
        <v>0.03</v>
      </c>
      <c r="K11" s="158">
        <v>0</v>
      </c>
      <c r="L11" s="159">
        <v>15235.519999999999</v>
      </c>
      <c r="M11" s="160">
        <f t="shared" si="0"/>
        <v>25164.480000000003</v>
      </c>
      <c r="N11" s="161"/>
    </row>
    <row r="12" spans="1:16" s="485" customFormat="1" ht="45" customHeight="1" x14ac:dyDescent="0.2">
      <c r="A12" s="166">
        <v>5</v>
      </c>
      <c r="B12" s="47" t="s">
        <v>3986</v>
      </c>
      <c r="C12" s="46" t="s">
        <v>3987</v>
      </c>
      <c r="D12" s="46" t="s">
        <v>3988</v>
      </c>
      <c r="E12" s="153" t="s">
        <v>3975</v>
      </c>
      <c r="F12" s="154">
        <v>37400</v>
      </c>
      <c r="G12" s="154">
        <v>37400</v>
      </c>
      <c r="H12" s="165">
        <v>42628</v>
      </c>
      <c r="I12" s="156">
        <v>1</v>
      </c>
      <c r="J12" s="157">
        <v>0.25</v>
      </c>
      <c r="K12" s="158">
        <v>0.23</v>
      </c>
      <c r="L12" s="159">
        <v>27282.260000000002</v>
      </c>
      <c r="M12" s="160">
        <f t="shared" si="0"/>
        <v>10117.509999999995</v>
      </c>
      <c r="N12" s="161" t="s">
        <v>3360</v>
      </c>
    </row>
    <row r="13" spans="1:16" s="485" customFormat="1" ht="45" customHeight="1" x14ac:dyDescent="0.2">
      <c r="A13" s="152">
        <v>6</v>
      </c>
      <c r="B13" s="47" t="s">
        <v>3989</v>
      </c>
      <c r="C13" s="46" t="s">
        <v>3990</v>
      </c>
      <c r="D13" s="46" t="s">
        <v>3991</v>
      </c>
      <c r="E13" s="153" t="s">
        <v>3975</v>
      </c>
      <c r="F13" s="154"/>
      <c r="G13" s="154">
        <v>73500</v>
      </c>
      <c r="H13" s="155">
        <v>42660</v>
      </c>
      <c r="I13" s="156">
        <v>1</v>
      </c>
      <c r="J13" s="157">
        <v>0.25</v>
      </c>
      <c r="K13" s="158">
        <v>58042.869999999995</v>
      </c>
      <c r="L13" s="159">
        <v>12276.59</v>
      </c>
      <c r="M13" s="160">
        <f t="shared" si="0"/>
        <v>3180.5400000000045</v>
      </c>
      <c r="N13" s="161" t="s">
        <v>3360</v>
      </c>
    </row>
    <row r="14" spans="1:16" s="485" customFormat="1" ht="45" customHeight="1" x14ac:dyDescent="0.2">
      <c r="A14" s="152">
        <v>7</v>
      </c>
      <c r="B14" s="47" t="s">
        <v>3992</v>
      </c>
      <c r="C14" s="46" t="s">
        <v>3993</v>
      </c>
      <c r="D14" s="46" t="s">
        <v>3994</v>
      </c>
      <c r="E14" s="153" t="s">
        <v>3975</v>
      </c>
      <c r="F14" s="154">
        <v>88800</v>
      </c>
      <c r="G14" s="154">
        <v>88800</v>
      </c>
      <c r="H14" s="155">
        <v>42583</v>
      </c>
      <c r="I14" s="156">
        <v>1</v>
      </c>
      <c r="J14" s="157">
        <v>0.04</v>
      </c>
      <c r="K14" s="158">
        <v>68703.87999999999</v>
      </c>
      <c r="L14" s="159">
        <v>3636.0799999999995</v>
      </c>
      <c r="M14" s="160">
        <f t="shared" si="0"/>
        <v>16460.040000000012</v>
      </c>
      <c r="N14" s="161"/>
    </row>
    <row r="15" spans="1:16" s="485" customFormat="1" ht="45" customHeight="1" x14ac:dyDescent="0.2">
      <c r="A15" s="152">
        <v>8</v>
      </c>
      <c r="B15" s="47" t="s">
        <v>3995</v>
      </c>
      <c r="C15" s="46" t="s">
        <v>3996</v>
      </c>
      <c r="D15" s="46" t="s">
        <v>3997</v>
      </c>
      <c r="E15" s="153" t="s">
        <v>3975</v>
      </c>
      <c r="F15" s="154"/>
      <c r="G15" s="154">
        <v>236900</v>
      </c>
      <c r="H15" s="155">
        <v>42673</v>
      </c>
      <c r="I15" s="156" t="s">
        <v>3976</v>
      </c>
      <c r="J15" s="157">
        <v>0.3</v>
      </c>
      <c r="K15" s="158">
        <v>185000</v>
      </c>
      <c r="L15" s="159">
        <v>0</v>
      </c>
      <c r="M15" s="160">
        <f t="shared" si="0"/>
        <v>51900</v>
      </c>
      <c r="N15" s="161" t="s">
        <v>3360</v>
      </c>
    </row>
    <row r="16" spans="1:16" s="485" customFormat="1" ht="45" customHeight="1" x14ac:dyDescent="0.2">
      <c r="A16" s="166">
        <v>9</v>
      </c>
      <c r="B16" s="47" t="s">
        <v>3998</v>
      </c>
      <c r="C16" s="46" t="s">
        <v>3999</v>
      </c>
      <c r="D16" s="46" t="s">
        <v>4000</v>
      </c>
      <c r="E16" s="153" t="s">
        <v>3975</v>
      </c>
      <c r="F16" s="167">
        <v>47900</v>
      </c>
      <c r="G16" s="154">
        <v>47900</v>
      </c>
      <c r="H16" s="165">
        <v>42601</v>
      </c>
      <c r="I16" s="156">
        <v>1</v>
      </c>
      <c r="J16" s="157">
        <v>0.03</v>
      </c>
      <c r="K16" s="158">
        <v>30276.450000000004</v>
      </c>
      <c r="L16" s="159">
        <v>6727.08</v>
      </c>
      <c r="M16" s="160">
        <f t="shared" si="0"/>
        <v>10896.469999999996</v>
      </c>
      <c r="N16" s="161"/>
    </row>
    <row r="17" spans="1:16" s="485" customFormat="1" ht="45" customHeight="1" x14ac:dyDescent="0.2">
      <c r="A17" s="152">
        <v>10</v>
      </c>
      <c r="B17" s="47" t="s">
        <v>4001</v>
      </c>
      <c r="C17" s="46" t="s">
        <v>4002</v>
      </c>
      <c r="D17" s="46" t="s">
        <v>4003</v>
      </c>
      <c r="E17" s="153" t="s">
        <v>3975</v>
      </c>
      <c r="F17" s="154"/>
      <c r="G17" s="154">
        <v>119400</v>
      </c>
      <c r="H17" s="155">
        <v>42589</v>
      </c>
      <c r="I17" s="156" t="s">
        <v>3976</v>
      </c>
      <c r="J17" s="157">
        <v>0.02</v>
      </c>
      <c r="K17" s="158">
        <v>108914.78</v>
      </c>
      <c r="L17" s="159">
        <v>1759.3</v>
      </c>
      <c r="M17" s="160">
        <f t="shared" si="0"/>
        <v>8725.9200000000019</v>
      </c>
      <c r="N17" s="161"/>
    </row>
    <row r="18" spans="1:16" s="485" customFormat="1" ht="45" customHeight="1" x14ac:dyDescent="0.2">
      <c r="A18" s="166">
        <v>11</v>
      </c>
      <c r="B18" s="168" t="s">
        <v>4717</v>
      </c>
      <c r="C18" s="46" t="s">
        <v>4068</v>
      </c>
      <c r="D18" s="46" t="s">
        <v>4718</v>
      </c>
      <c r="E18" s="153" t="s">
        <v>3975</v>
      </c>
      <c r="F18" s="154"/>
      <c r="G18" s="154">
        <v>51000</v>
      </c>
      <c r="H18" s="155">
        <v>42658</v>
      </c>
      <c r="I18" s="156">
        <v>1</v>
      </c>
      <c r="J18" s="157">
        <v>0.03</v>
      </c>
      <c r="K18" s="158">
        <v>43906</v>
      </c>
      <c r="L18" s="159">
        <v>2638.39</v>
      </c>
      <c r="M18" s="160">
        <f t="shared" si="0"/>
        <v>4455.6100000000006</v>
      </c>
      <c r="N18" s="161" t="s">
        <v>3360</v>
      </c>
    </row>
    <row r="19" spans="1:16" s="485" customFormat="1" ht="45" customHeight="1" x14ac:dyDescent="0.2">
      <c r="A19" s="152">
        <v>12</v>
      </c>
      <c r="B19" s="47" t="s">
        <v>4004</v>
      </c>
      <c r="C19" s="46" t="s">
        <v>4005</v>
      </c>
      <c r="D19" s="46" t="s">
        <v>4006</v>
      </c>
      <c r="E19" s="153" t="s">
        <v>3975</v>
      </c>
      <c r="F19" s="167">
        <v>46400</v>
      </c>
      <c r="G19" s="154">
        <v>46400</v>
      </c>
      <c r="H19" s="165">
        <v>42552</v>
      </c>
      <c r="I19" s="156">
        <v>1</v>
      </c>
      <c r="J19" s="157">
        <v>0.35</v>
      </c>
      <c r="K19" s="158">
        <v>9153.84</v>
      </c>
      <c r="L19" s="159">
        <v>18393.349999999999</v>
      </c>
      <c r="M19" s="160">
        <f t="shared" si="0"/>
        <v>18852.810000000005</v>
      </c>
      <c r="N19" s="161"/>
    </row>
    <row r="20" spans="1:16" s="485" customFormat="1" ht="45" customHeight="1" x14ac:dyDescent="0.2">
      <c r="A20" s="152">
        <v>13</v>
      </c>
      <c r="B20" s="47" t="s">
        <v>4007</v>
      </c>
      <c r="C20" s="46" t="s">
        <v>4002</v>
      </c>
      <c r="D20" s="46" t="s">
        <v>3974</v>
      </c>
      <c r="E20" s="153" t="s">
        <v>3975</v>
      </c>
      <c r="F20" s="154"/>
      <c r="G20" s="154">
        <v>122200</v>
      </c>
      <c r="H20" s="155">
        <v>42658</v>
      </c>
      <c r="I20" s="156" t="s">
        <v>3976</v>
      </c>
      <c r="J20" s="157">
        <v>0.02</v>
      </c>
      <c r="K20" s="158">
        <v>103284.75</v>
      </c>
      <c r="L20" s="159">
        <v>436.49</v>
      </c>
      <c r="M20" s="160">
        <f t="shared" si="0"/>
        <v>18478.759999999998</v>
      </c>
      <c r="N20" s="161" t="s">
        <v>3360</v>
      </c>
    </row>
    <row r="21" spans="1:16" s="485" customFormat="1" ht="45" customHeight="1" x14ac:dyDescent="0.2">
      <c r="A21" s="166">
        <v>14</v>
      </c>
      <c r="B21" s="47" t="s">
        <v>4009</v>
      </c>
      <c r="C21" s="46" t="s">
        <v>4010</v>
      </c>
      <c r="D21" s="46" t="s">
        <v>4011</v>
      </c>
      <c r="E21" s="153" t="s">
        <v>3975</v>
      </c>
      <c r="F21" s="154"/>
      <c r="G21" s="154">
        <v>66100</v>
      </c>
      <c r="H21" s="155">
        <v>42675</v>
      </c>
      <c r="I21" s="156">
        <v>1</v>
      </c>
      <c r="J21" s="157">
        <v>0.03</v>
      </c>
      <c r="K21" s="158">
        <v>55374.43</v>
      </c>
      <c r="L21" s="159">
        <v>4921.4900000000007</v>
      </c>
      <c r="M21" s="160">
        <f t="shared" si="0"/>
        <v>5804.079999999999</v>
      </c>
      <c r="N21" s="161" t="s">
        <v>3360</v>
      </c>
    </row>
    <row r="22" spans="1:16" s="485" customFormat="1" ht="45" customHeight="1" x14ac:dyDescent="0.2">
      <c r="A22" s="152">
        <v>15</v>
      </c>
      <c r="B22" s="161" t="s">
        <v>4012</v>
      </c>
      <c r="C22" s="153" t="s">
        <v>4013</v>
      </c>
      <c r="D22" s="153" t="s">
        <v>4014</v>
      </c>
      <c r="E22" s="153" t="s">
        <v>3975</v>
      </c>
      <c r="F22" s="160">
        <v>374900</v>
      </c>
      <c r="G22" s="160">
        <v>374900</v>
      </c>
      <c r="H22" s="165">
        <v>42655</v>
      </c>
      <c r="I22" s="156">
        <v>1</v>
      </c>
      <c r="J22" s="157">
        <v>0.02</v>
      </c>
      <c r="K22" s="158">
        <v>185453</v>
      </c>
      <c r="L22" s="159">
        <v>27068.289999999997</v>
      </c>
      <c r="M22" s="160">
        <f t="shared" si="0"/>
        <v>162378.71</v>
      </c>
      <c r="N22" s="161"/>
    </row>
    <row r="23" spans="1:16" s="485" customFormat="1" ht="45" customHeight="1" x14ac:dyDescent="0.2">
      <c r="A23" s="152">
        <v>16</v>
      </c>
      <c r="B23" s="47" t="s">
        <v>4015</v>
      </c>
      <c r="C23" s="46" t="s">
        <v>4016</v>
      </c>
      <c r="D23" s="164" t="s">
        <v>4017</v>
      </c>
      <c r="E23" s="153" t="s">
        <v>3975</v>
      </c>
      <c r="F23" s="154">
        <v>45200</v>
      </c>
      <c r="G23" s="351">
        <v>59600</v>
      </c>
      <c r="H23" s="155">
        <v>42562</v>
      </c>
      <c r="I23" s="156">
        <v>1</v>
      </c>
      <c r="J23" s="157">
        <v>0.05</v>
      </c>
      <c r="K23" s="158">
        <v>47293.96</v>
      </c>
      <c r="L23" s="159">
        <v>797.2</v>
      </c>
      <c r="M23" s="160">
        <f t="shared" si="0"/>
        <v>11508.84</v>
      </c>
      <c r="N23" s="161"/>
    </row>
    <row r="24" spans="1:16" s="485" customFormat="1" ht="45" customHeight="1" x14ac:dyDescent="0.2">
      <c r="A24" s="152">
        <v>17</v>
      </c>
      <c r="B24" s="47" t="s">
        <v>4018</v>
      </c>
      <c r="C24" s="46" t="s">
        <v>4019</v>
      </c>
      <c r="D24" s="46" t="s">
        <v>4020</v>
      </c>
      <c r="E24" s="153" t="s">
        <v>3975</v>
      </c>
      <c r="F24" s="167">
        <v>37700</v>
      </c>
      <c r="G24" s="167">
        <v>28038.020000000004</v>
      </c>
      <c r="H24" s="165">
        <v>42465</v>
      </c>
      <c r="I24" s="156" t="s">
        <v>3976</v>
      </c>
      <c r="J24" s="157">
        <v>1</v>
      </c>
      <c r="K24" s="158">
        <v>0</v>
      </c>
      <c r="L24" s="159">
        <v>28038.020000000004</v>
      </c>
      <c r="M24" s="160">
        <f t="shared" si="0"/>
        <v>0</v>
      </c>
      <c r="N24" s="161" t="s">
        <v>3360</v>
      </c>
    </row>
    <row r="25" spans="1:16" s="485" customFormat="1" ht="45" customHeight="1" x14ac:dyDescent="0.2">
      <c r="A25" s="152">
        <v>18</v>
      </c>
      <c r="B25" s="47" t="s">
        <v>4021</v>
      </c>
      <c r="C25" s="46" t="s">
        <v>4022</v>
      </c>
      <c r="D25" s="46" t="s">
        <v>4023</v>
      </c>
      <c r="E25" s="153" t="s">
        <v>3975</v>
      </c>
      <c r="F25" s="154"/>
      <c r="G25" s="154">
        <v>83700</v>
      </c>
      <c r="H25" s="155">
        <v>42644</v>
      </c>
      <c r="I25" s="156">
        <v>1</v>
      </c>
      <c r="J25" s="157">
        <v>0.05</v>
      </c>
      <c r="K25" s="158">
        <v>68629.100000000006</v>
      </c>
      <c r="L25" s="159">
        <v>4843</v>
      </c>
      <c r="M25" s="160">
        <f t="shared" si="0"/>
        <v>10227.899999999994</v>
      </c>
      <c r="N25" s="161" t="s">
        <v>3360</v>
      </c>
    </row>
    <row r="26" spans="1:16" s="485" customFormat="1" ht="45" customHeight="1" x14ac:dyDescent="0.2">
      <c r="A26" s="152">
        <v>19</v>
      </c>
      <c r="B26" s="47" t="s">
        <v>4024</v>
      </c>
      <c r="C26" s="46" t="s">
        <v>4025</v>
      </c>
      <c r="D26" s="46" t="s">
        <v>4026</v>
      </c>
      <c r="E26" s="153" t="s">
        <v>3975</v>
      </c>
      <c r="F26" s="154"/>
      <c r="G26" s="154">
        <v>56400</v>
      </c>
      <c r="H26" s="155">
        <v>42727</v>
      </c>
      <c r="I26" s="156" t="s">
        <v>3976</v>
      </c>
      <c r="J26" s="157">
        <v>0.02</v>
      </c>
      <c r="K26" s="158">
        <v>46255.000000000007</v>
      </c>
      <c r="L26" s="159">
        <v>5881.2699999999986</v>
      </c>
      <c r="M26" s="160">
        <f t="shared" si="0"/>
        <v>4263.7299999999941</v>
      </c>
      <c r="N26" s="161" t="s">
        <v>3360</v>
      </c>
    </row>
    <row r="27" spans="1:16" s="485" customFormat="1" ht="45" customHeight="1" x14ac:dyDescent="0.2">
      <c r="A27" s="152">
        <v>20</v>
      </c>
      <c r="B27" s="47" t="s">
        <v>4027</v>
      </c>
      <c r="C27" s="46" t="s">
        <v>4028</v>
      </c>
      <c r="D27" s="46" t="s">
        <v>4029</v>
      </c>
      <c r="E27" s="153" t="s">
        <v>3975</v>
      </c>
      <c r="F27" s="154"/>
      <c r="G27" s="154">
        <v>128600</v>
      </c>
      <c r="H27" s="155">
        <v>42614</v>
      </c>
      <c r="I27" s="156">
        <v>1</v>
      </c>
      <c r="J27" s="157">
        <v>0.01</v>
      </c>
      <c r="K27" s="158">
        <v>122400</v>
      </c>
      <c r="L27" s="159">
        <v>0</v>
      </c>
      <c r="M27" s="160">
        <f t="shared" si="0"/>
        <v>6200</v>
      </c>
      <c r="N27" s="161"/>
    </row>
    <row r="28" spans="1:16" s="485" customFormat="1" ht="45" customHeight="1" x14ac:dyDescent="0.2">
      <c r="A28" s="152">
        <v>21</v>
      </c>
      <c r="B28" s="47" t="s">
        <v>4030</v>
      </c>
      <c r="C28" s="46" t="s">
        <v>4031</v>
      </c>
      <c r="D28" s="46" t="s">
        <v>4032</v>
      </c>
      <c r="E28" s="153" t="s">
        <v>3975</v>
      </c>
      <c r="F28" s="154"/>
      <c r="G28" s="154">
        <v>279200</v>
      </c>
      <c r="H28" s="155">
        <v>42870</v>
      </c>
      <c r="I28" s="156">
        <v>0.1</v>
      </c>
      <c r="J28" s="157">
        <v>0</v>
      </c>
      <c r="K28" s="158">
        <v>0</v>
      </c>
      <c r="L28" s="159">
        <v>0</v>
      </c>
      <c r="M28" s="160">
        <f t="shared" si="0"/>
        <v>279200</v>
      </c>
      <c r="N28" s="161"/>
      <c r="O28" s="163"/>
      <c r="P28" s="163"/>
    </row>
    <row r="29" spans="1:16" s="485" customFormat="1" ht="45" customHeight="1" x14ac:dyDescent="0.2">
      <c r="A29" s="152">
        <v>22</v>
      </c>
      <c r="B29" s="47" t="s">
        <v>4033</v>
      </c>
      <c r="C29" s="46" t="s">
        <v>4034</v>
      </c>
      <c r="D29" s="164" t="s">
        <v>4035</v>
      </c>
      <c r="E29" s="153" t="s">
        <v>3975</v>
      </c>
      <c r="F29" s="154"/>
      <c r="G29" s="154">
        <v>394700</v>
      </c>
      <c r="H29" s="155">
        <v>42767</v>
      </c>
      <c r="I29" s="156">
        <v>0.05</v>
      </c>
      <c r="J29" s="157">
        <v>0</v>
      </c>
      <c r="K29" s="158">
        <v>0</v>
      </c>
      <c r="L29" s="159">
        <v>0</v>
      </c>
      <c r="M29" s="160">
        <f t="shared" si="0"/>
        <v>394700</v>
      </c>
      <c r="N29" s="161"/>
    </row>
    <row r="30" spans="1:16" s="485" customFormat="1" ht="45" customHeight="1" x14ac:dyDescent="0.2">
      <c r="A30" s="152">
        <v>23</v>
      </c>
      <c r="B30" s="47" t="s">
        <v>4036</v>
      </c>
      <c r="C30" s="46" t="s">
        <v>4037</v>
      </c>
      <c r="D30" s="46" t="s">
        <v>4038</v>
      </c>
      <c r="E30" s="153" t="s">
        <v>3975</v>
      </c>
      <c r="F30" s="154"/>
      <c r="G30" s="154">
        <v>181800</v>
      </c>
      <c r="H30" s="155">
        <v>42663</v>
      </c>
      <c r="I30" s="156">
        <v>1</v>
      </c>
      <c r="J30" s="157">
        <v>0.03</v>
      </c>
      <c r="K30" s="158">
        <v>106777</v>
      </c>
      <c r="L30" s="159">
        <v>0</v>
      </c>
      <c r="M30" s="160">
        <f t="shared" si="0"/>
        <v>75023</v>
      </c>
      <c r="N30" s="161"/>
    </row>
    <row r="31" spans="1:16" s="485" customFormat="1" ht="45" customHeight="1" x14ac:dyDescent="0.2">
      <c r="A31" s="152">
        <v>24</v>
      </c>
      <c r="B31" s="47" t="s">
        <v>4039</v>
      </c>
      <c r="C31" s="46" t="s">
        <v>4040</v>
      </c>
      <c r="D31" s="46" t="s">
        <v>4041</v>
      </c>
      <c r="E31" s="153" t="s">
        <v>3975</v>
      </c>
      <c r="F31" s="154"/>
      <c r="G31" s="154">
        <v>55900</v>
      </c>
      <c r="H31" s="155">
        <v>42719</v>
      </c>
      <c r="I31" s="156">
        <v>1</v>
      </c>
      <c r="J31" s="157">
        <v>0.01</v>
      </c>
      <c r="K31" s="158">
        <v>34328.419999999984</v>
      </c>
      <c r="L31" s="159">
        <v>1736.08</v>
      </c>
      <c r="M31" s="160">
        <f t="shared" si="0"/>
        <v>19835.500000000015</v>
      </c>
      <c r="N31" s="161"/>
    </row>
    <row r="32" spans="1:16" s="485" customFormat="1" ht="45" customHeight="1" x14ac:dyDescent="0.2">
      <c r="A32" s="152">
        <v>25</v>
      </c>
      <c r="B32" s="47" t="s">
        <v>4042</v>
      </c>
      <c r="C32" s="46" t="s">
        <v>4043</v>
      </c>
      <c r="D32" s="46" t="s">
        <v>4035</v>
      </c>
      <c r="E32" s="153" t="s">
        <v>3975</v>
      </c>
      <c r="F32" s="154"/>
      <c r="G32" s="154">
        <v>80100</v>
      </c>
      <c r="H32" s="155">
        <v>42614</v>
      </c>
      <c r="I32" s="156">
        <v>0.01</v>
      </c>
      <c r="J32" s="157">
        <v>0</v>
      </c>
      <c r="K32" s="158">
        <v>0</v>
      </c>
      <c r="L32" s="159">
        <v>0</v>
      </c>
      <c r="M32" s="160">
        <f t="shared" si="0"/>
        <v>80100</v>
      </c>
      <c r="N32" s="161"/>
    </row>
    <row r="33" spans="1:14" s="485" customFormat="1" ht="30" x14ac:dyDescent="0.2">
      <c r="A33" s="152">
        <v>26</v>
      </c>
      <c r="B33" s="47" t="s">
        <v>4044</v>
      </c>
      <c r="C33" s="46" t="s">
        <v>4045</v>
      </c>
      <c r="D33" s="164" t="s">
        <v>4046</v>
      </c>
      <c r="E33" s="153" t="s">
        <v>3975</v>
      </c>
      <c r="F33" s="154"/>
      <c r="G33" s="154">
        <v>246600</v>
      </c>
      <c r="H33" s="155">
        <v>42781</v>
      </c>
      <c r="I33" s="156">
        <v>0.01</v>
      </c>
      <c r="J33" s="157">
        <v>0</v>
      </c>
      <c r="K33" s="158">
        <v>0</v>
      </c>
      <c r="L33" s="159">
        <v>0</v>
      </c>
      <c r="M33" s="160">
        <f t="shared" si="0"/>
        <v>246600</v>
      </c>
      <c r="N33" s="161"/>
    </row>
    <row r="34" spans="1:14" s="485" customFormat="1" ht="30" x14ac:dyDescent="0.2">
      <c r="A34" s="152">
        <v>27</v>
      </c>
      <c r="B34" s="168" t="s">
        <v>4047</v>
      </c>
      <c r="C34" s="46" t="s">
        <v>3978</v>
      </c>
      <c r="D34" s="164" t="s">
        <v>5122</v>
      </c>
      <c r="E34" s="153" t="s">
        <v>3975</v>
      </c>
      <c r="F34" s="154"/>
      <c r="G34" s="154">
        <v>66200</v>
      </c>
      <c r="H34" s="155">
        <v>42671</v>
      </c>
      <c r="I34" s="156" t="s">
        <v>3976</v>
      </c>
      <c r="J34" s="157">
        <v>0</v>
      </c>
      <c r="K34" s="158">
        <v>0</v>
      </c>
      <c r="L34" s="159">
        <v>0</v>
      </c>
      <c r="M34" s="160">
        <f t="shared" si="0"/>
        <v>66200</v>
      </c>
      <c r="N34" s="161" t="s">
        <v>3360</v>
      </c>
    </row>
    <row r="35" spans="1:14" s="485" customFormat="1" ht="30" x14ac:dyDescent="0.2">
      <c r="A35" s="152">
        <v>28</v>
      </c>
      <c r="B35" s="47" t="s">
        <v>4049</v>
      </c>
      <c r="C35" s="46" t="s">
        <v>4050</v>
      </c>
      <c r="D35" s="46" t="s">
        <v>4051</v>
      </c>
      <c r="E35" s="153" t="s">
        <v>3975</v>
      </c>
      <c r="F35" s="167">
        <v>2073900</v>
      </c>
      <c r="G35" s="167">
        <v>2073900</v>
      </c>
      <c r="H35" s="165">
        <v>42675</v>
      </c>
      <c r="I35" s="156">
        <v>1</v>
      </c>
      <c r="J35" s="157">
        <v>0.25</v>
      </c>
      <c r="K35" s="158">
        <v>1716860.03</v>
      </c>
      <c r="L35" s="159">
        <v>259523.33000000002</v>
      </c>
      <c r="M35" s="160">
        <f t="shared" si="0"/>
        <v>97516.639999999956</v>
      </c>
      <c r="N35" s="161"/>
    </row>
    <row r="36" spans="1:14" s="485" customFormat="1" ht="30" x14ac:dyDescent="0.2">
      <c r="A36" s="152">
        <v>29</v>
      </c>
      <c r="B36" s="47" t="s">
        <v>4052</v>
      </c>
      <c r="C36" s="46" t="s">
        <v>4053</v>
      </c>
      <c r="D36" s="46" t="s">
        <v>4054</v>
      </c>
      <c r="E36" s="153" t="s">
        <v>3975</v>
      </c>
      <c r="F36" s="154">
        <v>1477100</v>
      </c>
      <c r="G36" s="154">
        <v>1477100</v>
      </c>
      <c r="H36" s="165">
        <v>42643</v>
      </c>
      <c r="I36" s="156">
        <v>1</v>
      </c>
      <c r="J36" s="157">
        <v>0.4</v>
      </c>
      <c r="K36" s="158">
        <v>869730.40999999992</v>
      </c>
      <c r="L36" s="159">
        <v>519751.60000000003</v>
      </c>
      <c r="M36" s="160">
        <f t="shared" si="0"/>
        <v>87617.990000000049</v>
      </c>
      <c r="N36" s="161" t="s">
        <v>3360</v>
      </c>
    </row>
    <row r="37" spans="1:14" s="485" customFormat="1" ht="30" x14ac:dyDescent="0.2">
      <c r="A37" s="152">
        <v>30</v>
      </c>
      <c r="B37" s="47" t="s">
        <v>4055</v>
      </c>
      <c r="C37" s="46" t="s">
        <v>4056</v>
      </c>
      <c r="D37" s="46" t="s">
        <v>4057</v>
      </c>
      <c r="E37" s="153" t="s">
        <v>3975</v>
      </c>
      <c r="F37" s="154">
        <v>1313200</v>
      </c>
      <c r="G37" s="154">
        <v>1313200</v>
      </c>
      <c r="H37" s="155">
        <v>42583</v>
      </c>
      <c r="I37" s="156">
        <v>1</v>
      </c>
      <c r="J37" s="157">
        <v>0.6</v>
      </c>
      <c r="K37" s="158">
        <v>506029.23999999987</v>
      </c>
      <c r="L37" s="159">
        <v>701983.77999999991</v>
      </c>
      <c r="M37" s="160">
        <f t="shared" si="0"/>
        <v>105186.98000000021</v>
      </c>
      <c r="N37" s="161"/>
    </row>
    <row r="38" spans="1:14" s="485" customFormat="1" ht="30" x14ac:dyDescent="0.2">
      <c r="A38" s="152">
        <v>31</v>
      </c>
      <c r="B38" s="47" t="s">
        <v>4058</v>
      </c>
      <c r="C38" s="46" t="s">
        <v>4059</v>
      </c>
      <c r="D38" s="46" t="s">
        <v>4060</v>
      </c>
      <c r="E38" s="153" t="s">
        <v>3975</v>
      </c>
      <c r="F38" s="154">
        <v>324044.62</v>
      </c>
      <c r="G38" s="154">
        <v>324045</v>
      </c>
      <c r="H38" s="155">
        <v>42614</v>
      </c>
      <c r="I38" s="156">
        <v>1</v>
      </c>
      <c r="J38" s="157">
        <v>0.15</v>
      </c>
      <c r="K38" s="158">
        <v>237445.06</v>
      </c>
      <c r="L38" s="159">
        <v>63958.75</v>
      </c>
      <c r="M38" s="160">
        <f t="shared" si="0"/>
        <v>22641.190000000002</v>
      </c>
      <c r="N38" s="161"/>
    </row>
    <row r="39" spans="1:14" s="485" customFormat="1" ht="30" x14ac:dyDescent="0.2">
      <c r="A39" s="152">
        <v>32</v>
      </c>
      <c r="B39" s="47" t="s">
        <v>4061</v>
      </c>
      <c r="C39" s="46" t="s">
        <v>4062</v>
      </c>
      <c r="D39" s="46" t="s">
        <v>4063</v>
      </c>
      <c r="E39" s="153" t="s">
        <v>3975</v>
      </c>
      <c r="F39" s="167">
        <v>1616900</v>
      </c>
      <c r="G39" s="167">
        <v>1616900</v>
      </c>
      <c r="H39" s="165">
        <v>42614</v>
      </c>
      <c r="I39" s="156">
        <v>1</v>
      </c>
      <c r="J39" s="157">
        <v>0.65</v>
      </c>
      <c r="K39" s="158">
        <v>832610.62000000011</v>
      </c>
      <c r="L39" s="159">
        <v>666960.32999999996</v>
      </c>
      <c r="M39" s="160">
        <f t="shared" si="0"/>
        <v>117329.04999999993</v>
      </c>
      <c r="N39" s="161"/>
    </row>
    <row r="40" spans="1:14" s="485" customFormat="1" ht="30" x14ac:dyDescent="0.2">
      <c r="A40" s="152">
        <v>33</v>
      </c>
      <c r="B40" s="47" t="s">
        <v>4064</v>
      </c>
      <c r="C40" s="46" t="s">
        <v>4065</v>
      </c>
      <c r="D40" s="46" t="s">
        <v>4066</v>
      </c>
      <c r="E40" s="153" t="s">
        <v>3975</v>
      </c>
      <c r="F40" s="154">
        <v>7461800</v>
      </c>
      <c r="G40" s="154">
        <v>7461800</v>
      </c>
      <c r="H40" s="165">
        <v>42767</v>
      </c>
      <c r="I40" s="156">
        <v>1</v>
      </c>
      <c r="J40" s="157">
        <v>0.06</v>
      </c>
      <c r="K40" s="158">
        <v>6686282.8700000001</v>
      </c>
      <c r="L40" s="159">
        <v>399070.27999999997</v>
      </c>
      <c r="M40" s="160">
        <f t="shared" si="0"/>
        <v>376446.84999999992</v>
      </c>
      <c r="N40" s="161"/>
    </row>
    <row r="41" spans="1:14" s="485" customFormat="1" ht="30" x14ac:dyDescent="0.2">
      <c r="A41" s="152">
        <v>34</v>
      </c>
      <c r="B41" s="47" t="s">
        <v>4067</v>
      </c>
      <c r="C41" s="46" t="s">
        <v>4068</v>
      </c>
      <c r="D41" s="46" t="s">
        <v>4069</v>
      </c>
      <c r="E41" s="153" t="s">
        <v>3975</v>
      </c>
      <c r="F41" s="167">
        <v>5494300</v>
      </c>
      <c r="G41" s="167">
        <v>5494300</v>
      </c>
      <c r="H41" s="155">
        <v>42840</v>
      </c>
      <c r="I41" s="156">
        <v>1</v>
      </c>
      <c r="J41" s="157">
        <v>0.4</v>
      </c>
      <c r="K41" s="158">
        <v>3343352.7</v>
      </c>
      <c r="L41" s="159">
        <v>1783669.27</v>
      </c>
      <c r="M41" s="160">
        <f t="shared" si="0"/>
        <v>367278.0299999998</v>
      </c>
      <c r="N41" s="161"/>
    </row>
    <row r="42" spans="1:14" s="485" customFormat="1" ht="30" x14ac:dyDescent="0.2">
      <c r="A42" s="152">
        <v>35</v>
      </c>
      <c r="B42" s="47" t="s">
        <v>4070</v>
      </c>
      <c r="C42" s="46" t="s">
        <v>4071</v>
      </c>
      <c r="D42" s="46" t="s">
        <v>4072</v>
      </c>
      <c r="E42" s="153" t="s">
        <v>3975</v>
      </c>
      <c r="F42" s="167">
        <v>839916</v>
      </c>
      <c r="G42" s="167">
        <v>839916</v>
      </c>
      <c r="H42" s="165">
        <v>42614</v>
      </c>
      <c r="I42" s="156">
        <v>1</v>
      </c>
      <c r="J42" s="157">
        <v>0.95</v>
      </c>
      <c r="K42" s="158">
        <v>317709.23</v>
      </c>
      <c r="L42" s="159">
        <v>452039.3899999999</v>
      </c>
      <c r="M42" s="160">
        <f t="shared" si="0"/>
        <v>70167.380000000121</v>
      </c>
      <c r="N42" s="161"/>
    </row>
    <row r="43" spans="1:14" s="485" customFormat="1" ht="30" x14ac:dyDescent="0.2">
      <c r="A43" s="152">
        <v>36</v>
      </c>
      <c r="B43" s="47" t="s">
        <v>4073</v>
      </c>
      <c r="C43" s="46" t="s">
        <v>4074</v>
      </c>
      <c r="D43" s="164" t="s">
        <v>4075</v>
      </c>
      <c r="E43" s="153" t="s">
        <v>3975</v>
      </c>
      <c r="F43" s="154">
        <v>484400</v>
      </c>
      <c r="G43" s="154">
        <v>484400</v>
      </c>
      <c r="H43" s="165">
        <v>42623</v>
      </c>
      <c r="I43" s="156">
        <v>1</v>
      </c>
      <c r="J43" s="157">
        <v>0.15</v>
      </c>
      <c r="K43" s="158">
        <v>211461.03000000003</v>
      </c>
      <c r="L43" s="159">
        <v>82280.070000000022</v>
      </c>
      <c r="M43" s="160">
        <f t="shared" si="0"/>
        <v>190658.89999999997</v>
      </c>
      <c r="N43" s="161"/>
    </row>
    <row r="44" spans="1:14" s="485" customFormat="1" ht="30" x14ac:dyDescent="0.2">
      <c r="A44" s="152">
        <v>37</v>
      </c>
      <c r="B44" s="47" t="s">
        <v>4076</v>
      </c>
      <c r="C44" s="46" t="s">
        <v>4077</v>
      </c>
      <c r="D44" s="46" t="s">
        <v>4078</v>
      </c>
      <c r="E44" s="153" t="s">
        <v>3975</v>
      </c>
      <c r="F44" s="154">
        <v>107300</v>
      </c>
      <c r="G44" s="351">
        <v>125800</v>
      </c>
      <c r="H44" s="155">
        <v>42486</v>
      </c>
      <c r="I44" s="156">
        <v>1</v>
      </c>
      <c r="J44" s="157">
        <v>0.99</v>
      </c>
      <c r="K44" s="158">
        <v>119770</v>
      </c>
      <c r="L44" s="159">
        <v>0</v>
      </c>
      <c r="M44" s="160">
        <f t="shared" si="0"/>
        <v>6030</v>
      </c>
      <c r="N44" s="161" t="s">
        <v>3360</v>
      </c>
    </row>
    <row r="45" spans="1:14" s="485" customFormat="1" ht="30" x14ac:dyDescent="0.2">
      <c r="A45" s="152">
        <v>38</v>
      </c>
      <c r="B45" s="47" t="s">
        <v>4079</v>
      </c>
      <c r="C45" s="46" t="s">
        <v>4080</v>
      </c>
      <c r="D45" s="46" t="s">
        <v>4081</v>
      </c>
      <c r="E45" s="153" t="s">
        <v>3975</v>
      </c>
      <c r="F45" s="154">
        <v>747200</v>
      </c>
      <c r="G45" s="154">
        <v>747200</v>
      </c>
      <c r="H45" s="155">
        <v>42592</v>
      </c>
      <c r="I45" s="156">
        <v>1</v>
      </c>
      <c r="J45" s="157">
        <v>0.8</v>
      </c>
      <c r="K45" s="158">
        <v>310110.33</v>
      </c>
      <c r="L45" s="159">
        <v>400178.56999999995</v>
      </c>
      <c r="M45" s="160">
        <f t="shared" si="0"/>
        <v>36911.100000000035</v>
      </c>
      <c r="N45" s="161" t="s">
        <v>3360</v>
      </c>
    </row>
    <row r="46" spans="1:14" s="485" customFormat="1" ht="30" x14ac:dyDescent="0.2">
      <c r="A46" s="152">
        <v>39</v>
      </c>
      <c r="B46" s="47" t="s">
        <v>4082</v>
      </c>
      <c r="C46" s="46" t="s">
        <v>4083</v>
      </c>
      <c r="D46" s="46" t="s">
        <v>4084</v>
      </c>
      <c r="E46" s="153" t="s">
        <v>3975</v>
      </c>
      <c r="F46" s="154">
        <v>461800</v>
      </c>
      <c r="G46" s="154">
        <v>330800</v>
      </c>
      <c r="H46" s="155">
        <v>42583</v>
      </c>
      <c r="I46" s="156">
        <v>1</v>
      </c>
      <c r="J46" s="157">
        <v>0.95</v>
      </c>
      <c r="K46" s="158">
        <v>153019</v>
      </c>
      <c r="L46" s="159">
        <v>153881.95000000001</v>
      </c>
      <c r="M46" s="160">
        <f t="shared" si="0"/>
        <v>23899.049999999988</v>
      </c>
      <c r="N46" s="161"/>
    </row>
    <row r="47" spans="1:14" s="485" customFormat="1" ht="30" x14ac:dyDescent="0.2">
      <c r="A47" s="152">
        <v>40</v>
      </c>
      <c r="B47" s="168" t="s">
        <v>4085</v>
      </c>
      <c r="C47" s="46" t="s">
        <v>4086</v>
      </c>
      <c r="D47" s="46" t="s">
        <v>4087</v>
      </c>
      <c r="E47" s="153" t="s">
        <v>3975</v>
      </c>
      <c r="F47" s="154">
        <v>148700</v>
      </c>
      <c r="G47" s="351">
        <v>183900</v>
      </c>
      <c r="H47" s="155">
        <v>42552</v>
      </c>
      <c r="I47" s="156">
        <v>1</v>
      </c>
      <c r="J47" s="157">
        <v>0.01</v>
      </c>
      <c r="K47" s="158">
        <v>175077</v>
      </c>
      <c r="L47" s="159">
        <v>0</v>
      </c>
      <c r="M47" s="160">
        <f t="shared" si="0"/>
        <v>8823</v>
      </c>
      <c r="N47" s="161"/>
    </row>
    <row r="48" spans="1:14" s="485" customFormat="1" ht="30" x14ac:dyDescent="0.2">
      <c r="A48" s="152">
        <v>41</v>
      </c>
      <c r="B48" s="47" t="s">
        <v>4088</v>
      </c>
      <c r="C48" s="46" t="s">
        <v>4089</v>
      </c>
      <c r="D48" s="164" t="s">
        <v>4090</v>
      </c>
      <c r="E48" s="153" t="s">
        <v>3975</v>
      </c>
      <c r="F48" s="167">
        <v>121200</v>
      </c>
      <c r="G48" s="352">
        <v>206500</v>
      </c>
      <c r="H48" s="155">
        <v>42644</v>
      </c>
      <c r="I48" s="156">
        <v>1</v>
      </c>
      <c r="J48" s="157">
        <v>0.01</v>
      </c>
      <c r="K48" s="158">
        <v>196600</v>
      </c>
      <c r="L48" s="159">
        <v>685.82</v>
      </c>
      <c r="M48" s="160">
        <f t="shared" si="0"/>
        <v>9214.18</v>
      </c>
      <c r="N48" s="161"/>
    </row>
    <row r="49" spans="1:14" s="485" customFormat="1" ht="30" x14ac:dyDescent="0.2">
      <c r="A49" s="152">
        <v>42</v>
      </c>
      <c r="B49" s="47" t="s">
        <v>4091</v>
      </c>
      <c r="C49" s="46" t="s">
        <v>4016</v>
      </c>
      <c r="D49" s="46" t="s">
        <v>4092</v>
      </c>
      <c r="E49" s="153" t="s">
        <v>3975</v>
      </c>
      <c r="F49" s="154">
        <v>156400</v>
      </c>
      <c r="G49" s="351">
        <v>156400</v>
      </c>
      <c r="H49" s="155">
        <v>42705</v>
      </c>
      <c r="I49" s="156">
        <v>1</v>
      </c>
      <c r="J49" s="157">
        <v>0</v>
      </c>
      <c r="K49" s="158">
        <v>75.5</v>
      </c>
      <c r="L49" s="159">
        <v>1382.3000000000002</v>
      </c>
      <c r="M49" s="160">
        <f t="shared" si="0"/>
        <v>154942.20000000001</v>
      </c>
      <c r="N49" s="161"/>
    </row>
    <row r="50" spans="1:14" s="485" customFormat="1" ht="30" x14ac:dyDescent="0.2">
      <c r="A50" s="152">
        <v>43</v>
      </c>
      <c r="B50" s="47" t="s">
        <v>4093</v>
      </c>
      <c r="C50" s="46" t="s">
        <v>3984</v>
      </c>
      <c r="D50" s="46" t="s">
        <v>4094</v>
      </c>
      <c r="E50" s="153" t="s">
        <v>3975</v>
      </c>
      <c r="F50" s="154">
        <v>347200</v>
      </c>
      <c r="G50" s="154">
        <v>391900</v>
      </c>
      <c r="H50" s="165">
        <v>42705</v>
      </c>
      <c r="I50" s="156">
        <v>1</v>
      </c>
      <c r="J50" s="157">
        <v>0.78</v>
      </c>
      <c r="K50" s="158">
        <v>118135.56</v>
      </c>
      <c r="L50" s="159">
        <v>225472.05</v>
      </c>
      <c r="M50" s="160">
        <f t="shared" si="0"/>
        <v>48292.390000000014</v>
      </c>
      <c r="N50" s="161"/>
    </row>
    <row r="51" spans="1:14" s="485" customFormat="1" ht="30" x14ac:dyDescent="0.2">
      <c r="A51" s="152">
        <v>44</v>
      </c>
      <c r="B51" s="47" t="s">
        <v>4095</v>
      </c>
      <c r="C51" s="46" t="s">
        <v>4096</v>
      </c>
      <c r="D51" s="46" t="s">
        <v>4097</v>
      </c>
      <c r="E51" s="153" t="s">
        <v>3975</v>
      </c>
      <c r="F51" s="154">
        <v>7891200</v>
      </c>
      <c r="G51" s="154">
        <v>8321800</v>
      </c>
      <c r="H51" s="155">
        <v>43296</v>
      </c>
      <c r="I51" s="156">
        <v>1</v>
      </c>
      <c r="J51" s="157">
        <v>0.01</v>
      </c>
      <c r="K51" s="158">
        <v>7817435.1100000003</v>
      </c>
      <c r="L51" s="159">
        <v>92663.199999999983</v>
      </c>
      <c r="M51" s="160">
        <f t="shared" si="0"/>
        <v>411701.68999999971</v>
      </c>
      <c r="N51" s="161"/>
    </row>
    <row r="52" spans="1:14" s="485" customFormat="1" ht="30" x14ac:dyDescent="0.2">
      <c r="A52" s="152">
        <v>45</v>
      </c>
      <c r="B52" s="47" t="s">
        <v>4098</v>
      </c>
      <c r="C52" s="46" t="s">
        <v>4056</v>
      </c>
      <c r="D52" s="46" t="s">
        <v>4099</v>
      </c>
      <c r="E52" s="153" t="s">
        <v>3975</v>
      </c>
      <c r="F52" s="154">
        <v>626900</v>
      </c>
      <c r="G52" s="154">
        <v>626900</v>
      </c>
      <c r="H52" s="155">
        <v>42566</v>
      </c>
      <c r="I52" s="156">
        <v>1</v>
      </c>
      <c r="J52" s="157">
        <v>0.35</v>
      </c>
      <c r="K52" s="158">
        <v>516266</v>
      </c>
      <c r="L52" s="159">
        <v>90274.82</v>
      </c>
      <c r="M52" s="160">
        <f t="shared" si="0"/>
        <v>20359.179999999993</v>
      </c>
      <c r="N52" s="161"/>
    </row>
    <row r="53" spans="1:14" s="485" customFormat="1" ht="30" x14ac:dyDescent="0.2">
      <c r="A53" s="152">
        <v>46</v>
      </c>
      <c r="B53" s="47" t="s">
        <v>4100</v>
      </c>
      <c r="C53" s="46" t="s">
        <v>4101</v>
      </c>
      <c r="D53" s="46" t="s">
        <v>4102</v>
      </c>
      <c r="E53" s="153" t="s">
        <v>3975</v>
      </c>
      <c r="F53" s="154">
        <v>337800</v>
      </c>
      <c r="G53" s="154">
        <v>503500</v>
      </c>
      <c r="H53" s="155">
        <v>42566</v>
      </c>
      <c r="I53" s="156">
        <v>1</v>
      </c>
      <c r="J53" s="157">
        <v>0.2</v>
      </c>
      <c r="K53" s="158">
        <v>414900</v>
      </c>
      <c r="L53" s="159">
        <v>61370</v>
      </c>
      <c r="M53" s="160">
        <f t="shared" si="0"/>
        <v>27230</v>
      </c>
      <c r="N53" s="161"/>
    </row>
    <row r="54" spans="1:14" s="485" customFormat="1" ht="30" x14ac:dyDescent="0.2">
      <c r="A54" s="152">
        <v>47</v>
      </c>
      <c r="B54" s="47" t="s">
        <v>4103</v>
      </c>
      <c r="C54" s="46" t="s">
        <v>4104</v>
      </c>
      <c r="D54" s="46" t="s">
        <v>4105</v>
      </c>
      <c r="E54" s="153" t="s">
        <v>3975</v>
      </c>
      <c r="F54" s="167">
        <v>3304198</v>
      </c>
      <c r="G54" s="167">
        <v>1940598</v>
      </c>
      <c r="H54" s="155">
        <v>42826</v>
      </c>
      <c r="I54" s="156">
        <v>1</v>
      </c>
      <c r="J54" s="157">
        <v>0.13</v>
      </c>
      <c r="K54" s="158">
        <v>1700427.8399999999</v>
      </c>
      <c r="L54" s="159">
        <v>135883.5</v>
      </c>
      <c r="M54" s="160">
        <f t="shared" si="0"/>
        <v>104286.66000000015</v>
      </c>
      <c r="N54" s="161"/>
    </row>
    <row r="55" spans="1:14" s="485" customFormat="1" ht="30" x14ac:dyDescent="0.2">
      <c r="A55" s="152">
        <v>48</v>
      </c>
      <c r="B55" s="47" t="s">
        <v>4109</v>
      </c>
      <c r="C55" s="46" t="s">
        <v>4065</v>
      </c>
      <c r="D55" s="164" t="s">
        <v>4110</v>
      </c>
      <c r="E55" s="153" t="s">
        <v>3975</v>
      </c>
      <c r="F55" s="154">
        <v>420000</v>
      </c>
      <c r="G55" s="154">
        <v>420000</v>
      </c>
      <c r="H55" s="165">
        <v>42931</v>
      </c>
      <c r="I55" s="156">
        <v>1</v>
      </c>
      <c r="J55" s="157">
        <v>0.01</v>
      </c>
      <c r="K55" s="158">
        <v>0</v>
      </c>
      <c r="L55" s="159">
        <v>0</v>
      </c>
      <c r="M55" s="160">
        <f t="shared" si="0"/>
        <v>420000</v>
      </c>
      <c r="N55" s="161"/>
    </row>
    <row r="56" spans="1:14" s="485" customFormat="1" ht="30" x14ac:dyDescent="0.2">
      <c r="A56" s="152">
        <v>49</v>
      </c>
      <c r="B56" s="47" t="s">
        <v>4111</v>
      </c>
      <c r="C56" s="46" t="s">
        <v>4068</v>
      </c>
      <c r="D56" s="164" t="s">
        <v>4110</v>
      </c>
      <c r="E56" s="153" t="s">
        <v>3975</v>
      </c>
      <c r="F56" s="154">
        <v>420000</v>
      </c>
      <c r="G56" s="154">
        <v>420000</v>
      </c>
      <c r="H56" s="155">
        <v>42795</v>
      </c>
      <c r="I56" s="156">
        <v>1</v>
      </c>
      <c r="J56" s="157">
        <v>0.01</v>
      </c>
      <c r="K56" s="158">
        <v>0</v>
      </c>
      <c r="L56" s="159">
        <v>0</v>
      </c>
      <c r="M56" s="160">
        <f t="shared" si="0"/>
        <v>420000</v>
      </c>
      <c r="N56" s="161"/>
    </row>
    <row r="57" spans="1:14" s="485" customFormat="1" ht="30" x14ac:dyDescent="0.2">
      <c r="A57" s="152">
        <v>50</v>
      </c>
      <c r="B57" s="47" t="s">
        <v>4112</v>
      </c>
      <c r="C57" s="46" t="s">
        <v>4113</v>
      </c>
      <c r="D57" s="164" t="s">
        <v>4114</v>
      </c>
      <c r="E57" s="153" t="s">
        <v>3975</v>
      </c>
      <c r="F57" s="154">
        <v>107400</v>
      </c>
      <c r="G57" s="154">
        <v>107400</v>
      </c>
      <c r="H57" s="155">
        <v>42705</v>
      </c>
      <c r="I57" s="156">
        <v>1</v>
      </c>
      <c r="J57" s="157">
        <v>0</v>
      </c>
      <c r="K57" s="158">
        <v>0</v>
      </c>
      <c r="L57" s="159">
        <v>0</v>
      </c>
      <c r="M57" s="160">
        <f t="shared" si="0"/>
        <v>107400</v>
      </c>
      <c r="N57" s="161"/>
    </row>
    <row r="58" spans="1:14" s="485" customFormat="1" ht="30" x14ac:dyDescent="0.2">
      <c r="A58" s="152">
        <v>51</v>
      </c>
      <c r="B58" s="47" t="s">
        <v>4117</v>
      </c>
      <c r="C58" s="46" t="s">
        <v>4028</v>
      </c>
      <c r="D58" s="164" t="s">
        <v>4118</v>
      </c>
      <c r="E58" s="153" t="s">
        <v>3975</v>
      </c>
      <c r="F58" s="154">
        <v>407000</v>
      </c>
      <c r="G58" s="154">
        <v>407000</v>
      </c>
      <c r="H58" s="155">
        <v>42826</v>
      </c>
      <c r="I58" s="156">
        <v>1</v>
      </c>
      <c r="J58" s="157">
        <v>0</v>
      </c>
      <c r="K58" s="158">
        <v>0</v>
      </c>
      <c r="L58" s="159">
        <v>0</v>
      </c>
      <c r="M58" s="160">
        <f t="shared" si="0"/>
        <v>407000</v>
      </c>
      <c r="N58" s="161"/>
    </row>
    <row r="59" spans="1:14" s="485" customFormat="1" ht="30" x14ac:dyDescent="0.2">
      <c r="A59" s="152">
        <v>52</v>
      </c>
      <c r="B59" s="47" t="s">
        <v>4119</v>
      </c>
      <c r="C59" s="46" t="s">
        <v>4120</v>
      </c>
      <c r="D59" s="164" t="s">
        <v>4121</v>
      </c>
      <c r="E59" s="153" t="s">
        <v>3975</v>
      </c>
      <c r="F59" s="154">
        <v>1881800</v>
      </c>
      <c r="G59" s="154">
        <v>1881800</v>
      </c>
      <c r="H59" s="155">
        <v>42979</v>
      </c>
      <c r="I59" s="156">
        <v>1</v>
      </c>
      <c r="J59" s="157">
        <v>0</v>
      </c>
      <c r="K59" s="158">
        <v>60603.9</v>
      </c>
      <c r="L59" s="159">
        <v>31910.1</v>
      </c>
      <c r="M59" s="160">
        <f t="shared" si="0"/>
        <v>1789286</v>
      </c>
      <c r="N59" s="161"/>
    </row>
    <row r="60" spans="1:14" s="485" customFormat="1" ht="30" x14ac:dyDescent="0.2">
      <c r="A60" s="152">
        <v>53</v>
      </c>
      <c r="B60" s="47" t="s">
        <v>4122</v>
      </c>
      <c r="C60" s="46" t="s">
        <v>4028</v>
      </c>
      <c r="D60" s="46" t="s">
        <v>4123</v>
      </c>
      <c r="E60" s="153" t="s">
        <v>3975</v>
      </c>
      <c r="F60" s="154">
        <v>110100</v>
      </c>
      <c r="G60" s="154">
        <v>120600</v>
      </c>
      <c r="H60" s="165">
        <v>42736</v>
      </c>
      <c r="I60" s="156">
        <v>1</v>
      </c>
      <c r="J60" s="157">
        <v>0.15</v>
      </c>
      <c r="K60" s="158">
        <v>81143.38</v>
      </c>
      <c r="L60" s="159">
        <v>30300.370000000003</v>
      </c>
      <c r="M60" s="160">
        <f t="shared" si="0"/>
        <v>9156.2499999999927</v>
      </c>
      <c r="N60" s="161" t="s">
        <v>3360</v>
      </c>
    </row>
    <row r="61" spans="1:14" s="485" customFormat="1" ht="30" x14ac:dyDescent="0.2">
      <c r="A61" s="152">
        <v>54</v>
      </c>
      <c r="B61" s="47" t="s">
        <v>4124</v>
      </c>
      <c r="C61" s="46" t="s">
        <v>3984</v>
      </c>
      <c r="D61" s="46" t="s">
        <v>4125</v>
      </c>
      <c r="E61" s="153" t="s">
        <v>3975</v>
      </c>
      <c r="F61" s="154">
        <v>109200</v>
      </c>
      <c r="G61" s="154">
        <v>109200</v>
      </c>
      <c r="H61" s="165">
        <v>42675</v>
      </c>
      <c r="I61" s="156">
        <v>1</v>
      </c>
      <c r="J61" s="157">
        <v>0.02</v>
      </c>
      <c r="K61" s="158">
        <v>95964.26</v>
      </c>
      <c r="L61" s="159">
        <v>0</v>
      </c>
      <c r="M61" s="160">
        <f t="shared" si="0"/>
        <v>13235.740000000005</v>
      </c>
      <c r="N61" s="161"/>
    </row>
    <row r="62" spans="1:14" s="485" customFormat="1" ht="30" x14ac:dyDescent="0.2">
      <c r="A62" s="152">
        <v>55</v>
      </c>
      <c r="B62" s="47" t="s">
        <v>4126</v>
      </c>
      <c r="C62" s="46" t="s">
        <v>4050</v>
      </c>
      <c r="D62" s="46" t="s">
        <v>4125</v>
      </c>
      <c r="E62" s="153" t="s">
        <v>3975</v>
      </c>
      <c r="F62" s="154">
        <v>106700</v>
      </c>
      <c r="G62" s="154">
        <v>106700</v>
      </c>
      <c r="H62" s="165">
        <v>42705</v>
      </c>
      <c r="I62" s="156">
        <v>1</v>
      </c>
      <c r="J62" s="157">
        <v>0.02</v>
      </c>
      <c r="K62" s="158">
        <v>75389.359999999986</v>
      </c>
      <c r="L62" s="159">
        <v>0</v>
      </c>
      <c r="M62" s="160">
        <f t="shared" si="0"/>
        <v>31310.640000000014</v>
      </c>
      <c r="N62" s="161"/>
    </row>
    <row r="63" spans="1:14" s="485" customFormat="1" ht="30" x14ac:dyDescent="0.2">
      <c r="A63" s="152">
        <v>56</v>
      </c>
      <c r="B63" s="47" t="s">
        <v>4127</v>
      </c>
      <c r="C63" s="46" t="s">
        <v>4028</v>
      </c>
      <c r="D63" s="46" t="s">
        <v>4128</v>
      </c>
      <c r="E63" s="153" t="s">
        <v>3975</v>
      </c>
      <c r="F63" s="167">
        <v>19300</v>
      </c>
      <c r="G63" s="154">
        <v>19300</v>
      </c>
      <c r="H63" s="165">
        <v>42887</v>
      </c>
      <c r="I63" s="156">
        <v>1</v>
      </c>
      <c r="J63" s="157">
        <v>0</v>
      </c>
      <c r="K63" s="158">
        <v>0</v>
      </c>
      <c r="L63" s="159">
        <v>0</v>
      </c>
      <c r="M63" s="160">
        <f t="shared" si="0"/>
        <v>19300</v>
      </c>
      <c r="N63" s="47"/>
    </row>
    <row r="64" spans="1:14" s="485" customFormat="1" ht="30" x14ac:dyDescent="0.2">
      <c r="A64" s="166">
        <v>57</v>
      </c>
      <c r="B64" s="47" t="s">
        <v>4129</v>
      </c>
      <c r="C64" s="46" t="s">
        <v>4120</v>
      </c>
      <c r="D64" s="46" t="s">
        <v>4130</v>
      </c>
      <c r="E64" s="153" t="s">
        <v>3975</v>
      </c>
      <c r="F64" s="154">
        <v>65700</v>
      </c>
      <c r="G64" s="154">
        <v>65700</v>
      </c>
      <c r="H64" s="165">
        <v>42781</v>
      </c>
      <c r="I64" s="156">
        <v>1</v>
      </c>
      <c r="J64" s="157">
        <v>0</v>
      </c>
      <c r="K64" s="158">
        <v>0</v>
      </c>
      <c r="L64" s="159">
        <v>0</v>
      </c>
      <c r="M64" s="160">
        <f t="shared" si="0"/>
        <v>65700</v>
      </c>
      <c r="N64" s="161" t="s">
        <v>3360</v>
      </c>
    </row>
    <row r="65" spans="1:14" s="485" customFormat="1" ht="30" x14ac:dyDescent="0.2">
      <c r="A65" s="166">
        <v>58</v>
      </c>
      <c r="B65" s="47" t="s">
        <v>4131</v>
      </c>
      <c r="C65" s="46" t="s">
        <v>4028</v>
      </c>
      <c r="D65" s="46" t="s">
        <v>4132</v>
      </c>
      <c r="E65" s="153" t="s">
        <v>3975</v>
      </c>
      <c r="F65" s="154">
        <v>49600</v>
      </c>
      <c r="G65" s="154">
        <v>49600</v>
      </c>
      <c r="H65" s="165">
        <v>42705</v>
      </c>
      <c r="I65" s="156">
        <v>1</v>
      </c>
      <c r="J65" s="157">
        <v>0.03</v>
      </c>
      <c r="K65" s="158">
        <v>9400.9999999999964</v>
      </c>
      <c r="L65" s="159">
        <v>14063.89</v>
      </c>
      <c r="M65" s="160">
        <f t="shared" si="0"/>
        <v>26135.11</v>
      </c>
      <c r="N65" s="161"/>
    </row>
    <row r="66" spans="1:14" s="485" customFormat="1" ht="30" x14ac:dyDescent="0.2">
      <c r="A66" s="152">
        <v>59</v>
      </c>
      <c r="B66" s="47" t="s">
        <v>4133</v>
      </c>
      <c r="C66" s="46" t="s">
        <v>3996</v>
      </c>
      <c r="D66" s="46" t="s">
        <v>5123</v>
      </c>
      <c r="E66" s="153" t="s">
        <v>3975</v>
      </c>
      <c r="F66" s="154">
        <v>17700</v>
      </c>
      <c r="G66" s="154">
        <v>17700</v>
      </c>
      <c r="H66" s="155">
        <v>42614</v>
      </c>
      <c r="I66" s="156">
        <v>0.86</v>
      </c>
      <c r="J66" s="157" t="s">
        <v>3976</v>
      </c>
      <c r="K66" s="158">
        <v>0</v>
      </c>
      <c r="L66" s="159">
        <v>0</v>
      </c>
      <c r="M66" s="160">
        <f t="shared" si="0"/>
        <v>17700</v>
      </c>
      <c r="N66" s="161" t="s">
        <v>3360</v>
      </c>
    </row>
    <row r="67" spans="1:14" s="485" customFormat="1" ht="30" x14ac:dyDescent="0.2">
      <c r="A67" s="152">
        <v>60</v>
      </c>
      <c r="B67" s="47" t="s">
        <v>4135</v>
      </c>
      <c r="C67" s="46" t="s">
        <v>4136</v>
      </c>
      <c r="D67" s="164" t="s">
        <v>4137</v>
      </c>
      <c r="E67" s="153" t="s">
        <v>3975</v>
      </c>
      <c r="F67" s="154">
        <v>153100</v>
      </c>
      <c r="G67" s="154">
        <v>153100</v>
      </c>
      <c r="H67" s="165">
        <v>42583</v>
      </c>
      <c r="I67" s="156">
        <v>0.86</v>
      </c>
      <c r="J67" s="157">
        <v>0</v>
      </c>
      <c r="K67" s="158">
        <v>0</v>
      </c>
      <c r="L67" s="159">
        <v>0</v>
      </c>
      <c r="M67" s="160">
        <f t="shared" si="0"/>
        <v>153100</v>
      </c>
      <c r="N67" s="161"/>
    </row>
    <row r="68" spans="1:14" s="485" customFormat="1" ht="30" x14ac:dyDescent="0.2">
      <c r="A68" s="152">
        <v>61</v>
      </c>
      <c r="B68" s="47" t="s">
        <v>4138</v>
      </c>
      <c r="C68" s="46" t="s">
        <v>4074</v>
      </c>
      <c r="D68" s="46" t="s">
        <v>4139</v>
      </c>
      <c r="E68" s="153" t="s">
        <v>3975</v>
      </c>
      <c r="F68" s="154">
        <v>92900</v>
      </c>
      <c r="G68" s="154">
        <v>92900</v>
      </c>
      <c r="H68" s="165">
        <v>42644</v>
      </c>
      <c r="I68" s="156">
        <v>1</v>
      </c>
      <c r="J68" s="157">
        <v>0</v>
      </c>
      <c r="K68" s="158">
        <v>0</v>
      </c>
      <c r="L68" s="159">
        <v>0</v>
      </c>
      <c r="M68" s="160">
        <f t="shared" si="0"/>
        <v>92900</v>
      </c>
      <c r="N68" s="161"/>
    </row>
    <row r="69" spans="1:14" s="485" customFormat="1" ht="30" x14ac:dyDescent="0.2">
      <c r="A69" s="152">
        <v>62</v>
      </c>
      <c r="B69" s="168" t="s">
        <v>5124</v>
      </c>
      <c r="C69" s="46" t="s">
        <v>4068</v>
      </c>
      <c r="D69" s="46" t="s">
        <v>5125</v>
      </c>
      <c r="E69" s="153" t="s">
        <v>3975</v>
      </c>
      <c r="F69" s="154"/>
      <c r="G69" s="154">
        <v>41200</v>
      </c>
      <c r="H69" s="165">
        <v>42655</v>
      </c>
      <c r="I69" s="156" t="s">
        <v>3976</v>
      </c>
      <c r="J69" s="157">
        <v>0</v>
      </c>
      <c r="K69" s="158">
        <v>39200</v>
      </c>
      <c r="L69" s="159">
        <v>0</v>
      </c>
      <c r="M69" s="160">
        <f t="shared" si="0"/>
        <v>2000</v>
      </c>
      <c r="N69" s="161" t="s">
        <v>3360</v>
      </c>
    </row>
    <row r="70" spans="1:14" s="485" customFormat="1" ht="30" x14ac:dyDescent="0.2">
      <c r="A70" s="152">
        <v>63</v>
      </c>
      <c r="B70" s="47" t="s">
        <v>4143</v>
      </c>
      <c r="C70" s="46" t="s">
        <v>4144</v>
      </c>
      <c r="D70" s="46" t="s">
        <v>4145</v>
      </c>
      <c r="E70" s="153" t="s">
        <v>3975</v>
      </c>
      <c r="F70" s="167">
        <v>55800</v>
      </c>
      <c r="G70" s="154">
        <v>55800</v>
      </c>
      <c r="H70" s="165">
        <v>42552</v>
      </c>
      <c r="I70" s="156">
        <v>1</v>
      </c>
      <c r="J70" s="157">
        <v>0</v>
      </c>
      <c r="K70" s="158">
        <v>0</v>
      </c>
      <c r="L70" s="159">
        <v>0</v>
      </c>
      <c r="M70" s="160">
        <f t="shared" si="0"/>
        <v>55800</v>
      </c>
      <c r="N70" s="161"/>
    </row>
    <row r="71" spans="1:14" s="485" customFormat="1" ht="30" x14ac:dyDescent="0.2">
      <c r="A71" s="166">
        <v>64</v>
      </c>
      <c r="B71" s="47" t="s">
        <v>4146</v>
      </c>
      <c r="C71" s="46" t="s">
        <v>4050</v>
      </c>
      <c r="D71" s="46" t="s">
        <v>4147</v>
      </c>
      <c r="E71" s="153" t="s">
        <v>3975</v>
      </c>
      <c r="F71" s="154">
        <v>35100</v>
      </c>
      <c r="G71" s="154">
        <v>35100</v>
      </c>
      <c r="H71" s="165">
        <v>42618</v>
      </c>
      <c r="I71" s="156">
        <v>1</v>
      </c>
      <c r="J71" s="157">
        <v>0.02</v>
      </c>
      <c r="K71" s="158">
        <v>13333.119999999999</v>
      </c>
      <c r="L71" s="159">
        <v>0</v>
      </c>
      <c r="M71" s="160">
        <f t="shared" si="0"/>
        <v>21766.880000000001</v>
      </c>
      <c r="N71" s="161"/>
    </row>
    <row r="72" spans="1:14" s="485" customFormat="1" ht="30" x14ac:dyDescent="0.2">
      <c r="A72" s="152">
        <v>65</v>
      </c>
      <c r="B72" s="47" t="s">
        <v>4148</v>
      </c>
      <c r="C72" s="46" t="s">
        <v>4149</v>
      </c>
      <c r="D72" s="46" t="s">
        <v>4147</v>
      </c>
      <c r="E72" s="153" t="s">
        <v>3975</v>
      </c>
      <c r="F72" s="154">
        <v>162200</v>
      </c>
      <c r="G72" s="154">
        <v>162200</v>
      </c>
      <c r="H72" s="155">
        <v>42856</v>
      </c>
      <c r="I72" s="156">
        <v>0.98</v>
      </c>
      <c r="J72" s="157">
        <v>0</v>
      </c>
      <c r="K72" s="158">
        <v>0</v>
      </c>
      <c r="L72" s="159">
        <v>0</v>
      </c>
      <c r="M72" s="160">
        <f t="shared" ref="M72:M108" si="1">G72-K72-L72</f>
        <v>162200</v>
      </c>
      <c r="N72" s="161"/>
    </row>
    <row r="73" spans="1:14" s="485" customFormat="1" ht="30" x14ac:dyDescent="0.2">
      <c r="A73" s="152">
        <v>66</v>
      </c>
      <c r="B73" s="47" t="s">
        <v>4150</v>
      </c>
      <c r="C73" s="46" t="s">
        <v>4151</v>
      </c>
      <c r="D73" s="46" t="s">
        <v>4147</v>
      </c>
      <c r="E73" s="153" t="s">
        <v>3975</v>
      </c>
      <c r="F73" s="154">
        <v>162200</v>
      </c>
      <c r="G73" s="154">
        <v>162200</v>
      </c>
      <c r="H73" s="165">
        <v>42705</v>
      </c>
      <c r="I73" s="156">
        <v>0.14000000000000001</v>
      </c>
      <c r="J73" s="157">
        <v>0</v>
      </c>
      <c r="K73" s="158">
        <v>0</v>
      </c>
      <c r="L73" s="159">
        <v>0</v>
      </c>
      <c r="M73" s="160">
        <f t="shared" si="1"/>
        <v>162200</v>
      </c>
      <c r="N73" s="161"/>
    </row>
    <row r="74" spans="1:14" s="485" customFormat="1" ht="30" x14ac:dyDescent="0.2">
      <c r="A74" s="152">
        <v>67</v>
      </c>
      <c r="B74" s="47" t="s">
        <v>4152</v>
      </c>
      <c r="C74" s="46" t="s">
        <v>4153</v>
      </c>
      <c r="D74" s="46" t="s">
        <v>4154</v>
      </c>
      <c r="E74" s="153" t="s">
        <v>3975</v>
      </c>
      <c r="F74" s="154">
        <v>98900</v>
      </c>
      <c r="G74" s="154">
        <v>98900</v>
      </c>
      <c r="H74" s="165">
        <v>42675</v>
      </c>
      <c r="I74" s="156">
        <v>0.05</v>
      </c>
      <c r="J74" s="157">
        <v>0</v>
      </c>
      <c r="K74" s="158">
        <v>0</v>
      </c>
      <c r="L74" s="159">
        <v>0</v>
      </c>
      <c r="M74" s="160">
        <f t="shared" si="1"/>
        <v>98900</v>
      </c>
      <c r="N74" s="161"/>
    </row>
    <row r="75" spans="1:14" s="485" customFormat="1" ht="30" x14ac:dyDescent="0.2">
      <c r="A75" s="152">
        <v>68</v>
      </c>
      <c r="B75" s="47" t="s">
        <v>4155</v>
      </c>
      <c r="C75" s="46" t="s">
        <v>4156</v>
      </c>
      <c r="D75" s="46" t="s">
        <v>4157</v>
      </c>
      <c r="E75" s="153" t="s">
        <v>3975</v>
      </c>
      <c r="F75" s="154">
        <v>101300</v>
      </c>
      <c r="G75" s="154">
        <v>101300</v>
      </c>
      <c r="H75" s="165">
        <v>42917</v>
      </c>
      <c r="I75" s="156">
        <v>1</v>
      </c>
      <c r="J75" s="157">
        <v>0</v>
      </c>
      <c r="K75" s="158">
        <v>0</v>
      </c>
      <c r="L75" s="159">
        <v>0</v>
      </c>
      <c r="M75" s="160">
        <f t="shared" si="1"/>
        <v>101300</v>
      </c>
      <c r="N75" s="161"/>
    </row>
    <row r="76" spans="1:14" s="485" customFormat="1" ht="30" x14ac:dyDescent="0.2">
      <c r="A76" s="152">
        <v>69</v>
      </c>
      <c r="B76" s="47" t="s">
        <v>4158</v>
      </c>
      <c r="C76" s="46" t="s">
        <v>4159</v>
      </c>
      <c r="D76" s="46" t="s">
        <v>4160</v>
      </c>
      <c r="E76" s="153" t="s">
        <v>3975</v>
      </c>
      <c r="F76" s="154">
        <v>1432383</v>
      </c>
      <c r="G76" s="154">
        <v>2774800</v>
      </c>
      <c r="H76" s="155">
        <v>42826</v>
      </c>
      <c r="I76" s="156">
        <v>1</v>
      </c>
      <c r="J76" s="157">
        <v>0</v>
      </c>
      <c r="K76" s="158">
        <v>79492.059999999983</v>
      </c>
      <c r="L76" s="159">
        <v>71307.590000000011</v>
      </c>
      <c r="M76" s="160">
        <f t="shared" si="1"/>
        <v>2624000.35</v>
      </c>
      <c r="N76" s="161" t="s">
        <v>3360</v>
      </c>
    </row>
    <row r="77" spans="1:14" s="485" customFormat="1" ht="30" x14ac:dyDescent="0.2">
      <c r="A77" s="152">
        <v>70</v>
      </c>
      <c r="B77" s="168" t="s">
        <v>4719</v>
      </c>
      <c r="C77" s="46" t="s">
        <v>4053</v>
      </c>
      <c r="D77" s="46" t="s">
        <v>4161</v>
      </c>
      <c r="E77" s="153" t="s">
        <v>3975</v>
      </c>
      <c r="F77" s="154">
        <v>4200</v>
      </c>
      <c r="G77" s="154">
        <v>4200</v>
      </c>
      <c r="H77" s="165">
        <v>42552</v>
      </c>
      <c r="I77" s="156">
        <v>0.14000000000000001</v>
      </c>
      <c r="J77" s="157" t="s">
        <v>3976</v>
      </c>
      <c r="K77" s="158">
        <v>0</v>
      </c>
      <c r="L77" s="159">
        <v>0</v>
      </c>
      <c r="M77" s="160">
        <f t="shared" si="1"/>
        <v>4200</v>
      </c>
      <c r="N77" s="161"/>
    </row>
    <row r="78" spans="1:14" s="485" customFormat="1" ht="30" x14ac:dyDescent="0.2">
      <c r="A78" s="152">
        <v>71</v>
      </c>
      <c r="B78" s="47" t="s">
        <v>4162</v>
      </c>
      <c r="C78" s="46" t="s">
        <v>4016</v>
      </c>
      <c r="D78" s="46" t="s">
        <v>4163</v>
      </c>
      <c r="E78" s="153" t="s">
        <v>3975</v>
      </c>
      <c r="F78" s="154">
        <v>153600</v>
      </c>
      <c r="G78" s="154">
        <v>153600</v>
      </c>
      <c r="H78" s="155">
        <v>42658</v>
      </c>
      <c r="I78" s="156">
        <v>0</v>
      </c>
      <c r="J78" s="157" t="s">
        <v>3976</v>
      </c>
      <c r="K78" s="158">
        <v>0</v>
      </c>
      <c r="L78" s="159">
        <v>0</v>
      </c>
      <c r="M78" s="160">
        <f t="shared" si="1"/>
        <v>153600</v>
      </c>
      <c r="N78" s="161"/>
    </row>
    <row r="79" spans="1:14" s="485" customFormat="1" ht="30" x14ac:dyDescent="0.2">
      <c r="A79" s="152">
        <v>72</v>
      </c>
      <c r="B79" s="47" t="s">
        <v>4164</v>
      </c>
      <c r="C79" s="46" t="s">
        <v>4165</v>
      </c>
      <c r="D79" s="46" t="s">
        <v>4166</v>
      </c>
      <c r="E79" s="153" t="s">
        <v>3975</v>
      </c>
      <c r="F79" s="154">
        <v>443700</v>
      </c>
      <c r="G79" s="154">
        <v>443700</v>
      </c>
      <c r="H79" s="165">
        <v>43070</v>
      </c>
      <c r="I79" s="156">
        <v>0.01</v>
      </c>
      <c r="J79" s="157" t="s">
        <v>3976</v>
      </c>
      <c r="K79" s="158">
        <v>319454</v>
      </c>
      <c r="L79" s="159">
        <v>0</v>
      </c>
      <c r="M79" s="160">
        <f t="shared" si="1"/>
        <v>124246</v>
      </c>
      <c r="N79" s="161"/>
    </row>
    <row r="80" spans="1:14" s="485" customFormat="1" ht="30" x14ac:dyDescent="0.2">
      <c r="A80" s="152">
        <v>73</v>
      </c>
      <c r="B80" s="47" t="s">
        <v>4167</v>
      </c>
      <c r="C80" s="46" t="s">
        <v>4068</v>
      </c>
      <c r="D80" s="46" t="s">
        <v>4168</v>
      </c>
      <c r="E80" s="153" t="s">
        <v>3975</v>
      </c>
      <c r="F80" s="154">
        <v>858400</v>
      </c>
      <c r="G80" s="154">
        <v>702300</v>
      </c>
      <c r="H80" s="155">
        <v>42993</v>
      </c>
      <c r="I80" s="156">
        <v>0</v>
      </c>
      <c r="J80" s="157" t="s">
        <v>3976</v>
      </c>
      <c r="K80" s="158">
        <v>0</v>
      </c>
      <c r="L80" s="159">
        <v>0</v>
      </c>
      <c r="M80" s="160">
        <f t="shared" si="1"/>
        <v>702300</v>
      </c>
      <c r="N80" s="161" t="s">
        <v>3360</v>
      </c>
    </row>
    <row r="81" spans="1:14" s="485" customFormat="1" ht="30" x14ac:dyDescent="0.2">
      <c r="A81" s="152">
        <v>74</v>
      </c>
      <c r="B81" s="47" t="s">
        <v>4169</v>
      </c>
      <c r="C81" s="46" t="s">
        <v>4120</v>
      </c>
      <c r="D81" s="46" t="s">
        <v>4170</v>
      </c>
      <c r="E81" s="153" t="s">
        <v>3975</v>
      </c>
      <c r="F81" s="154">
        <v>261000</v>
      </c>
      <c r="G81" s="154">
        <v>79247</v>
      </c>
      <c r="H81" s="165">
        <v>42648</v>
      </c>
      <c r="I81" s="156">
        <v>0.01</v>
      </c>
      <c r="J81" s="157" t="s">
        <v>3976</v>
      </c>
      <c r="K81" s="158">
        <v>74246.86</v>
      </c>
      <c r="L81" s="159">
        <v>0</v>
      </c>
      <c r="M81" s="160">
        <f t="shared" si="1"/>
        <v>5000.1399999999994</v>
      </c>
      <c r="N81" s="161" t="s">
        <v>3360</v>
      </c>
    </row>
    <row r="82" spans="1:14" s="485" customFormat="1" ht="30" x14ac:dyDescent="0.2">
      <c r="A82" s="152">
        <v>75</v>
      </c>
      <c r="B82" s="47" t="s">
        <v>4171</v>
      </c>
      <c r="C82" s="46" t="s">
        <v>4120</v>
      </c>
      <c r="D82" s="46" t="s">
        <v>4172</v>
      </c>
      <c r="E82" s="153" t="s">
        <v>3975</v>
      </c>
      <c r="F82" s="154">
        <v>530700</v>
      </c>
      <c r="G82" s="154">
        <v>530700</v>
      </c>
      <c r="H82" s="165">
        <v>43070</v>
      </c>
      <c r="I82" s="156">
        <v>0</v>
      </c>
      <c r="J82" s="157" t="s">
        <v>3976</v>
      </c>
      <c r="K82" s="158">
        <v>0</v>
      </c>
      <c r="L82" s="159">
        <v>0</v>
      </c>
      <c r="M82" s="160">
        <f t="shared" si="1"/>
        <v>530700</v>
      </c>
      <c r="N82" s="161"/>
    </row>
    <row r="83" spans="1:14" s="485" customFormat="1" ht="30" x14ac:dyDescent="0.2">
      <c r="A83" s="152">
        <v>76</v>
      </c>
      <c r="B83" s="47" t="s">
        <v>4173</v>
      </c>
      <c r="C83" s="46" t="s">
        <v>4141</v>
      </c>
      <c r="D83" s="46" t="s">
        <v>4174</v>
      </c>
      <c r="E83" s="153" t="s">
        <v>3975</v>
      </c>
      <c r="F83" s="154">
        <v>164700</v>
      </c>
      <c r="G83" s="154">
        <v>164700</v>
      </c>
      <c r="H83" s="165">
        <v>42552</v>
      </c>
      <c r="I83" s="156">
        <v>0.05</v>
      </c>
      <c r="J83" s="157">
        <v>0</v>
      </c>
      <c r="K83" s="158">
        <v>0</v>
      </c>
      <c r="L83" s="159">
        <v>0</v>
      </c>
      <c r="M83" s="160">
        <f t="shared" si="1"/>
        <v>164700</v>
      </c>
      <c r="N83" s="161"/>
    </row>
    <row r="84" spans="1:14" s="485" customFormat="1" ht="30" x14ac:dyDescent="0.2">
      <c r="A84" s="152">
        <v>77</v>
      </c>
      <c r="B84" s="47" t="s">
        <v>4175</v>
      </c>
      <c r="C84" s="46" t="s">
        <v>4120</v>
      </c>
      <c r="D84" s="46" t="s">
        <v>4176</v>
      </c>
      <c r="E84" s="153" t="s">
        <v>3975</v>
      </c>
      <c r="F84" s="167">
        <v>267800</v>
      </c>
      <c r="G84" s="167">
        <v>267800</v>
      </c>
      <c r="H84" s="155">
        <v>42705</v>
      </c>
      <c r="I84" s="156">
        <v>0.01</v>
      </c>
      <c r="J84" s="157" t="s">
        <v>3976</v>
      </c>
      <c r="K84" s="158">
        <v>189810</v>
      </c>
      <c r="L84" s="159">
        <v>0</v>
      </c>
      <c r="M84" s="160">
        <f t="shared" si="1"/>
        <v>77990</v>
      </c>
      <c r="N84" s="161"/>
    </row>
    <row r="85" spans="1:14" s="485" customFormat="1" ht="30" x14ac:dyDescent="0.2">
      <c r="A85" s="152">
        <v>78</v>
      </c>
      <c r="B85" s="47" t="s">
        <v>4177</v>
      </c>
      <c r="C85" s="46" t="s">
        <v>4016</v>
      </c>
      <c r="D85" s="46" t="s">
        <v>4178</v>
      </c>
      <c r="E85" s="153" t="s">
        <v>3975</v>
      </c>
      <c r="F85" s="154">
        <v>461600</v>
      </c>
      <c r="G85" s="154">
        <v>461600</v>
      </c>
      <c r="H85" s="155">
        <v>42781</v>
      </c>
      <c r="I85" s="156">
        <v>0</v>
      </c>
      <c r="J85" s="157" t="s">
        <v>3976</v>
      </c>
      <c r="K85" s="158">
        <v>0</v>
      </c>
      <c r="L85" s="159">
        <v>0</v>
      </c>
      <c r="M85" s="160">
        <f t="shared" si="1"/>
        <v>461600</v>
      </c>
      <c r="N85" s="161"/>
    </row>
    <row r="86" spans="1:14" s="485" customFormat="1" ht="30" x14ac:dyDescent="0.2">
      <c r="A86" s="152">
        <v>79</v>
      </c>
      <c r="B86" s="47" t="s">
        <v>4179</v>
      </c>
      <c r="C86" s="46" t="s">
        <v>4180</v>
      </c>
      <c r="D86" s="46" t="s">
        <v>4181</v>
      </c>
      <c r="E86" s="153" t="s">
        <v>3975</v>
      </c>
      <c r="F86" s="167">
        <v>126900</v>
      </c>
      <c r="G86" s="154">
        <v>126900</v>
      </c>
      <c r="H86" s="165">
        <v>42887</v>
      </c>
      <c r="I86" s="156">
        <v>1</v>
      </c>
      <c r="J86" s="157">
        <v>0.03</v>
      </c>
      <c r="K86" s="158">
        <v>50271.179999999993</v>
      </c>
      <c r="L86" s="159">
        <v>369</v>
      </c>
      <c r="M86" s="160">
        <f t="shared" si="1"/>
        <v>76259.820000000007</v>
      </c>
      <c r="N86" s="161" t="s">
        <v>3360</v>
      </c>
    </row>
    <row r="87" spans="1:14" s="485" customFormat="1" ht="30" x14ac:dyDescent="0.2">
      <c r="A87" s="166">
        <v>80</v>
      </c>
      <c r="B87" s="47" t="s">
        <v>4182</v>
      </c>
      <c r="C87" s="46" t="s">
        <v>4016</v>
      </c>
      <c r="D87" s="46" t="s">
        <v>4183</v>
      </c>
      <c r="E87" s="153" t="s">
        <v>3975</v>
      </c>
      <c r="F87" s="154">
        <v>521900</v>
      </c>
      <c r="G87" s="154">
        <v>521900</v>
      </c>
      <c r="H87" s="155">
        <v>42644</v>
      </c>
      <c r="I87" s="156">
        <v>0.14000000000000001</v>
      </c>
      <c r="J87" s="157" t="s">
        <v>3976</v>
      </c>
      <c r="K87" s="158">
        <v>300425.58</v>
      </c>
      <c r="L87" s="159">
        <v>0</v>
      </c>
      <c r="M87" s="160">
        <f t="shared" si="1"/>
        <v>221474.41999999998</v>
      </c>
      <c r="N87" s="161"/>
    </row>
    <row r="88" spans="1:14" s="485" customFormat="1" ht="30" x14ac:dyDescent="0.2">
      <c r="A88" s="152">
        <v>81</v>
      </c>
      <c r="B88" s="47" t="s">
        <v>4184</v>
      </c>
      <c r="C88" s="46" t="s">
        <v>4156</v>
      </c>
      <c r="D88" s="164" t="s">
        <v>4185</v>
      </c>
      <c r="E88" s="153" t="s">
        <v>3975</v>
      </c>
      <c r="F88" s="154">
        <v>164600</v>
      </c>
      <c r="G88" s="154">
        <v>164600</v>
      </c>
      <c r="H88" s="165">
        <v>43009</v>
      </c>
      <c r="I88" s="156">
        <v>0</v>
      </c>
      <c r="J88" s="157" t="s">
        <v>3976</v>
      </c>
      <c r="K88" s="158">
        <v>0</v>
      </c>
      <c r="L88" s="159">
        <v>0</v>
      </c>
      <c r="M88" s="160">
        <f t="shared" si="1"/>
        <v>164600</v>
      </c>
      <c r="N88" s="161"/>
    </row>
    <row r="89" spans="1:14" s="485" customFormat="1" ht="30" x14ac:dyDescent="0.2">
      <c r="A89" s="152">
        <v>82</v>
      </c>
      <c r="B89" s="47" t="s">
        <v>4186</v>
      </c>
      <c r="C89" s="46" t="s">
        <v>4187</v>
      </c>
      <c r="D89" s="46" t="s">
        <v>4188</v>
      </c>
      <c r="E89" s="153" t="s">
        <v>3975</v>
      </c>
      <c r="F89" s="154">
        <v>6300</v>
      </c>
      <c r="G89" s="154">
        <v>6300</v>
      </c>
      <c r="H89" s="165">
        <v>42552</v>
      </c>
      <c r="I89" s="156">
        <v>0.14000000000000001</v>
      </c>
      <c r="J89" s="157" t="s">
        <v>3976</v>
      </c>
      <c r="K89" s="158">
        <v>0</v>
      </c>
      <c r="L89" s="159">
        <v>0</v>
      </c>
      <c r="M89" s="160">
        <f t="shared" si="1"/>
        <v>6300</v>
      </c>
      <c r="N89" s="161"/>
    </row>
    <row r="90" spans="1:14" s="485" customFormat="1" ht="30" x14ac:dyDescent="0.2">
      <c r="A90" s="152">
        <v>83</v>
      </c>
      <c r="B90" s="47" t="s">
        <v>4189</v>
      </c>
      <c r="C90" s="46" t="s">
        <v>4190</v>
      </c>
      <c r="D90" s="46" t="s">
        <v>4191</v>
      </c>
      <c r="E90" s="153" t="s">
        <v>3975</v>
      </c>
      <c r="F90" s="154">
        <v>118700</v>
      </c>
      <c r="G90" s="154">
        <v>118700</v>
      </c>
      <c r="H90" s="155">
        <v>42644</v>
      </c>
      <c r="I90" s="156">
        <v>1</v>
      </c>
      <c r="J90" s="157">
        <v>0</v>
      </c>
      <c r="K90" s="158">
        <v>0</v>
      </c>
      <c r="L90" s="159">
        <v>0</v>
      </c>
      <c r="M90" s="160">
        <f t="shared" si="1"/>
        <v>118700</v>
      </c>
      <c r="N90" s="161" t="s">
        <v>3360</v>
      </c>
    </row>
    <row r="91" spans="1:14" s="485" customFormat="1" ht="30" x14ac:dyDescent="0.2">
      <c r="A91" s="152">
        <v>84</v>
      </c>
      <c r="B91" s="47" t="s">
        <v>4192</v>
      </c>
      <c r="C91" s="46" t="s">
        <v>3990</v>
      </c>
      <c r="D91" s="46" t="s">
        <v>4193</v>
      </c>
      <c r="E91" s="153" t="s">
        <v>3975</v>
      </c>
      <c r="F91" s="154">
        <v>378000</v>
      </c>
      <c r="G91" s="351">
        <v>378000</v>
      </c>
      <c r="H91" s="155">
        <v>42644</v>
      </c>
      <c r="I91" s="156">
        <v>0.01</v>
      </c>
      <c r="J91" s="157" t="s">
        <v>3976</v>
      </c>
      <c r="K91" s="158">
        <v>305573.21000000002</v>
      </c>
      <c r="L91" s="159">
        <v>0</v>
      </c>
      <c r="M91" s="160">
        <f t="shared" si="1"/>
        <v>72426.789999999979</v>
      </c>
      <c r="N91" s="161"/>
    </row>
    <row r="92" spans="1:14" s="485" customFormat="1" ht="30" x14ac:dyDescent="0.2">
      <c r="A92" s="152">
        <v>85</v>
      </c>
      <c r="B92" s="47" t="s">
        <v>4721</v>
      </c>
      <c r="C92" s="46" t="s">
        <v>4089</v>
      </c>
      <c r="D92" s="46" t="s">
        <v>4722</v>
      </c>
      <c r="E92" s="153" t="s">
        <v>3975</v>
      </c>
      <c r="F92" s="154"/>
      <c r="G92" s="351">
        <v>6626655</v>
      </c>
      <c r="H92" s="353">
        <v>43709</v>
      </c>
      <c r="I92" s="156">
        <v>1</v>
      </c>
      <c r="J92" s="156">
        <v>0</v>
      </c>
      <c r="K92" s="158">
        <v>191172.25</v>
      </c>
      <c r="L92" s="159">
        <v>896.55</v>
      </c>
      <c r="M92" s="160">
        <f t="shared" si="1"/>
        <v>6434586.2000000002</v>
      </c>
      <c r="N92" s="161" t="s">
        <v>3360</v>
      </c>
    </row>
    <row r="93" spans="1:14" s="485" customFormat="1" ht="30" x14ac:dyDescent="0.2">
      <c r="A93" s="152">
        <v>86</v>
      </c>
      <c r="B93" s="47" t="s">
        <v>4723</v>
      </c>
      <c r="C93" s="46" t="s">
        <v>4045</v>
      </c>
      <c r="D93" s="46" t="s">
        <v>4724</v>
      </c>
      <c r="E93" s="153" t="s">
        <v>3975</v>
      </c>
      <c r="F93" s="154"/>
      <c r="G93" s="351">
        <v>45400</v>
      </c>
      <c r="H93" s="353">
        <v>42736</v>
      </c>
      <c r="I93" s="156">
        <v>1</v>
      </c>
      <c r="J93" s="156">
        <v>0</v>
      </c>
      <c r="K93" s="158">
        <v>0</v>
      </c>
      <c r="L93" s="159">
        <v>0</v>
      </c>
      <c r="M93" s="160">
        <f t="shared" si="1"/>
        <v>45400</v>
      </c>
      <c r="N93" s="161"/>
    </row>
    <row r="94" spans="1:14" s="485" customFormat="1" ht="30" x14ac:dyDescent="0.2">
      <c r="A94" s="152">
        <v>87</v>
      </c>
      <c r="B94" s="168" t="s">
        <v>4725</v>
      </c>
      <c r="C94" s="46" t="s">
        <v>4096</v>
      </c>
      <c r="D94" s="46" t="s">
        <v>4726</v>
      </c>
      <c r="E94" s="153" t="s">
        <v>3975</v>
      </c>
      <c r="F94" s="167">
        <v>0</v>
      </c>
      <c r="G94" s="154">
        <v>118200</v>
      </c>
      <c r="H94" s="169">
        <v>42614</v>
      </c>
      <c r="I94" s="156">
        <v>1</v>
      </c>
      <c r="J94" s="156">
        <v>0</v>
      </c>
      <c r="K94" s="158">
        <v>0</v>
      </c>
      <c r="L94" s="159">
        <v>0</v>
      </c>
      <c r="M94" s="160">
        <f t="shared" si="1"/>
        <v>118200</v>
      </c>
      <c r="N94" s="161"/>
    </row>
    <row r="95" spans="1:14" s="485" customFormat="1" ht="30" x14ac:dyDescent="0.2">
      <c r="A95" s="152">
        <v>88</v>
      </c>
      <c r="B95" s="47" t="s">
        <v>4115</v>
      </c>
      <c r="C95" s="46" t="s">
        <v>4068</v>
      </c>
      <c r="D95" s="164" t="s">
        <v>4729</v>
      </c>
      <c r="E95" s="153" t="s">
        <v>3975</v>
      </c>
      <c r="F95" s="154">
        <v>4693942</v>
      </c>
      <c r="G95" s="351">
        <v>30000</v>
      </c>
      <c r="H95" s="155">
        <v>42614</v>
      </c>
      <c r="I95" s="156">
        <v>0.9</v>
      </c>
      <c r="J95" s="156" t="s">
        <v>3976</v>
      </c>
      <c r="K95" s="158">
        <v>14044.32</v>
      </c>
      <c r="L95" s="159">
        <v>0</v>
      </c>
      <c r="M95" s="160">
        <f t="shared" si="1"/>
        <v>15955.68</v>
      </c>
      <c r="N95" s="161" t="s">
        <v>3360</v>
      </c>
    </row>
    <row r="96" spans="1:14" s="485" customFormat="1" ht="30" x14ac:dyDescent="0.2">
      <c r="A96" s="152">
        <v>89</v>
      </c>
      <c r="B96" s="47" t="s">
        <v>4106</v>
      </c>
      <c r="C96" s="46" t="s">
        <v>4107</v>
      </c>
      <c r="D96" s="46" t="s">
        <v>5126</v>
      </c>
      <c r="E96" s="153" t="s">
        <v>3975</v>
      </c>
      <c r="F96" s="154">
        <v>4947317</v>
      </c>
      <c r="G96" s="351">
        <v>70500</v>
      </c>
      <c r="H96" s="155">
        <v>42628</v>
      </c>
      <c r="I96" s="156">
        <v>0.86</v>
      </c>
      <c r="J96" s="157" t="s">
        <v>3976</v>
      </c>
      <c r="K96" s="158">
        <v>19837.980000000003</v>
      </c>
      <c r="L96" s="159">
        <v>45612.46</v>
      </c>
      <c r="M96" s="160">
        <f t="shared" si="1"/>
        <v>5049.5599999999977</v>
      </c>
      <c r="N96" s="161" t="s">
        <v>3360</v>
      </c>
    </row>
    <row r="97" spans="1:14" s="485" customFormat="1" ht="30" x14ac:dyDescent="0.2">
      <c r="A97" s="152">
        <v>90</v>
      </c>
      <c r="B97" s="168" t="s">
        <v>5127</v>
      </c>
      <c r="C97" s="46" t="s">
        <v>5128</v>
      </c>
      <c r="D97" s="46" t="s">
        <v>5129</v>
      </c>
      <c r="E97" s="153" t="s">
        <v>3975</v>
      </c>
      <c r="F97" s="154"/>
      <c r="G97" s="351">
        <v>295700</v>
      </c>
      <c r="H97" s="155">
        <v>42979</v>
      </c>
      <c r="I97" s="156">
        <v>0</v>
      </c>
      <c r="J97" s="157">
        <v>0</v>
      </c>
      <c r="K97" s="158">
        <v>0</v>
      </c>
      <c r="L97" s="159">
        <v>0</v>
      </c>
      <c r="M97" s="160">
        <f t="shared" si="1"/>
        <v>295700</v>
      </c>
      <c r="N97" s="161" t="s">
        <v>3360</v>
      </c>
    </row>
    <row r="98" spans="1:14" s="485" customFormat="1" ht="30" x14ac:dyDescent="0.2">
      <c r="A98" s="152">
        <v>91</v>
      </c>
      <c r="B98" s="168" t="s">
        <v>5130</v>
      </c>
      <c r="C98" s="46" t="s">
        <v>4045</v>
      </c>
      <c r="D98" s="46" t="s">
        <v>5131</v>
      </c>
      <c r="E98" s="153" t="s">
        <v>3975</v>
      </c>
      <c r="F98" s="154"/>
      <c r="G98" s="351">
        <v>123200</v>
      </c>
      <c r="H98" s="155">
        <v>42938</v>
      </c>
      <c r="I98" s="156" t="s">
        <v>3976</v>
      </c>
      <c r="J98" s="157">
        <v>0.03</v>
      </c>
      <c r="K98" s="158">
        <v>108856.5</v>
      </c>
      <c r="L98" s="159">
        <v>8178.87</v>
      </c>
      <c r="M98" s="160">
        <f t="shared" si="1"/>
        <v>6164.63</v>
      </c>
      <c r="N98" s="161" t="s">
        <v>3360</v>
      </c>
    </row>
    <row r="99" spans="1:14" s="485" customFormat="1" ht="30" x14ac:dyDescent="0.2">
      <c r="A99" s="152">
        <v>92</v>
      </c>
      <c r="B99" s="168" t="s">
        <v>5132</v>
      </c>
      <c r="C99" s="46" t="s">
        <v>4028</v>
      </c>
      <c r="D99" s="46" t="s">
        <v>5133</v>
      </c>
      <c r="E99" s="153" t="s">
        <v>3975</v>
      </c>
      <c r="F99" s="154"/>
      <c r="G99" s="351">
        <v>64700</v>
      </c>
      <c r="H99" s="155">
        <v>42736</v>
      </c>
      <c r="I99" s="156">
        <v>1</v>
      </c>
      <c r="J99" s="157">
        <v>0.01</v>
      </c>
      <c r="K99" s="158">
        <v>0</v>
      </c>
      <c r="L99" s="159">
        <v>0</v>
      </c>
      <c r="M99" s="160">
        <f t="shared" si="1"/>
        <v>64700</v>
      </c>
      <c r="N99" s="161" t="s">
        <v>3360</v>
      </c>
    </row>
    <row r="100" spans="1:14" s="485" customFormat="1" ht="30" x14ac:dyDescent="0.2">
      <c r="A100" s="152">
        <v>93</v>
      </c>
      <c r="B100" s="168" t="s">
        <v>5134</v>
      </c>
      <c r="C100" s="46" t="s">
        <v>4194</v>
      </c>
      <c r="D100" s="46" t="s">
        <v>5135</v>
      </c>
      <c r="E100" s="153" t="s">
        <v>3975</v>
      </c>
      <c r="F100" s="154"/>
      <c r="G100" s="351">
        <v>94500</v>
      </c>
      <c r="H100" s="155">
        <v>42696</v>
      </c>
      <c r="I100" s="156" t="s">
        <v>3976</v>
      </c>
      <c r="J100" s="157">
        <v>0</v>
      </c>
      <c r="K100" s="158">
        <v>0</v>
      </c>
      <c r="L100" s="159">
        <v>0</v>
      </c>
      <c r="M100" s="160">
        <f t="shared" si="1"/>
        <v>94500</v>
      </c>
      <c r="N100" s="161" t="s">
        <v>3360</v>
      </c>
    </row>
    <row r="101" spans="1:14" s="485" customFormat="1" ht="30" x14ac:dyDescent="0.2">
      <c r="A101" s="152">
        <v>94</v>
      </c>
      <c r="B101" s="168" t="s">
        <v>5136</v>
      </c>
      <c r="C101" s="46" t="s">
        <v>5137</v>
      </c>
      <c r="D101" s="46" t="s">
        <v>5138</v>
      </c>
      <c r="E101" s="153" t="s">
        <v>3975</v>
      </c>
      <c r="F101" s="154"/>
      <c r="G101" s="351">
        <v>89700</v>
      </c>
      <c r="H101" s="155">
        <v>42809</v>
      </c>
      <c r="I101" s="156">
        <v>0</v>
      </c>
      <c r="J101" s="157">
        <v>0</v>
      </c>
      <c r="K101" s="158">
        <v>0</v>
      </c>
      <c r="L101" s="159">
        <v>0</v>
      </c>
      <c r="M101" s="160">
        <f t="shared" si="1"/>
        <v>89700</v>
      </c>
      <c r="N101" s="161" t="s">
        <v>3360</v>
      </c>
    </row>
    <row r="102" spans="1:14" s="485" customFormat="1" ht="30" x14ac:dyDescent="0.2">
      <c r="A102" s="152">
        <v>95</v>
      </c>
      <c r="B102" s="168" t="s">
        <v>5139</v>
      </c>
      <c r="C102" s="46" t="s">
        <v>5140</v>
      </c>
      <c r="D102" s="46" t="s">
        <v>5141</v>
      </c>
      <c r="E102" s="153" t="s">
        <v>3975</v>
      </c>
      <c r="F102" s="154"/>
      <c r="G102" s="351">
        <v>313600</v>
      </c>
      <c r="H102" s="155">
        <v>42737</v>
      </c>
      <c r="I102" s="156">
        <v>0.01</v>
      </c>
      <c r="J102" s="157">
        <v>0</v>
      </c>
      <c r="K102" s="158">
        <v>0</v>
      </c>
      <c r="L102" s="159">
        <v>0</v>
      </c>
      <c r="M102" s="160">
        <f t="shared" si="1"/>
        <v>313600</v>
      </c>
      <c r="N102" s="161" t="s">
        <v>3360</v>
      </c>
    </row>
    <row r="103" spans="1:14" s="485" customFormat="1" ht="30" x14ac:dyDescent="0.2">
      <c r="A103" s="152">
        <v>96</v>
      </c>
      <c r="B103" s="168" t="s">
        <v>5142</v>
      </c>
      <c r="C103" s="46" t="s">
        <v>5128</v>
      </c>
      <c r="D103" s="46" t="s">
        <v>5143</v>
      </c>
      <c r="E103" s="153" t="s">
        <v>3975</v>
      </c>
      <c r="F103" s="154"/>
      <c r="G103" s="351">
        <v>101600</v>
      </c>
      <c r="H103" s="155">
        <v>42896</v>
      </c>
      <c r="I103" s="156">
        <v>0</v>
      </c>
      <c r="J103" s="157">
        <v>0</v>
      </c>
      <c r="K103" s="158">
        <v>0</v>
      </c>
      <c r="L103" s="159">
        <v>0</v>
      </c>
      <c r="M103" s="160">
        <f t="shared" si="1"/>
        <v>101600</v>
      </c>
      <c r="N103" s="161" t="s">
        <v>3360</v>
      </c>
    </row>
    <row r="104" spans="1:14" s="485" customFormat="1" ht="30" x14ac:dyDescent="0.2">
      <c r="A104" s="152">
        <v>97</v>
      </c>
      <c r="B104" s="168" t="s">
        <v>5144</v>
      </c>
      <c r="C104" s="46" t="s">
        <v>4080</v>
      </c>
      <c r="D104" s="46" t="s">
        <v>5145</v>
      </c>
      <c r="E104" s="153" t="s">
        <v>3975</v>
      </c>
      <c r="F104" s="154"/>
      <c r="G104" s="351">
        <v>73700</v>
      </c>
      <c r="H104" s="155">
        <v>42781</v>
      </c>
      <c r="I104" s="156">
        <v>1</v>
      </c>
      <c r="J104" s="157">
        <v>0.01</v>
      </c>
      <c r="K104" s="158">
        <v>39795</v>
      </c>
      <c r="L104" s="159">
        <v>0</v>
      </c>
      <c r="M104" s="160">
        <f t="shared" si="1"/>
        <v>33905</v>
      </c>
      <c r="N104" s="161" t="s">
        <v>3360</v>
      </c>
    </row>
    <row r="105" spans="1:14" s="485" customFormat="1" ht="30" x14ac:dyDescent="0.2">
      <c r="A105" s="152">
        <v>98</v>
      </c>
      <c r="B105" s="168" t="s">
        <v>5146</v>
      </c>
      <c r="C105" s="46" t="s">
        <v>4104</v>
      </c>
      <c r="D105" s="46" t="s">
        <v>5145</v>
      </c>
      <c r="E105" s="153" t="s">
        <v>3975</v>
      </c>
      <c r="F105" s="154"/>
      <c r="G105" s="351">
        <v>51600</v>
      </c>
      <c r="H105" s="155">
        <v>42795</v>
      </c>
      <c r="I105" s="156">
        <v>1</v>
      </c>
      <c r="J105" s="157">
        <v>0.01</v>
      </c>
      <c r="K105" s="158">
        <v>44998.35</v>
      </c>
      <c r="L105" s="159">
        <v>0</v>
      </c>
      <c r="M105" s="160">
        <f t="shared" si="1"/>
        <v>6601.6500000000015</v>
      </c>
      <c r="N105" s="161" t="s">
        <v>3360</v>
      </c>
    </row>
    <row r="106" spans="1:14" s="485" customFormat="1" ht="30" x14ac:dyDescent="0.2">
      <c r="A106" s="152">
        <v>99</v>
      </c>
      <c r="B106" s="168" t="s">
        <v>5147</v>
      </c>
      <c r="C106" s="46" t="s">
        <v>3990</v>
      </c>
      <c r="D106" s="46" t="s">
        <v>5148</v>
      </c>
      <c r="E106" s="153" t="s">
        <v>3975</v>
      </c>
      <c r="F106" s="154"/>
      <c r="G106" s="351">
        <v>207900</v>
      </c>
      <c r="H106" s="155">
        <v>42948</v>
      </c>
      <c r="I106" s="156">
        <v>1</v>
      </c>
      <c r="J106" s="157">
        <v>0</v>
      </c>
      <c r="K106" s="158">
        <v>0</v>
      </c>
      <c r="L106" s="159">
        <v>0</v>
      </c>
      <c r="M106" s="160">
        <f t="shared" si="1"/>
        <v>207900</v>
      </c>
      <c r="N106" s="161" t="s">
        <v>3360</v>
      </c>
    </row>
    <row r="107" spans="1:14" s="485" customFormat="1" ht="30" x14ac:dyDescent="0.2">
      <c r="A107" s="152">
        <v>100</v>
      </c>
      <c r="B107" s="168" t="s">
        <v>5149</v>
      </c>
      <c r="C107" s="46" t="s">
        <v>5150</v>
      </c>
      <c r="D107" s="46" t="s">
        <v>5151</v>
      </c>
      <c r="E107" s="153" t="s">
        <v>3975</v>
      </c>
      <c r="F107" s="154"/>
      <c r="G107" s="351">
        <v>23756</v>
      </c>
      <c r="H107" s="155">
        <v>43040</v>
      </c>
      <c r="I107" s="156">
        <v>1</v>
      </c>
      <c r="J107" s="157">
        <v>7.0000000000000007E-2</v>
      </c>
      <c r="K107" s="158">
        <v>4645</v>
      </c>
      <c r="L107" s="159">
        <v>970.33</v>
      </c>
      <c r="M107" s="160">
        <f t="shared" si="1"/>
        <v>18140.669999999998</v>
      </c>
      <c r="N107" s="161" t="s">
        <v>3360</v>
      </c>
    </row>
    <row r="108" spans="1:14" s="485" customFormat="1" ht="30" x14ac:dyDescent="0.2">
      <c r="A108" s="152" t="s">
        <v>3976</v>
      </c>
      <c r="B108" s="168" t="s">
        <v>4731</v>
      </c>
      <c r="C108" s="46" t="s">
        <v>4194</v>
      </c>
      <c r="D108" s="46" t="s">
        <v>4195</v>
      </c>
      <c r="E108" s="153" t="s">
        <v>3975</v>
      </c>
      <c r="F108" s="154">
        <v>103700</v>
      </c>
      <c r="G108" s="351">
        <v>0</v>
      </c>
      <c r="H108" s="155">
        <v>42795</v>
      </c>
      <c r="I108" s="156">
        <v>1</v>
      </c>
      <c r="J108" s="157">
        <v>0.03</v>
      </c>
      <c r="K108" s="158">
        <v>0</v>
      </c>
      <c r="L108" s="159">
        <v>0</v>
      </c>
      <c r="M108" s="160">
        <f t="shared" si="1"/>
        <v>0</v>
      </c>
      <c r="N108" s="161"/>
    </row>
    <row r="109" spans="1:14" s="485" customFormat="1" ht="30" x14ac:dyDescent="0.2">
      <c r="A109" s="152" t="s">
        <v>3976</v>
      </c>
      <c r="B109" s="47" t="s">
        <v>4140</v>
      </c>
      <c r="C109" s="46" t="s">
        <v>4141</v>
      </c>
      <c r="D109" s="46" t="s">
        <v>4142</v>
      </c>
      <c r="E109" s="153" t="s">
        <v>3975</v>
      </c>
      <c r="F109" s="154">
        <v>48700</v>
      </c>
      <c r="G109" s="154">
        <v>0</v>
      </c>
      <c r="H109" s="155" t="s">
        <v>3976</v>
      </c>
      <c r="I109" s="156" t="s">
        <v>3976</v>
      </c>
      <c r="J109" s="157" t="s">
        <v>3976</v>
      </c>
      <c r="K109" s="158">
        <v>0</v>
      </c>
      <c r="L109" s="159">
        <v>0</v>
      </c>
      <c r="M109" s="160">
        <f>G109-K109-L109</f>
        <v>0</v>
      </c>
      <c r="N109" s="161" t="s">
        <v>3360</v>
      </c>
    </row>
    <row r="110" spans="1:14" s="485" customFormat="1" ht="30.75" thickBot="1" x14ac:dyDescent="0.25">
      <c r="A110" s="152" t="s">
        <v>3976</v>
      </c>
      <c r="B110" s="168" t="s">
        <v>4727</v>
      </c>
      <c r="C110" s="46" t="s">
        <v>4144</v>
      </c>
      <c r="D110" s="46" t="s">
        <v>4728</v>
      </c>
      <c r="E110" s="153" t="s">
        <v>3975</v>
      </c>
      <c r="F110" s="167">
        <v>0</v>
      </c>
      <c r="G110" s="154">
        <v>0</v>
      </c>
      <c r="H110" s="155" t="s">
        <v>3976</v>
      </c>
      <c r="I110" s="156" t="s">
        <v>3976</v>
      </c>
      <c r="J110" s="157" t="s">
        <v>3976</v>
      </c>
      <c r="K110" s="158">
        <v>0</v>
      </c>
      <c r="L110" s="159">
        <v>0</v>
      </c>
      <c r="M110" s="160">
        <f>G110-K110-L110</f>
        <v>0</v>
      </c>
      <c r="N110" s="161" t="s">
        <v>3360</v>
      </c>
    </row>
    <row r="111" spans="1:14" s="485" customFormat="1" ht="16.5" thickBot="1" x14ac:dyDescent="0.3">
      <c r="A111" s="354"/>
      <c r="B111" s="11"/>
      <c r="C111" s="15"/>
      <c r="D111" s="170"/>
      <c r="E111" s="39" t="s">
        <v>38</v>
      </c>
      <c r="F111" s="41">
        <f>SUM(F8:F110)</f>
        <v>56393900.620000005</v>
      </c>
      <c r="G111" s="41">
        <f>SUM(G8:G110)</f>
        <v>57638273.049999997</v>
      </c>
      <c r="H111" s="171"/>
      <c r="I111" s="172"/>
      <c r="J111" s="486"/>
      <c r="K111" s="41">
        <f>SUM(K8:K110)</f>
        <v>29712682.549999997</v>
      </c>
      <c r="L111" s="41">
        <f>SUM(L8:L110)</f>
        <v>6544679.1199999992</v>
      </c>
      <c r="M111" s="41">
        <f>SUM(M8:M110)</f>
        <v>21380911.379999999</v>
      </c>
      <c r="N111" s="173"/>
    </row>
    <row r="112" spans="1:14" x14ac:dyDescent="0.2">
      <c r="A112" s="149"/>
      <c r="B112" s="12"/>
      <c r="C112" s="12"/>
      <c r="D112" s="170"/>
      <c r="E112" s="12"/>
      <c r="F112" s="12"/>
      <c r="G112" s="12"/>
      <c r="H112" s="149"/>
      <c r="I112" s="149"/>
      <c r="J112" s="12"/>
      <c r="K112" s="12"/>
      <c r="L112" s="12"/>
      <c r="M112" s="12"/>
      <c r="N112" s="11"/>
    </row>
    <row r="113" spans="1:1" s="487" customFormat="1" x14ac:dyDescent="0.2">
      <c r="A113" s="149"/>
    </row>
    <row r="114" spans="1:1" s="487" customFormat="1" x14ac:dyDescent="0.2">
      <c r="A114" s="149"/>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topLeftCell="A4" workbookViewId="0">
      <selection activeCell="B8" sqref="B8:N8"/>
    </sheetView>
  </sheetViews>
  <sheetFormatPr defaultRowHeight="15" x14ac:dyDescent="0.2"/>
  <cols>
    <col min="1" max="1" width="10.109375" style="148" customWidth="1"/>
    <col min="2" max="2" width="13.88671875" style="485" customWidth="1"/>
    <col min="3" max="3" width="24" style="485" customWidth="1"/>
    <col min="4" max="4" width="51.33203125" style="485" customWidth="1"/>
    <col min="5" max="5" width="18" style="485" customWidth="1"/>
    <col min="6" max="6" width="14.5546875" style="485" customWidth="1"/>
    <col min="7" max="7" width="14.33203125" style="485" customWidth="1"/>
    <col min="8" max="9" width="12.88671875" style="485" customWidth="1"/>
    <col min="10" max="10" width="13.33203125" style="485" customWidth="1"/>
    <col min="11" max="11" width="12.88671875" style="485" customWidth="1"/>
    <col min="12" max="14" width="13.21875" style="485" customWidth="1"/>
    <col min="15" max="15" width="12.109375" style="487" customWidth="1"/>
    <col min="16" max="16" width="11.5546875" style="487" customWidth="1"/>
    <col min="17" max="17" width="9.6640625" style="487" bestFit="1" customWidth="1"/>
    <col min="18" max="18" width="7.77734375" style="487" customWidth="1"/>
    <col min="19" max="19" width="12.6640625" style="487" customWidth="1"/>
    <col min="20" max="21" width="12.5546875" style="487" customWidth="1"/>
    <col min="22" max="16384" width="8.88671875" style="487"/>
  </cols>
  <sheetData>
    <row r="1" spans="1:14" ht="23.25" customHeight="1" x14ac:dyDescent="0.25">
      <c r="B1" s="5" t="s">
        <v>3</v>
      </c>
      <c r="C1" s="917" t="str">
        <f>+'[3]Template June 2016'!C1:D1</f>
        <v>Texas Department of Criminal Justice - 696</v>
      </c>
      <c r="D1" s="919"/>
      <c r="E1" s="22"/>
      <c r="F1" s="487"/>
      <c r="G1" s="487"/>
      <c r="H1" s="487"/>
      <c r="I1" s="12"/>
      <c r="J1" s="487"/>
      <c r="K1" s="487"/>
      <c r="L1" s="487"/>
      <c r="M1" s="487"/>
      <c r="N1" s="487"/>
    </row>
    <row r="2" spans="1:14" ht="23.25" customHeight="1" x14ac:dyDescent="0.25">
      <c r="B2" s="5" t="s">
        <v>4</v>
      </c>
      <c r="C2" s="920">
        <f>+'[3]Template June 2016'!C2:D2</f>
        <v>42536</v>
      </c>
      <c r="D2" s="921"/>
      <c r="E2" s="23"/>
      <c r="F2" s="487"/>
      <c r="G2" s="12"/>
      <c r="H2" s="33"/>
      <c r="I2" s="12"/>
      <c r="J2" s="12"/>
      <c r="K2" s="487"/>
      <c r="L2" s="487"/>
      <c r="M2" s="34"/>
      <c r="N2" s="487"/>
    </row>
    <row r="3" spans="1:14" ht="23.25" customHeight="1" x14ac:dyDescent="0.25">
      <c r="B3" s="5" t="s">
        <v>5</v>
      </c>
      <c r="C3" s="917" t="str">
        <f>+'[3]Template June 2016'!C3:D3</f>
        <v>Jerry McGinty, Chief Financial Officer</v>
      </c>
      <c r="D3" s="919"/>
      <c r="E3" s="24"/>
      <c r="F3" s="487"/>
      <c r="G3" s="487"/>
      <c r="H3" s="487"/>
      <c r="I3" s="487"/>
      <c r="J3" s="487"/>
      <c r="K3" s="487"/>
      <c r="L3" s="487"/>
      <c r="M3" s="487"/>
      <c r="N3" s="487"/>
    </row>
    <row r="4" spans="1:14" ht="9" customHeight="1" x14ac:dyDescent="0.25">
      <c r="B4" s="8"/>
      <c r="C4" s="9"/>
      <c r="D4" s="1"/>
      <c r="E4" s="1"/>
      <c r="F4" s="487"/>
      <c r="G4" s="487"/>
      <c r="H4" s="487"/>
      <c r="I4" s="487"/>
      <c r="J4" s="487"/>
      <c r="K4" s="487"/>
      <c r="L4" s="487"/>
      <c r="M4" s="487"/>
      <c r="N4" s="487"/>
    </row>
    <row r="5" spans="1:14" ht="15.75" customHeight="1" x14ac:dyDescent="0.2">
      <c r="A5" s="914" t="s">
        <v>10</v>
      </c>
      <c r="B5" s="927" t="s">
        <v>27</v>
      </c>
      <c r="C5" s="928"/>
      <c r="D5" s="928"/>
      <c r="E5" s="928"/>
      <c r="F5" s="928"/>
      <c r="G5" s="928"/>
      <c r="H5" s="928"/>
      <c r="I5" s="928"/>
      <c r="J5" s="928"/>
      <c r="K5" s="928"/>
      <c r="L5" s="928"/>
      <c r="M5" s="928"/>
      <c r="N5" s="929"/>
    </row>
    <row r="6" spans="1:14" ht="15.75" customHeight="1" x14ac:dyDescent="0.2">
      <c r="A6" s="915"/>
      <c r="B6" s="930"/>
      <c r="C6" s="931"/>
      <c r="D6" s="931"/>
      <c r="E6" s="931"/>
      <c r="F6" s="931"/>
      <c r="G6" s="931"/>
      <c r="H6" s="931"/>
      <c r="I6" s="931"/>
      <c r="J6" s="931"/>
      <c r="K6" s="931"/>
      <c r="L6" s="931"/>
      <c r="M6" s="931"/>
      <c r="N6" s="932"/>
    </row>
    <row r="7" spans="1:14" s="1" customFormat="1" ht="50.25" customHeight="1" x14ac:dyDescent="0.2">
      <c r="A7" s="916"/>
      <c r="B7" s="933"/>
      <c r="C7" s="934"/>
      <c r="D7" s="934"/>
      <c r="E7" s="934"/>
      <c r="F7" s="934"/>
      <c r="G7" s="934"/>
      <c r="H7" s="934"/>
      <c r="I7" s="934"/>
      <c r="J7" s="934"/>
      <c r="K7" s="934"/>
      <c r="L7" s="934"/>
      <c r="M7" s="934"/>
      <c r="N7" s="935"/>
    </row>
    <row r="8" spans="1:14" ht="45" customHeight="1" x14ac:dyDescent="0.2">
      <c r="A8" s="152">
        <v>1</v>
      </c>
      <c r="B8" s="1039" t="s">
        <v>5152</v>
      </c>
      <c r="C8" s="1040"/>
      <c r="D8" s="1040"/>
      <c r="E8" s="1040"/>
      <c r="F8" s="1040"/>
      <c r="G8" s="1040"/>
      <c r="H8" s="1040"/>
      <c r="I8" s="1040"/>
      <c r="J8" s="1040"/>
      <c r="K8" s="1040"/>
      <c r="L8" s="1040"/>
      <c r="M8" s="1040"/>
      <c r="N8" s="1041"/>
    </row>
    <row r="9" spans="1:14" ht="45" customHeight="1" x14ac:dyDescent="0.2">
      <c r="A9" s="152">
        <v>2</v>
      </c>
      <c r="B9" s="1039" t="s">
        <v>5153</v>
      </c>
      <c r="C9" s="1040"/>
      <c r="D9" s="1040"/>
      <c r="E9" s="1040"/>
      <c r="F9" s="1040"/>
      <c r="G9" s="1040"/>
      <c r="H9" s="1040"/>
      <c r="I9" s="1040"/>
      <c r="J9" s="1040"/>
      <c r="K9" s="1040"/>
      <c r="L9" s="1040"/>
      <c r="M9" s="1040"/>
      <c r="N9" s="1041"/>
    </row>
    <row r="10" spans="1:14" ht="45" customHeight="1" x14ac:dyDescent="0.2">
      <c r="A10" s="152">
        <v>5</v>
      </c>
      <c r="B10" s="1039" t="s">
        <v>5154</v>
      </c>
      <c r="C10" s="1040"/>
      <c r="D10" s="1040"/>
      <c r="E10" s="1040"/>
      <c r="F10" s="1040"/>
      <c r="G10" s="1040"/>
      <c r="H10" s="1040"/>
      <c r="I10" s="1040"/>
      <c r="J10" s="1040"/>
      <c r="K10" s="1040"/>
      <c r="L10" s="1040"/>
      <c r="M10" s="1040"/>
      <c r="N10" s="1041"/>
    </row>
    <row r="11" spans="1:14" ht="45" customHeight="1" x14ac:dyDescent="0.2">
      <c r="A11" s="152">
        <v>6</v>
      </c>
      <c r="B11" s="1039" t="s">
        <v>5155</v>
      </c>
      <c r="C11" s="1040"/>
      <c r="D11" s="1040"/>
      <c r="E11" s="1040"/>
      <c r="F11" s="1040"/>
      <c r="G11" s="1040"/>
      <c r="H11" s="1040"/>
      <c r="I11" s="1040"/>
      <c r="J11" s="1040"/>
      <c r="K11" s="1040"/>
      <c r="L11" s="1040"/>
      <c r="M11" s="1040"/>
      <c r="N11" s="1041"/>
    </row>
    <row r="12" spans="1:14" ht="45" customHeight="1" x14ac:dyDescent="0.2">
      <c r="A12" s="152">
        <v>8</v>
      </c>
      <c r="B12" s="1039" t="s">
        <v>5156</v>
      </c>
      <c r="C12" s="1040"/>
      <c r="D12" s="1040"/>
      <c r="E12" s="1040"/>
      <c r="F12" s="1040"/>
      <c r="G12" s="1040"/>
      <c r="H12" s="1040"/>
      <c r="I12" s="1040"/>
      <c r="J12" s="1040"/>
      <c r="K12" s="1040"/>
      <c r="L12" s="1040"/>
      <c r="M12" s="1040"/>
      <c r="N12" s="1041"/>
    </row>
    <row r="13" spans="1:14" ht="45" customHeight="1" x14ac:dyDescent="0.2">
      <c r="A13" s="152">
        <v>11</v>
      </c>
      <c r="B13" s="1039" t="s">
        <v>5157</v>
      </c>
      <c r="C13" s="1040"/>
      <c r="D13" s="1040"/>
      <c r="E13" s="1040"/>
      <c r="F13" s="1040"/>
      <c r="G13" s="1040"/>
      <c r="H13" s="1040"/>
      <c r="I13" s="1040"/>
      <c r="J13" s="1040"/>
      <c r="K13" s="1040"/>
      <c r="L13" s="1040"/>
      <c r="M13" s="1040"/>
      <c r="N13" s="1041"/>
    </row>
    <row r="14" spans="1:14" ht="45" customHeight="1" x14ac:dyDescent="0.2">
      <c r="A14" s="152">
        <v>13</v>
      </c>
      <c r="B14" s="1039" t="s">
        <v>5152</v>
      </c>
      <c r="C14" s="1040"/>
      <c r="D14" s="1040"/>
      <c r="E14" s="1040"/>
      <c r="F14" s="1040"/>
      <c r="G14" s="1040"/>
      <c r="H14" s="1040"/>
      <c r="I14" s="1040"/>
      <c r="J14" s="1040"/>
      <c r="K14" s="1040"/>
      <c r="L14" s="1040"/>
      <c r="M14" s="1040"/>
      <c r="N14" s="1041"/>
    </row>
    <row r="15" spans="1:14" ht="45" customHeight="1" x14ac:dyDescent="0.2">
      <c r="A15" s="152">
        <v>14</v>
      </c>
      <c r="B15" s="1039" t="s">
        <v>5158</v>
      </c>
      <c r="C15" s="1040"/>
      <c r="D15" s="1040"/>
      <c r="E15" s="1040"/>
      <c r="F15" s="1040"/>
      <c r="G15" s="1040"/>
      <c r="H15" s="1040"/>
      <c r="I15" s="1040"/>
      <c r="J15" s="1040"/>
      <c r="K15" s="1040"/>
      <c r="L15" s="1040"/>
      <c r="M15" s="1040"/>
      <c r="N15" s="1041"/>
    </row>
    <row r="16" spans="1:14" ht="45" customHeight="1" x14ac:dyDescent="0.2">
      <c r="A16" s="152">
        <v>17</v>
      </c>
      <c r="B16" s="1039" t="s">
        <v>5159</v>
      </c>
      <c r="C16" s="1040"/>
      <c r="D16" s="1040"/>
      <c r="E16" s="1040"/>
      <c r="F16" s="1040"/>
      <c r="G16" s="1040"/>
      <c r="H16" s="1040"/>
      <c r="I16" s="1040"/>
      <c r="J16" s="1040"/>
      <c r="K16" s="1040"/>
      <c r="L16" s="1040"/>
      <c r="M16" s="1040"/>
      <c r="N16" s="1041"/>
    </row>
    <row r="17" spans="1:14" ht="45" customHeight="1" x14ac:dyDescent="0.2">
      <c r="A17" s="152">
        <v>18</v>
      </c>
      <c r="B17" s="1039" t="s">
        <v>5160</v>
      </c>
      <c r="C17" s="1040"/>
      <c r="D17" s="1040"/>
      <c r="E17" s="1040"/>
      <c r="F17" s="1040"/>
      <c r="G17" s="1040"/>
      <c r="H17" s="1040"/>
      <c r="I17" s="1040"/>
      <c r="J17" s="1040"/>
      <c r="K17" s="1040"/>
      <c r="L17" s="1040"/>
      <c r="M17" s="1040"/>
      <c r="N17" s="1041"/>
    </row>
    <row r="18" spans="1:14" ht="45" customHeight="1" x14ac:dyDescent="0.2">
      <c r="A18" s="152">
        <v>19</v>
      </c>
      <c r="B18" s="1039" t="s">
        <v>5161</v>
      </c>
      <c r="C18" s="1040"/>
      <c r="D18" s="1040"/>
      <c r="E18" s="1040"/>
      <c r="F18" s="1040"/>
      <c r="G18" s="1040"/>
      <c r="H18" s="1040"/>
      <c r="I18" s="1040"/>
      <c r="J18" s="1040"/>
      <c r="K18" s="1040"/>
      <c r="L18" s="1040"/>
      <c r="M18" s="1040"/>
      <c r="N18" s="1041"/>
    </row>
    <row r="19" spans="1:14" ht="45" customHeight="1" x14ac:dyDescent="0.2">
      <c r="A19" s="152">
        <v>27</v>
      </c>
      <c r="B19" s="1039" t="s">
        <v>5162</v>
      </c>
      <c r="C19" s="1040"/>
      <c r="D19" s="1040"/>
      <c r="E19" s="1040"/>
      <c r="F19" s="1040"/>
      <c r="G19" s="1040"/>
      <c r="H19" s="1040"/>
      <c r="I19" s="1040"/>
      <c r="J19" s="1040"/>
      <c r="K19" s="1040"/>
      <c r="L19" s="1040"/>
      <c r="M19" s="1040"/>
      <c r="N19" s="1041"/>
    </row>
    <row r="20" spans="1:14" ht="45" customHeight="1" x14ac:dyDescent="0.2">
      <c r="A20" s="152">
        <v>29</v>
      </c>
      <c r="B20" s="1039" t="s">
        <v>5163</v>
      </c>
      <c r="C20" s="1040"/>
      <c r="D20" s="1040"/>
      <c r="E20" s="1040"/>
      <c r="F20" s="1040"/>
      <c r="G20" s="1040"/>
      <c r="H20" s="1040"/>
      <c r="I20" s="1040"/>
      <c r="J20" s="1040"/>
      <c r="K20" s="1040"/>
      <c r="L20" s="1040"/>
      <c r="M20" s="1040"/>
      <c r="N20" s="1041"/>
    </row>
    <row r="21" spans="1:14" ht="45" customHeight="1" x14ac:dyDescent="0.2">
      <c r="A21" s="152">
        <v>37</v>
      </c>
      <c r="B21" s="1039" t="s">
        <v>5164</v>
      </c>
      <c r="C21" s="1040"/>
      <c r="D21" s="1040"/>
      <c r="E21" s="1040"/>
      <c r="F21" s="1040"/>
      <c r="G21" s="1040"/>
      <c r="H21" s="1040"/>
      <c r="I21" s="1040"/>
      <c r="J21" s="1040"/>
      <c r="K21" s="1040"/>
      <c r="L21" s="1040"/>
      <c r="M21" s="1040"/>
      <c r="N21" s="1041"/>
    </row>
    <row r="22" spans="1:14" ht="45" customHeight="1" x14ac:dyDescent="0.2">
      <c r="A22" s="152">
        <v>38</v>
      </c>
      <c r="B22" s="1039" t="s">
        <v>5165</v>
      </c>
      <c r="C22" s="1040"/>
      <c r="D22" s="1040"/>
      <c r="E22" s="1040"/>
      <c r="F22" s="1040"/>
      <c r="G22" s="1040"/>
      <c r="H22" s="1040"/>
      <c r="I22" s="1040"/>
      <c r="J22" s="1040"/>
      <c r="K22" s="1040"/>
      <c r="L22" s="1040"/>
      <c r="M22" s="1040"/>
      <c r="N22" s="1041"/>
    </row>
    <row r="23" spans="1:14" ht="45" customHeight="1" x14ac:dyDescent="0.2">
      <c r="A23" s="152">
        <v>53</v>
      </c>
      <c r="B23" s="1042" t="s">
        <v>5166</v>
      </c>
      <c r="C23" s="1043"/>
      <c r="D23" s="1043"/>
      <c r="E23" s="1043"/>
      <c r="F23" s="1043"/>
      <c r="G23" s="1043"/>
      <c r="H23" s="1043"/>
      <c r="I23" s="1043"/>
      <c r="J23" s="1043"/>
      <c r="K23" s="1043"/>
      <c r="L23" s="1043"/>
      <c r="M23" s="1043"/>
      <c r="N23" s="1044"/>
    </row>
    <row r="24" spans="1:14" ht="45" customHeight="1" x14ac:dyDescent="0.2">
      <c r="A24" s="152">
        <v>57</v>
      </c>
      <c r="B24" s="1039" t="s">
        <v>5167</v>
      </c>
      <c r="C24" s="1040"/>
      <c r="D24" s="1040"/>
      <c r="E24" s="1040"/>
      <c r="F24" s="1040"/>
      <c r="G24" s="1040"/>
      <c r="H24" s="1040"/>
      <c r="I24" s="1040"/>
      <c r="J24" s="1040"/>
      <c r="K24" s="1040"/>
      <c r="L24" s="1040"/>
      <c r="M24" s="1040"/>
      <c r="N24" s="1041"/>
    </row>
    <row r="25" spans="1:14" ht="45" customHeight="1" x14ac:dyDescent="0.2">
      <c r="A25" s="152">
        <v>59</v>
      </c>
      <c r="B25" s="1042" t="s">
        <v>5168</v>
      </c>
      <c r="C25" s="1043"/>
      <c r="D25" s="1043"/>
      <c r="E25" s="1043"/>
      <c r="F25" s="1043"/>
      <c r="G25" s="1043"/>
      <c r="H25" s="1043"/>
      <c r="I25" s="1043"/>
      <c r="J25" s="1043"/>
      <c r="K25" s="1043"/>
      <c r="L25" s="1043"/>
      <c r="M25" s="1043"/>
      <c r="N25" s="1044"/>
    </row>
    <row r="26" spans="1:14" ht="45" customHeight="1" x14ac:dyDescent="0.2">
      <c r="A26" s="152">
        <v>62</v>
      </c>
      <c r="B26" s="1039" t="s">
        <v>5169</v>
      </c>
      <c r="C26" s="1040"/>
      <c r="D26" s="1040"/>
      <c r="E26" s="1040"/>
      <c r="F26" s="1040"/>
      <c r="G26" s="1040"/>
      <c r="H26" s="1040"/>
      <c r="I26" s="1040"/>
      <c r="J26" s="1040"/>
      <c r="K26" s="1040"/>
      <c r="L26" s="1040"/>
      <c r="M26" s="1040"/>
      <c r="N26" s="1041"/>
    </row>
    <row r="27" spans="1:14" ht="45" customHeight="1" x14ac:dyDescent="0.2">
      <c r="A27" s="152">
        <v>69</v>
      </c>
      <c r="B27" s="1042" t="s">
        <v>5170</v>
      </c>
      <c r="C27" s="1043"/>
      <c r="D27" s="1043"/>
      <c r="E27" s="1043"/>
      <c r="F27" s="1043"/>
      <c r="G27" s="1043"/>
      <c r="H27" s="1043"/>
      <c r="I27" s="1043"/>
      <c r="J27" s="1043"/>
      <c r="K27" s="1043"/>
      <c r="L27" s="1043"/>
      <c r="M27" s="1043"/>
      <c r="N27" s="1044"/>
    </row>
    <row r="28" spans="1:14" ht="45" customHeight="1" x14ac:dyDescent="0.2">
      <c r="A28" s="152">
        <v>73</v>
      </c>
      <c r="B28" s="1039" t="s">
        <v>5171</v>
      </c>
      <c r="C28" s="1040"/>
      <c r="D28" s="1040"/>
      <c r="E28" s="1040"/>
      <c r="F28" s="1040"/>
      <c r="G28" s="1040"/>
      <c r="H28" s="1040"/>
      <c r="I28" s="1040"/>
      <c r="J28" s="1040"/>
      <c r="K28" s="1040"/>
      <c r="L28" s="1040"/>
      <c r="M28" s="1040"/>
      <c r="N28" s="1041"/>
    </row>
    <row r="29" spans="1:14" ht="45" customHeight="1" x14ac:dyDescent="0.2">
      <c r="A29" s="152">
        <v>74</v>
      </c>
      <c r="B29" s="1039" t="s">
        <v>5172</v>
      </c>
      <c r="C29" s="1040"/>
      <c r="D29" s="1040"/>
      <c r="E29" s="1040"/>
      <c r="F29" s="1040"/>
      <c r="G29" s="1040"/>
      <c r="H29" s="1040"/>
      <c r="I29" s="1040"/>
      <c r="J29" s="1040"/>
      <c r="K29" s="1040"/>
      <c r="L29" s="1040"/>
      <c r="M29" s="1040"/>
      <c r="N29" s="1041"/>
    </row>
    <row r="30" spans="1:14" ht="45" customHeight="1" x14ac:dyDescent="0.2">
      <c r="A30" s="152">
        <v>79</v>
      </c>
      <c r="B30" s="1039" t="s">
        <v>5173</v>
      </c>
      <c r="C30" s="1040"/>
      <c r="D30" s="1040"/>
      <c r="E30" s="1040"/>
      <c r="F30" s="1040"/>
      <c r="G30" s="1040"/>
      <c r="H30" s="1040"/>
      <c r="I30" s="1040"/>
      <c r="J30" s="1040"/>
      <c r="K30" s="1040"/>
      <c r="L30" s="1040"/>
      <c r="M30" s="1040"/>
      <c r="N30" s="1041"/>
    </row>
    <row r="31" spans="1:14" ht="45" customHeight="1" x14ac:dyDescent="0.2">
      <c r="A31" s="152">
        <v>83</v>
      </c>
      <c r="B31" s="1039" t="s">
        <v>5174</v>
      </c>
      <c r="C31" s="1040"/>
      <c r="D31" s="1040"/>
      <c r="E31" s="1040"/>
      <c r="F31" s="1040"/>
      <c r="G31" s="1040"/>
      <c r="H31" s="1040"/>
      <c r="I31" s="1040"/>
      <c r="J31" s="1040"/>
      <c r="K31" s="1040"/>
      <c r="L31" s="1040"/>
      <c r="M31" s="1040"/>
      <c r="N31" s="1041"/>
    </row>
    <row r="32" spans="1:14" ht="45" customHeight="1" x14ac:dyDescent="0.2">
      <c r="A32" s="152">
        <v>85</v>
      </c>
      <c r="B32" s="1039" t="s">
        <v>5175</v>
      </c>
      <c r="C32" s="1040"/>
      <c r="D32" s="1040"/>
      <c r="E32" s="1040"/>
      <c r="F32" s="1040"/>
      <c r="G32" s="1040"/>
      <c r="H32" s="1040"/>
      <c r="I32" s="1040"/>
      <c r="J32" s="1040"/>
      <c r="K32" s="1040"/>
      <c r="L32" s="1040"/>
      <c r="M32" s="1040"/>
      <c r="N32" s="1041"/>
    </row>
    <row r="33" spans="1:14" ht="45" customHeight="1" x14ac:dyDescent="0.2">
      <c r="A33" s="152">
        <v>88</v>
      </c>
      <c r="B33" s="1039" t="s">
        <v>5176</v>
      </c>
      <c r="C33" s="1040"/>
      <c r="D33" s="1040"/>
      <c r="E33" s="1040"/>
      <c r="F33" s="1040"/>
      <c r="G33" s="1040"/>
      <c r="H33" s="1040"/>
      <c r="I33" s="1040"/>
      <c r="J33" s="1040"/>
      <c r="K33" s="1040"/>
      <c r="L33" s="1040"/>
      <c r="M33" s="1040"/>
      <c r="N33" s="1041"/>
    </row>
    <row r="34" spans="1:14" ht="45" customHeight="1" x14ac:dyDescent="0.2">
      <c r="A34" s="152">
        <v>89</v>
      </c>
      <c r="B34" s="1039" t="s">
        <v>5177</v>
      </c>
      <c r="C34" s="1040"/>
      <c r="D34" s="1040"/>
      <c r="E34" s="1040"/>
      <c r="F34" s="1040"/>
      <c r="G34" s="1040"/>
      <c r="H34" s="1040"/>
      <c r="I34" s="1040"/>
      <c r="J34" s="1040"/>
      <c r="K34" s="1040"/>
      <c r="L34" s="1040"/>
      <c r="M34" s="1040"/>
      <c r="N34" s="1041"/>
    </row>
    <row r="35" spans="1:14" ht="45" customHeight="1" x14ac:dyDescent="0.2">
      <c r="A35" s="152">
        <v>90</v>
      </c>
      <c r="B35" s="1039" t="s">
        <v>5178</v>
      </c>
      <c r="C35" s="1040"/>
      <c r="D35" s="1040"/>
      <c r="E35" s="1040"/>
      <c r="F35" s="1040"/>
      <c r="G35" s="1040"/>
      <c r="H35" s="1040"/>
      <c r="I35" s="1040"/>
      <c r="J35" s="1040"/>
      <c r="K35" s="1040"/>
      <c r="L35" s="1040"/>
      <c r="M35" s="1040"/>
      <c r="N35" s="1041"/>
    </row>
    <row r="36" spans="1:14" ht="45" customHeight="1" x14ac:dyDescent="0.2">
      <c r="A36" s="152">
        <v>91</v>
      </c>
      <c r="B36" s="1039" t="s">
        <v>5179</v>
      </c>
      <c r="C36" s="1040"/>
      <c r="D36" s="1040"/>
      <c r="E36" s="1040"/>
      <c r="F36" s="1040"/>
      <c r="G36" s="1040"/>
      <c r="H36" s="1040"/>
      <c r="I36" s="1040"/>
      <c r="J36" s="1040"/>
      <c r="K36" s="1040"/>
      <c r="L36" s="1040"/>
      <c r="M36" s="1040"/>
      <c r="N36" s="1041"/>
    </row>
    <row r="37" spans="1:14" ht="45" customHeight="1" x14ac:dyDescent="0.2">
      <c r="A37" s="152">
        <v>92</v>
      </c>
      <c r="B37" s="1039" t="s">
        <v>5180</v>
      </c>
      <c r="C37" s="1040"/>
      <c r="D37" s="1040"/>
      <c r="E37" s="1040"/>
      <c r="F37" s="1040"/>
      <c r="G37" s="1040"/>
      <c r="H37" s="1040"/>
      <c r="I37" s="1040"/>
      <c r="J37" s="1040"/>
      <c r="K37" s="1040"/>
      <c r="L37" s="1040"/>
      <c r="M37" s="1040"/>
      <c r="N37" s="1041"/>
    </row>
    <row r="38" spans="1:14" ht="45" customHeight="1" x14ac:dyDescent="0.2">
      <c r="A38" s="152">
        <v>93</v>
      </c>
      <c r="B38" s="1039" t="s">
        <v>5181</v>
      </c>
      <c r="C38" s="1040"/>
      <c r="D38" s="1040"/>
      <c r="E38" s="1040"/>
      <c r="F38" s="1040"/>
      <c r="G38" s="1040"/>
      <c r="H38" s="1040"/>
      <c r="I38" s="1040"/>
      <c r="J38" s="1040"/>
      <c r="K38" s="1040"/>
      <c r="L38" s="1040"/>
      <c r="M38" s="1040"/>
      <c r="N38" s="1041"/>
    </row>
    <row r="39" spans="1:14" ht="45" customHeight="1" x14ac:dyDescent="0.2">
      <c r="A39" s="152">
        <v>94</v>
      </c>
      <c r="B39" s="1039" t="s">
        <v>5182</v>
      </c>
      <c r="C39" s="1040"/>
      <c r="D39" s="1040"/>
      <c r="E39" s="1040"/>
      <c r="F39" s="1040"/>
      <c r="G39" s="1040"/>
      <c r="H39" s="1040"/>
      <c r="I39" s="1040"/>
      <c r="J39" s="1040"/>
      <c r="K39" s="1040"/>
      <c r="L39" s="1040"/>
      <c r="M39" s="1040"/>
      <c r="N39" s="1041"/>
    </row>
    <row r="40" spans="1:14" ht="45" customHeight="1" x14ac:dyDescent="0.2">
      <c r="A40" s="152">
        <v>95</v>
      </c>
      <c r="B40" s="1039" t="s">
        <v>5183</v>
      </c>
      <c r="C40" s="1040"/>
      <c r="D40" s="1040"/>
      <c r="E40" s="1040"/>
      <c r="F40" s="1040"/>
      <c r="G40" s="1040"/>
      <c r="H40" s="1040"/>
      <c r="I40" s="1040"/>
      <c r="J40" s="1040"/>
      <c r="K40" s="1040"/>
      <c r="L40" s="1040"/>
      <c r="M40" s="1040"/>
      <c r="N40" s="1041"/>
    </row>
    <row r="41" spans="1:14" ht="45" customHeight="1" x14ac:dyDescent="0.2">
      <c r="A41" s="152">
        <v>96</v>
      </c>
      <c r="B41" s="1039" t="s">
        <v>5184</v>
      </c>
      <c r="C41" s="1040"/>
      <c r="D41" s="1040"/>
      <c r="E41" s="1040"/>
      <c r="F41" s="1040"/>
      <c r="G41" s="1040"/>
      <c r="H41" s="1040"/>
      <c r="I41" s="1040"/>
      <c r="J41" s="1040"/>
      <c r="K41" s="1040"/>
      <c r="L41" s="1040"/>
      <c r="M41" s="1040"/>
      <c r="N41" s="1041"/>
    </row>
    <row r="42" spans="1:14" ht="45" customHeight="1" x14ac:dyDescent="0.2">
      <c r="A42" s="152">
        <v>97</v>
      </c>
      <c r="B42" s="1039" t="s">
        <v>5185</v>
      </c>
      <c r="C42" s="1040"/>
      <c r="D42" s="1040"/>
      <c r="E42" s="1040"/>
      <c r="F42" s="1040"/>
      <c r="G42" s="1040"/>
      <c r="H42" s="1040"/>
      <c r="I42" s="1040"/>
      <c r="J42" s="1040"/>
      <c r="K42" s="1040"/>
      <c r="L42" s="1040"/>
      <c r="M42" s="1040"/>
      <c r="N42" s="1041"/>
    </row>
    <row r="43" spans="1:14" ht="45" customHeight="1" x14ac:dyDescent="0.2">
      <c r="A43" s="152">
        <v>98</v>
      </c>
      <c r="B43" s="1039" t="s">
        <v>5186</v>
      </c>
      <c r="C43" s="1040"/>
      <c r="D43" s="1040"/>
      <c r="E43" s="1040"/>
      <c r="F43" s="1040"/>
      <c r="G43" s="1040"/>
      <c r="H43" s="1040"/>
      <c r="I43" s="1040"/>
      <c r="J43" s="1040"/>
      <c r="K43" s="1040"/>
      <c r="L43" s="1040"/>
      <c r="M43" s="1040"/>
      <c r="N43" s="1041"/>
    </row>
    <row r="44" spans="1:14" ht="45" customHeight="1" x14ac:dyDescent="0.2">
      <c r="A44" s="152">
        <v>99</v>
      </c>
      <c r="B44" s="1039" t="s">
        <v>5187</v>
      </c>
      <c r="C44" s="1040"/>
      <c r="D44" s="1040"/>
      <c r="E44" s="1040"/>
      <c r="F44" s="1040"/>
      <c r="G44" s="1040"/>
      <c r="H44" s="1040"/>
      <c r="I44" s="1040"/>
      <c r="J44" s="1040"/>
      <c r="K44" s="1040"/>
      <c r="L44" s="1040"/>
      <c r="M44" s="1040"/>
      <c r="N44" s="1041"/>
    </row>
    <row r="45" spans="1:14" ht="45" customHeight="1" x14ac:dyDescent="0.2">
      <c r="A45" s="152">
        <v>100</v>
      </c>
      <c r="B45" s="1039" t="s">
        <v>5188</v>
      </c>
      <c r="C45" s="1040"/>
      <c r="D45" s="1040"/>
      <c r="E45" s="1040"/>
      <c r="F45" s="1040"/>
      <c r="G45" s="1040"/>
      <c r="H45" s="1040"/>
      <c r="I45" s="1040"/>
      <c r="J45" s="1040"/>
      <c r="K45" s="1040"/>
      <c r="L45" s="1040"/>
      <c r="M45" s="1040"/>
      <c r="N45" s="1041"/>
    </row>
    <row r="46" spans="1:14" ht="45" customHeight="1" x14ac:dyDescent="0.2">
      <c r="A46" s="152" t="s">
        <v>3976</v>
      </c>
      <c r="B46" s="1039" t="s">
        <v>5189</v>
      </c>
      <c r="C46" s="1040"/>
      <c r="D46" s="1040"/>
      <c r="E46" s="1040"/>
      <c r="F46" s="1040"/>
      <c r="G46" s="1040"/>
      <c r="H46" s="1040"/>
      <c r="I46" s="1040"/>
      <c r="J46" s="1040"/>
      <c r="K46" s="1040"/>
      <c r="L46" s="1040"/>
      <c r="M46" s="1040"/>
      <c r="N46" s="1041"/>
    </row>
    <row r="47" spans="1:14" ht="45" customHeight="1" x14ac:dyDescent="0.2">
      <c r="A47" s="152" t="s">
        <v>3976</v>
      </c>
      <c r="B47" s="1039" t="s">
        <v>5190</v>
      </c>
      <c r="C47" s="1040"/>
      <c r="D47" s="1040"/>
      <c r="E47" s="1040"/>
      <c r="F47" s="1040"/>
      <c r="G47" s="1040"/>
      <c r="H47" s="1040"/>
      <c r="I47" s="1040"/>
      <c r="J47" s="1040"/>
      <c r="K47" s="1040"/>
      <c r="L47" s="1040"/>
      <c r="M47" s="1040"/>
      <c r="N47" s="1041"/>
    </row>
  </sheetData>
  <mergeCells count="45">
    <mergeCell ref="B14:N14"/>
    <mergeCell ref="C1:D1"/>
    <mergeCell ref="C2:D2"/>
    <mergeCell ref="C3:D3"/>
    <mergeCell ref="A5:A7"/>
    <mergeCell ref="B5:N7"/>
    <mergeCell ref="B8:N8"/>
    <mergeCell ref="B9:N9"/>
    <mergeCell ref="B10:N10"/>
    <mergeCell ref="B11:N11"/>
    <mergeCell ref="B12:N12"/>
    <mergeCell ref="B13:N13"/>
    <mergeCell ref="B26:N26"/>
    <mergeCell ref="B15:N15"/>
    <mergeCell ref="B16:N16"/>
    <mergeCell ref="B17:N17"/>
    <mergeCell ref="B18:N18"/>
    <mergeCell ref="B19:N19"/>
    <mergeCell ref="B20:N20"/>
    <mergeCell ref="B21:N21"/>
    <mergeCell ref="B22:N22"/>
    <mergeCell ref="B23:N23"/>
    <mergeCell ref="B24:N24"/>
    <mergeCell ref="B25:N25"/>
    <mergeCell ref="B38:N38"/>
    <mergeCell ref="B27:N27"/>
    <mergeCell ref="B28:N28"/>
    <mergeCell ref="B29:N29"/>
    <mergeCell ref="B30:N30"/>
    <mergeCell ref="B31:N31"/>
    <mergeCell ref="B32:N32"/>
    <mergeCell ref="B33:N33"/>
    <mergeCell ref="B34:N34"/>
    <mergeCell ref="B35:N35"/>
    <mergeCell ref="B36:N36"/>
    <mergeCell ref="B37:N37"/>
    <mergeCell ref="B45:N45"/>
    <mergeCell ref="B46:N46"/>
    <mergeCell ref="B47:N47"/>
    <mergeCell ref="B39:N39"/>
    <mergeCell ref="B40:N40"/>
    <mergeCell ref="B41:N41"/>
    <mergeCell ref="B42:N42"/>
    <mergeCell ref="B43:N43"/>
    <mergeCell ref="B44:N4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
  <sheetViews>
    <sheetView topLeftCell="A89" workbookViewId="0">
      <selection activeCell="J103" sqref="J103"/>
    </sheetView>
  </sheetViews>
  <sheetFormatPr defaultRowHeight="15" x14ac:dyDescent="0.2"/>
  <cols>
    <col min="1" max="1" width="7.88671875" style="148" customWidth="1"/>
    <col min="2" max="2" width="12" style="241" customWidth="1"/>
    <col min="3" max="3" width="24" style="241" customWidth="1"/>
    <col min="4" max="4" width="51.33203125" style="1" customWidth="1"/>
    <col min="5" max="5" width="25.6640625" style="241" customWidth="1"/>
    <col min="6" max="6" width="14.5546875" style="241" customWidth="1"/>
    <col min="7" max="7" width="14.33203125" style="241" customWidth="1"/>
    <col min="8" max="9" width="12.88671875" style="148" customWidth="1"/>
    <col min="10" max="10" width="13.33203125" style="241" customWidth="1"/>
    <col min="11" max="11" width="12.88671875" style="241" customWidth="1"/>
    <col min="12" max="13" width="13.21875" style="241" customWidth="1"/>
    <col min="14" max="14" width="8.109375" style="150" customWidth="1"/>
    <col min="15" max="15" width="12.109375" style="241" customWidth="1"/>
    <col min="16" max="16" width="11.5546875" style="241" customWidth="1"/>
    <col min="17" max="17" width="9.6640625" style="241" bestFit="1" customWidth="1"/>
    <col min="18" max="18" width="7.77734375" style="241" customWidth="1"/>
    <col min="19" max="19" width="12.6640625" style="241" customWidth="1"/>
    <col min="20" max="21" width="12.5546875" style="241" customWidth="1"/>
    <col min="22" max="16384" width="8.88671875" style="241"/>
  </cols>
  <sheetData>
    <row r="1" spans="1:16" ht="23.25" customHeight="1" x14ac:dyDescent="0.25">
      <c r="B1" s="5" t="s">
        <v>3</v>
      </c>
      <c r="C1" s="917" t="s">
        <v>3970</v>
      </c>
      <c r="D1" s="919"/>
      <c r="E1" s="22"/>
      <c r="I1" s="149"/>
    </row>
    <row r="2" spans="1:16" ht="23.25" customHeight="1" x14ac:dyDescent="0.25">
      <c r="B2" s="5" t="s">
        <v>4</v>
      </c>
      <c r="C2" s="920">
        <v>42444</v>
      </c>
      <c r="D2" s="921"/>
      <c r="E2" s="23"/>
      <c r="G2" s="12"/>
      <c r="H2" s="151"/>
      <c r="I2" s="149"/>
      <c r="J2" s="12"/>
      <c r="M2" s="32">
        <v>42444</v>
      </c>
    </row>
    <row r="3" spans="1:16" ht="23.25" customHeight="1" x14ac:dyDescent="0.25">
      <c r="B3" s="5" t="s">
        <v>5</v>
      </c>
      <c r="C3" s="922" t="s">
        <v>3971</v>
      </c>
      <c r="D3" s="923"/>
      <c r="E3" s="24"/>
    </row>
    <row r="4" spans="1:16" ht="9" customHeight="1" x14ac:dyDescent="0.25">
      <c r="B4" s="8"/>
      <c r="C4" s="9"/>
      <c r="E4" s="1"/>
    </row>
    <row r="5" spans="1:16" ht="15.75" customHeight="1" x14ac:dyDescent="0.2">
      <c r="A5" s="914" t="s">
        <v>10</v>
      </c>
      <c r="B5" s="937" t="s">
        <v>9</v>
      </c>
      <c r="C5" s="937" t="s">
        <v>16</v>
      </c>
      <c r="D5" s="937" t="s">
        <v>2</v>
      </c>
      <c r="E5" s="937" t="s">
        <v>17</v>
      </c>
      <c r="F5" s="937" t="s">
        <v>29</v>
      </c>
      <c r="G5" s="937" t="s">
        <v>4399</v>
      </c>
      <c r="H5" s="914" t="s">
        <v>18</v>
      </c>
      <c r="I5" s="938" t="s">
        <v>11</v>
      </c>
      <c r="J5" s="937" t="s">
        <v>12</v>
      </c>
      <c r="K5" s="924" t="s">
        <v>13</v>
      </c>
      <c r="L5" s="924" t="s">
        <v>1</v>
      </c>
      <c r="M5" s="924" t="s">
        <v>30</v>
      </c>
      <c r="N5" s="924" t="s">
        <v>14</v>
      </c>
    </row>
    <row r="6" spans="1:16" ht="15.75" customHeight="1" x14ac:dyDescent="0.2">
      <c r="A6" s="915"/>
      <c r="B6" s="937"/>
      <c r="C6" s="937"/>
      <c r="D6" s="937"/>
      <c r="E6" s="937"/>
      <c r="F6" s="937"/>
      <c r="G6" s="937"/>
      <c r="H6" s="915"/>
      <c r="I6" s="939"/>
      <c r="J6" s="937"/>
      <c r="K6" s="925"/>
      <c r="L6" s="925"/>
      <c r="M6" s="925"/>
      <c r="N6" s="925"/>
    </row>
    <row r="7" spans="1:16" s="1" customFormat="1" ht="50.25" customHeight="1" x14ac:dyDescent="0.2">
      <c r="A7" s="916"/>
      <c r="B7" s="937"/>
      <c r="C7" s="937"/>
      <c r="D7" s="937"/>
      <c r="E7" s="937"/>
      <c r="F7" s="937"/>
      <c r="G7" s="937"/>
      <c r="H7" s="916"/>
      <c r="I7" s="940"/>
      <c r="J7" s="937"/>
      <c r="K7" s="926"/>
      <c r="L7" s="926"/>
      <c r="M7" s="926"/>
      <c r="N7" s="926"/>
    </row>
    <row r="8" spans="1:16" s="163" customFormat="1" ht="45" customHeight="1" x14ac:dyDescent="0.2">
      <c r="A8" s="152">
        <v>1</v>
      </c>
      <c r="B8" s="47" t="s">
        <v>3972</v>
      </c>
      <c r="C8" s="46" t="s">
        <v>3973</v>
      </c>
      <c r="D8" s="46" t="s">
        <v>3974</v>
      </c>
      <c r="E8" s="153" t="s">
        <v>3975</v>
      </c>
      <c r="F8" s="154"/>
      <c r="G8" s="154">
        <v>57800</v>
      </c>
      <c r="H8" s="155">
        <v>42475</v>
      </c>
      <c r="I8" s="156" t="s">
        <v>3976</v>
      </c>
      <c r="J8" s="156">
        <v>0.03</v>
      </c>
      <c r="K8" s="158">
        <v>45284.92</v>
      </c>
      <c r="L8" s="159">
        <v>1784.5299999999997</v>
      </c>
      <c r="M8" s="160">
        <f t="shared" ref="M8:M71" si="0">G8-K8-L8</f>
        <v>10730.550000000003</v>
      </c>
      <c r="N8" s="161" t="s">
        <v>3360</v>
      </c>
      <c r="O8" s="162"/>
      <c r="P8" s="162"/>
    </row>
    <row r="9" spans="1:16" s="162" customFormat="1" ht="37.5" customHeight="1" x14ac:dyDescent="0.2">
      <c r="A9" s="152">
        <v>2</v>
      </c>
      <c r="B9" s="47" t="s">
        <v>3977</v>
      </c>
      <c r="C9" s="46" t="s">
        <v>3978</v>
      </c>
      <c r="D9" s="164" t="s">
        <v>3979</v>
      </c>
      <c r="E9" s="153" t="s">
        <v>3975</v>
      </c>
      <c r="F9" s="154"/>
      <c r="G9" s="154">
        <v>63200</v>
      </c>
      <c r="H9" s="155">
        <v>42331</v>
      </c>
      <c r="I9" s="156" t="s">
        <v>3976</v>
      </c>
      <c r="J9" s="156">
        <v>1</v>
      </c>
      <c r="K9" s="158">
        <v>0</v>
      </c>
      <c r="L9" s="159">
        <v>60818.029999999992</v>
      </c>
      <c r="M9" s="160">
        <f t="shared" si="0"/>
        <v>2381.9700000000084</v>
      </c>
      <c r="N9" s="161"/>
    </row>
    <row r="10" spans="1:16" s="162" customFormat="1" ht="39.75" customHeight="1" x14ac:dyDescent="0.2">
      <c r="A10" s="152">
        <v>3</v>
      </c>
      <c r="B10" s="47" t="s">
        <v>3980</v>
      </c>
      <c r="C10" s="46" t="s">
        <v>3981</v>
      </c>
      <c r="D10" s="46" t="s">
        <v>3982</v>
      </c>
      <c r="E10" s="153" t="s">
        <v>3975</v>
      </c>
      <c r="F10" s="154">
        <v>75600</v>
      </c>
      <c r="G10" s="154">
        <v>75600</v>
      </c>
      <c r="H10" s="165">
        <v>42577</v>
      </c>
      <c r="I10" s="156" t="s">
        <v>3976</v>
      </c>
      <c r="J10" s="156">
        <v>0.02</v>
      </c>
      <c r="K10" s="158">
        <v>57088.3</v>
      </c>
      <c r="L10" s="159">
        <v>1998.7100000000003</v>
      </c>
      <c r="M10" s="160">
        <f t="shared" si="0"/>
        <v>16512.989999999998</v>
      </c>
      <c r="N10" s="161" t="s">
        <v>3360</v>
      </c>
    </row>
    <row r="11" spans="1:16" s="162" customFormat="1" ht="45" customHeight="1" x14ac:dyDescent="0.2">
      <c r="A11" s="166">
        <v>4</v>
      </c>
      <c r="B11" s="47" t="s">
        <v>3983</v>
      </c>
      <c r="C11" s="46" t="s">
        <v>3984</v>
      </c>
      <c r="D11" s="46" t="s">
        <v>3985</v>
      </c>
      <c r="E11" s="153" t="s">
        <v>3975</v>
      </c>
      <c r="F11" s="167">
        <v>40400</v>
      </c>
      <c r="G11" s="154">
        <v>40400</v>
      </c>
      <c r="H11" s="165">
        <v>42626</v>
      </c>
      <c r="I11" s="156">
        <v>1</v>
      </c>
      <c r="J11" s="157">
        <v>0.01</v>
      </c>
      <c r="K11" s="158">
        <v>0</v>
      </c>
      <c r="L11" s="159">
        <v>15235.52</v>
      </c>
      <c r="M11" s="160">
        <f t="shared" si="0"/>
        <v>25164.48</v>
      </c>
      <c r="N11" s="161" t="s">
        <v>3360</v>
      </c>
    </row>
    <row r="12" spans="1:16" s="162" customFormat="1" ht="45" customHeight="1" x14ac:dyDescent="0.2">
      <c r="A12" s="166">
        <v>5</v>
      </c>
      <c r="B12" s="47" t="s">
        <v>3986</v>
      </c>
      <c r="C12" s="46" t="s">
        <v>3987</v>
      </c>
      <c r="D12" s="46" t="s">
        <v>3988</v>
      </c>
      <c r="E12" s="153" t="s">
        <v>3975</v>
      </c>
      <c r="F12" s="154">
        <v>37400</v>
      </c>
      <c r="G12" s="154">
        <v>37400</v>
      </c>
      <c r="H12" s="165">
        <v>42502</v>
      </c>
      <c r="I12" s="156">
        <v>1</v>
      </c>
      <c r="J12" s="157">
        <v>0.03</v>
      </c>
      <c r="K12" s="158">
        <v>15999.880000000003</v>
      </c>
      <c r="L12" s="159">
        <v>7633.880000000001</v>
      </c>
      <c r="M12" s="160">
        <f t="shared" si="0"/>
        <v>13766.239999999994</v>
      </c>
      <c r="N12" s="161" t="s">
        <v>3360</v>
      </c>
    </row>
    <row r="13" spans="1:16" s="162" customFormat="1" ht="45" customHeight="1" x14ac:dyDescent="0.2">
      <c r="A13" s="152">
        <v>6</v>
      </c>
      <c r="B13" s="47" t="s">
        <v>3989</v>
      </c>
      <c r="C13" s="46" t="s">
        <v>3990</v>
      </c>
      <c r="D13" s="46" t="s">
        <v>3991</v>
      </c>
      <c r="E13" s="153" t="s">
        <v>3975</v>
      </c>
      <c r="F13" s="154"/>
      <c r="G13" s="154">
        <v>65100</v>
      </c>
      <c r="H13" s="155">
        <v>42461</v>
      </c>
      <c r="I13" s="156">
        <v>1</v>
      </c>
      <c r="J13" s="157">
        <v>0.02</v>
      </c>
      <c r="K13" s="158">
        <v>59669.5</v>
      </c>
      <c r="L13" s="159">
        <v>2130.41</v>
      </c>
      <c r="M13" s="160">
        <f t="shared" si="0"/>
        <v>3300.09</v>
      </c>
      <c r="N13" s="161" t="s">
        <v>3360</v>
      </c>
    </row>
    <row r="14" spans="1:16" s="162" customFormat="1" ht="45" customHeight="1" x14ac:dyDescent="0.2">
      <c r="A14" s="152">
        <v>7</v>
      </c>
      <c r="B14" s="47" t="s">
        <v>3992</v>
      </c>
      <c r="C14" s="46" t="s">
        <v>3993</v>
      </c>
      <c r="D14" s="46" t="s">
        <v>3994</v>
      </c>
      <c r="E14" s="153" t="s">
        <v>3975</v>
      </c>
      <c r="F14" s="154">
        <v>88800</v>
      </c>
      <c r="G14" s="154">
        <v>88800</v>
      </c>
      <c r="H14" s="155">
        <v>42583</v>
      </c>
      <c r="I14" s="156">
        <v>1</v>
      </c>
      <c r="J14" s="157">
        <v>0.04</v>
      </c>
      <c r="K14" s="158">
        <v>70803.87999999999</v>
      </c>
      <c r="L14" s="159">
        <v>2665.2599999999998</v>
      </c>
      <c r="M14" s="160">
        <f t="shared" si="0"/>
        <v>15330.86000000001</v>
      </c>
      <c r="N14" s="161"/>
    </row>
    <row r="15" spans="1:16" s="162" customFormat="1" ht="45" customHeight="1" x14ac:dyDescent="0.2">
      <c r="A15" s="152">
        <v>8</v>
      </c>
      <c r="B15" s="47" t="s">
        <v>3995</v>
      </c>
      <c r="C15" s="46" t="s">
        <v>3996</v>
      </c>
      <c r="D15" s="46" t="s">
        <v>3997</v>
      </c>
      <c r="E15" s="153" t="s">
        <v>3975</v>
      </c>
      <c r="F15" s="154"/>
      <c r="G15" s="154">
        <v>236900</v>
      </c>
      <c r="H15" s="155">
        <v>42533</v>
      </c>
      <c r="I15" s="156" t="s">
        <v>3976</v>
      </c>
      <c r="J15" s="157">
        <v>0.01</v>
      </c>
      <c r="K15" s="158">
        <v>185000</v>
      </c>
      <c r="L15" s="159">
        <v>0</v>
      </c>
      <c r="M15" s="160">
        <f t="shared" si="0"/>
        <v>51900</v>
      </c>
      <c r="N15" s="161" t="s">
        <v>3360</v>
      </c>
    </row>
    <row r="16" spans="1:16" s="162" customFormat="1" ht="45" customHeight="1" x14ac:dyDescent="0.2">
      <c r="A16" s="166">
        <v>9</v>
      </c>
      <c r="B16" s="47" t="s">
        <v>3998</v>
      </c>
      <c r="C16" s="46" t="s">
        <v>3999</v>
      </c>
      <c r="D16" s="46" t="s">
        <v>4000</v>
      </c>
      <c r="E16" s="153" t="s">
        <v>3975</v>
      </c>
      <c r="F16" s="167">
        <v>47900</v>
      </c>
      <c r="G16" s="154">
        <v>47900</v>
      </c>
      <c r="H16" s="165">
        <v>42601</v>
      </c>
      <c r="I16" s="156">
        <v>1</v>
      </c>
      <c r="J16" s="157">
        <v>0.03</v>
      </c>
      <c r="K16" s="158">
        <v>18454.499999999993</v>
      </c>
      <c r="L16" s="159">
        <v>6727.0800000000017</v>
      </c>
      <c r="M16" s="160">
        <f t="shared" si="0"/>
        <v>22718.420000000006</v>
      </c>
      <c r="N16" s="161" t="s">
        <v>3360</v>
      </c>
    </row>
    <row r="17" spans="1:16" s="162" customFormat="1" ht="45" customHeight="1" x14ac:dyDescent="0.2">
      <c r="A17" s="152">
        <v>10</v>
      </c>
      <c r="B17" s="47" t="s">
        <v>4001</v>
      </c>
      <c r="C17" s="46" t="s">
        <v>4002</v>
      </c>
      <c r="D17" s="46" t="s">
        <v>4003</v>
      </c>
      <c r="E17" s="153" t="s">
        <v>3975</v>
      </c>
      <c r="F17" s="154"/>
      <c r="G17" s="154">
        <v>119400</v>
      </c>
      <c r="H17" s="155">
        <v>42589</v>
      </c>
      <c r="I17" s="156" t="s">
        <v>3976</v>
      </c>
      <c r="J17" s="157">
        <v>0.02</v>
      </c>
      <c r="K17" s="158">
        <v>108914.78</v>
      </c>
      <c r="L17" s="159">
        <v>1759.3</v>
      </c>
      <c r="M17" s="160">
        <f t="shared" si="0"/>
        <v>8725.9200000000019</v>
      </c>
      <c r="N17" s="161" t="s">
        <v>3360</v>
      </c>
    </row>
    <row r="18" spans="1:16" s="162" customFormat="1" ht="45" customHeight="1" x14ac:dyDescent="0.2">
      <c r="A18" s="166">
        <v>11</v>
      </c>
      <c r="B18" s="168" t="s">
        <v>4717</v>
      </c>
      <c r="C18" s="46" t="s">
        <v>4068</v>
      </c>
      <c r="D18" s="46" t="s">
        <v>4718</v>
      </c>
      <c r="E18" s="153" t="s">
        <v>3975</v>
      </c>
      <c r="F18" s="154"/>
      <c r="G18" s="154">
        <v>51000</v>
      </c>
      <c r="H18" s="155">
        <v>42459</v>
      </c>
      <c r="I18" s="156" t="s">
        <v>3976</v>
      </c>
      <c r="J18" s="157">
        <v>0.03</v>
      </c>
      <c r="K18" s="158">
        <v>0</v>
      </c>
      <c r="L18" s="159">
        <v>2638.39</v>
      </c>
      <c r="M18" s="160">
        <f t="shared" si="0"/>
        <v>48361.61</v>
      </c>
      <c r="N18" s="161" t="s">
        <v>3360</v>
      </c>
    </row>
    <row r="19" spans="1:16" s="162" customFormat="1" ht="45" customHeight="1" x14ac:dyDescent="0.2">
      <c r="A19" s="152">
        <v>12</v>
      </c>
      <c r="B19" s="47" t="s">
        <v>4004</v>
      </c>
      <c r="C19" s="46" t="s">
        <v>4005</v>
      </c>
      <c r="D19" s="46" t="s">
        <v>4006</v>
      </c>
      <c r="E19" s="153" t="s">
        <v>3975</v>
      </c>
      <c r="F19" s="167">
        <v>46400</v>
      </c>
      <c r="G19" s="154">
        <v>46400</v>
      </c>
      <c r="H19" s="165">
        <v>42552</v>
      </c>
      <c r="I19" s="156">
        <v>1</v>
      </c>
      <c r="J19" s="157">
        <v>0.17</v>
      </c>
      <c r="K19" s="158">
        <v>26186.839999999997</v>
      </c>
      <c r="L19" s="159">
        <v>14491.109999999999</v>
      </c>
      <c r="M19" s="160">
        <f t="shared" si="0"/>
        <v>5722.0500000000047</v>
      </c>
      <c r="N19" s="161" t="s">
        <v>3360</v>
      </c>
    </row>
    <row r="20" spans="1:16" s="162" customFormat="1" ht="45" customHeight="1" x14ac:dyDescent="0.2">
      <c r="A20" s="152">
        <v>13</v>
      </c>
      <c r="B20" s="47" t="s">
        <v>4007</v>
      </c>
      <c r="C20" s="46" t="s">
        <v>4002</v>
      </c>
      <c r="D20" s="46" t="s">
        <v>4008</v>
      </c>
      <c r="E20" s="153" t="s">
        <v>3975</v>
      </c>
      <c r="F20" s="154"/>
      <c r="G20" s="154">
        <v>122200</v>
      </c>
      <c r="H20" s="155">
        <v>42475</v>
      </c>
      <c r="I20" s="156" t="s">
        <v>3976</v>
      </c>
      <c r="J20" s="157">
        <v>0.02</v>
      </c>
      <c r="K20" s="158">
        <v>103284.75</v>
      </c>
      <c r="L20" s="159">
        <v>436.49</v>
      </c>
      <c r="M20" s="160">
        <f t="shared" si="0"/>
        <v>18478.759999999998</v>
      </c>
      <c r="N20" s="161" t="s">
        <v>3360</v>
      </c>
    </row>
    <row r="21" spans="1:16" s="162" customFormat="1" ht="45" customHeight="1" x14ac:dyDescent="0.2">
      <c r="A21" s="166">
        <v>14</v>
      </c>
      <c r="B21" s="47" t="s">
        <v>4009</v>
      </c>
      <c r="C21" s="46" t="s">
        <v>4010</v>
      </c>
      <c r="D21" s="46" t="s">
        <v>4011</v>
      </c>
      <c r="E21" s="153" t="s">
        <v>3975</v>
      </c>
      <c r="F21" s="154"/>
      <c r="G21" s="154">
        <v>66100</v>
      </c>
      <c r="H21" s="155">
        <v>42524</v>
      </c>
      <c r="I21" s="156">
        <v>1</v>
      </c>
      <c r="J21" s="157">
        <v>0.03</v>
      </c>
      <c r="K21" s="158">
        <v>59085.57</v>
      </c>
      <c r="L21" s="159">
        <v>1030.7000000000003</v>
      </c>
      <c r="M21" s="160">
        <f t="shared" si="0"/>
        <v>5983.73</v>
      </c>
      <c r="N21" s="161" t="s">
        <v>3360</v>
      </c>
    </row>
    <row r="22" spans="1:16" s="162" customFormat="1" ht="45" customHeight="1" x14ac:dyDescent="0.2">
      <c r="A22" s="152">
        <v>15</v>
      </c>
      <c r="B22" s="161" t="s">
        <v>4012</v>
      </c>
      <c r="C22" s="153" t="s">
        <v>4013</v>
      </c>
      <c r="D22" s="153" t="s">
        <v>4014</v>
      </c>
      <c r="E22" s="153" t="s">
        <v>3975</v>
      </c>
      <c r="F22" s="160">
        <v>374900</v>
      </c>
      <c r="G22" s="160">
        <v>374900</v>
      </c>
      <c r="H22" s="165">
        <v>42655</v>
      </c>
      <c r="I22" s="156">
        <v>1</v>
      </c>
      <c r="J22" s="157">
        <v>0.01</v>
      </c>
      <c r="K22" s="158">
        <v>206128.17</v>
      </c>
      <c r="L22" s="159">
        <v>6923.8700000000008</v>
      </c>
      <c r="M22" s="160">
        <f t="shared" si="0"/>
        <v>161847.96</v>
      </c>
      <c r="N22" s="161" t="s">
        <v>3360</v>
      </c>
    </row>
    <row r="23" spans="1:16" s="162" customFormat="1" ht="45" customHeight="1" x14ac:dyDescent="0.2">
      <c r="A23" s="152">
        <v>16</v>
      </c>
      <c r="B23" s="47" t="s">
        <v>4015</v>
      </c>
      <c r="C23" s="46" t="s">
        <v>4016</v>
      </c>
      <c r="D23" s="164" t="s">
        <v>4017</v>
      </c>
      <c r="E23" s="153" t="s">
        <v>3975</v>
      </c>
      <c r="F23" s="154">
        <v>45200</v>
      </c>
      <c r="G23" s="351">
        <v>59600</v>
      </c>
      <c r="H23" s="155">
        <v>42562</v>
      </c>
      <c r="I23" s="156">
        <v>1</v>
      </c>
      <c r="J23" s="157">
        <v>0.02</v>
      </c>
      <c r="K23" s="158">
        <v>47543.960000000006</v>
      </c>
      <c r="L23" s="159">
        <v>797.2</v>
      </c>
      <c r="M23" s="160">
        <f t="shared" si="0"/>
        <v>11258.839999999993</v>
      </c>
      <c r="N23" s="161" t="s">
        <v>3360</v>
      </c>
    </row>
    <row r="24" spans="1:16" s="162" customFormat="1" ht="45" customHeight="1" x14ac:dyDescent="0.2">
      <c r="A24" s="152">
        <v>17</v>
      </c>
      <c r="B24" s="47" t="s">
        <v>4018</v>
      </c>
      <c r="C24" s="46" t="s">
        <v>4019</v>
      </c>
      <c r="D24" s="46" t="s">
        <v>4020</v>
      </c>
      <c r="E24" s="153" t="s">
        <v>3975</v>
      </c>
      <c r="F24" s="167">
        <v>37700</v>
      </c>
      <c r="G24" s="167">
        <v>37700</v>
      </c>
      <c r="H24" s="165">
        <v>42590</v>
      </c>
      <c r="I24" s="156" t="s">
        <v>3976</v>
      </c>
      <c r="J24" s="157">
        <v>0.75</v>
      </c>
      <c r="K24" s="158">
        <v>19577.600000000002</v>
      </c>
      <c r="L24" s="159">
        <v>8631.67</v>
      </c>
      <c r="M24" s="160">
        <f t="shared" si="0"/>
        <v>9490.7299999999977</v>
      </c>
      <c r="N24" s="161" t="s">
        <v>3360</v>
      </c>
    </row>
    <row r="25" spans="1:16" s="162" customFormat="1" ht="45" customHeight="1" x14ac:dyDescent="0.2">
      <c r="A25" s="152">
        <v>18</v>
      </c>
      <c r="B25" s="47" t="s">
        <v>4021</v>
      </c>
      <c r="C25" s="46" t="s">
        <v>4022</v>
      </c>
      <c r="D25" s="46" t="s">
        <v>4023</v>
      </c>
      <c r="E25" s="153" t="s">
        <v>3975</v>
      </c>
      <c r="F25" s="154"/>
      <c r="G25" s="154">
        <v>83700</v>
      </c>
      <c r="H25" s="155">
        <v>42522</v>
      </c>
      <c r="I25" s="156">
        <v>1</v>
      </c>
      <c r="J25" s="157">
        <v>0.03</v>
      </c>
      <c r="K25" s="158">
        <v>75116.84</v>
      </c>
      <c r="L25" s="159">
        <v>0</v>
      </c>
      <c r="M25" s="160">
        <f t="shared" si="0"/>
        <v>8583.1600000000035</v>
      </c>
      <c r="N25" s="161" t="s">
        <v>3360</v>
      </c>
    </row>
    <row r="26" spans="1:16" s="162" customFormat="1" ht="45" customHeight="1" x14ac:dyDescent="0.2">
      <c r="A26" s="152">
        <v>19</v>
      </c>
      <c r="B26" s="47" t="s">
        <v>4024</v>
      </c>
      <c r="C26" s="46" t="s">
        <v>4025</v>
      </c>
      <c r="D26" s="46" t="s">
        <v>4026</v>
      </c>
      <c r="E26" s="153" t="s">
        <v>3975</v>
      </c>
      <c r="F26" s="154"/>
      <c r="G26" s="154">
        <v>56400</v>
      </c>
      <c r="H26" s="155">
        <v>42473</v>
      </c>
      <c r="I26" s="156" t="s">
        <v>3976</v>
      </c>
      <c r="J26" s="157">
        <v>0.01</v>
      </c>
      <c r="K26" s="158">
        <v>46351.900000000009</v>
      </c>
      <c r="L26" s="159">
        <v>0</v>
      </c>
      <c r="M26" s="160">
        <f t="shared" si="0"/>
        <v>10048.099999999991</v>
      </c>
      <c r="N26" s="161" t="s">
        <v>3360</v>
      </c>
    </row>
    <row r="27" spans="1:16" s="162" customFormat="1" ht="45" customHeight="1" x14ac:dyDescent="0.2">
      <c r="A27" s="152">
        <v>20</v>
      </c>
      <c r="B27" s="47" t="s">
        <v>4027</v>
      </c>
      <c r="C27" s="46" t="s">
        <v>4028</v>
      </c>
      <c r="D27" s="46" t="s">
        <v>4029</v>
      </c>
      <c r="E27" s="153" t="s">
        <v>3975</v>
      </c>
      <c r="F27" s="154"/>
      <c r="G27" s="154">
        <v>128600</v>
      </c>
      <c r="H27" s="155">
        <v>42614</v>
      </c>
      <c r="I27" s="156">
        <v>1</v>
      </c>
      <c r="J27" s="157">
        <v>0.01</v>
      </c>
      <c r="K27" s="158">
        <v>0</v>
      </c>
      <c r="L27" s="159">
        <v>0</v>
      </c>
      <c r="M27" s="160">
        <f t="shared" si="0"/>
        <v>128600</v>
      </c>
      <c r="N27" s="161" t="s">
        <v>3360</v>
      </c>
    </row>
    <row r="28" spans="1:16" s="162" customFormat="1" ht="45" customHeight="1" x14ac:dyDescent="0.2">
      <c r="A28" s="152">
        <v>21</v>
      </c>
      <c r="B28" s="47" t="s">
        <v>4030</v>
      </c>
      <c r="C28" s="46" t="s">
        <v>4031</v>
      </c>
      <c r="D28" s="46" t="s">
        <v>4032</v>
      </c>
      <c r="E28" s="153" t="s">
        <v>3975</v>
      </c>
      <c r="F28" s="154"/>
      <c r="G28" s="154">
        <v>279200</v>
      </c>
      <c r="H28" s="155">
        <v>42870</v>
      </c>
      <c r="I28" s="156">
        <v>0.1</v>
      </c>
      <c r="J28" s="157">
        <v>0</v>
      </c>
      <c r="K28" s="158">
        <v>0</v>
      </c>
      <c r="L28" s="159">
        <v>0</v>
      </c>
      <c r="M28" s="160">
        <f t="shared" si="0"/>
        <v>279200</v>
      </c>
      <c r="N28" s="161" t="s">
        <v>3360</v>
      </c>
      <c r="O28" s="163"/>
      <c r="P28" s="163"/>
    </row>
    <row r="29" spans="1:16" s="162" customFormat="1" ht="45" customHeight="1" x14ac:dyDescent="0.2">
      <c r="A29" s="152">
        <v>22</v>
      </c>
      <c r="B29" s="47" t="s">
        <v>4033</v>
      </c>
      <c r="C29" s="46" t="s">
        <v>4034</v>
      </c>
      <c r="D29" s="164" t="s">
        <v>4035</v>
      </c>
      <c r="E29" s="153" t="s">
        <v>3975</v>
      </c>
      <c r="F29" s="154"/>
      <c r="G29" s="154">
        <v>394700</v>
      </c>
      <c r="H29" s="155">
        <v>42767</v>
      </c>
      <c r="I29" s="156">
        <v>0.05</v>
      </c>
      <c r="J29" s="157">
        <v>0</v>
      </c>
      <c r="K29" s="158">
        <v>0</v>
      </c>
      <c r="L29" s="159">
        <v>0</v>
      </c>
      <c r="M29" s="160">
        <f t="shared" si="0"/>
        <v>394700</v>
      </c>
      <c r="N29" s="161" t="s">
        <v>3360</v>
      </c>
    </row>
    <row r="30" spans="1:16" s="162" customFormat="1" ht="45" customHeight="1" x14ac:dyDescent="0.2">
      <c r="A30" s="152">
        <v>23</v>
      </c>
      <c r="B30" s="47" t="s">
        <v>4036</v>
      </c>
      <c r="C30" s="46" t="s">
        <v>4037</v>
      </c>
      <c r="D30" s="46" t="s">
        <v>4038</v>
      </c>
      <c r="E30" s="153" t="s">
        <v>3975</v>
      </c>
      <c r="F30" s="154"/>
      <c r="G30" s="154">
        <v>181800</v>
      </c>
      <c r="H30" s="155">
        <v>42663</v>
      </c>
      <c r="I30" s="156">
        <v>1</v>
      </c>
      <c r="J30" s="157">
        <v>0.01</v>
      </c>
      <c r="K30" s="158">
        <v>173100</v>
      </c>
      <c r="L30" s="159">
        <v>0</v>
      </c>
      <c r="M30" s="160">
        <f t="shared" si="0"/>
        <v>8700</v>
      </c>
      <c r="N30" s="161" t="s">
        <v>3360</v>
      </c>
    </row>
    <row r="31" spans="1:16" s="162" customFormat="1" ht="45" customHeight="1" x14ac:dyDescent="0.2">
      <c r="A31" s="152">
        <v>24</v>
      </c>
      <c r="B31" s="47" t="s">
        <v>4039</v>
      </c>
      <c r="C31" s="46" t="s">
        <v>4040</v>
      </c>
      <c r="D31" s="46" t="s">
        <v>4041</v>
      </c>
      <c r="E31" s="153" t="s">
        <v>3975</v>
      </c>
      <c r="F31" s="154"/>
      <c r="G31" s="154">
        <v>55900</v>
      </c>
      <c r="H31" s="155">
        <v>42719</v>
      </c>
      <c r="I31" s="156">
        <v>1</v>
      </c>
      <c r="J31" s="157">
        <v>0.01</v>
      </c>
      <c r="K31" s="158">
        <v>48000</v>
      </c>
      <c r="L31" s="159">
        <v>0</v>
      </c>
      <c r="M31" s="160">
        <f t="shared" si="0"/>
        <v>7900</v>
      </c>
      <c r="N31" s="161" t="s">
        <v>3360</v>
      </c>
    </row>
    <row r="32" spans="1:16" s="162" customFormat="1" ht="45" customHeight="1" x14ac:dyDescent="0.2">
      <c r="A32" s="152">
        <v>25</v>
      </c>
      <c r="B32" s="47" t="s">
        <v>4042</v>
      </c>
      <c r="C32" s="46" t="s">
        <v>4043</v>
      </c>
      <c r="D32" s="46" t="s">
        <v>4035</v>
      </c>
      <c r="E32" s="153" t="s">
        <v>3975</v>
      </c>
      <c r="F32" s="154"/>
      <c r="G32" s="154">
        <v>80100</v>
      </c>
      <c r="H32" s="155">
        <v>42614</v>
      </c>
      <c r="I32" s="156">
        <v>0.01</v>
      </c>
      <c r="J32" s="157">
        <v>0</v>
      </c>
      <c r="K32" s="158">
        <v>0</v>
      </c>
      <c r="L32" s="159">
        <v>0</v>
      </c>
      <c r="M32" s="160">
        <f t="shared" si="0"/>
        <v>80100</v>
      </c>
      <c r="N32" s="161" t="s">
        <v>3360</v>
      </c>
    </row>
    <row r="33" spans="1:14" s="162" customFormat="1" ht="30" x14ac:dyDescent="0.2">
      <c r="A33" s="152">
        <v>26</v>
      </c>
      <c r="B33" s="47" t="s">
        <v>4044</v>
      </c>
      <c r="C33" s="46" t="s">
        <v>4045</v>
      </c>
      <c r="D33" s="164" t="s">
        <v>4046</v>
      </c>
      <c r="E33" s="153" t="s">
        <v>3975</v>
      </c>
      <c r="F33" s="154"/>
      <c r="G33" s="154">
        <v>246600</v>
      </c>
      <c r="H33" s="155">
        <v>42781</v>
      </c>
      <c r="I33" s="156">
        <v>0.01</v>
      </c>
      <c r="J33" s="157">
        <v>0</v>
      </c>
      <c r="K33" s="158">
        <v>0</v>
      </c>
      <c r="L33" s="159">
        <v>0</v>
      </c>
      <c r="M33" s="160">
        <f t="shared" si="0"/>
        <v>246600</v>
      </c>
      <c r="N33" s="161" t="s">
        <v>3360</v>
      </c>
    </row>
    <row r="34" spans="1:14" s="162" customFormat="1" ht="30" x14ac:dyDescent="0.2">
      <c r="A34" s="152">
        <v>27</v>
      </c>
      <c r="B34" s="47" t="s">
        <v>4047</v>
      </c>
      <c r="C34" s="46" t="s">
        <v>3978</v>
      </c>
      <c r="D34" s="46" t="s">
        <v>4048</v>
      </c>
      <c r="E34" s="153" t="s">
        <v>3975</v>
      </c>
      <c r="F34" s="154"/>
      <c r="G34" s="154">
        <v>170500</v>
      </c>
      <c r="H34" s="155">
        <v>42809</v>
      </c>
      <c r="I34" s="156">
        <v>0.01</v>
      </c>
      <c r="J34" s="157">
        <v>0</v>
      </c>
      <c r="K34" s="158">
        <v>0</v>
      </c>
      <c r="L34" s="159">
        <v>0</v>
      </c>
      <c r="M34" s="160">
        <f t="shared" si="0"/>
        <v>170500</v>
      </c>
      <c r="N34" s="161" t="s">
        <v>3360</v>
      </c>
    </row>
    <row r="35" spans="1:14" s="162" customFormat="1" ht="30" x14ac:dyDescent="0.2">
      <c r="A35" s="152">
        <v>28</v>
      </c>
      <c r="B35" s="47" t="s">
        <v>4049</v>
      </c>
      <c r="C35" s="46" t="s">
        <v>4050</v>
      </c>
      <c r="D35" s="46" t="s">
        <v>4051</v>
      </c>
      <c r="E35" s="153" t="s">
        <v>3975</v>
      </c>
      <c r="F35" s="167">
        <v>2073900</v>
      </c>
      <c r="G35" s="167">
        <v>2073900</v>
      </c>
      <c r="H35" s="165">
        <v>42675</v>
      </c>
      <c r="I35" s="156">
        <v>1</v>
      </c>
      <c r="J35" s="157">
        <v>0.02</v>
      </c>
      <c r="K35" s="158">
        <v>1977050.48</v>
      </c>
      <c r="L35" s="159">
        <v>5979.43</v>
      </c>
      <c r="M35" s="160">
        <f t="shared" si="0"/>
        <v>90870.090000000026</v>
      </c>
      <c r="N35" s="161" t="s">
        <v>3360</v>
      </c>
    </row>
    <row r="36" spans="1:14" s="162" customFormat="1" ht="30" x14ac:dyDescent="0.2">
      <c r="A36" s="152">
        <v>29</v>
      </c>
      <c r="B36" s="47" t="s">
        <v>4052</v>
      </c>
      <c r="C36" s="46" t="s">
        <v>4053</v>
      </c>
      <c r="D36" s="46" t="s">
        <v>4054</v>
      </c>
      <c r="E36" s="153" t="s">
        <v>3975</v>
      </c>
      <c r="F36" s="154">
        <v>1477100</v>
      </c>
      <c r="G36" s="154">
        <v>1477100</v>
      </c>
      <c r="H36" s="165">
        <v>42522</v>
      </c>
      <c r="I36" s="156">
        <v>1</v>
      </c>
      <c r="J36" s="157">
        <v>0.04</v>
      </c>
      <c r="K36" s="158">
        <v>1362988.6099999999</v>
      </c>
      <c r="L36" s="159">
        <v>50664.45</v>
      </c>
      <c r="M36" s="160">
        <f t="shared" si="0"/>
        <v>63446.940000000133</v>
      </c>
      <c r="N36" s="161" t="s">
        <v>3360</v>
      </c>
    </row>
    <row r="37" spans="1:14" s="162" customFormat="1" ht="30" x14ac:dyDescent="0.2">
      <c r="A37" s="152">
        <v>30</v>
      </c>
      <c r="B37" s="47" t="s">
        <v>4055</v>
      </c>
      <c r="C37" s="46" t="s">
        <v>4056</v>
      </c>
      <c r="D37" s="46" t="s">
        <v>4057</v>
      </c>
      <c r="E37" s="153" t="s">
        <v>3975</v>
      </c>
      <c r="F37" s="154">
        <v>1313200</v>
      </c>
      <c r="G37" s="154">
        <v>1313200</v>
      </c>
      <c r="H37" s="155">
        <v>42583</v>
      </c>
      <c r="I37" s="156">
        <v>1</v>
      </c>
      <c r="J37" s="157">
        <v>0.43</v>
      </c>
      <c r="K37" s="158">
        <v>818613.78</v>
      </c>
      <c r="L37" s="159">
        <v>404734.67999999993</v>
      </c>
      <c r="M37" s="160">
        <f t="shared" si="0"/>
        <v>89851.540000000037</v>
      </c>
      <c r="N37" s="161" t="s">
        <v>3360</v>
      </c>
    </row>
    <row r="38" spans="1:14" s="162" customFormat="1" ht="30" x14ac:dyDescent="0.2">
      <c r="A38" s="152">
        <v>31</v>
      </c>
      <c r="B38" s="47" t="s">
        <v>4058</v>
      </c>
      <c r="C38" s="46" t="s">
        <v>4059</v>
      </c>
      <c r="D38" s="46" t="s">
        <v>4060</v>
      </c>
      <c r="E38" s="153" t="s">
        <v>3975</v>
      </c>
      <c r="F38" s="154">
        <v>324044.62</v>
      </c>
      <c r="G38" s="154">
        <v>324045</v>
      </c>
      <c r="H38" s="155">
        <v>42614</v>
      </c>
      <c r="I38" s="156">
        <v>1</v>
      </c>
      <c r="J38" s="157">
        <v>0.09</v>
      </c>
      <c r="K38" s="158">
        <v>303741.62</v>
      </c>
      <c r="L38" s="159">
        <v>0</v>
      </c>
      <c r="M38" s="160">
        <f t="shared" si="0"/>
        <v>20303.380000000005</v>
      </c>
      <c r="N38" s="161" t="s">
        <v>3360</v>
      </c>
    </row>
    <row r="39" spans="1:14" s="162" customFormat="1" ht="30" x14ac:dyDescent="0.2">
      <c r="A39" s="152">
        <v>32</v>
      </c>
      <c r="B39" s="47" t="s">
        <v>4061</v>
      </c>
      <c r="C39" s="46" t="s">
        <v>4062</v>
      </c>
      <c r="D39" s="46" t="s">
        <v>4063</v>
      </c>
      <c r="E39" s="153" t="s">
        <v>3975</v>
      </c>
      <c r="F39" s="167">
        <v>1616900</v>
      </c>
      <c r="G39" s="167">
        <v>1616900</v>
      </c>
      <c r="H39" s="165">
        <v>42614</v>
      </c>
      <c r="I39" s="156">
        <v>1</v>
      </c>
      <c r="J39" s="157">
        <v>0.28999999999999998</v>
      </c>
      <c r="K39" s="158">
        <v>1184968.9899999998</v>
      </c>
      <c r="L39" s="159">
        <v>331876.96000000008</v>
      </c>
      <c r="M39" s="160">
        <f t="shared" si="0"/>
        <v>100054.05000000016</v>
      </c>
      <c r="N39" s="161" t="s">
        <v>3360</v>
      </c>
    </row>
    <row r="40" spans="1:14" s="162" customFormat="1" ht="30" x14ac:dyDescent="0.2">
      <c r="A40" s="152">
        <v>33</v>
      </c>
      <c r="B40" s="47" t="s">
        <v>4064</v>
      </c>
      <c r="C40" s="46" t="s">
        <v>4065</v>
      </c>
      <c r="D40" s="46" t="s">
        <v>4066</v>
      </c>
      <c r="E40" s="153" t="s">
        <v>3975</v>
      </c>
      <c r="F40" s="154">
        <v>7461800</v>
      </c>
      <c r="G40" s="154">
        <v>7461800</v>
      </c>
      <c r="H40" s="165">
        <v>42767</v>
      </c>
      <c r="I40" s="156">
        <v>1</v>
      </c>
      <c r="J40" s="157">
        <v>0.01</v>
      </c>
      <c r="K40" s="158">
        <v>7054463.4500000002</v>
      </c>
      <c r="L40" s="159">
        <v>49283.330000000009</v>
      </c>
      <c r="M40" s="160">
        <f t="shared" si="0"/>
        <v>358053.2199999998</v>
      </c>
      <c r="N40" s="161" t="s">
        <v>3360</v>
      </c>
    </row>
    <row r="41" spans="1:14" s="162" customFormat="1" ht="30" x14ac:dyDescent="0.2">
      <c r="A41" s="152">
        <v>34</v>
      </c>
      <c r="B41" s="47" t="s">
        <v>4067</v>
      </c>
      <c r="C41" s="46" t="s">
        <v>4068</v>
      </c>
      <c r="D41" s="46" t="s">
        <v>4069</v>
      </c>
      <c r="E41" s="153" t="s">
        <v>3975</v>
      </c>
      <c r="F41" s="167">
        <v>5494300</v>
      </c>
      <c r="G41" s="167">
        <v>5494300</v>
      </c>
      <c r="H41" s="155">
        <v>42840</v>
      </c>
      <c r="I41" s="156">
        <v>1</v>
      </c>
      <c r="J41" s="157">
        <v>0.18</v>
      </c>
      <c r="K41" s="158">
        <v>4277511.38</v>
      </c>
      <c r="L41" s="159">
        <v>896001.79</v>
      </c>
      <c r="M41" s="160">
        <f t="shared" si="0"/>
        <v>320786.83000000007</v>
      </c>
      <c r="N41" s="161" t="s">
        <v>3360</v>
      </c>
    </row>
    <row r="42" spans="1:14" s="162" customFormat="1" ht="30" x14ac:dyDescent="0.2">
      <c r="A42" s="152">
        <v>35</v>
      </c>
      <c r="B42" s="47" t="s">
        <v>4070</v>
      </c>
      <c r="C42" s="46" t="s">
        <v>4071</v>
      </c>
      <c r="D42" s="46" t="s">
        <v>4072</v>
      </c>
      <c r="E42" s="153" t="s">
        <v>3975</v>
      </c>
      <c r="F42" s="167">
        <v>839916</v>
      </c>
      <c r="G42" s="167">
        <v>839916</v>
      </c>
      <c r="H42" s="165">
        <v>42614</v>
      </c>
      <c r="I42" s="156">
        <v>1</v>
      </c>
      <c r="J42" s="157">
        <v>0.21</v>
      </c>
      <c r="K42" s="158">
        <v>787334.33</v>
      </c>
      <c r="L42" s="159">
        <v>3904.2599999999998</v>
      </c>
      <c r="M42" s="160">
        <f t="shared" si="0"/>
        <v>48677.41000000004</v>
      </c>
      <c r="N42" s="161" t="s">
        <v>3360</v>
      </c>
    </row>
    <row r="43" spans="1:14" s="162" customFormat="1" ht="30" x14ac:dyDescent="0.2">
      <c r="A43" s="152">
        <v>36</v>
      </c>
      <c r="B43" s="47" t="s">
        <v>4073</v>
      </c>
      <c r="C43" s="46" t="s">
        <v>4074</v>
      </c>
      <c r="D43" s="164" t="s">
        <v>4075</v>
      </c>
      <c r="E43" s="153" t="s">
        <v>3975</v>
      </c>
      <c r="F43" s="154">
        <v>484400</v>
      </c>
      <c r="G43" s="154">
        <v>484400</v>
      </c>
      <c r="H43" s="165">
        <v>42623</v>
      </c>
      <c r="I43" s="156">
        <v>1</v>
      </c>
      <c r="J43" s="157">
        <v>0.01</v>
      </c>
      <c r="K43" s="158">
        <v>213059.23</v>
      </c>
      <c r="L43" s="159">
        <v>38315.67</v>
      </c>
      <c r="M43" s="160">
        <f t="shared" si="0"/>
        <v>233025.10000000003</v>
      </c>
      <c r="N43" s="161" t="s">
        <v>3360</v>
      </c>
    </row>
    <row r="44" spans="1:14" s="162" customFormat="1" ht="30" x14ac:dyDescent="0.2">
      <c r="A44" s="152">
        <v>37</v>
      </c>
      <c r="B44" s="47" t="s">
        <v>4076</v>
      </c>
      <c r="C44" s="46" t="s">
        <v>4077</v>
      </c>
      <c r="D44" s="46" t="s">
        <v>4078</v>
      </c>
      <c r="E44" s="153" t="s">
        <v>3975</v>
      </c>
      <c r="F44" s="154">
        <v>107300</v>
      </c>
      <c r="G44" s="351">
        <v>125800</v>
      </c>
      <c r="H44" s="155">
        <v>42597</v>
      </c>
      <c r="I44" s="156">
        <v>1</v>
      </c>
      <c r="J44" s="157">
        <v>0.01</v>
      </c>
      <c r="K44" s="158">
        <v>119770</v>
      </c>
      <c r="L44" s="159">
        <v>0</v>
      </c>
      <c r="M44" s="160">
        <f t="shared" si="0"/>
        <v>6030</v>
      </c>
      <c r="N44" s="161" t="s">
        <v>3360</v>
      </c>
    </row>
    <row r="45" spans="1:14" s="162" customFormat="1" ht="30" x14ac:dyDescent="0.2">
      <c r="A45" s="152">
        <v>38</v>
      </c>
      <c r="B45" s="47" t="s">
        <v>4079</v>
      </c>
      <c r="C45" s="46" t="s">
        <v>4080</v>
      </c>
      <c r="D45" s="46" t="s">
        <v>4081</v>
      </c>
      <c r="E45" s="153" t="s">
        <v>3975</v>
      </c>
      <c r="F45" s="154">
        <v>747200</v>
      </c>
      <c r="G45" s="154">
        <v>747200</v>
      </c>
      <c r="H45" s="155">
        <v>42522</v>
      </c>
      <c r="I45" s="156">
        <v>1</v>
      </c>
      <c r="J45" s="157">
        <v>0.05</v>
      </c>
      <c r="K45" s="158">
        <v>715127.61</v>
      </c>
      <c r="L45" s="159">
        <v>0</v>
      </c>
      <c r="M45" s="160">
        <f t="shared" si="0"/>
        <v>32072.390000000014</v>
      </c>
      <c r="N45" s="161" t="s">
        <v>3360</v>
      </c>
    </row>
    <row r="46" spans="1:14" s="162" customFormat="1" ht="30" x14ac:dyDescent="0.2">
      <c r="A46" s="152">
        <v>39</v>
      </c>
      <c r="B46" s="47" t="s">
        <v>4082</v>
      </c>
      <c r="C46" s="46" t="s">
        <v>4083</v>
      </c>
      <c r="D46" s="46" t="s">
        <v>4084</v>
      </c>
      <c r="E46" s="153" t="s">
        <v>3975</v>
      </c>
      <c r="F46" s="154">
        <v>461800</v>
      </c>
      <c r="G46" s="154">
        <v>330800</v>
      </c>
      <c r="H46" s="155">
        <v>42583</v>
      </c>
      <c r="I46" s="156">
        <v>1</v>
      </c>
      <c r="J46" s="157">
        <v>0.12</v>
      </c>
      <c r="K46" s="158">
        <v>306274</v>
      </c>
      <c r="L46" s="159">
        <v>8289.7000000000007</v>
      </c>
      <c r="M46" s="160">
        <f t="shared" si="0"/>
        <v>16236.3</v>
      </c>
      <c r="N46" s="161" t="s">
        <v>3360</v>
      </c>
    </row>
    <row r="47" spans="1:14" s="162" customFormat="1" ht="30" x14ac:dyDescent="0.2">
      <c r="A47" s="152">
        <v>40</v>
      </c>
      <c r="B47" s="168" t="s">
        <v>4085</v>
      </c>
      <c r="C47" s="46" t="s">
        <v>4086</v>
      </c>
      <c r="D47" s="46" t="s">
        <v>4087</v>
      </c>
      <c r="E47" s="153" t="s">
        <v>3975</v>
      </c>
      <c r="F47" s="154">
        <v>148700</v>
      </c>
      <c r="G47" s="351">
        <v>183900</v>
      </c>
      <c r="H47" s="155">
        <v>42552</v>
      </c>
      <c r="I47" s="156">
        <v>1</v>
      </c>
      <c r="J47" s="157">
        <v>0.01</v>
      </c>
      <c r="K47" s="158">
        <v>175077</v>
      </c>
      <c r="L47" s="159">
        <v>0</v>
      </c>
      <c r="M47" s="160">
        <f t="shared" si="0"/>
        <v>8823</v>
      </c>
      <c r="N47" s="161" t="s">
        <v>3360</v>
      </c>
    </row>
    <row r="48" spans="1:14" s="162" customFormat="1" ht="30" x14ac:dyDescent="0.2">
      <c r="A48" s="152">
        <v>41</v>
      </c>
      <c r="B48" s="47" t="s">
        <v>4088</v>
      </c>
      <c r="C48" s="46" t="s">
        <v>4089</v>
      </c>
      <c r="D48" s="164" t="s">
        <v>4090</v>
      </c>
      <c r="E48" s="153" t="s">
        <v>3975</v>
      </c>
      <c r="F48" s="167">
        <v>121200</v>
      </c>
      <c r="G48" s="352">
        <v>206500</v>
      </c>
      <c r="H48" s="155">
        <v>42644</v>
      </c>
      <c r="I48" s="156">
        <v>1</v>
      </c>
      <c r="J48" s="157">
        <v>0</v>
      </c>
      <c r="K48" s="158">
        <v>0</v>
      </c>
      <c r="L48" s="159">
        <v>0</v>
      </c>
      <c r="M48" s="160">
        <f t="shared" si="0"/>
        <v>206500</v>
      </c>
      <c r="N48" s="161" t="s">
        <v>3360</v>
      </c>
    </row>
    <row r="49" spans="1:14" s="162" customFormat="1" ht="30" x14ac:dyDescent="0.2">
      <c r="A49" s="152">
        <v>42</v>
      </c>
      <c r="B49" s="47" t="s">
        <v>4091</v>
      </c>
      <c r="C49" s="46" t="s">
        <v>4016</v>
      </c>
      <c r="D49" s="46" t="s">
        <v>4092</v>
      </c>
      <c r="E49" s="153" t="s">
        <v>3975</v>
      </c>
      <c r="F49" s="154">
        <v>156400</v>
      </c>
      <c r="G49" s="351">
        <v>156400</v>
      </c>
      <c r="H49" s="155">
        <v>42705</v>
      </c>
      <c r="I49" s="156">
        <v>1</v>
      </c>
      <c r="J49" s="157">
        <v>0</v>
      </c>
      <c r="K49" s="158">
        <v>0</v>
      </c>
      <c r="L49" s="159">
        <v>0</v>
      </c>
      <c r="M49" s="160">
        <f t="shared" si="0"/>
        <v>156400</v>
      </c>
      <c r="N49" s="161" t="s">
        <v>3360</v>
      </c>
    </row>
    <row r="50" spans="1:14" s="162" customFormat="1" ht="30" x14ac:dyDescent="0.2">
      <c r="A50" s="152">
        <v>43</v>
      </c>
      <c r="B50" s="47" t="s">
        <v>4093</v>
      </c>
      <c r="C50" s="46" t="s">
        <v>3984</v>
      </c>
      <c r="D50" s="46" t="s">
        <v>4094</v>
      </c>
      <c r="E50" s="153" t="s">
        <v>3975</v>
      </c>
      <c r="F50" s="154">
        <v>347200</v>
      </c>
      <c r="G50" s="154">
        <v>391900</v>
      </c>
      <c r="H50" s="165">
        <v>42705</v>
      </c>
      <c r="I50" s="156">
        <v>1</v>
      </c>
      <c r="J50" s="157">
        <v>0.05</v>
      </c>
      <c r="K50" s="158">
        <v>367589</v>
      </c>
      <c r="L50" s="159">
        <v>0</v>
      </c>
      <c r="M50" s="160">
        <f t="shared" si="0"/>
        <v>24311</v>
      </c>
      <c r="N50" s="161" t="s">
        <v>3360</v>
      </c>
    </row>
    <row r="51" spans="1:14" s="162" customFormat="1" ht="30" x14ac:dyDescent="0.2">
      <c r="A51" s="152">
        <v>44</v>
      </c>
      <c r="B51" s="47" t="s">
        <v>4095</v>
      </c>
      <c r="C51" s="46" t="s">
        <v>4096</v>
      </c>
      <c r="D51" s="46" t="s">
        <v>4097</v>
      </c>
      <c r="E51" s="153" t="s">
        <v>3975</v>
      </c>
      <c r="F51" s="154">
        <v>7891200</v>
      </c>
      <c r="G51" s="154">
        <v>8321800</v>
      </c>
      <c r="H51" s="155">
        <v>43296</v>
      </c>
      <c r="I51" s="156">
        <v>1</v>
      </c>
      <c r="J51" s="157">
        <v>0.01</v>
      </c>
      <c r="K51" s="158">
        <v>7892819.9500000002</v>
      </c>
      <c r="L51" s="159">
        <v>21010.46</v>
      </c>
      <c r="M51" s="160">
        <f t="shared" si="0"/>
        <v>407969.58999999979</v>
      </c>
      <c r="N51" s="161" t="s">
        <v>3360</v>
      </c>
    </row>
    <row r="52" spans="1:14" s="162" customFormat="1" ht="30" x14ac:dyDescent="0.2">
      <c r="A52" s="152">
        <v>45</v>
      </c>
      <c r="B52" s="47" t="s">
        <v>4098</v>
      </c>
      <c r="C52" s="46" t="s">
        <v>4056</v>
      </c>
      <c r="D52" s="46" t="s">
        <v>4099</v>
      </c>
      <c r="E52" s="153" t="s">
        <v>3975</v>
      </c>
      <c r="F52" s="154">
        <v>626900</v>
      </c>
      <c r="G52" s="154">
        <v>626900</v>
      </c>
      <c r="H52" s="155">
        <v>42566</v>
      </c>
      <c r="I52" s="156">
        <v>1</v>
      </c>
      <c r="J52" s="157">
        <v>0.02</v>
      </c>
      <c r="K52" s="158">
        <v>607562</v>
      </c>
      <c r="L52" s="159">
        <v>0</v>
      </c>
      <c r="M52" s="160">
        <f t="shared" si="0"/>
        <v>19338</v>
      </c>
      <c r="N52" s="161" t="s">
        <v>3360</v>
      </c>
    </row>
    <row r="53" spans="1:14" s="162" customFormat="1" ht="30" x14ac:dyDescent="0.2">
      <c r="A53" s="152">
        <v>46</v>
      </c>
      <c r="B53" s="47" t="s">
        <v>4100</v>
      </c>
      <c r="C53" s="46" t="s">
        <v>4101</v>
      </c>
      <c r="D53" s="46" t="s">
        <v>4102</v>
      </c>
      <c r="E53" s="153" t="s">
        <v>3975</v>
      </c>
      <c r="F53" s="154">
        <v>337800</v>
      </c>
      <c r="G53" s="154">
        <v>503500</v>
      </c>
      <c r="H53" s="155">
        <v>42566</v>
      </c>
      <c r="I53" s="156">
        <v>1</v>
      </c>
      <c r="J53" s="157">
        <v>0.01</v>
      </c>
      <c r="K53" s="158">
        <v>479500</v>
      </c>
      <c r="L53" s="159">
        <v>0</v>
      </c>
      <c r="M53" s="160">
        <f t="shared" si="0"/>
        <v>24000</v>
      </c>
      <c r="N53" s="161" t="s">
        <v>3360</v>
      </c>
    </row>
    <row r="54" spans="1:14" s="162" customFormat="1" ht="30" x14ac:dyDescent="0.2">
      <c r="A54" s="152">
        <v>47</v>
      </c>
      <c r="B54" s="47" t="s">
        <v>4103</v>
      </c>
      <c r="C54" s="46" t="s">
        <v>4104</v>
      </c>
      <c r="D54" s="46" t="s">
        <v>4105</v>
      </c>
      <c r="E54" s="153" t="s">
        <v>3975</v>
      </c>
      <c r="F54" s="167">
        <v>3304198</v>
      </c>
      <c r="G54" s="167">
        <v>1940598</v>
      </c>
      <c r="H54" s="155">
        <v>42826</v>
      </c>
      <c r="I54" s="156">
        <v>1</v>
      </c>
      <c r="J54" s="157">
        <v>0.01</v>
      </c>
      <c r="K54" s="158">
        <v>1832650.99</v>
      </c>
      <c r="L54" s="159">
        <v>10029.76</v>
      </c>
      <c r="M54" s="160">
        <f t="shared" si="0"/>
        <v>97917.250000000015</v>
      </c>
      <c r="N54" s="161" t="s">
        <v>3360</v>
      </c>
    </row>
    <row r="55" spans="1:14" s="162" customFormat="1" ht="30" x14ac:dyDescent="0.2">
      <c r="A55" s="152">
        <v>48</v>
      </c>
      <c r="B55" s="47" t="s">
        <v>4109</v>
      </c>
      <c r="C55" s="46" t="s">
        <v>4065</v>
      </c>
      <c r="D55" s="164" t="s">
        <v>4110</v>
      </c>
      <c r="E55" s="153" t="s">
        <v>3975</v>
      </c>
      <c r="F55" s="154">
        <v>420000</v>
      </c>
      <c r="G55" s="154">
        <v>420000</v>
      </c>
      <c r="H55" s="165">
        <v>42931</v>
      </c>
      <c r="I55" s="156">
        <v>1</v>
      </c>
      <c r="J55" s="157">
        <v>0.01</v>
      </c>
      <c r="K55" s="158">
        <v>0</v>
      </c>
      <c r="L55" s="159">
        <v>0</v>
      </c>
      <c r="M55" s="160">
        <f t="shared" si="0"/>
        <v>420000</v>
      </c>
      <c r="N55" s="161" t="s">
        <v>3360</v>
      </c>
    </row>
    <row r="56" spans="1:14" s="162" customFormat="1" ht="30" x14ac:dyDescent="0.2">
      <c r="A56" s="152">
        <v>49</v>
      </c>
      <c r="B56" s="47" t="s">
        <v>4111</v>
      </c>
      <c r="C56" s="46" t="s">
        <v>4068</v>
      </c>
      <c r="D56" s="164" t="s">
        <v>4110</v>
      </c>
      <c r="E56" s="153" t="s">
        <v>3975</v>
      </c>
      <c r="F56" s="154">
        <v>420000</v>
      </c>
      <c r="G56" s="154">
        <v>420000</v>
      </c>
      <c r="H56" s="155">
        <v>42795</v>
      </c>
      <c r="I56" s="156">
        <v>1</v>
      </c>
      <c r="J56" s="157">
        <v>0.01</v>
      </c>
      <c r="K56" s="158">
        <v>0</v>
      </c>
      <c r="L56" s="159">
        <v>0</v>
      </c>
      <c r="M56" s="160">
        <f t="shared" si="0"/>
        <v>420000</v>
      </c>
      <c r="N56" s="161" t="s">
        <v>3360</v>
      </c>
    </row>
    <row r="57" spans="1:14" s="162" customFormat="1" ht="30" x14ac:dyDescent="0.2">
      <c r="A57" s="152">
        <v>50</v>
      </c>
      <c r="B57" s="47" t="s">
        <v>4112</v>
      </c>
      <c r="C57" s="46" t="s">
        <v>4113</v>
      </c>
      <c r="D57" s="164" t="s">
        <v>4114</v>
      </c>
      <c r="E57" s="153" t="s">
        <v>3975</v>
      </c>
      <c r="F57" s="154">
        <v>107400</v>
      </c>
      <c r="G57" s="154">
        <v>107400</v>
      </c>
      <c r="H57" s="155">
        <v>42705</v>
      </c>
      <c r="I57" s="156">
        <v>1</v>
      </c>
      <c r="J57" s="157">
        <v>0</v>
      </c>
      <c r="K57" s="158">
        <v>0</v>
      </c>
      <c r="L57" s="159">
        <v>0</v>
      </c>
      <c r="M57" s="160">
        <f t="shared" si="0"/>
        <v>107400</v>
      </c>
      <c r="N57" s="161" t="s">
        <v>3360</v>
      </c>
    </row>
    <row r="58" spans="1:14" s="162" customFormat="1" ht="30" x14ac:dyDescent="0.2">
      <c r="A58" s="152">
        <v>51</v>
      </c>
      <c r="B58" s="47" t="s">
        <v>4117</v>
      </c>
      <c r="C58" s="46" t="s">
        <v>4028</v>
      </c>
      <c r="D58" s="164" t="s">
        <v>4118</v>
      </c>
      <c r="E58" s="153" t="s">
        <v>3975</v>
      </c>
      <c r="F58" s="154">
        <v>407000</v>
      </c>
      <c r="G58" s="154">
        <v>407000</v>
      </c>
      <c r="H58" s="155">
        <v>42826</v>
      </c>
      <c r="I58" s="156">
        <v>0.86</v>
      </c>
      <c r="J58" s="157">
        <v>0</v>
      </c>
      <c r="K58" s="158">
        <v>0</v>
      </c>
      <c r="L58" s="159">
        <v>0</v>
      </c>
      <c r="M58" s="160">
        <f t="shared" si="0"/>
        <v>407000</v>
      </c>
      <c r="N58" s="161" t="s">
        <v>3360</v>
      </c>
    </row>
    <row r="59" spans="1:14" s="162" customFormat="1" ht="30" x14ac:dyDescent="0.2">
      <c r="A59" s="152">
        <v>52</v>
      </c>
      <c r="B59" s="47" t="s">
        <v>4119</v>
      </c>
      <c r="C59" s="46" t="s">
        <v>4120</v>
      </c>
      <c r="D59" s="164" t="s">
        <v>4121</v>
      </c>
      <c r="E59" s="153" t="s">
        <v>3975</v>
      </c>
      <c r="F59" s="154">
        <v>1881800</v>
      </c>
      <c r="G59" s="154">
        <v>1881800</v>
      </c>
      <c r="H59" s="155">
        <v>42979</v>
      </c>
      <c r="I59" s="156">
        <v>0.8</v>
      </c>
      <c r="J59" s="157">
        <v>0</v>
      </c>
      <c r="K59" s="158">
        <v>69801.899999999994</v>
      </c>
      <c r="L59" s="159">
        <v>22712.1</v>
      </c>
      <c r="M59" s="160">
        <f t="shared" si="0"/>
        <v>1789286</v>
      </c>
      <c r="N59" s="161" t="s">
        <v>3360</v>
      </c>
    </row>
    <row r="60" spans="1:14" s="162" customFormat="1" ht="30" x14ac:dyDescent="0.2">
      <c r="A60" s="152">
        <v>53</v>
      </c>
      <c r="B60" s="47" t="s">
        <v>4122</v>
      </c>
      <c r="C60" s="46" t="s">
        <v>4028</v>
      </c>
      <c r="D60" s="46" t="s">
        <v>4123</v>
      </c>
      <c r="E60" s="153" t="s">
        <v>3975</v>
      </c>
      <c r="F60" s="154">
        <v>110100</v>
      </c>
      <c r="G60" s="154">
        <v>110100</v>
      </c>
      <c r="H60" s="165">
        <v>42736</v>
      </c>
      <c r="I60" s="156">
        <v>1</v>
      </c>
      <c r="J60" s="157">
        <v>0.02</v>
      </c>
      <c r="K60" s="158">
        <v>103747.31</v>
      </c>
      <c r="L60" s="159">
        <v>0</v>
      </c>
      <c r="M60" s="160">
        <f t="shared" si="0"/>
        <v>6352.6900000000023</v>
      </c>
      <c r="N60" s="161" t="s">
        <v>3360</v>
      </c>
    </row>
    <row r="61" spans="1:14" s="162" customFormat="1" ht="30" x14ac:dyDescent="0.2">
      <c r="A61" s="152">
        <v>54</v>
      </c>
      <c r="B61" s="47" t="s">
        <v>4124</v>
      </c>
      <c r="C61" s="46" t="s">
        <v>3984</v>
      </c>
      <c r="D61" s="46" t="s">
        <v>4125</v>
      </c>
      <c r="E61" s="153" t="s">
        <v>3975</v>
      </c>
      <c r="F61" s="154">
        <v>109200</v>
      </c>
      <c r="G61" s="154">
        <v>109200</v>
      </c>
      <c r="H61" s="165">
        <v>42675</v>
      </c>
      <c r="I61" s="156">
        <v>1</v>
      </c>
      <c r="J61" s="157">
        <v>0.01</v>
      </c>
      <c r="K61" s="158">
        <v>72332</v>
      </c>
      <c r="L61" s="159">
        <v>0</v>
      </c>
      <c r="M61" s="160">
        <f t="shared" si="0"/>
        <v>36868</v>
      </c>
      <c r="N61" s="161" t="s">
        <v>3360</v>
      </c>
    </row>
    <row r="62" spans="1:14" s="162" customFormat="1" ht="30" x14ac:dyDescent="0.2">
      <c r="A62" s="152">
        <v>55</v>
      </c>
      <c r="B62" s="47" t="s">
        <v>4126</v>
      </c>
      <c r="C62" s="46" t="s">
        <v>4050</v>
      </c>
      <c r="D62" s="46" t="s">
        <v>4125</v>
      </c>
      <c r="E62" s="153" t="s">
        <v>3975</v>
      </c>
      <c r="F62" s="154">
        <v>106700</v>
      </c>
      <c r="G62" s="154">
        <v>106700</v>
      </c>
      <c r="H62" s="165">
        <v>42705</v>
      </c>
      <c r="I62" s="156">
        <v>1</v>
      </c>
      <c r="J62" s="157">
        <v>0.01</v>
      </c>
      <c r="K62" s="158">
        <v>72332</v>
      </c>
      <c r="L62" s="159">
        <v>0</v>
      </c>
      <c r="M62" s="160">
        <f t="shared" si="0"/>
        <v>34368</v>
      </c>
      <c r="N62" s="161" t="s">
        <v>3360</v>
      </c>
    </row>
    <row r="63" spans="1:14" s="162" customFormat="1" ht="30" x14ac:dyDescent="0.2">
      <c r="A63" s="152">
        <v>56</v>
      </c>
      <c r="B63" s="47" t="s">
        <v>4127</v>
      </c>
      <c r="C63" s="46" t="s">
        <v>4028</v>
      </c>
      <c r="D63" s="46" t="s">
        <v>4128</v>
      </c>
      <c r="E63" s="153" t="s">
        <v>3975</v>
      </c>
      <c r="F63" s="167">
        <v>19300</v>
      </c>
      <c r="G63" s="154">
        <v>19300</v>
      </c>
      <c r="H63" s="165">
        <v>42887</v>
      </c>
      <c r="I63" s="156">
        <v>0.14000000000000001</v>
      </c>
      <c r="J63" s="157">
        <v>0</v>
      </c>
      <c r="K63" s="158">
        <v>0</v>
      </c>
      <c r="L63" s="159">
        <v>0</v>
      </c>
      <c r="M63" s="160">
        <f t="shared" si="0"/>
        <v>19300</v>
      </c>
      <c r="N63" s="47" t="s">
        <v>3360</v>
      </c>
    </row>
    <row r="64" spans="1:14" s="162" customFormat="1" ht="30" x14ac:dyDescent="0.2">
      <c r="A64" s="166">
        <v>57</v>
      </c>
      <c r="B64" s="47" t="s">
        <v>4129</v>
      </c>
      <c r="C64" s="46" t="s">
        <v>4120</v>
      </c>
      <c r="D64" s="46" t="s">
        <v>4130</v>
      </c>
      <c r="E64" s="153" t="s">
        <v>3975</v>
      </c>
      <c r="F64" s="154">
        <v>65700</v>
      </c>
      <c r="G64" s="154">
        <v>65700</v>
      </c>
      <c r="H64" s="165">
        <v>42552</v>
      </c>
      <c r="I64" s="156">
        <v>0.14000000000000001</v>
      </c>
      <c r="J64" s="157">
        <v>0</v>
      </c>
      <c r="K64" s="158">
        <v>0</v>
      </c>
      <c r="L64" s="159">
        <v>0</v>
      </c>
      <c r="M64" s="160">
        <f t="shared" si="0"/>
        <v>65700</v>
      </c>
      <c r="N64" s="161" t="s">
        <v>3360</v>
      </c>
    </row>
    <row r="65" spans="1:14" s="162" customFormat="1" ht="30" x14ac:dyDescent="0.2">
      <c r="A65" s="166">
        <v>58</v>
      </c>
      <c r="B65" s="47" t="s">
        <v>4131</v>
      </c>
      <c r="C65" s="46" t="s">
        <v>4028</v>
      </c>
      <c r="D65" s="46" t="s">
        <v>4132</v>
      </c>
      <c r="E65" s="153" t="s">
        <v>3975</v>
      </c>
      <c r="F65" s="154">
        <v>49600</v>
      </c>
      <c r="G65" s="154">
        <v>49600</v>
      </c>
      <c r="H65" s="165">
        <v>42705</v>
      </c>
      <c r="I65" s="156">
        <v>1</v>
      </c>
      <c r="J65" s="157">
        <v>0.02</v>
      </c>
      <c r="K65" s="158">
        <v>26525.529999999992</v>
      </c>
      <c r="L65" s="159">
        <v>0</v>
      </c>
      <c r="M65" s="160">
        <f t="shared" si="0"/>
        <v>23074.470000000008</v>
      </c>
      <c r="N65" s="161" t="s">
        <v>3360</v>
      </c>
    </row>
    <row r="66" spans="1:14" s="162" customFormat="1" ht="30" x14ac:dyDescent="0.2">
      <c r="A66" s="152">
        <v>59</v>
      </c>
      <c r="B66" s="47" t="s">
        <v>4133</v>
      </c>
      <c r="C66" s="46" t="s">
        <v>3996</v>
      </c>
      <c r="D66" s="46" t="s">
        <v>4134</v>
      </c>
      <c r="E66" s="153" t="s">
        <v>3975</v>
      </c>
      <c r="F66" s="154">
        <v>17700</v>
      </c>
      <c r="G66" s="154">
        <v>17700</v>
      </c>
      <c r="H66" s="155">
        <v>42491</v>
      </c>
      <c r="I66" s="156">
        <v>0.14000000000000001</v>
      </c>
      <c r="J66" s="157">
        <v>0</v>
      </c>
      <c r="K66" s="158">
        <v>0</v>
      </c>
      <c r="L66" s="159">
        <v>0</v>
      </c>
      <c r="M66" s="160">
        <f t="shared" si="0"/>
        <v>17700</v>
      </c>
      <c r="N66" s="161" t="s">
        <v>3360</v>
      </c>
    </row>
    <row r="67" spans="1:14" s="162" customFormat="1" ht="30" x14ac:dyDescent="0.2">
      <c r="A67" s="152">
        <v>60</v>
      </c>
      <c r="B67" s="47" t="s">
        <v>4135</v>
      </c>
      <c r="C67" s="46" t="s">
        <v>4136</v>
      </c>
      <c r="D67" s="164" t="s">
        <v>4137</v>
      </c>
      <c r="E67" s="153" t="s">
        <v>3975</v>
      </c>
      <c r="F67" s="154">
        <v>153100</v>
      </c>
      <c r="G67" s="154">
        <v>153100</v>
      </c>
      <c r="H67" s="165">
        <v>42583</v>
      </c>
      <c r="I67" s="156">
        <v>0.45</v>
      </c>
      <c r="J67" s="157">
        <v>0</v>
      </c>
      <c r="K67" s="158">
        <v>0</v>
      </c>
      <c r="L67" s="159">
        <v>0</v>
      </c>
      <c r="M67" s="160">
        <f t="shared" si="0"/>
        <v>153100</v>
      </c>
      <c r="N67" s="161" t="s">
        <v>3360</v>
      </c>
    </row>
    <row r="68" spans="1:14" s="162" customFormat="1" ht="30" x14ac:dyDescent="0.2">
      <c r="A68" s="152">
        <v>61</v>
      </c>
      <c r="B68" s="47" t="s">
        <v>4138</v>
      </c>
      <c r="C68" s="46" t="s">
        <v>4074</v>
      </c>
      <c r="D68" s="46" t="s">
        <v>4139</v>
      </c>
      <c r="E68" s="153" t="s">
        <v>3975</v>
      </c>
      <c r="F68" s="154">
        <v>92900</v>
      </c>
      <c r="G68" s="154">
        <v>92900</v>
      </c>
      <c r="H68" s="165">
        <v>42644</v>
      </c>
      <c r="I68" s="156">
        <v>0.1</v>
      </c>
      <c r="J68" s="157">
        <v>0</v>
      </c>
      <c r="K68" s="158">
        <v>0</v>
      </c>
      <c r="L68" s="159">
        <v>0</v>
      </c>
      <c r="M68" s="160">
        <f t="shared" si="0"/>
        <v>92900</v>
      </c>
      <c r="N68" s="161" t="s">
        <v>3360</v>
      </c>
    </row>
    <row r="69" spans="1:14" s="162" customFormat="1" ht="30" x14ac:dyDescent="0.2">
      <c r="A69" s="152">
        <v>62</v>
      </c>
      <c r="B69" s="47" t="s">
        <v>4140</v>
      </c>
      <c r="C69" s="46" t="s">
        <v>4141</v>
      </c>
      <c r="D69" s="46" t="s">
        <v>4142</v>
      </c>
      <c r="E69" s="153" t="s">
        <v>3975</v>
      </c>
      <c r="F69" s="154">
        <v>48700</v>
      </c>
      <c r="G69" s="154">
        <v>48700</v>
      </c>
      <c r="H69" s="155">
        <v>42705</v>
      </c>
      <c r="I69" s="156">
        <v>0.14000000000000001</v>
      </c>
      <c r="J69" s="157">
        <v>0</v>
      </c>
      <c r="K69" s="158">
        <v>0</v>
      </c>
      <c r="L69" s="159">
        <v>0</v>
      </c>
      <c r="M69" s="160">
        <f t="shared" si="0"/>
        <v>48700</v>
      </c>
      <c r="N69" s="161" t="s">
        <v>3360</v>
      </c>
    </row>
    <row r="70" spans="1:14" s="162" customFormat="1" ht="30" x14ac:dyDescent="0.2">
      <c r="A70" s="152">
        <v>63</v>
      </c>
      <c r="B70" s="47" t="s">
        <v>4143</v>
      </c>
      <c r="C70" s="46" t="s">
        <v>4144</v>
      </c>
      <c r="D70" s="46" t="s">
        <v>4145</v>
      </c>
      <c r="E70" s="153" t="s">
        <v>3975</v>
      </c>
      <c r="F70" s="167">
        <v>55800</v>
      </c>
      <c r="G70" s="154">
        <v>55800</v>
      </c>
      <c r="H70" s="165">
        <v>42552</v>
      </c>
      <c r="I70" s="156">
        <v>0.14000000000000001</v>
      </c>
      <c r="J70" s="157">
        <v>0</v>
      </c>
      <c r="K70" s="158">
        <v>0</v>
      </c>
      <c r="L70" s="159">
        <v>0</v>
      </c>
      <c r="M70" s="160">
        <f t="shared" si="0"/>
        <v>55800</v>
      </c>
      <c r="N70" s="161" t="s">
        <v>3360</v>
      </c>
    </row>
    <row r="71" spans="1:14" s="162" customFormat="1" ht="30" x14ac:dyDescent="0.2">
      <c r="A71" s="166">
        <v>64</v>
      </c>
      <c r="B71" s="47" t="s">
        <v>4146</v>
      </c>
      <c r="C71" s="46" t="s">
        <v>4050</v>
      </c>
      <c r="D71" s="46" t="s">
        <v>4147</v>
      </c>
      <c r="E71" s="153" t="s">
        <v>3975</v>
      </c>
      <c r="F71" s="154">
        <v>35100</v>
      </c>
      <c r="G71" s="154">
        <v>35100</v>
      </c>
      <c r="H71" s="165">
        <v>42618</v>
      </c>
      <c r="I71" s="156">
        <v>1</v>
      </c>
      <c r="J71" s="157">
        <v>0.01</v>
      </c>
      <c r="K71" s="158">
        <v>0</v>
      </c>
      <c r="L71" s="159">
        <v>0</v>
      </c>
      <c r="M71" s="160">
        <f t="shared" si="0"/>
        <v>35100</v>
      </c>
      <c r="N71" s="161" t="s">
        <v>3360</v>
      </c>
    </row>
    <row r="72" spans="1:14" s="162" customFormat="1" ht="30" x14ac:dyDescent="0.2">
      <c r="A72" s="152">
        <v>65</v>
      </c>
      <c r="B72" s="47" t="s">
        <v>4148</v>
      </c>
      <c r="C72" s="46" t="s">
        <v>4149</v>
      </c>
      <c r="D72" s="46" t="s">
        <v>4147</v>
      </c>
      <c r="E72" s="153" t="s">
        <v>3975</v>
      </c>
      <c r="F72" s="154">
        <v>162200</v>
      </c>
      <c r="G72" s="154">
        <v>162200</v>
      </c>
      <c r="H72" s="155">
        <v>42856</v>
      </c>
      <c r="I72" s="156">
        <v>0.45</v>
      </c>
      <c r="J72" s="157">
        <v>0</v>
      </c>
      <c r="K72" s="158">
        <v>0</v>
      </c>
      <c r="L72" s="159">
        <v>0</v>
      </c>
      <c r="M72" s="160">
        <f t="shared" ref="M72:M98" si="1">G72-K72-L72</f>
        <v>162200</v>
      </c>
      <c r="N72" s="161" t="s">
        <v>3360</v>
      </c>
    </row>
    <row r="73" spans="1:14" s="162" customFormat="1" ht="30" x14ac:dyDescent="0.2">
      <c r="A73" s="152">
        <v>66</v>
      </c>
      <c r="B73" s="47" t="s">
        <v>4150</v>
      </c>
      <c r="C73" s="46" t="s">
        <v>4151</v>
      </c>
      <c r="D73" s="46" t="s">
        <v>4147</v>
      </c>
      <c r="E73" s="153" t="s">
        <v>3975</v>
      </c>
      <c r="F73" s="154">
        <v>162200</v>
      </c>
      <c r="G73" s="154">
        <v>162200</v>
      </c>
      <c r="H73" s="165">
        <v>42705</v>
      </c>
      <c r="I73" s="156">
        <v>0.01</v>
      </c>
      <c r="J73" s="157">
        <v>0</v>
      </c>
      <c r="K73" s="158">
        <v>0</v>
      </c>
      <c r="L73" s="159">
        <v>0</v>
      </c>
      <c r="M73" s="160">
        <f t="shared" si="1"/>
        <v>162200</v>
      </c>
      <c r="N73" s="161" t="s">
        <v>3360</v>
      </c>
    </row>
    <row r="74" spans="1:14" s="162" customFormat="1" ht="30" x14ac:dyDescent="0.2">
      <c r="A74" s="152">
        <v>67</v>
      </c>
      <c r="B74" s="47" t="s">
        <v>4152</v>
      </c>
      <c r="C74" s="46" t="s">
        <v>4153</v>
      </c>
      <c r="D74" s="46" t="s">
        <v>4154</v>
      </c>
      <c r="E74" s="153" t="s">
        <v>3975</v>
      </c>
      <c r="F74" s="154">
        <v>98900</v>
      </c>
      <c r="G74" s="154">
        <v>98900</v>
      </c>
      <c r="H74" s="165">
        <v>42675</v>
      </c>
      <c r="I74" s="156">
        <v>0.05</v>
      </c>
      <c r="J74" s="157">
        <v>0</v>
      </c>
      <c r="K74" s="158">
        <v>0</v>
      </c>
      <c r="L74" s="159">
        <v>0</v>
      </c>
      <c r="M74" s="160">
        <f t="shared" si="1"/>
        <v>98900</v>
      </c>
      <c r="N74" s="161" t="s">
        <v>3360</v>
      </c>
    </row>
    <row r="75" spans="1:14" s="162" customFormat="1" ht="30" x14ac:dyDescent="0.2">
      <c r="A75" s="152">
        <v>68</v>
      </c>
      <c r="B75" s="47" t="s">
        <v>4155</v>
      </c>
      <c r="C75" s="46" t="s">
        <v>4156</v>
      </c>
      <c r="D75" s="46" t="s">
        <v>4157</v>
      </c>
      <c r="E75" s="153" t="s">
        <v>3975</v>
      </c>
      <c r="F75" s="154">
        <v>101300</v>
      </c>
      <c r="G75" s="154">
        <v>101300</v>
      </c>
      <c r="H75" s="165">
        <v>42917</v>
      </c>
      <c r="I75" s="156">
        <v>0.05</v>
      </c>
      <c r="J75" s="157">
        <v>0</v>
      </c>
      <c r="K75" s="158">
        <v>0</v>
      </c>
      <c r="L75" s="159">
        <v>0</v>
      </c>
      <c r="M75" s="160">
        <f t="shared" si="1"/>
        <v>101300</v>
      </c>
      <c r="N75" s="161" t="s">
        <v>3360</v>
      </c>
    </row>
    <row r="76" spans="1:14" s="162" customFormat="1" ht="30" x14ac:dyDescent="0.2">
      <c r="A76" s="152">
        <v>69</v>
      </c>
      <c r="B76" s="47" t="s">
        <v>4158</v>
      </c>
      <c r="C76" s="46" t="s">
        <v>4159</v>
      </c>
      <c r="D76" s="46" t="s">
        <v>4160</v>
      </c>
      <c r="E76" s="153" t="s">
        <v>3975</v>
      </c>
      <c r="F76" s="154">
        <v>1432383</v>
      </c>
      <c r="G76" s="154">
        <v>1432383</v>
      </c>
      <c r="H76" s="155">
        <v>42826</v>
      </c>
      <c r="I76" s="156">
        <v>0.5</v>
      </c>
      <c r="J76" s="157">
        <v>0</v>
      </c>
      <c r="K76" s="158">
        <v>143340.47</v>
      </c>
      <c r="L76" s="159">
        <v>7459.18</v>
      </c>
      <c r="M76" s="160">
        <f t="shared" si="1"/>
        <v>1281583.3500000001</v>
      </c>
      <c r="N76" s="161" t="s">
        <v>3360</v>
      </c>
    </row>
    <row r="77" spans="1:14" s="162" customFormat="1" ht="30" x14ac:dyDescent="0.2">
      <c r="A77" s="152">
        <v>70</v>
      </c>
      <c r="B77" s="168" t="s">
        <v>4719</v>
      </c>
      <c r="C77" s="46" t="s">
        <v>4053</v>
      </c>
      <c r="D77" s="46" t="s">
        <v>4161</v>
      </c>
      <c r="E77" s="153" t="s">
        <v>3975</v>
      </c>
      <c r="F77" s="154">
        <v>4200</v>
      </c>
      <c r="G77" s="154">
        <v>4200</v>
      </c>
      <c r="H77" s="165">
        <v>42552</v>
      </c>
      <c r="I77" s="156">
        <v>0.1</v>
      </c>
      <c r="J77" s="157" t="s">
        <v>3976</v>
      </c>
      <c r="K77" s="158">
        <v>0</v>
      </c>
      <c r="L77" s="159">
        <v>0</v>
      </c>
      <c r="M77" s="160">
        <f t="shared" si="1"/>
        <v>4200</v>
      </c>
      <c r="N77" s="161" t="s">
        <v>3360</v>
      </c>
    </row>
    <row r="78" spans="1:14" s="162" customFormat="1" ht="30" x14ac:dyDescent="0.2">
      <c r="A78" s="152">
        <v>71</v>
      </c>
      <c r="B78" s="47" t="s">
        <v>4162</v>
      </c>
      <c r="C78" s="46" t="s">
        <v>4016</v>
      </c>
      <c r="D78" s="46" t="s">
        <v>4163</v>
      </c>
      <c r="E78" s="153" t="s">
        <v>3975</v>
      </c>
      <c r="F78" s="154">
        <v>153600</v>
      </c>
      <c r="G78" s="154">
        <v>153600</v>
      </c>
      <c r="H78" s="155">
        <v>42658</v>
      </c>
      <c r="I78" s="156">
        <v>0.01</v>
      </c>
      <c r="J78" s="157" t="s">
        <v>3976</v>
      </c>
      <c r="K78" s="158">
        <v>0</v>
      </c>
      <c r="L78" s="159">
        <v>0</v>
      </c>
      <c r="M78" s="160">
        <f t="shared" si="1"/>
        <v>153600</v>
      </c>
      <c r="N78" s="161" t="s">
        <v>3360</v>
      </c>
    </row>
    <row r="79" spans="1:14" s="162" customFormat="1" ht="30" x14ac:dyDescent="0.2">
      <c r="A79" s="152">
        <v>72</v>
      </c>
      <c r="B79" s="47" t="s">
        <v>4164</v>
      </c>
      <c r="C79" s="46" t="s">
        <v>4165</v>
      </c>
      <c r="D79" s="46" t="s">
        <v>4166</v>
      </c>
      <c r="E79" s="153" t="s">
        <v>3975</v>
      </c>
      <c r="F79" s="154">
        <v>443700</v>
      </c>
      <c r="G79" s="154">
        <v>443700</v>
      </c>
      <c r="H79" s="165">
        <v>43070</v>
      </c>
      <c r="I79" s="156">
        <v>0.01</v>
      </c>
      <c r="J79" s="157" t="s">
        <v>3976</v>
      </c>
      <c r="K79" s="158">
        <v>0</v>
      </c>
      <c r="L79" s="159">
        <v>0</v>
      </c>
      <c r="M79" s="160">
        <f t="shared" si="1"/>
        <v>443700</v>
      </c>
      <c r="N79" s="161" t="s">
        <v>3360</v>
      </c>
    </row>
    <row r="80" spans="1:14" s="162" customFormat="1" ht="30" x14ac:dyDescent="0.2">
      <c r="A80" s="152">
        <v>73</v>
      </c>
      <c r="B80" s="47" t="s">
        <v>4167</v>
      </c>
      <c r="C80" s="46" t="s">
        <v>4068</v>
      </c>
      <c r="D80" s="46" t="s">
        <v>4168</v>
      </c>
      <c r="E80" s="153" t="s">
        <v>3975</v>
      </c>
      <c r="F80" s="154">
        <v>858400</v>
      </c>
      <c r="G80" s="154">
        <v>702300</v>
      </c>
      <c r="H80" s="155">
        <v>42781</v>
      </c>
      <c r="I80" s="156">
        <v>0.01</v>
      </c>
      <c r="J80" s="157" t="s">
        <v>3976</v>
      </c>
      <c r="K80" s="158">
        <v>0</v>
      </c>
      <c r="L80" s="159">
        <v>0</v>
      </c>
      <c r="M80" s="160">
        <f t="shared" si="1"/>
        <v>702300</v>
      </c>
      <c r="N80" s="161" t="s">
        <v>3360</v>
      </c>
    </row>
    <row r="81" spans="1:14" s="162" customFormat="1" ht="30" x14ac:dyDescent="0.2">
      <c r="A81" s="152">
        <v>74</v>
      </c>
      <c r="B81" s="47" t="s">
        <v>4169</v>
      </c>
      <c r="C81" s="46" t="s">
        <v>4120</v>
      </c>
      <c r="D81" s="46" t="s">
        <v>4170</v>
      </c>
      <c r="E81" s="153" t="s">
        <v>3975</v>
      </c>
      <c r="F81" s="154">
        <v>261000</v>
      </c>
      <c r="G81" s="154">
        <v>261000</v>
      </c>
      <c r="H81" s="165">
        <v>42522</v>
      </c>
      <c r="I81" s="156">
        <v>0.01</v>
      </c>
      <c r="J81" s="157" t="s">
        <v>3976</v>
      </c>
      <c r="K81" s="158">
        <v>0</v>
      </c>
      <c r="L81" s="159">
        <v>0</v>
      </c>
      <c r="M81" s="160">
        <f t="shared" si="1"/>
        <v>261000</v>
      </c>
      <c r="N81" s="161" t="s">
        <v>3360</v>
      </c>
    </row>
    <row r="82" spans="1:14" s="162" customFormat="1" ht="30" x14ac:dyDescent="0.2">
      <c r="A82" s="152">
        <v>75</v>
      </c>
      <c r="B82" s="47" t="s">
        <v>4171</v>
      </c>
      <c r="C82" s="46" t="s">
        <v>4120</v>
      </c>
      <c r="D82" s="46" t="s">
        <v>4172</v>
      </c>
      <c r="E82" s="153" t="s">
        <v>3975</v>
      </c>
      <c r="F82" s="154">
        <v>530700</v>
      </c>
      <c r="G82" s="154">
        <v>530700</v>
      </c>
      <c r="H82" s="165">
        <v>43070</v>
      </c>
      <c r="I82" s="156">
        <v>0</v>
      </c>
      <c r="J82" s="157" t="s">
        <v>3976</v>
      </c>
      <c r="K82" s="158">
        <v>0</v>
      </c>
      <c r="L82" s="159">
        <v>0</v>
      </c>
      <c r="M82" s="160">
        <f t="shared" si="1"/>
        <v>530700</v>
      </c>
      <c r="N82" s="161" t="s">
        <v>3360</v>
      </c>
    </row>
    <row r="83" spans="1:14" s="162" customFormat="1" ht="30" x14ac:dyDescent="0.2">
      <c r="A83" s="152">
        <v>76</v>
      </c>
      <c r="B83" s="47" t="s">
        <v>4173</v>
      </c>
      <c r="C83" s="46" t="s">
        <v>4141</v>
      </c>
      <c r="D83" s="46" t="s">
        <v>4174</v>
      </c>
      <c r="E83" s="153" t="s">
        <v>3975</v>
      </c>
      <c r="F83" s="154">
        <v>164700</v>
      </c>
      <c r="G83" s="154">
        <v>164700</v>
      </c>
      <c r="H83" s="165">
        <v>42552</v>
      </c>
      <c r="I83" s="156">
        <v>0.05</v>
      </c>
      <c r="J83" s="157">
        <v>0</v>
      </c>
      <c r="K83" s="158">
        <v>0</v>
      </c>
      <c r="L83" s="159">
        <v>0</v>
      </c>
      <c r="M83" s="160">
        <f t="shared" si="1"/>
        <v>164700</v>
      </c>
      <c r="N83" s="161" t="s">
        <v>3360</v>
      </c>
    </row>
    <row r="84" spans="1:14" s="162" customFormat="1" ht="30" x14ac:dyDescent="0.2">
      <c r="A84" s="152">
        <v>77</v>
      </c>
      <c r="B84" s="47" t="s">
        <v>4175</v>
      </c>
      <c r="C84" s="46" t="s">
        <v>4120</v>
      </c>
      <c r="D84" s="46" t="s">
        <v>4176</v>
      </c>
      <c r="E84" s="153" t="s">
        <v>3975</v>
      </c>
      <c r="F84" s="167">
        <v>267800</v>
      </c>
      <c r="G84" s="167">
        <v>267800</v>
      </c>
      <c r="H84" s="155">
        <v>42705</v>
      </c>
      <c r="I84" s="156">
        <v>0.01</v>
      </c>
      <c r="J84" s="157" t="s">
        <v>3976</v>
      </c>
      <c r="K84" s="158">
        <v>0</v>
      </c>
      <c r="L84" s="159">
        <v>0</v>
      </c>
      <c r="M84" s="160">
        <f t="shared" si="1"/>
        <v>267800</v>
      </c>
      <c r="N84" s="161" t="s">
        <v>3360</v>
      </c>
    </row>
    <row r="85" spans="1:14" s="162" customFormat="1" ht="30" x14ac:dyDescent="0.2">
      <c r="A85" s="152">
        <v>78</v>
      </c>
      <c r="B85" s="47" t="s">
        <v>4177</v>
      </c>
      <c r="C85" s="46" t="s">
        <v>4016</v>
      </c>
      <c r="D85" s="46" t="s">
        <v>4178</v>
      </c>
      <c r="E85" s="153" t="s">
        <v>3975</v>
      </c>
      <c r="F85" s="154">
        <v>461600</v>
      </c>
      <c r="G85" s="154">
        <v>461600</v>
      </c>
      <c r="H85" s="155">
        <v>42781</v>
      </c>
      <c r="I85" s="156">
        <v>0.01</v>
      </c>
      <c r="J85" s="157" t="s">
        <v>3976</v>
      </c>
      <c r="K85" s="158">
        <v>0</v>
      </c>
      <c r="L85" s="159">
        <v>0</v>
      </c>
      <c r="M85" s="160">
        <f t="shared" si="1"/>
        <v>461600</v>
      </c>
      <c r="N85" s="161" t="s">
        <v>3360</v>
      </c>
    </row>
    <row r="86" spans="1:14" s="162" customFormat="1" ht="30" x14ac:dyDescent="0.2">
      <c r="A86" s="152">
        <v>79</v>
      </c>
      <c r="B86" s="47" t="s">
        <v>4179</v>
      </c>
      <c r="C86" s="46" t="s">
        <v>4180</v>
      </c>
      <c r="D86" s="46" t="s">
        <v>4181</v>
      </c>
      <c r="E86" s="153" t="s">
        <v>3975</v>
      </c>
      <c r="F86" s="167">
        <v>126900</v>
      </c>
      <c r="G86" s="154">
        <v>126900</v>
      </c>
      <c r="H86" s="165">
        <v>42658</v>
      </c>
      <c r="I86" s="156">
        <v>1</v>
      </c>
      <c r="J86" s="157">
        <v>0.01</v>
      </c>
      <c r="K86" s="158">
        <v>0</v>
      </c>
      <c r="L86" s="159">
        <v>0</v>
      </c>
      <c r="M86" s="160">
        <f t="shared" si="1"/>
        <v>126900</v>
      </c>
      <c r="N86" s="161" t="s">
        <v>3360</v>
      </c>
    </row>
    <row r="87" spans="1:14" s="162" customFormat="1" ht="30" x14ac:dyDescent="0.2">
      <c r="A87" s="166">
        <v>80</v>
      </c>
      <c r="B87" s="47" t="s">
        <v>4182</v>
      </c>
      <c r="C87" s="46" t="s">
        <v>4016</v>
      </c>
      <c r="D87" s="46" t="s">
        <v>4183</v>
      </c>
      <c r="E87" s="153" t="s">
        <v>3975</v>
      </c>
      <c r="F87" s="154">
        <v>521900</v>
      </c>
      <c r="G87" s="154">
        <v>521900</v>
      </c>
      <c r="H87" s="155">
        <v>42644</v>
      </c>
      <c r="I87" s="156">
        <v>0.01</v>
      </c>
      <c r="J87" s="157" t="s">
        <v>3976</v>
      </c>
      <c r="K87" s="158">
        <v>300425.58</v>
      </c>
      <c r="L87" s="159">
        <v>0</v>
      </c>
      <c r="M87" s="160">
        <f t="shared" si="1"/>
        <v>221474.41999999998</v>
      </c>
      <c r="N87" s="161" t="s">
        <v>3360</v>
      </c>
    </row>
    <row r="88" spans="1:14" s="162" customFormat="1" ht="30" x14ac:dyDescent="0.2">
      <c r="A88" s="152">
        <v>81</v>
      </c>
      <c r="B88" s="47" t="s">
        <v>4184</v>
      </c>
      <c r="C88" s="46" t="s">
        <v>4156</v>
      </c>
      <c r="D88" s="164" t="s">
        <v>4185</v>
      </c>
      <c r="E88" s="153" t="s">
        <v>3975</v>
      </c>
      <c r="F88" s="154">
        <v>164600</v>
      </c>
      <c r="G88" s="154">
        <v>164600</v>
      </c>
      <c r="H88" s="165">
        <v>43009</v>
      </c>
      <c r="I88" s="156">
        <v>0</v>
      </c>
      <c r="J88" s="157" t="s">
        <v>3976</v>
      </c>
      <c r="K88" s="158">
        <v>0</v>
      </c>
      <c r="L88" s="159">
        <v>0</v>
      </c>
      <c r="M88" s="160">
        <f t="shared" si="1"/>
        <v>164600</v>
      </c>
      <c r="N88" s="161" t="s">
        <v>3360</v>
      </c>
    </row>
    <row r="89" spans="1:14" s="162" customFormat="1" ht="30" x14ac:dyDescent="0.2">
      <c r="A89" s="152">
        <v>82</v>
      </c>
      <c r="B89" s="47" t="s">
        <v>4186</v>
      </c>
      <c r="C89" s="46" t="s">
        <v>4187</v>
      </c>
      <c r="D89" s="46" t="s">
        <v>4188</v>
      </c>
      <c r="E89" s="153" t="s">
        <v>3975</v>
      </c>
      <c r="F89" s="154">
        <v>6300</v>
      </c>
      <c r="G89" s="154">
        <v>6300</v>
      </c>
      <c r="H89" s="165">
        <v>42552</v>
      </c>
      <c r="I89" s="156">
        <v>0.05</v>
      </c>
      <c r="J89" s="157" t="s">
        <v>3976</v>
      </c>
      <c r="K89" s="158">
        <v>0</v>
      </c>
      <c r="L89" s="159">
        <v>0</v>
      </c>
      <c r="M89" s="160">
        <f t="shared" si="1"/>
        <v>6300</v>
      </c>
      <c r="N89" s="161" t="s">
        <v>3360</v>
      </c>
    </row>
    <row r="90" spans="1:14" s="162" customFormat="1" ht="30" x14ac:dyDescent="0.2">
      <c r="A90" s="152">
        <v>83</v>
      </c>
      <c r="B90" s="47" t="s">
        <v>4189</v>
      </c>
      <c r="C90" s="46" t="s">
        <v>4190</v>
      </c>
      <c r="D90" s="46" t="s">
        <v>4720</v>
      </c>
      <c r="E90" s="153" t="s">
        <v>3975</v>
      </c>
      <c r="F90" s="154">
        <v>118700</v>
      </c>
      <c r="G90" s="154">
        <v>118700</v>
      </c>
      <c r="H90" s="155">
        <v>42491</v>
      </c>
      <c r="I90" s="156">
        <v>0</v>
      </c>
      <c r="J90" s="157">
        <v>0</v>
      </c>
      <c r="K90" s="158">
        <v>0</v>
      </c>
      <c r="L90" s="159">
        <v>0</v>
      </c>
      <c r="M90" s="160">
        <f t="shared" si="1"/>
        <v>118700</v>
      </c>
      <c r="N90" s="161" t="s">
        <v>3360</v>
      </c>
    </row>
    <row r="91" spans="1:14" s="162" customFormat="1" ht="30" x14ac:dyDescent="0.2">
      <c r="A91" s="152">
        <v>84</v>
      </c>
      <c r="B91" s="47" t="s">
        <v>4192</v>
      </c>
      <c r="C91" s="46" t="s">
        <v>3990</v>
      </c>
      <c r="D91" s="46" t="s">
        <v>4193</v>
      </c>
      <c r="E91" s="153" t="s">
        <v>3975</v>
      </c>
      <c r="F91" s="154">
        <v>378000</v>
      </c>
      <c r="G91" s="351">
        <v>378000</v>
      </c>
      <c r="H91" s="155">
        <v>42644</v>
      </c>
      <c r="I91" s="156">
        <v>0.01</v>
      </c>
      <c r="J91" s="157" t="s">
        <v>3976</v>
      </c>
      <c r="K91" s="158">
        <v>0</v>
      </c>
      <c r="L91" s="159">
        <v>0</v>
      </c>
      <c r="M91" s="160">
        <f t="shared" si="1"/>
        <v>378000</v>
      </c>
      <c r="N91" s="161" t="s">
        <v>3360</v>
      </c>
    </row>
    <row r="92" spans="1:14" s="162" customFormat="1" ht="30" x14ac:dyDescent="0.2">
      <c r="A92" s="152">
        <v>85</v>
      </c>
      <c r="B92" s="47" t="s">
        <v>4721</v>
      </c>
      <c r="C92" s="46" t="s">
        <v>4089</v>
      </c>
      <c r="D92" s="46" t="s">
        <v>4722</v>
      </c>
      <c r="E92" s="153" t="s">
        <v>3975</v>
      </c>
      <c r="F92" s="154"/>
      <c r="G92" s="351">
        <v>7352271</v>
      </c>
      <c r="H92" s="353">
        <v>43709</v>
      </c>
      <c r="I92" s="156">
        <v>1</v>
      </c>
      <c r="J92" s="156">
        <v>0</v>
      </c>
      <c r="K92" s="158">
        <v>191172.25</v>
      </c>
      <c r="L92" s="159">
        <v>0</v>
      </c>
      <c r="M92" s="160">
        <f t="shared" si="1"/>
        <v>7161098.75</v>
      </c>
      <c r="N92" s="161" t="s">
        <v>3360</v>
      </c>
    </row>
    <row r="93" spans="1:14" s="162" customFormat="1" ht="30" x14ac:dyDescent="0.2">
      <c r="A93" s="152">
        <v>86</v>
      </c>
      <c r="B93" s="47" t="s">
        <v>4723</v>
      </c>
      <c r="C93" s="46" t="s">
        <v>4045</v>
      </c>
      <c r="D93" s="46" t="s">
        <v>4724</v>
      </c>
      <c r="E93" s="153" t="s">
        <v>3975</v>
      </c>
      <c r="F93" s="154"/>
      <c r="G93" s="351">
        <v>45400</v>
      </c>
      <c r="H93" s="353">
        <v>42736</v>
      </c>
      <c r="I93" s="156">
        <v>0.01</v>
      </c>
      <c r="J93" s="156">
        <v>0</v>
      </c>
      <c r="K93" s="158">
        <v>0</v>
      </c>
      <c r="L93" s="159">
        <v>0</v>
      </c>
      <c r="M93" s="160">
        <f t="shared" si="1"/>
        <v>45400</v>
      </c>
      <c r="N93" s="161" t="s">
        <v>3360</v>
      </c>
    </row>
    <row r="94" spans="1:14" s="162" customFormat="1" ht="30" x14ac:dyDescent="0.2">
      <c r="A94" s="152">
        <v>87</v>
      </c>
      <c r="B94" s="168" t="s">
        <v>4725</v>
      </c>
      <c r="C94" s="46" t="s">
        <v>4096</v>
      </c>
      <c r="D94" s="46" t="s">
        <v>4726</v>
      </c>
      <c r="E94" s="153" t="s">
        <v>3975</v>
      </c>
      <c r="F94" s="167">
        <v>0</v>
      </c>
      <c r="G94" s="154">
        <v>118200</v>
      </c>
      <c r="H94" s="169">
        <v>42614</v>
      </c>
      <c r="I94" s="156" t="s">
        <v>3976</v>
      </c>
      <c r="J94" s="156">
        <v>0</v>
      </c>
      <c r="K94" s="158">
        <v>0</v>
      </c>
      <c r="L94" s="159">
        <v>0</v>
      </c>
      <c r="M94" s="160">
        <f t="shared" si="1"/>
        <v>118200</v>
      </c>
      <c r="N94" s="161" t="s">
        <v>3360</v>
      </c>
    </row>
    <row r="95" spans="1:14" s="162" customFormat="1" ht="30" x14ac:dyDescent="0.2">
      <c r="A95" s="152">
        <v>88</v>
      </c>
      <c r="B95" s="168" t="s">
        <v>4727</v>
      </c>
      <c r="C95" s="46" t="s">
        <v>4144</v>
      </c>
      <c r="D95" s="46" t="s">
        <v>4728</v>
      </c>
      <c r="E95" s="153" t="s">
        <v>3975</v>
      </c>
      <c r="F95" s="167">
        <v>0</v>
      </c>
      <c r="G95" s="154">
        <v>817400</v>
      </c>
      <c r="H95" s="169">
        <v>42750</v>
      </c>
      <c r="I95" s="156" t="s">
        <v>3976</v>
      </c>
      <c r="J95" s="156">
        <v>0</v>
      </c>
      <c r="K95" s="158">
        <v>0</v>
      </c>
      <c r="L95" s="159">
        <v>0</v>
      </c>
      <c r="M95" s="160">
        <f t="shared" si="1"/>
        <v>817400</v>
      </c>
      <c r="N95" s="161" t="s">
        <v>3360</v>
      </c>
    </row>
    <row r="96" spans="1:14" s="162" customFormat="1" ht="30" x14ac:dyDescent="0.2">
      <c r="A96" s="152">
        <v>89</v>
      </c>
      <c r="B96" s="47" t="s">
        <v>4115</v>
      </c>
      <c r="C96" s="46" t="s">
        <v>4068</v>
      </c>
      <c r="D96" s="164" t="s">
        <v>4729</v>
      </c>
      <c r="E96" s="153" t="s">
        <v>3975</v>
      </c>
      <c r="F96" s="154">
        <v>4693942</v>
      </c>
      <c r="G96" s="351">
        <v>30000</v>
      </c>
      <c r="H96" s="155">
        <v>42522</v>
      </c>
      <c r="I96" s="156">
        <v>0.8</v>
      </c>
      <c r="J96" s="156" t="s">
        <v>3976</v>
      </c>
      <c r="K96" s="158">
        <v>14044.32</v>
      </c>
      <c r="L96" s="159">
        <v>0</v>
      </c>
      <c r="M96" s="160">
        <f t="shared" si="1"/>
        <v>15955.68</v>
      </c>
      <c r="N96" s="161" t="s">
        <v>3360</v>
      </c>
    </row>
    <row r="97" spans="1:14" s="162" customFormat="1" ht="30" x14ac:dyDescent="0.2">
      <c r="A97" s="152">
        <v>90</v>
      </c>
      <c r="B97" s="47" t="s">
        <v>4106</v>
      </c>
      <c r="C97" s="46" t="s">
        <v>4107</v>
      </c>
      <c r="D97" s="46" t="s">
        <v>4730</v>
      </c>
      <c r="E97" s="153" t="s">
        <v>3975</v>
      </c>
      <c r="F97" s="154">
        <v>4947317</v>
      </c>
      <c r="G97" s="351">
        <v>70500</v>
      </c>
      <c r="H97" s="155">
        <v>42522</v>
      </c>
      <c r="I97" s="156">
        <v>0.8</v>
      </c>
      <c r="J97" s="157" t="s">
        <v>3976</v>
      </c>
      <c r="K97" s="158">
        <v>65450.44</v>
      </c>
      <c r="L97" s="159">
        <v>0</v>
      </c>
      <c r="M97" s="160">
        <f t="shared" si="1"/>
        <v>5049.5599999999977</v>
      </c>
      <c r="N97" s="161" t="s">
        <v>3360</v>
      </c>
    </row>
    <row r="98" spans="1:14" s="162" customFormat="1" ht="30.75" thickBot="1" x14ac:dyDescent="0.25">
      <c r="A98" s="152" t="s">
        <v>3976</v>
      </c>
      <c r="B98" s="168" t="s">
        <v>4731</v>
      </c>
      <c r="C98" s="46" t="s">
        <v>4194</v>
      </c>
      <c r="D98" s="46" t="s">
        <v>4195</v>
      </c>
      <c r="E98" s="153" t="s">
        <v>3975</v>
      </c>
      <c r="F98" s="154">
        <v>103700</v>
      </c>
      <c r="G98" s="351">
        <v>0</v>
      </c>
      <c r="H98" s="155">
        <v>42795</v>
      </c>
      <c r="I98" s="156" t="s">
        <v>3976</v>
      </c>
      <c r="J98" s="157" t="s">
        <v>3976</v>
      </c>
      <c r="K98" s="158">
        <v>0</v>
      </c>
      <c r="L98" s="159">
        <v>0</v>
      </c>
      <c r="M98" s="160">
        <f t="shared" si="1"/>
        <v>0</v>
      </c>
      <c r="N98" s="161"/>
    </row>
    <row r="99" spans="1:14" s="162" customFormat="1" ht="16.5" thickBot="1" x14ac:dyDescent="0.3">
      <c r="A99" s="354"/>
      <c r="B99" s="11"/>
      <c r="C99" s="15"/>
      <c r="D99" s="170"/>
      <c r="E99" s="39" t="s">
        <v>38</v>
      </c>
      <c r="F99" s="41">
        <f>SUM(F8:F98)</f>
        <v>56393900.620000005</v>
      </c>
      <c r="G99" s="41">
        <f>SUM(G8:G98)</f>
        <v>56685613</v>
      </c>
      <c r="H99" s="171"/>
      <c r="I99" s="172"/>
      <c r="J99" s="240"/>
      <c r="K99" s="41">
        <f>SUM(K8:K98)</f>
        <v>32900865.609999992</v>
      </c>
      <c r="L99" s="42">
        <f>SUM(L8:L98)</f>
        <v>1985963.92</v>
      </c>
      <c r="M99" s="43">
        <f>G99-K99-L99</f>
        <v>21798783.470000006</v>
      </c>
      <c r="N99" s="173"/>
    </row>
    <row r="100" spans="1:14" s="162" customFormat="1" ht="15.75" x14ac:dyDescent="0.25">
      <c r="A100" s="355"/>
      <c r="B100" s="11"/>
      <c r="C100" s="15"/>
      <c r="D100" s="170"/>
      <c r="E100" s="356"/>
      <c r="F100" s="357"/>
      <c r="G100" s="357"/>
      <c r="H100" s="149"/>
      <c r="I100" s="149"/>
      <c r="J100" s="12"/>
      <c r="K100" s="357"/>
      <c r="L100" s="357"/>
      <c r="M100" s="358"/>
      <c r="N100" s="11"/>
    </row>
    <row r="101" spans="1:14" x14ac:dyDescent="0.2">
      <c r="A101" s="149"/>
      <c r="B101" s="12"/>
      <c r="C101" s="12"/>
      <c r="D101" s="170"/>
      <c r="E101" s="12"/>
      <c r="F101" s="12"/>
      <c r="G101" s="12"/>
      <c r="H101" s="149"/>
      <c r="I101" s="149"/>
      <c r="J101" s="12"/>
      <c r="K101" s="12"/>
      <c r="L101" s="12"/>
      <c r="M101" s="12"/>
      <c r="N101" s="11"/>
    </row>
    <row r="102" spans="1:14" x14ac:dyDescent="0.2">
      <c r="A102" s="149"/>
      <c r="B102" s="12"/>
      <c r="C102" s="12"/>
      <c r="D102" s="170"/>
      <c r="E102" s="12"/>
      <c r="F102" s="12"/>
      <c r="G102" s="12"/>
      <c r="H102" s="149"/>
      <c r="I102" s="149"/>
      <c r="J102" s="12"/>
      <c r="K102" s="12"/>
      <c r="L102" s="12"/>
      <c r="M102" s="12"/>
      <c r="N102" s="11"/>
    </row>
    <row r="103" spans="1:14" x14ac:dyDescent="0.2">
      <c r="A103" s="149"/>
    </row>
    <row r="104" spans="1:14" x14ac:dyDescent="0.2">
      <c r="A104" s="149"/>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1" right="1" top="1" bottom="1" header="0.5" footer="0.5"/>
  <pageSetup paperSize="5" scale="54" fitToHeight="0" orientation="landscape"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7"/>
  <sheetViews>
    <sheetView topLeftCell="E85" workbookViewId="0">
      <selection activeCell="M94" sqref="M94"/>
    </sheetView>
  </sheetViews>
  <sheetFormatPr defaultRowHeight="15" x14ac:dyDescent="0.2"/>
  <cols>
    <col min="1" max="1" width="7.88671875" style="148" customWidth="1"/>
    <col min="2" max="2" width="12" customWidth="1"/>
    <col min="3" max="3" width="24" customWidth="1"/>
    <col min="4" max="4" width="51.33203125" style="1" customWidth="1"/>
    <col min="5" max="5" width="25.6640625" bestFit="1" customWidth="1"/>
    <col min="6" max="6" width="14.5546875" customWidth="1"/>
    <col min="7" max="7" width="14.33203125" customWidth="1"/>
    <col min="8" max="9" width="12.88671875" style="148" customWidth="1"/>
    <col min="10" max="10" width="13.33203125" customWidth="1"/>
    <col min="11" max="11" width="12.88671875" customWidth="1"/>
    <col min="12" max="13" width="13.21875" customWidth="1"/>
    <col min="14" max="14" width="8.109375" style="150" customWidth="1"/>
    <col min="15" max="15" width="12.109375" customWidth="1"/>
    <col min="16" max="16" width="11.5546875" customWidth="1"/>
    <col min="17" max="17" width="9.6640625" bestFit="1" customWidth="1"/>
    <col min="18" max="18" width="7.77734375" customWidth="1"/>
    <col min="19" max="19" width="12.6640625" customWidth="1"/>
    <col min="20" max="21" width="12.5546875" customWidth="1"/>
  </cols>
  <sheetData>
    <row r="1" spans="1:16" ht="23.25" customHeight="1" x14ac:dyDescent="0.25">
      <c r="B1" s="5" t="s">
        <v>3</v>
      </c>
      <c r="C1" s="917" t="s">
        <v>3970</v>
      </c>
      <c r="D1" s="919"/>
      <c r="E1" s="22"/>
      <c r="I1" s="149"/>
    </row>
    <row r="2" spans="1:16" ht="23.25" customHeight="1" x14ac:dyDescent="0.25">
      <c r="B2" s="5" t="s">
        <v>4</v>
      </c>
      <c r="C2" s="920">
        <v>42353</v>
      </c>
      <c r="D2" s="921"/>
      <c r="E2" s="23"/>
      <c r="G2" s="12"/>
      <c r="H2" s="151"/>
      <c r="I2" s="149"/>
      <c r="J2" s="12"/>
      <c r="M2" s="32">
        <v>42353</v>
      </c>
    </row>
    <row r="3" spans="1:16" ht="23.25" customHeight="1" x14ac:dyDescent="0.25">
      <c r="B3" s="5" t="s">
        <v>5</v>
      </c>
      <c r="C3" s="922" t="s">
        <v>3971</v>
      </c>
      <c r="D3" s="923"/>
      <c r="E3" s="24"/>
    </row>
    <row r="4" spans="1:16" ht="9" customHeight="1" x14ac:dyDescent="0.25">
      <c r="B4" s="8"/>
      <c r="C4" s="9"/>
      <c r="E4" s="1"/>
    </row>
    <row r="5" spans="1:16" ht="15.75" customHeight="1" x14ac:dyDescent="0.2">
      <c r="A5" s="914" t="s">
        <v>10</v>
      </c>
      <c r="B5" s="937" t="s">
        <v>9</v>
      </c>
      <c r="C5" s="937" t="s">
        <v>16</v>
      </c>
      <c r="D5" s="937" t="s">
        <v>2</v>
      </c>
      <c r="E5" s="937" t="s">
        <v>17</v>
      </c>
      <c r="F5" s="937" t="s">
        <v>29</v>
      </c>
      <c r="G5" s="937" t="s">
        <v>37</v>
      </c>
      <c r="H5" s="914" t="s">
        <v>18</v>
      </c>
      <c r="I5" s="938" t="s">
        <v>11</v>
      </c>
      <c r="J5" s="937" t="s">
        <v>12</v>
      </c>
      <c r="K5" s="924" t="s">
        <v>13</v>
      </c>
      <c r="L5" s="924" t="s">
        <v>1</v>
      </c>
      <c r="M5" s="924" t="s">
        <v>30</v>
      </c>
      <c r="N5" s="924" t="s">
        <v>14</v>
      </c>
    </row>
    <row r="6" spans="1:16" ht="15.75" customHeight="1" x14ac:dyDescent="0.2">
      <c r="A6" s="915"/>
      <c r="B6" s="937"/>
      <c r="C6" s="937"/>
      <c r="D6" s="937"/>
      <c r="E6" s="937"/>
      <c r="F6" s="937"/>
      <c r="G6" s="937"/>
      <c r="H6" s="915"/>
      <c r="I6" s="939"/>
      <c r="J6" s="937"/>
      <c r="K6" s="925"/>
      <c r="L6" s="925"/>
      <c r="M6" s="925"/>
      <c r="N6" s="925"/>
    </row>
    <row r="7" spans="1:16" s="1" customFormat="1" ht="50.25" customHeight="1" x14ac:dyDescent="0.2">
      <c r="A7" s="916"/>
      <c r="B7" s="937"/>
      <c r="C7" s="937"/>
      <c r="D7" s="937"/>
      <c r="E7" s="937"/>
      <c r="F7" s="937"/>
      <c r="G7" s="937"/>
      <c r="H7" s="916"/>
      <c r="I7" s="940"/>
      <c r="J7" s="937"/>
      <c r="K7" s="926"/>
      <c r="L7" s="926"/>
      <c r="M7" s="926"/>
      <c r="N7" s="926"/>
    </row>
    <row r="8" spans="1:16" s="163" customFormat="1" ht="45" customHeight="1" x14ac:dyDescent="0.2">
      <c r="A8" s="152">
        <v>1</v>
      </c>
      <c r="B8" s="47" t="s">
        <v>3972</v>
      </c>
      <c r="C8" s="46" t="s">
        <v>3973</v>
      </c>
      <c r="D8" s="46" t="s">
        <v>3974</v>
      </c>
      <c r="E8" s="153" t="s">
        <v>3975</v>
      </c>
      <c r="F8" s="154"/>
      <c r="G8" s="154">
        <v>57800</v>
      </c>
      <c r="H8" s="155">
        <v>42340</v>
      </c>
      <c r="I8" s="156" t="s">
        <v>3976</v>
      </c>
      <c r="J8" s="157">
        <v>1</v>
      </c>
      <c r="K8" s="158">
        <v>46585.22</v>
      </c>
      <c r="L8" s="159">
        <v>0</v>
      </c>
      <c r="M8" s="160">
        <f t="shared" ref="M8:M71" si="0">G8-K8-L8</f>
        <v>11214.779999999999</v>
      </c>
      <c r="N8" s="161" t="s">
        <v>3360</v>
      </c>
      <c r="O8" s="162"/>
      <c r="P8" s="162"/>
    </row>
    <row r="9" spans="1:16" s="162" customFormat="1" ht="37.5" customHeight="1" x14ac:dyDescent="0.2">
      <c r="A9" s="152">
        <v>2</v>
      </c>
      <c r="B9" s="47" t="s">
        <v>3977</v>
      </c>
      <c r="C9" s="46" t="s">
        <v>3978</v>
      </c>
      <c r="D9" s="164" t="s">
        <v>3979</v>
      </c>
      <c r="E9" s="153" t="s">
        <v>3975</v>
      </c>
      <c r="F9" s="154"/>
      <c r="G9" s="154">
        <v>63200</v>
      </c>
      <c r="H9" s="155">
        <v>42331</v>
      </c>
      <c r="I9" s="156" t="s">
        <v>3976</v>
      </c>
      <c r="J9" s="157">
        <v>1</v>
      </c>
      <c r="K9" s="158">
        <v>60241.99</v>
      </c>
      <c r="L9" s="159">
        <v>500</v>
      </c>
      <c r="M9" s="160">
        <f t="shared" si="0"/>
        <v>2458.010000000002</v>
      </c>
      <c r="N9" s="161" t="s">
        <v>3360</v>
      </c>
    </row>
    <row r="10" spans="1:16" s="162" customFormat="1" ht="39.75" customHeight="1" x14ac:dyDescent="0.2">
      <c r="A10" s="152">
        <v>3</v>
      </c>
      <c r="B10" s="47" t="s">
        <v>3980</v>
      </c>
      <c r="C10" s="46" t="s">
        <v>3981</v>
      </c>
      <c r="D10" s="46" t="s">
        <v>3982</v>
      </c>
      <c r="E10" s="153" t="s">
        <v>3975</v>
      </c>
      <c r="F10" s="154">
        <v>75600</v>
      </c>
      <c r="G10" s="154">
        <v>75600</v>
      </c>
      <c r="H10" s="165">
        <v>42387</v>
      </c>
      <c r="I10" s="156" t="s">
        <v>3976</v>
      </c>
      <c r="J10" s="157">
        <v>0.01</v>
      </c>
      <c r="K10" s="158">
        <v>25438.71</v>
      </c>
      <c r="L10" s="159">
        <v>0</v>
      </c>
      <c r="M10" s="160">
        <f t="shared" si="0"/>
        <v>50161.29</v>
      </c>
      <c r="N10" s="161" t="s">
        <v>3360</v>
      </c>
    </row>
    <row r="11" spans="1:16" s="162" customFormat="1" ht="45" customHeight="1" x14ac:dyDescent="0.2">
      <c r="A11" s="166">
        <v>4</v>
      </c>
      <c r="B11" s="47" t="s">
        <v>3983</v>
      </c>
      <c r="C11" s="46" t="s">
        <v>3984</v>
      </c>
      <c r="D11" s="46" t="s">
        <v>3985</v>
      </c>
      <c r="E11" s="153" t="s">
        <v>3975</v>
      </c>
      <c r="F11" s="167">
        <v>40400</v>
      </c>
      <c r="G11" s="154">
        <v>40400</v>
      </c>
      <c r="H11" s="165">
        <v>42522</v>
      </c>
      <c r="I11" s="156">
        <v>1</v>
      </c>
      <c r="J11" s="157">
        <v>0.01</v>
      </c>
      <c r="K11" s="158">
        <v>15235.52</v>
      </c>
      <c r="L11" s="159">
        <v>0</v>
      </c>
      <c r="M11" s="160">
        <f t="shared" si="0"/>
        <v>25164.48</v>
      </c>
      <c r="N11" s="161"/>
    </row>
    <row r="12" spans="1:16" s="162" customFormat="1" ht="45" customHeight="1" x14ac:dyDescent="0.2">
      <c r="A12" s="166">
        <v>5</v>
      </c>
      <c r="B12" s="47" t="s">
        <v>3986</v>
      </c>
      <c r="C12" s="46" t="s">
        <v>3987</v>
      </c>
      <c r="D12" s="46" t="s">
        <v>3988</v>
      </c>
      <c r="E12" s="153" t="s">
        <v>3975</v>
      </c>
      <c r="F12" s="154">
        <v>37400</v>
      </c>
      <c r="G12" s="154">
        <v>37400</v>
      </c>
      <c r="H12" s="165">
        <v>42475</v>
      </c>
      <c r="I12" s="156">
        <v>1</v>
      </c>
      <c r="J12" s="157">
        <v>0.02</v>
      </c>
      <c r="K12" s="158">
        <v>21369.82</v>
      </c>
      <c r="L12" s="159">
        <v>0</v>
      </c>
      <c r="M12" s="160">
        <f t="shared" si="0"/>
        <v>16030.18</v>
      </c>
      <c r="N12" s="161"/>
    </row>
    <row r="13" spans="1:16" s="162" customFormat="1" ht="45" customHeight="1" x14ac:dyDescent="0.2">
      <c r="A13" s="152">
        <v>6</v>
      </c>
      <c r="B13" s="47" t="s">
        <v>3989</v>
      </c>
      <c r="C13" s="46" t="s">
        <v>3990</v>
      </c>
      <c r="D13" s="46" t="s">
        <v>3991</v>
      </c>
      <c r="E13" s="153" t="s">
        <v>3975</v>
      </c>
      <c r="F13" s="154"/>
      <c r="G13" s="154">
        <v>65100</v>
      </c>
      <c r="H13" s="155">
        <v>42401</v>
      </c>
      <c r="I13" s="156">
        <v>1</v>
      </c>
      <c r="J13" s="157">
        <v>0.01</v>
      </c>
      <c r="K13" s="158">
        <v>58500</v>
      </c>
      <c r="L13" s="159">
        <v>0</v>
      </c>
      <c r="M13" s="160">
        <f t="shared" si="0"/>
        <v>6600</v>
      </c>
      <c r="N13" s="161" t="s">
        <v>3360</v>
      </c>
    </row>
    <row r="14" spans="1:16" s="162" customFormat="1" ht="45" customHeight="1" x14ac:dyDescent="0.2">
      <c r="A14" s="152">
        <v>7</v>
      </c>
      <c r="B14" s="47" t="s">
        <v>3992</v>
      </c>
      <c r="C14" s="46" t="s">
        <v>3993</v>
      </c>
      <c r="D14" s="46" t="s">
        <v>3994</v>
      </c>
      <c r="E14" s="153" t="s">
        <v>3975</v>
      </c>
      <c r="F14" s="154">
        <v>88800</v>
      </c>
      <c r="G14" s="154">
        <v>88800</v>
      </c>
      <c r="H14" s="155">
        <v>42583</v>
      </c>
      <c r="I14" s="156">
        <v>1</v>
      </c>
      <c r="J14" s="157">
        <v>0.01</v>
      </c>
      <c r="K14" s="158">
        <v>24957.95</v>
      </c>
      <c r="L14" s="159">
        <v>0</v>
      </c>
      <c r="M14" s="160">
        <f t="shared" si="0"/>
        <v>63842.05</v>
      </c>
      <c r="N14" s="161"/>
    </row>
    <row r="15" spans="1:16" s="162" customFormat="1" ht="45" customHeight="1" x14ac:dyDescent="0.2">
      <c r="A15" s="152">
        <v>8</v>
      </c>
      <c r="B15" s="47" t="s">
        <v>3995</v>
      </c>
      <c r="C15" s="46" t="s">
        <v>3996</v>
      </c>
      <c r="D15" s="46" t="s">
        <v>3997</v>
      </c>
      <c r="E15" s="153" t="s">
        <v>3975</v>
      </c>
      <c r="F15" s="154"/>
      <c r="G15" s="154">
        <v>236900</v>
      </c>
      <c r="H15" s="155">
        <v>42390</v>
      </c>
      <c r="I15" s="156" t="s">
        <v>3976</v>
      </c>
      <c r="J15" s="157">
        <v>0.01</v>
      </c>
      <c r="K15" s="158">
        <v>185000</v>
      </c>
      <c r="L15" s="159">
        <v>0</v>
      </c>
      <c r="M15" s="160">
        <f t="shared" si="0"/>
        <v>51900</v>
      </c>
      <c r="N15" s="161" t="s">
        <v>3360</v>
      </c>
    </row>
    <row r="16" spans="1:16" s="162" customFormat="1" ht="45" customHeight="1" x14ac:dyDescent="0.2">
      <c r="A16" s="166">
        <v>9</v>
      </c>
      <c r="B16" s="47" t="s">
        <v>3998</v>
      </c>
      <c r="C16" s="46" t="s">
        <v>3999</v>
      </c>
      <c r="D16" s="46" t="s">
        <v>4000</v>
      </c>
      <c r="E16" s="153" t="s">
        <v>3975</v>
      </c>
      <c r="F16" s="167">
        <v>47900</v>
      </c>
      <c r="G16" s="154">
        <v>47900</v>
      </c>
      <c r="H16" s="165">
        <v>42461</v>
      </c>
      <c r="I16" s="156">
        <v>1</v>
      </c>
      <c r="J16" s="157">
        <v>0.03</v>
      </c>
      <c r="K16" s="158">
        <v>43153.52</v>
      </c>
      <c r="L16" s="159">
        <v>0</v>
      </c>
      <c r="M16" s="160">
        <f t="shared" si="0"/>
        <v>4746.4800000000032</v>
      </c>
      <c r="N16" s="161"/>
    </row>
    <row r="17" spans="1:16" s="162" customFormat="1" ht="45" customHeight="1" x14ac:dyDescent="0.2">
      <c r="A17" s="152">
        <v>10</v>
      </c>
      <c r="B17" s="47" t="s">
        <v>4001</v>
      </c>
      <c r="C17" s="46" t="s">
        <v>4002</v>
      </c>
      <c r="D17" s="46" t="s">
        <v>4003</v>
      </c>
      <c r="E17" s="153" t="s">
        <v>3975</v>
      </c>
      <c r="F17" s="154"/>
      <c r="G17" s="154">
        <v>119400</v>
      </c>
      <c r="H17" s="155">
        <v>42430</v>
      </c>
      <c r="I17" s="156" t="s">
        <v>3976</v>
      </c>
      <c r="J17" s="157">
        <v>0.01</v>
      </c>
      <c r="K17" s="158">
        <v>113347.11</v>
      </c>
      <c r="L17" s="159">
        <v>0</v>
      </c>
      <c r="M17" s="160">
        <f t="shared" si="0"/>
        <v>6052.8899999999994</v>
      </c>
      <c r="N17" s="161" t="s">
        <v>3360</v>
      </c>
    </row>
    <row r="18" spans="1:16" s="162" customFormat="1" ht="45" customHeight="1" x14ac:dyDescent="0.2">
      <c r="A18" s="166">
        <v>11</v>
      </c>
      <c r="B18" s="47" t="s">
        <v>4004</v>
      </c>
      <c r="C18" s="46" t="s">
        <v>4005</v>
      </c>
      <c r="D18" s="46" t="s">
        <v>4006</v>
      </c>
      <c r="E18" s="153" t="s">
        <v>3975</v>
      </c>
      <c r="F18" s="167">
        <v>46400</v>
      </c>
      <c r="G18" s="154">
        <v>46400</v>
      </c>
      <c r="H18" s="165">
        <v>42552</v>
      </c>
      <c r="I18" s="156">
        <v>1</v>
      </c>
      <c r="J18" s="157">
        <v>0.03</v>
      </c>
      <c r="K18" s="158">
        <v>40649.360000000001</v>
      </c>
      <c r="L18" s="159">
        <v>0</v>
      </c>
      <c r="M18" s="160">
        <f t="shared" si="0"/>
        <v>5750.6399999999994</v>
      </c>
      <c r="N18" s="161"/>
    </row>
    <row r="19" spans="1:16" s="162" customFormat="1" ht="45" customHeight="1" x14ac:dyDescent="0.2">
      <c r="A19" s="152">
        <v>12</v>
      </c>
      <c r="B19" s="47" t="s">
        <v>4007</v>
      </c>
      <c r="C19" s="46" t="s">
        <v>4002</v>
      </c>
      <c r="D19" s="46" t="s">
        <v>4008</v>
      </c>
      <c r="E19" s="153" t="s">
        <v>3975</v>
      </c>
      <c r="F19" s="154"/>
      <c r="G19" s="154">
        <v>122200</v>
      </c>
      <c r="H19" s="155">
        <v>42438</v>
      </c>
      <c r="I19" s="156" t="s">
        <v>3976</v>
      </c>
      <c r="J19" s="157">
        <v>0.02</v>
      </c>
      <c r="K19" s="158">
        <v>103756.72</v>
      </c>
      <c r="L19" s="159">
        <v>0</v>
      </c>
      <c r="M19" s="160">
        <f t="shared" si="0"/>
        <v>18443.28</v>
      </c>
      <c r="N19" s="161" t="s">
        <v>3360</v>
      </c>
    </row>
    <row r="20" spans="1:16" s="162" customFormat="1" ht="45" customHeight="1" x14ac:dyDescent="0.2">
      <c r="A20" s="152">
        <v>13</v>
      </c>
      <c r="B20" s="47" t="s">
        <v>4009</v>
      </c>
      <c r="C20" s="46" t="s">
        <v>4010</v>
      </c>
      <c r="D20" s="46" t="s">
        <v>4011</v>
      </c>
      <c r="E20" s="153" t="s">
        <v>3975</v>
      </c>
      <c r="F20" s="154"/>
      <c r="G20" s="154">
        <v>66100</v>
      </c>
      <c r="H20" s="155">
        <v>42396</v>
      </c>
      <c r="I20" s="156">
        <v>1</v>
      </c>
      <c r="J20" s="157">
        <v>0</v>
      </c>
      <c r="K20" s="158">
        <v>0</v>
      </c>
      <c r="L20" s="159">
        <v>0</v>
      </c>
      <c r="M20" s="160">
        <f t="shared" si="0"/>
        <v>66100</v>
      </c>
      <c r="N20" s="161" t="s">
        <v>3360</v>
      </c>
    </row>
    <row r="21" spans="1:16" s="162" customFormat="1" ht="45" customHeight="1" x14ac:dyDescent="0.2">
      <c r="A21" s="166">
        <v>14</v>
      </c>
      <c r="B21" s="161" t="s">
        <v>4012</v>
      </c>
      <c r="C21" s="153" t="s">
        <v>4013</v>
      </c>
      <c r="D21" s="153" t="s">
        <v>4014</v>
      </c>
      <c r="E21" s="153" t="s">
        <v>3975</v>
      </c>
      <c r="F21" s="160">
        <v>374900</v>
      </c>
      <c r="G21" s="160">
        <v>374900</v>
      </c>
      <c r="H21" s="165">
        <v>42475</v>
      </c>
      <c r="I21" s="156">
        <v>1</v>
      </c>
      <c r="J21" s="157">
        <v>0.01</v>
      </c>
      <c r="K21" s="158">
        <v>180813</v>
      </c>
      <c r="L21" s="159">
        <v>0</v>
      </c>
      <c r="M21" s="160">
        <f t="shared" si="0"/>
        <v>194087</v>
      </c>
      <c r="N21" s="161" t="s">
        <v>3360</v>
      </c>
    </row>
    <row r="22" spans="1:16" s="162" customFormat="1" ht="45" customHeight="1" x14ac:dyDescent="0.2">
      <c r="A22" s="152">
        <v>15</v>
      </c>
      <c r="B22" s="47" t="s">
        <v>4015</v>
      </c>
      <c r="C22" s="46" t="s">
        <v>4016</v>
      </c>
      <c r="D22" s="164" t="s">
        <v>4017</v>
      </c>
      <c r="E22" s="153" t="s">
        <v>3975</v>
      </c>
      <c r="F22" s="154">
        <v>45200</v>
      </c>
      <c r="G22" s="154">
        <v>45200</v>
      </c>
      <c r="H22" s="155">
        <v>42430</v>
      </c>
      <c r="I22" s="156">
        <v>1</v>
      </c>
      <c r="J22" s="157">
        <v>0</v>
      </c>
      <c r="K22" s="158">
        <v>0</v>
      </c>
      <c r="L22" s="159">
        <v>0</v>
      </c>
      <c r="M22" s="160">
        <f t="shared" si="0"/>
        <v>45200</v>
      </c>
      <c r="N22" s="161"/>
    </row>
    <row r="23" spans="1:16" s="162" customFormat="1" ht="45" customHeight="1" x14ac:dyDescent="0.2">
      <c r="A23" s="152">
        <v>16</v>
      </c>
      <c r="B23" s="47" t="s">
        <v>4018</v>
      </c>
      <c r="C23" s="46" t="s">
        <v>4019</v>
      </c>
      <c r="D23" s="46" t="s">
        <v>4020</v>
      </c>
      <c r="E23" s="153" t="s">
        <v>3975</v>
      </c>
      <c r="F23" s="167">
        <v>37700</v>
      </c>
      <c r="G23" s="167">
        <v>37700</v>
      </c>
      <c r="H23" s="165">
        <v>42590</v>
      </c>
      <c r="I23" s="156" t="s">
        <v>3976</v>
      </c>
      <c r="J23" s="157">
        <v>0.03</v>
      </c>
      <c r="K23" s="158">
        <v>26251.210000000003</v>
      </c>
      <c r="L23" s="159">
        <v>0</v>
      </c>
      <c r="M23" s="160">
        <f t="shared" si="0"/>
        <v>11448.789999999997</v>
      </c>
      <c r="N23" s="161" t="s">
        <v>3360</v>
      </c>
    </row>
    <row r="24" spans="1:16" s="162" customFormat="1" ht="45" customHeight="1" x14ac:dyDescent="0.2">
      <c r="A24" s="152">
        <v>17</v>
      </c>
      <c r="B24" s="47" t="s">
        <v>4021</v>
      </c>
      <c r="C24" s="46" t="s">
        <v>4022</v>
      </c>
      <c r="D24" s="46" t="s">
        <v>4023</v>
      </c>
      <c r="E24" s="153" t="s">
        <v>3975</v>
      </c>
      <c r="F24" s="154"/>
      <c r="G24" s="154">
        <v>83700</v>
      </c>
      <c r="H24" s="155">
        <v>42522</v>
      </c>
      <c r="I24" s="156">
        <v>1</v>
      </c>
      <c r="J24" s="157">
        <v>0</v>
      </c>
      <c r="K24" s="158">
        <v>0</v>
      </c>
      <c r="L24" s="159">
        <v>0</v>
      </c>
      <c r="M24" s="160">
        <f t="shared" si="0"/>
        <v>83700</v>
      </c>
      <c r="N24" s="161" t="s">
        <v>3360</v>
      </c>
    </row>
    <row r="25" spans="1:16" s="162" customFormat="1" ht="45" customHeight="1" x14ac:dyDescent="0.2">
      <c r="A25" s="152">
        <v>18</v>
      </c>
      <c r="B25" s="47" t="s">
        <v>4024</v>
      </c>
      <c r="C25" s="46" t="s">
        <v>4025</v>
      </c>
      <c r="D25" s="46" t="s">
        <v>4026</v>
      </c>
      <c r="E25" s="153" t="s">
        <v>3975</v>
      </c>
      <c r="F25" s="154"/>
      <c r="G25" s="154">
        <v>56400</v>
      </c>
      <c r="H25" s="155">
        <v>42473</v>
      </c>
      <c r="I25" s="156" t="s">
        <v>3976</v>
      </c>
      <c r="J25" s="157">
        <v>0</v>
      </c>
      <c r="K25" s="154">
        <v>0</v>
      </c>
      <c r="L25" s="167">
        <v>0</v>
      </c>
      <c r="M25" s="160">
        <f t="shared" si="0"/>
        <v>56400</v>
      </c>
      <c r="N25" s="161" t="s">
        <v>3360</v>
      </c>
    </row>
    <row r="26" spans="1:16" s="162" customFormat="1" ht="45" customHeight="1" x14ac:dyDescent="0.2">
      <c r="A26" s="152">
        <v>19</v>
      </c>
      <c r="B26" s="47" t="s">
        <v>4027</v>
      </c>
      <c r="C26" s="46" t="s">
        <v>4028</v>
      </c>
      <c r="D26" s="46" t="s">
        <v>4029</v>
      </c>
      <c r="E26" s="153" t="s">
        <v>3975</v>
      </c>
      <c r="F26" s="154"/>
      <c r="G26" s="154">
        <v>128600</v>
      </c>
      <c r="H26" s="155">
        <v>42614</v>
      </c>
      <c r="I26" s="156">
        <v>0.1</v>
      </c>
      <c r="J26" s="157">
        <v>0</v>
      </c>
      <c r="K26" s="154">
        <v>0</v>
      </c>
      <c r="L26" s="167">
        <v>0</v>
      </c>
      <c r="M26" s="160">
        <f t="shared" si="0"/>
        <v>128600</v>
      </c>
      <c r="N26" s="161" t="s">
        <v>3360</v>
      </c>
    </row>
    <row r="27" spans="1:16" s="162" customFormat="1" ht="45" customHeight="1" x14ac:dyDescent="0.2">
      <c r="A27" s="152">
        <v>20</v>
      </c>
      <c r="B27" s="47" t="s">
        <v>4030</v>
      </c>
      <c r="C27" s="46" t="s">
        <v>4031</v>
      </c>
      <c r="D27" s="46" t="s">
        <v>4032</v>
      </c>
      <c r="E27" s="153" t="s">
        <v>3975</v>
      </c>
      <c r="F27" s="154"/>
      <c r="G27" s="154">
        <v>279200</v>
      </c>
      <c r="H27" s="155">
        <v>42870</v>
      </c>
      <c r="I27" s="156">
        <v>0.05</v>
      </c>
      <c r="J27" s="157">
        <v>0</v>
      </c>
      <c r="K27" s="154">
        <v>0</v>
      </c>
      <c r="L27" s="167">
        <v>0</v>
      </c>
      <c r="M27" s="160">
        <f t="shared" si="0"/>
        <v>279200</v>
      </c>
      <c r="N27" s="161" t="s">
        <v>3360</v>
      </c>
      <c r="O27" s="163"/>
      <c r="P27" s="163"/>
    </row>
    <row r="28" spans="1:16" s="162" customFormat="1" ht="45" customHeight="1" x14ac:dyDescent="0.2">
      <c r="A28" s="152">
        <v>21</v>
      </c>
      <c r="B28" s="47" t="s">
        <v>4033</v>
      </c>
      <c r="C28" s="46" t="s">
        <v>4034</v>
      </c>
      <c r="D28" s="164" t="s">
        <v>4035</v>
      </c>
      <c r="E28" s="153" t="s">
        <v>3975</v>
      </c>
      <c r="F28" s="154"/>
      <c r="G28" s="154">
        <v>394700</v>
      </c>
      <c r="H28" s="155">
        <v>42767</v>
      </c>
      <c r="I28" s="156">
        <v>0.01</v>
      </c>
      <c r="J28" s="157">
        <v>0</v>
      </c>
      <c r="K28" s="154">
        <v>0</v>
      </c>
      <c r="L28" s="167">
        <v>0</v>
      </c>
      <c r="M28" s="160">
        <f t="shared" si="0"/>
        <v>394700</v>
      </c>
      <c r="N28" s="161" t="s">
        <v>3360</v>
      </c>
    </row>
    <row r="29" spans="1:16" s="162" customFormat="1" ht="45" customHeight="1" x14ac:dyDescent="0.2">
      <c r="A29" s="152">
        <v>22</v>
      </c>
      <c r="B29" s="47" t="s">
        <v>4036</v>
      </c>
      <c r="C29" s="46" t="s">
        <v>4037</v>
      </c>
      <c r="D29" s="46" t="s">
        <v>4038</v>
      </c>
      <c r="E29" s="153" t="s">
        <v>3975</v>
      </c>
      <c r="F29" s="154"/>
      <c r="G29" s="154">
        <v>181800</v>
      </c>
      <c r="H29" s="155">
        <v>42663</v>
      </c>
      <c r="I29" s="156">
        <v>0.01</v>
      </c>
      <c r="J29" s="157">
        <v>0</v>
      </c>
      <c r="K29" s="154">
        <v>0</v>
      </c>
      <c r="L29" s="167">
        <v>0</v>
      </c>
      <c r="M29" s="160">
        <f t="shared" si="0"/>
        <v>181800</v>
      </c>
      <c r="N29" s="161" t="s">
        <v>3360</v>
      </c>
    </row>
    <row r="30" spans="1:16" s="162" customFormat="1" ht="45" customHeight="1" x14ac:dyDescent="0.2">
      <c r="A30" s="152">
        <v>23</v>
      </c>
      <c r="B30" s="47" t="s">
        <v>4039</v>
      </c>
      <c r="C30" s="46" t="s">
        <v>4040</v>
      </c>
      <c r="D30" s="46" t="s">
        <v>4041</v>
      </c>
      <c r="E30" s="153" t="s">
        <v>3975</v>
      </c>
      <c r="F30" s="154"/>
      <c r="G30" s="154">
        <v>55900</v>
      </c>
      <c r="H30" s="155">
        <v>42719</v>
      </c>
      <c r="I30" s="156">
        <v>0</v>
      </c>
      <c r="J30" s="157">
        <v>0</v>
      </c>
      <c r="K30" s="154">
        <v>0</v>
      </c>
      <c r="L30" s="167">
        <v>0</v>
      </c>
      <c r="M30" s="160">
        <f t="shared" si="0"/>
        <v>55900</v>
      </c>
      <c r="N30" s="161" t="s">
        <v>3360</v>
      </c>
    </row>
    <row r="31" spans="1:16" s="162" customFormat="1" ht="45" customHeight="1" x14ac:dyDescent="0.2">
      <c r="A31" s="152">
        <v>24</v>
      </c>
      <c r="B31" s="47" t="s">
        <v>4042</v>
      </c>
      <c r="C31" s="46" t="s">
        <v>4043</v>
      </c>
      <c r="D31" s="46" t="s">
        <v>4035</v>
      </c>
      <c r="E31" s="153" t="s">
        <v>3975</v>
      </c>
      <c r="F31" s="154"/>
      <c r="G31" s="154">
        <v>80100</v>
      </c>
      <c r="H31" s="155">
        <v>42614</v>
      </c>
      <c r="I31" s="156">
        <v>0</v>
      </c>
      <c r="J31" s="157">
        <v>0</v>
      </c>
      <c r="K31" s="154">
        <v>0</v>
      </c>
      <c r="L31" s="167">
        <v>0</v>
      </c>
      <c r="M31" s="160">
        <f t="shared" si="0"/>
        <v>80100</v>
      </c>
      <c r="N31" s="161" t="s">
        <v>3360</v>
      </c>
    </row>
    <row r="32" spans="1:16" s="162" customFormat="1" ht="45" customHeight="1" x14ac:dyDescent="0.2">
      <c r="A32" s="152">
        <v>25</v>
      </c>
      <c r="B32" s="47" t="s">
        <v>4044</v>
      </c>
      <c r="C32" s="46" t="s">
        <v>4045</v>
      </c>
      <c r="D32" s="164" t="s">
        <v>4046</v>
      </c>
      <c r="E32" s="153" t="s">
        <v>3975</v>
      </c>
      <c r="F32" s="154"/>
      <c r="G32" s="154">
        <v>246600</v>
      </c>
      <c r="H32" s="155">
        <v>42781</v>
      </c>
      <c r="I32" s="156">
        <v>0.01</v>
      </c>
      <c r="J32" s="157">
        <v>0</v>
      </c>
      <c r="K32" s="154">
        <v>0</v>
      </c>
      <c r="L32" s="167">
        <v>0</v>
      </c>
      <c r="M32" s="160">
        <f t="shared" si="0"/>
        <v>246600</v>
      </c>
      <c r="N32" s="161" t="s">
        <v>3360</v>
      </c>
    </row>
    <row r="33" spans="1:14" s="162" customFormat="1" ht="30" x14ac:dyDescent="0.2">
      <c r="A33" s="152">
        <v>26</v>
      </c>
      <c r="B33" s="47" t="s">
        <v>4047</v>
      </c>
      <c r="C33" s="46" t="s">
        <v>3978</v>
      </c>
      <c r="D33" s="46" t="s">
        <v>4048</v>
      </c>
      <c r="E33" s="153" t="s">
        <v>3975</v>
      </c>
      <c r="F33" s="154"/>
      <c r="G33" s="154">
        <v>170500</v>
      </c>
      <c r="H33" s="155">
        <v>42809</v>
      </c>
      <c r="I33" s="156">
        <v>0.01</v>
      </c>
      <c r="J33" s="157">
        <v>0</v>
      </c>
      <c r="K33" s="154">
        <v>0</v>
      </c>
      <c r="L33" s="167">
        <v>0</v>
      </c>
      <c r="M33" s="160">
        <f t="shared" si="0"/>
        <v>170500</v>
      </c>
      <c r="N33" s="161" t="s">
        <v>3360</v>
      </c>
    </row>
    <row r="34" spans="1:14" s="162" customFormat="1" ht="30" x14ac:dyDescent="0.2">
      <c r="A34" s="152">
        <v>27</v>
      </c>
      <c r="B34" s="47" t="s">
        <v>4049</v>
      </c>
      <c r="C34" s="46" t="s">
        <v>4050</v>
      </c>
      <c r="D34" s="46" t="s">
        <v>4051</v>
      </c>
      <c r="E34" s="153" t="s">
        <v>3975</v>
      </c>
      <c r="F34" s="167">
        <v>2073900</v>
      </c>
      <c r="G34" s="167">
        <v>2073900</v>
      </c>
      <c r="H34" s="165">
        <v>42675</v>
      </c>
      <c r="I34" s="156">
        <v>1</v>
      </c>
      <c r="J34" s="157">
        <v>0.01</v>
      </c>
      <c r="K34" s="154">
        <v>1983029.91</v>
      </c>
      <c r="L34" s="167">
        <v>0</v>
      </c>
      <c r="M34" s="160">
        <f t="shared" si="0"/>
        <v>90870.090000000084</v>
      </c>
      <c r="N34" s="161"/>
    </row>
    <row r="35" spans="1:14" s="162" customFormat="1" ht="30" x14ac:dyDescent="0.2">
      <c r="A35" s="152">
        <v>28</v>
      </c>
      <c r="B35" s="47" t="s">
        <v>4052</v>
      </c>
      <c r="C35" s="46" t="s">
        <v>4053</v>
      </c>
      <c r="D35" s="46" t="s">
        <v>4054</v>
      </c>
      <c r="E35" s="153" t="s">
        <v>3975</v>
      </c>
      <c r="F35" s="154">
        <v>1477100</v>
      </c>
      <c r="G35" s="154">
        <v>1477100</v>
      </c>
      <c r="H35" s="165">
        <v>42522</v>
      </c>
      <c r="I35" s="156">
        <v>1</v>
      </c>
      <c r="J35" s="157">
        <v>0.01</v>
      </c>
      <c r="K35" s="154">
        <v>1416319.61</v>
      </c>
      <c r="L35" s="167">
        <v>0</v>
      </c>
      <c r="M35" s="160">
        <f t="shared" si="0"/>
        <v>60780.389999999898</v>
      </c>
      <c r="N35" s="161"/>
    </row>
    <row r="36" spans="1:14" s="162" customFormat="1" ht="30" x14ac:dyDescent="0.2">
      <c r="A36" s="152">
        <v>29</v>
      </c>
      <c r="B36" s="47" t="s">
        <v>4055</v>
      </c>
      <c r="C36" s="46" t="s">
        <v>4056</v>
      </c>
      <c r="D36" s="46" t="s">
        <v>4057</v>
      </c>
      <c r="E36" s="153" t="s">
        <v>3975</v>
      </c>
      <c r="F36" s="154">
        <v>1313200</v>
      </c>
      <c r="G36" s="154">
        <v>1313200</v>
      </c>
      <c r="H36" s="155">
        <v>42583</v>
      </c>
      <c r="I36" s="156">
        <v>1</v>
      </c>
      <c r="J36" s="157">
        <v>0.01</v>
      </c>
      <c r="K36" s="154">
        <v>1243944.21</v>
      </c>
      <c r="L36" s="167">
        <v>0</v>
      </c>
      <c r="M36" s="160">
        <f t="shared" si="0"/>
        <v>69255.790000000037</v>
      </c>
      <c r="N36" s="161"/>
    </row>
    <row r="37" spans="1:14" s="162" customFormat="1" ht="30" x14ac:dyDescent="0.2">
      <c r="A37" s="152">
        <v>30</v>
      </c>
      <c r="B37" s="47" t="s">
        <v>4058</v>
      </c>
      <c r="C37" s="46" t="s">
        <v>4059</v>
      </c>
      <c r="D37" s="46" t="s">
        <v>4060</v>
      </c>
      <c r="E37" s="153" t="s">
        <v>3975</v>
      </c>
      <c r="F37" s="154">
        <v>324044.62</v>
      </c>
      <c r="G37" s="154">
        <v>324045</v>
      </c>
      <c r="H37" s="155">
        <v>42614</v>
      </c>
      <c r="I37" s="156">
        <v>1</v>
      </c>
      <c r="J37" s="157">
        <v>0.01</v>
      </c>
      <c r="K37" s="154">
        <v>303741.62</v>
      </c>
      <c r="L37" s="167">
        <v>0</v>
      </c>
      <c r="M37" s="160">
        <f t="shared" si="0"/>
        <v>20303.380000000005</v>
      </c>
      <c r="N37" s="161"/>
    </row>
    <row r="38" spans="1:14" s="162" customFormat="1" ht="30" x14ac:dyDescent="0.2">
      <c r="A38" s="152">
        <v>31</v>
      </c>
      <c r="B38" s="47" t="s">
        <v>4061</v>
      </c>
      <c r="C38" s="46" t="s">
        <v>4062</v>
      </c>
      <c r="D38" s="46" t="s">
        <v>4063</v>
      </c>
      <c r="E38" s="153" t="s">
        <v>3975</v>
      </c>
      <c r="F38" s="167">
        <v>1616900</v>
      </c>
      <c r="G38" s="167">
        <v>1616900</v>
      </c>
      <c r="H38" s="165">
        <v>42614</v>
      </c>
      <c r="I38" s="156">
        <v>1</v>
      </c>
      <c r="J38" s="157">
        <v>0.03</v>
      </c>
      <c r="K38" s="154">
        <v>1430505.2999999998</v>
      </c>
      <c r="L38" s="167">
        <v>98588.15</v>
      </c>
      <c r="M38" s="160">
        <f t="shared" si="0"/>
        <v>87806.550000000192</v>
      </c>
      <c r="N38" s="161"/>
    </row>
    <row r="39" spans="1:14" s="162" customFormat="1" ht="30" x14ac:dyDescent="0.2">
      <c r="A39" s="152">
        <v>32</v>
      </c>
      <c r="B39" s="47" t="s">
        <v>4064</v>
      </c>
      <c r="C39" s="46" t="s">
        <v>4065</v>
      </c>
      <c r="D39" s="46" t="s">
        <v>4066</v>
      </c>
      <c r="E39" s="153" t="s">
        <v>3975</v>
      </c>
      <c r="F39" s="154">
        <v>7461800</v>
      </c>
      <c r="G39" s="154">
        <v>7461800</v>
      </c>
      <c r="H39" s="165">
        <v>42767</v>
      </c>
      <c r="I39" s="156">
        <v>1</v>
      </c>
      <c r="J39" s="157">
        <v>0.01</v>
      </c>
      <c r="K39" s="154">
        <v>7106310.4500000002</v>
      </c>
      <c r="L39" s="167">
        <v>0</v>
      </c>
      <c r="M39" s="160">
        <f t="shared" si="0"/>
        <v>355489.54999999981</v>
      </c>
      <c r="N39" s="161"/>
    </row>
    <row r="40" spans="1:14" s="162" customFormat="1" ht="30" x14ac:dyDescent="0.2">
      <c r="A40" s="152">
        <v>33</v>
      </c>
      <c r="B40" s="47" t="s">
        <v>4067</v>
      </c>
      <c r="C40" s="46" t="s">
        <v>4068</v>
      </c>
      <c r="D40" s="46" t="s">
        <v>4069</v>
      </c>
      <c r="E40" s="153" t="s">
        <v>3975</v>
      </c>
      <c r="F40" s="167">
        <v>5494300</v>
      </c>
      <c r="G40" s="167">
        <v>5494300</v>
      </c>
      <c r="H40" s="155">
        <v>42840</v>
      </c>
      <c r="I40" s="156">
        <v>1</v>
      </c>
      <c r="J40" s="157">
        <v>0.01</v>
      </c>
      <c r="K40" s="154">
        <v>4896053.0599999996</v>
      </c>
      <c r="L40" s="167">
        <v>308239.61</v>
      </c>
      <c r="M40" s="160">
        <f t="shared" si="0"/>
        <v>290007.33000000042</v>
      </c>
      <c r="N40" s="161"/>
    </row>
    <row r="41" spans="1:14" s="162" customFormat="1" ht="30" x14ac:dyDescent="0.2">
      <c r="A41" s="152">
        <v>34</v>
      </c>
      <c r="B41" s="47" t="s">
        <v>4070</v>
      </c>
      <c r="C41" s="46" t="s">
        <v>4071</v>
      </c>
      <c r="D41" s="46" t="s">
        <v>4072</v>
      </c>
      <c r="E41" s="153" t="s">
        <v>3975</v>
      </c>
      <c r="F41" s="167">
        <v>839916</v>
      </c>
      <c r="G41" s="167">
        <v>839916</v>
      </c>
      <c r="H41" s="165">
        <v>42614</v>
      </c>
      <c r="I41" s="156">
        <v>1</v>
      </c>
      <c r="J41" s="157">
        <v>0.01</v>
      </c>
      <c r="K41" s="154">
        <v>790843.2</v>
      </c>
      <c r="L41" s="167">
        <v>0</v>
      </c>
      <c r="M41" s="160">
        <f t="shared" si="0"/>
        <v>49072.800000000047</v>
      </c>
      <c r="N41" s="161"/>
    </row>
    <row r="42" spans="1:14" s="162" customFormat="1" ht="30" x14ac:dyDescent="0.2">
      <c r="A42" s="152">
        <v>35</v>
      </c>
      <c r="B42" s="47" t="s">
        <v>4073</v>
      </c>
      <c r="C42" s="46" t="s">
        <v>4074</v>
      </c>
      <c r="D42" s="164" t="s">
        <v>4075</v>
      </c>
      <c r="E42" s="153" t="s">
        <v>3975</v>
      </c>
      <c r="F42" s="154">
        <v>484400</v>
      </c>
      <c r="G42" s="154">
        <v>484400</v>
      </c>
      <c r="H42" s="165">
        <v>42475</v>
      </c>
      <c r="I42" s="156">
        <v>1</v>
      </c>
      <c r="J42" s="157">
        <v>0</v>
      </c>
      <c r="K42" s="154">
        <v>0</v>
      </c>
      <c r="L42" s="167">
        <v>0</v>
      </c>
      <c r="M42" s="160">
        <f t="shared" si="0"/>
        <v>484400</v>
      </c>
      <c r="N42" s="161" t="s">
        <v>3360</v>
      </c>
    </row>
    <row r="43" spans="1:14" s="162" customFormat="1" ht="30" x14ac:dyDescent="0.2">
      <c r="A43" s="152">
        <v>36</v>
      </c>
      <c r="B43" s="47" t="s">
        <v>4076</v>
      </c>
      <c r="C43" s="46" t="s">
        <v>4077</v>
      </c>
      <c r="D43" s="46" t="s">
        <v>4078</v>
      </c>
      <c r="E43" s="153" t="s">
        <v>3975</v>
      </c>
      <c r="F43" s="154">
        <v>107300</v>
      </c>
      <c r="G43" s="154">
        <v>107300</v>
      </c>
      <c r="H43" s="155">
        <v>42444</v>
      </c>
      <c r="I43" s="156">
        <v>1</v>
      </c>
      <c r="J43" s="157">
        <v>0</v>
      </c>
      <c r="K43" s="154">
        <v>0</v>
      </c>
      <c r="L43" s="167">
        <v>0</v>
      </c>
      <c r="M43" s="160">
        <f t="shared" si="0"/>
        <v>107300</v>
      </c>
      <c r="N43" s="161"/>
    </row>
    <row r="44" spans="1:14" s="162" customFormat="1" ht="30" x14ac:dyDescent="0.2">
      <c r="A44" s="152">
        <v>37</v>
      </c>
      <c r="B44" s="47" t="s">
        <v>4079</v>
      </c>
      <c r="C44" s="46" t="s">
        <v>4080</v>
      </c>
      <c r="D44" s="46" t="s">
        <v>4081</v>
      </c>
      <c r="E44" s="153" t="s">
        <v>3975</v>
      </c>
      <c r="F44" s="154">
        <v>747200</v>
      </c>
      <c r="G44" s="154">
        <v>747200</v>
      </c>
      <c r="H44" s="155">
        <v>42461</v>
      </c>
      <c r="I44" s="156">
        <v>1</v>
      </c>
      <c r="J44" s="157">
        <v>0</v>
      </c>
      <c r="K44" s="154">
        <v>0</v>
      </c>
      <c r="L44" s="167">
        <v>0</v>
      </c>
      <c r="M44" s="160">
        <f t="shared" si="0"/>
        <v>747200</v>
      </c>
      <c r="N44" s="161"/>
    </row>
    <row r="45" spans="1:14" s="162" customFormat="1" ht="30" x14ac:dyDescent="0.2">
      <c r="A45" s="152">
        <v>38</v>
      </c>
      <c r="B45" s="47" t="s">
        <v>4082</v>
      </c>
      <c r="C45" s="46" t="s">
        <v>4083</v>
      </c>
      <c r="D45" s="46" t="s">
        <v>4084</v>
      </c>
      <c r="E45" s="153" t="s">
        <v>3975</v>
      </c>
      <c r="F45" s="154">
        <v>461800</v>
      </c>
      <c r="G45" s="154">
        <v>330800</v>
      </c>
      <c r="H45" s="155">
        <v>42583</v>
      </c>
      <c r="I45" s="156">
        <v>1</v>
      </c>
      <c r="J45" s="157">
        <v>0</v>
      </c>
      <c r="K45" s="154">
        <v>0</v>
      </c>
      <c r="L45" s="167">
        <v>0</v>
      </c>
      <c r="M45" s="160">
        <f t="shared" si="0"/>
        <v>330800</v>
      </c>
      <c r="N45" s="161" t="s">
        <v>3360</v>
      </c>
    </row>
    <row r="46" spans="1:14" s="162" customFormat="1" ht="30" x14ac:dyDescent="0.2">
      <c r="A46" s="152">
        <v>39</v>
      </c>
      <c r="B46" s="168" t="s">
        <v>4085</v>
      </c>
      <c r="C46" s="46" t="s">
        <v>4086</v>
      </c>
      <c r="D46" s="46" t="s">
        <v>4087</v>
      </c>
      <c r="E46" s="153" t="s">
        <v>3975</v>
      </c>
      <c r="F46" s="154">
        <v>148700</v>
      </c>
      <c r="G46" s="154">
        <v>148700</v>
      </c>
      <c r="H46" s="155">
        <v>42552</v>
      </c>
      <c r="I46" s="156">
        <v>1</v>
      </c>
      <c r="J46" s="157">
        <v>0</v>
      </c>
      <c r="K46" s="154">
        <v>0</v>
      </c>
      <c r="L46" s="167">
        <v>0</v>
      </c>
      <c r="M46" s="160">
        <f t="shared" si="0"/>
        <v>148700</v>
      </c>
      <c r="N46" s="161"/>
    </row>
    <row r="47" spans="1:14" s="162" customFormat="1" ht="30" x14ac:dyDescent="0.2">
      <c r="A47" s="152">
        <v>40</v>
      </c>
      <c r="B47" s="47" t="s">
        <v>4088</v>
      </c>
      <c r="C47" s="46" t="s">
        <v>4089</v>
      </c>
      <c r="D47" s="164" t="s">
        <v>4090</v>
      </c>
      <c r="E47" s="153" t="s">
        <v>3975</v>
      </c>
      <c r="F47" s="167">
        <v>121200</v>
      </c>
      <c r="G47" s="167">
        <v>121200</v>
      </c>
      <c r="H47" s="155">
        <v>42461</v>
      </c>
      <c r="I47" s="156">
        <v>1</v>
      </c>
      <c r="J47" s="157">
        <v>0</v>
      </c>
      <c r="K47" s="154">
        <v>0</v>
      </c>
      <c r="L47" s="167">
        <v>0</v>
      </c>
      <c r="M47" s="160">
        <f t="shared" si="0"/>
        <v>121200</v>
      </c>
      <c r="N47" s="161"/>
    </row>
    <row r="48" spans="1:14" s="162" customFormat="1" ht="30" x14ac:dyDescent="0.2">
      <c r="A48" s="152">
        <v>41</v>
      </c>
      <c r="B48" s="47" t="s">
        <v>4091</v>
      </c>
      <c r="C48" s="46" t="s">
        <v>4016</v>
      </c>
      <c r="D48" s="46" t="s">
        <v>4092</v>
      </c>
      <c r="E48" s="153" t="s">
        <v>3975</v>
      </c>
      <c r="F48" s="154">
        <v>156400</v>
      </c>
      <c r="G48" s="154">
        <v>156400</v>
      </c>
      <c r="H48" s="155">
        <v>42491</v>
      </c>
      <c r="I48" s="156">
        <v>1</v>
      </c>
      <c r="J48" s="157">
        <v>0</v>
      </c>
      <c r="K48" s="154">
        <v>0</v>
      </c>
      <c r="L48" s="167">
        <v>0</v>
      </c>
      <c r="M48" s="160">
        <f t="shared" si="0"/>
        <v>156400</v>
      </c>
      <c r="N48" s="161"/>
    </row>
    <row r="49" spans="1:14" s="162" customFormat="1" ht="30" x14ac:dyDescent="0.2">
      <c r="A49" s="152">
        <v>42</v>
      </c>
      <c r="B49" s="47" t="s">
        <v>4093</v>
      </c>
      <c r="C49" s="46" t="s">
        <v>3984</v>
      </c>
      <c r="D49" s="46" t="s">
        <v>4094</v>
      </c>
      <c r="E49" s="153" t="s">
        <v>3975</v>
      </c>
      <c r="F49" s="154">
        <v>347200</v>
      </c>
      <c r="G49" s="154">
        <v>347200</v>
      </c>
      <c r="H49" s="165">
        <v>42705</v>
      </c>
      <c r="I49" s="156">
        <v>1</v>
      </c>
      <c r="J49" s="157">
        <v>0</v>
      </c>
      <c r="K49" s="154">
        <v>0</v>
      </c>
      <c r="L49" s="167">
        <v>0</v>
      </c>
      <c r="M49" s="160">
        <f t="shared" si="0"/>
        <v>347200</v>
      </c>
      <c r="N49" s="161"/>
    </row>
    <row r="50" spans="1:14" s="162" customFormat="1" ht="30" x14ac:dyDescent="0.2">
      <c r="A50" s="152">
        <v>43</v>
      </c>
      <c r="B50" s="47" t="s">
        <v>4095</v>
      </c>
      <c r="C50" s="46" t="s">
        <v>4096</v>
      </c>
      <c r="D50" s="46" t="s">
        <v>4097</v>
      </c>
      <c r="E50" s="153" t="s">
        <v>3975</v>
      </c>
      <c r="F50" s="154">
        <v>7891200</v>
      </c>
      <c r="G50" s="154">
        <v>8321800</v>
      </c>
      <c r="H50" s="155">
        <v>43296</v>
      </c>
      <c r="I50" s="156">
        <v>1</v>
      </c>
      <c r="J50" s="157">
        <v>0</v>
      </c>
      <c r="K50" s="154">
        <v>161320.89000000001</v>
      </c>
      <c r="L50" s="167">
        <v>12393.52</v>
      </c>
      <c r="M50" s="160">
        <f t="shared" si="0"/>
        <v>8148085.5900000008</v>
      </c>
      <c r="N50" s="161" t="s">
        <v>3360</v>
      </c>
    </row>
    <row r="51" spans="1:14" s="162" customFormat="1" ht="30" x14ac:dyDescent="0.2">
      <c r="A51" s="152">
        <v>44</v>
      </c>
      <c r="B51" s="47" t="s">
        <v>4098</v>
      </c>
      <c r="C51" s="46" t="s">
        <v>4056</v>
      </c>
      <c r="D51" s="46" t="s">
        <v>4099</v>
      </c>
      <c r="E51" s="153" t="s">
        <v>3975</v>
      </c>
      <c r="F51" s="154">
        <v>626900</v>
      </c>
      <c r="G51" s="154">
        <v>626900</v>
      </c>
      <c r="H51" s="155">
        <v>42566</v>
      </c>
      <c r="I51" s="156">
        <v>1</v>
      </c>
      <c r="J51" s="157">
        <v>0</v>
      </c>
      <c r="K51" s="154">
        <v>0</v>
      </c>
      <c r="L51" s="167">
        <v>0</v>
      </c>
      <c r="M51" s="160">
        <f t="shared" si="0"/>
        <v>626900</v>
      </c>
      <c r="N51" s="161"/>
    </row>
    <row r="52" spans="1:14" s="162" customFormat="1" ht="30" x14ac:dyDescent="0.2">
      <c r="A52" s="152">
        <v>45</v>
      </c>
      <c r="B52" s="47" t="s">
        <v>4100</v>
      </c>
      <c r="C52" s="46" t="s">
        <v>4101</v>
      </c>
      <c r="D52" s="46" t="s">
        <v>4102</v>
      </c>
      <c r="E52" s="153" t="s">
        <v>3975</v>
      </c>
      <c r="F52" s="154">
        <v>337800</v>
      </c>
      <c r="G52" s="154">
        <v>503500</v>
      </c>
      <c r="H52" s="155">
        <v>42566</v>
      </c>
      <c r="I52" s="156">
        <v>1</v>
      </c>
      <c r="J52" s="157">
        <v>0</v>
      </c>
      <c r="K52" s="154">
        <v>0</v>
      </c>
      <c r="L52" s="167">
        <v>0</v>
      </c>
      <c r="M52" s="160">
        <f t="shared" si="0"/>
        <v>503500</v>
      </c>
      <c r="N52" s="161" t="s">
        <v>3360</v>
      </c>
    </row>
    <row r="53" spans="1:14" s="162" customFormat="1" ht="30" x14ac:dyDescent="0.2">
      <c r="A53" s="152">
        <v>46</v>
      </c>
      <c r="B53" s="47" t="s">
        <v>4103</v>
      </c>
      <c r="C53" s="46" t="s">
        <v>4104</v>
      </c>
      <c r="D53" s="46" t="s">
        <v>4105</v>
      </c>
      <c r="E53" s="153" t="s">
        <v>3975</v>
      </c>
      <c r="F53" s="167">
        <v>3304198</v>
      </c>
      <c r="G53" s="167">
        <v>1940598</v>
      </c>
      <c r="H53" s="155">
        <v>42826</v>
      </c>
      <c r="I53" s="156">
        <v>1</v>
      </c>
      <c r="J53" s="157">
        <v>0</v>
      </c>
      <c r="K53" s="154">
        <v>59159.78</v>
      </c>
      <c r="L53" s="167">
        <v>3750.97</v>
      </c>
      <c r="M53" s="160">
        <f t="shared" si="0"/>
        <v>1877687.25</v>
      </c>
      <c r="N53" s="161" t="s">
        <v>3360</v>
      </c>
    </row>
    <row r="54" spans="1:14" s="162" customFormat="1" ht="30" x14ac:dyDescent="0.2">
      <c r="A54" s="152">
        <v>47</v>
      </c>
      <c r="B54" s="47" t="s">
        <v>4106</v>
      </c>
      <c r="C54" s="46" t="s">
        <v>4107</v>
      </c>
      <c r="D54" s="46" t="s">
        <v>4108</v>
      </c>
      <c r="E54" s="153" t="s">
        <v>3975</v>
      </c>
      <c r="F54" s="154">
        <v>4947317</v>
      </c>
      <c r="G54" s="154">
        <v>4947317</v>
      </c>
      <c r="H54" s="155">
        <v>43070</v>
      </c>
      <c r="I54" s="156">
        <v>1</v>
      </c>
      <c r="J54" s="157">
        <v>0</v>
      </c>
      <c r="K54" s="154">
        <v>0</v>
      </c>
      <c r="L54" s="167">
        <v>0</v>
      </c>
      <c r="M54" s="160">
        <f t="shared" si="0"/>
        <v>4947317</v>
      </c>
      <c r="N54" s="161"/>
    </row>
    <row r="55" spans="1:14" s="162" customFormat="1" ht="30" x14ac:dyDescent="0.2">
      <c r="A55" s="152">
        <v>48</v>
      </c>
      <c r="B55" s="47" t="s">
        <v>4109</v>
      </c>
      <c r="C55" s="46" t="s">
        <v>4065</v>
      </c>
      <c r="D55" s="164" t="s">
        <v>4110</v>
      </c>
      <c r="E55" s="153" t="s">
        <v>3975</v>
      </c>
      <c r="F55" s="154">
        <v>420000</v>
      </c>
      <c r="G55" s="154">
        <v>420000</v>
      </c>
      <c r="H55" s="165">
        <v>42401</v>
      </c>
      <c r="I55" s="156">
        <v>1</v>
      </c>
      <c r="J55" s="157">
        <v>0</v>
      </c>
      <c r="K55" s="154">
        <v>296408.51</v>
      </c>
      <c r="L55" s="167">
        <v>0</v>
      </c>
      <c r="M55" s="160">
        <f t="shared" si="0"/>
        <v>123591.48999999999</v>
      </c>
      <c r="N55" s="161"/>
    </row>
    <row r="56" spans="1:14" s="162" customFormat="1" ht="30" x14ac:dyDescent="0.2">
      <c r="A56" s="152">
        <v>49</v>
      </c>
      <c r="B56" s="47" t="s">
        <v>4111</v>
      </c>
      <c r="C56" s="46" t="s">
        <v>4068</v>
      </c>
      <c r="D56" s="164" t="s">
        <v>4110</v>
      </c>
      <c r="E56" s="153" t="s">
        <v>3975</v>
      </c>
      <c r="F56" s="154">
        <v>420000</v>
      </c>
      <c r="G56" s="154">
        <v>420000</v>
      </c>
      <c r="H56" s="155">
        <v>42401</v>
      </c>
      <c r="I56" s="156">
        <v>1</v>
      </c>
      <c r="J56" s="157">
        <v>0</v>
      </c>
      <c r="K56" s="154">
        <v>0</v>
      </c>
      <c r="L56" s="167">
        <v>0</v>
      </c>
      <c r="M56" s="160">
        <f t="shared" si="0"/>
        <v>420000</v>
      </c>
      <c r="N56" s="161"/>
    </row>
    <row r="57" spans="1:14" s="162" customFormat="1" ht="30" x14ac:dyDescent="0.2">
      <c r="A57" s="152">
        <v>50</v>
      </c>
      <c r="B57" s="47" t="s">
        <v>4112</v>
      </c>
      <c r="C57" s="46" t="s">
        <v>4113</v>
      </c>
      <c r="D57" s="164" t="s">
        <v>4114</v>
      </c>
      <c r="E57" s="153" t="s">
        <v>3975</v>
      </c>
      <c r="F57" s="154">
        <v>107400</v>
      </c>
      <c r="G57" s="154">
        <v>107400</v>
      </c>
      <c r="H57" s="155">
        <v>43009</v>
      </c>
      <c r="I57" s="156">
        <v>1</v>
      </c>
      <c r="J57" s="157">
        <v>0</v>
      </c>
      <c r="K57" s="154">
        <v>0</v>
      </c>
      <c r="L57" s="167">
        <v>0</v>
      </c>
      <c r="M57" s="160">
        <f t="shared" si="0"/>
        <v>107400</v>
      </c>
      <c r="N57" s="161" t="s">
        <v>3360</v>
      </c>
    </row>
    <row r="58" spans="1:14" s="162" customFormat="1" ht="30" x14ac:dyDescent="0.2">
      <c r="A58" s="152">
        <v>51</v>
      </c>
      <c r="B58" s="47" t="s">
        <v>4115</v>
      </c>
      <c r="C58" s="46" t="s">
        <v>4068</v>
      </c>
      <c r="D58" s="164" t="s">
        <v>4116</v>
      </c>
      <c r="E58" s="153" t="s">
        <v>3975</v>
      </c>
      <c r="F58" s="154">
        <v>4693942</v>
      </c>
      <c r="G58" s="154">
        <v>4693942</v>
      </c>
      <c r="H58" s="155">
        <v>42887</v>
      </c>
      <c r="I58" s="156">
        <v>0.5</v>
      </c>
      <c r="J58" s="157">
        <v>0</v>
      </c>
      <c r="K58" s="154">
        <v>0</v>
      </c>
      <c r="L58" s="167">
        <v>0</v>
      </c>
      <c r="M58" s="160">
        <f t="shared" si="0"/>
        <v>4693942</v>
      </c>
      <c r="N58" s="161"/>
    </row>
    <row r="59" spans="1:14" s="162" customFormat="1" ht="30" x14ac:dyDescent="0.2">
      <c r="A59" s="152">
        <v>52</v>
      </c>
      <c r="B59" s="47" t="s">
        <v>4117</v>
      </c>
      <c r="C59" s="46" t="s">
        <v>4028</v>
      </c>
      <c r="D59" s="164" t="s">
        <v>4118</v>
      </c>
      <c r="E59" s="153" t="s">
        <v>3975</v>
      </c>
      <c r="F59" s="154">
        <v>407000</v>
      </c>
      <c r="G59" s="154">
        <v>407000</v>
      </c>
      <c r="H59" s="155">
        <v>42826</v>
      </c>
      <c r="I59" s="156">
        <v>0.5</v>
      </c>
      <c r="J59" s="157">
        <v>0</v>
      </c>
      <c r="K59" s="154">
        <v>0</v>
      </c>
      <c r="L59" s="167">
        <v>0</v>
      </c>
      <c r="M59" s="160">
        <f t="shared" si="0"/>
        <v>407000</v>
      </c>
      <c r="N59" s="161"/>
    </row>
    <row r="60" spans="1:14" s="162" customFormat="1" ht="30" x14ac:dyDescent="0.2">
      <c r="A60" s="152">
        <v>53</v>
      </c>
      <c r="B60" s="47" t="s">
        <v>4119</v>
      </c>
      <c r="C60" s="46" t="s">
        <v>4120</v>
      </c>
      <c r="D60" s="164" t="s">
        <v>4121</v>
      </c>
      <c r="E60" s="153" t="s">
        <v>3975</v>
      </c>
      <c r="F60" s="154">
        <v>1881800</v>
      </c>
      <c r="G60" s="154">
        <v>1881800</v>
      </c>
      <c r="H60" s="155">
        <v>42979</v>
      </c>
      <c r="I60" s="156">
        <v>0.45</v>
      </c>
      <c r="J60" s="157">
        <v>0</v>
      </c>
      <c r="K60" s="154">
        <v>0</v>
      </c>
      <c r="L60" s="167">
        <v>0</v>
      </c>
      <c r="M60" s="160">
        <f t="shared" si="0"/>
        <v>1881800</v>
      </c>
      <c r="N60" s="161"/>
    </row>
    <row r="61" spans="1:14" s="162" customFormat="1" ht="30" x14ac:dyDescent="0.2">
      <c r="A61" s="152">
        <v>54</v>
      </c>
      <c r="B61" s="47" t="s">
        <v>4122</v>
      </c>
      <c r="C61" s="46" t="s">
        <v>4028</v>
      </c>
      <c r="D61" s="46" t="s">
        <v>4123</v>
      </c>
      <c r="E61" s="153" t="s">
        <v>3975</v>
      </c>
      <c r="F61" s="154">
        <v>110100</v>
      </c>
      <c r="G61" s="154">
        <v>110100</v>
      </c>
      <c r="H61" s="165">
        <v>42736</v>
      </c>
      <c r="I61" s="156">
        <v>0.14000000000000001</v>
      </c>
      <c r="J61" s="157">
        <v>0</v>
      </c>
      <c r="K61" s="154">
        <v>0</v>
      </c>
      <c r="L61" s="167">
        <v>0</v>
      </c>
      <c r="M61" s="160">
        <f t="shared" si="0"/>
        <v>110100</v>
      </c>
      <c r="N61" s="161"/>
    </row>
    <row r="62" spans="1:14" s="162" customFormat="1" ht="30" x14ac:dyDescent="0.2">
      <c r="A62" s="152">
        <v>55</v>
      </c>
      <c r="B62" s="47" t="s">
        <v>4124</v>
      </c>
      <c r="C62" s="46" t="s">
        <v>3984</v>
      </c>
      <c r="D62" s="46" t="s">
        <v>4125</v>
      </c>
      <c r="E62" s="153" t="s">
        <v>3975</v>
      </c>
      <c r="F62" s="154">
        <v>109200</v>
      </c>
      <c r="G62" s="154">
        <v>109200</v>
      </c>
      <c r="H62" s="165">
        <v>42675</v>
      </c>
      <c r="I62" s="156">
        <v>0.14000000000000001</v>
      </c>
      <c r="J62" s="157">
        <v>0</v>
      </c>
      <c r="K62" s="154">
        <v>0</v>
      </c>
      <c r="L62" s="167">
        <v>0</v>
      </c>
      <c r="M62" s="160">
        <f t="shared" si="0"/>
        <v>109200</v>
      </c>
      <c r="N62" s="161"/>
    </row>
    <row r="63" spans="1:14" s="162" customFormat="1" ht="30" x14ac:dyDescent="0.2">
      <c r="A63" s="152">
        <v>56</v>
      </c>
      <c r="B63" s="47" t="s">
        <v>4126</v>
      </c>
      <c r="C63" s="46" t="s">
        <v>4050</v>
      </c>
      <c r="D63" s="46" t="s">
        <v>4125</v>
      </c>
      <c r="E63" s="153" t="s">
        <v>3975</v>
      </c>
      <c r="F63" s="154">
        <v>106700</v>
      </c>
      <c r="G63" s="154">
        <v>106700</v>
      </c>
      <c r="H63" s="165">
        <v>42705</v>
      </c>
      <c r="I63" s="156">
        <v>0.14000000000000001</v>
      </c>
      <c r="J63" s="157">
        <v>0</v>
      </c>
      <c r="K63" s="154">
        <v>0</v>
      </c>
      <c r="L63" s="167">
        <v>0</v>
      </c>
      <c r="M63" s="160">
        <f t="shared" si="0"/>
        <v>106700</v>
      </c>
      <c r="N63" s="161"/>
    </row>
    <row r="64" spans="1:14" s="162" customFormat="1" ht="30" x14ac:dyDescent="0.2">
      <c r="A64" s="166">
        <v>57</v>
      </c>
      <c r="B64" s="47" t="s">
        <v>4127</v>
      </c>
      <c r="C64" s="46" t="s">
        <v>4028</v>
      </c>
      <c r="D64" s="46" t="s">
        <v>4128</v>
      </c>
      <c r="E64" s="153" t="s">
        <v>3975</v>
      </c>
      <c r="F64" s="167">
        <v>19300</v>
      </c>
      <c r="G64" s="154">
        <v>19300</v>
      </c>
      <c r="H64" s="165">
        <v>42522</v>
      </c>
      <c r="I64" s="156">
        <v>0.1</v>
      </c>
      <c r="J64" s="157">
        <v>0</v>
      </c>
      <c r="K64" s="154">
        <v>0</v>
      </c>
      <c r="L64" s="167">
        <v>0</v>
      </c>
      <c r="M64" s="160">
        <f t="shared" si="0"/>
        <v>19300</v>
      </c>
      <c r="N64" s="47"/>
    </row>
    <row r="65" spans="1:14" s="162" customFormat="1" ht="30" x14ac:dyDescent="0.2">
      <c r="A65" s="166">
        <v>58</v>
      </c>
      <c r="B65" s="47" t="s">
        <v>4129</v>
      </c>
      <c r="C65" s="46" t="s">
        <v>4120</v>
      </c>
      <c r="D65" s="46" t="s">
        <v>4130</v>
      </c>
      <c r="E65" s="153" t="s">
        <v>3975</v>
      </c>
      <c r="F65" s="154">
        <v>65700</v>
      </c>
      <c r="G65" s="154">
        <v>65700</v>
      </c>
      <c r="H65" s="165">
        <v>42552</v>
      </c>
      <c r="I65" s="156">
        <v>0.1</v>
      </c>
      <c r="J65" s="157">
        <v>0</v>
      </c>
      <c r="K65" s="154">
        <v>0</v>
      </c>
      <c r="L65" s="167">
        <v>0</v>
      </c>
      <c r="M65" s="160">
        <f t="shared" si="0"/>
        <v>65700</v>
      </c>
      <c r="N65" s="161"/>
    </row>
    <row r="66" spans="1:14" s="162" customFormat="1" ht="30" x14ac:dyDescent="0.2">
      <c r="A66" s="152">
        <v>59</v>
      </c>
      <c r="B66" s="47" t="s">
        <v>4131</v>
      </c>
      <c r="C66" s="46" t="s">
        <v>4028</v>
      </c>
      <c r="D66" s="46" t="s">
        <v>4132</v>
      </c>
      <c r="E66" s="153" t="s">
        <v>3975</v>
      </c>
      <c r="F66" s="154">
        <v>49600</v>
      </c>
      <c r="G66" s="154">
        <v>49600</v>
      </c>
      <c r="H66" s="165">
        <v>42705</v>
      </c>
      <c r="I66" s="156">
        <v>0.1</v>
      </c>
      <c r="J66" s="157">
        <v>0</v>
      </c>
      <c r="K66" s="154">
        <v>0</v>
      </c>
      <c r="L66" s="167">
        <v>0</v>
      </c>
      <c r="M66" s="160">
        <f t="shared" si="0"/>
        <v>49600</v>
      </c>
      <c r="N66" s="161"/>
    </row>
    <row r="67" spans="1:14" s="162" customFormat="1" ht="30" x14ac:dyDescent="0.2">
      <c r="A67" s="152">
        <v>60</v>
      </c>
      <c r="B67" s="47" t="s">
        <v>4133</v>
      </c>
      <c r="C67" s="46" t="s">
        <v>3996</v>
      </c>
      <c r="D67" s="46" t="s">
        <v>4134</v>
      </c>
      <c r="E67" s="153" t="s">
        <v>3975</v>
      </c>
      <c r="F67" s="154">
        <v>17700</v>
      </c>
      <c r="G67" s="154">
        <v>17700</v>
      </c>
      <c r="H67" s="155">
        <v>42491</v>
      </c>
      <c r="I67" s="156">
        <v>0.1</v>
      </c>
      <c r="J67" s="157">
        <v>0</v>
      </c>
      <c r="K67" s="154">
        <v>0</v>
      </c>
      <c r="L67" s="167">
        <v>0</v>
      </c>
      <c r="M67" s="160">
        <f t="shared" si="0"/>
        <v>17700</v>
      </c>
      <c r="N67" s="161"/>
    </row>
    <row r="68" spans="1:14" s="162" customFormat="1" ht="30" x14ac:dyDescent="0.2">
      <c r="A68" s="152">
        <v>61</v>
      </c>
      <c r="B68" s="47" t="s">
        <v>4135</v>
      </c>
      <c r="C68" s="46" t="s">
        <v>4136</v>
      </c>
      <c r="D68" s="164" t="s">
        <v>4137</v>
      </c>
      <c r="E68" s="153" t="s">
        <v>3975</v>
      </c>
      <c r="F68" s="154">
        <v>153100</v>
      </c>
      <c r="G68" s="154">
        <v>153100</v>
      </c>
      <c r="H68" s="165">
        <v>42583</v>
      </c>
      <c r="I68" s="156">
        <v>0.1</v>
      </c>
      <c r="J68" s="157">
        <v>0</v>
      </c>
      <c r="K68" s="154">
        <v>0</v>
      </c>
      <c r="L68" s="167">
        <v>0</v>
      </c>
      <c r="M68" s="160">
        <f t="shared" si="0"/>
        <v>153100</v>
      </c>
      <c r="N68" s="161" t="s">
        <v>3360</v>
      </c>
    </row>
    <row r="69" spans="1:14" s="162" customFormat="1" ht="30" x14ac:dyDescent="0.2">
      <c r="A69" s="152">
        <v>62</v>
      </c>
      <c r="B69" s="47" t="s">
        <v>4138</v>
      </c>
      <c r="C69" s="46" t="s">
        <v>4074</v>
      </c>
      <c r="D69" s="46" t="s">
        <v>4139</v>
      </c>
      <c r="E69" s="153" t="s">
        <v>3975</v>
      </c>
      <c r="F69" s="154">
        <v>92900</v>
      </c>
      <c r="G69" s="154">
        <v>92900</v>
      </c>
      <c r="H69" s="165">
        <v>42644</v>
      </c>
      <c r="I69" s="156">
        <v>0.1</v>
      </c>
      <c r="J69" s="157">
        <v>0</v>
      </c>
      <c r="K69" s="154">
        <v>0</v>
      </c>
      <c r="L69" s="167">
        <v>0</v>
      </c>
      <c r="M69" s="160">
        <f t="shared" si="0"/>
        <v>92900</v>
      </c>
      <c r="N69" s="161" t="s">
        <v>3360</v>
      </c>
    </row>
    <row r="70" spans="1:14" s="162" customFormat="1" ht="30" x14ac:dyDescent="0.2">
      <c r="A70" s="152">
        <v>63</v>
      </c>
      <c r="B70" s="47" t="s">
        <v>4140</v>
      </c>
      <c r="C70" s="46" t="s">
        <v>4141</v>
      </c>
      <c r="D70" s="46" t="s">
        <v>4142</v>
      </c>
      <c r="E70" s="153" t="s">
        <v>3975</v>
      </c>
      <c r="F70" s="154">
        <v>48700</v>
      </c>
      <c r="G70" s="154">
        <v>48700</v>
      </c>
      <c r="H70" s="155">
        <v>42705</v>
      </c>
      <c r="I70" s="156">
        <v>0.1</v>
      </c>
      <c r="J70" s="157">
        <v>0</v>
      </c>
      <c r="K70" s="154">
        <v>0</v>
      </c>
      <c r="L70" s="167">
        <v>0</v>
      </c>
      <c r="M70" s="160">
        <f t="shared" si="0"/>
        <v>48700</v>
      </c>
      <c r="N70" s="161"/>
    </row>
    <row r="71" spans="1:14" s="162" customFormat="1" ht="30" x14ac:dyDescent="0.2">
      <c r="A71" s="166">
        <v>64</v>
      </c>
      <c r="B71" s="47" t="s">
        <v>4143</v>
      </c>
      <c r="C71" s="46" t="s">
        <v>4144</v>
      </c>
      <c r="D71" s="46" t="s">
        <v>4145</v>
      </c>
      <c r="E71" s="153" t="s">
        <v>3975</v>
      </c>
      <c r="F71" s="167">
        <v>55800</v>
      </c>
      <c r="G71" s="154">
        <v>55800</v>
      </c>
      <c r="H71" s="165">
        <v>42552</v>
      </c>
      <c r="I71" s="156">
        <v>0.05</v>
      </c>
      <c r="J71" s="157">
        <v>0</v>
      </c>
      <c r="K71" s="154">
        <v>0</v>
      </c>
      <c r="L71" s="167">
        <v>0</v>
      </c>
      <c r="M71" s="160">
        <f t="shared" si="0"/>
        <v>55800</v>
      </c>
      <c r="N71" s="47" t="s">
        <v>3360</v>
      </c>
    </row>
    <row r="72" spans="1:14" s="162" customFormat="1" ht="30" x14ac:dyDescent="0.2">
      <c r="A72" s="152">
        <v>65</v>
      </c>
      <c r="B72" s="47" t="s">
        <v>4146</v>
      </c>
      <c r="C72" s="46" t="s">
        <v>4050</v>
      </c>
      <c r="D72" s="46" t="s">
        <v>4147</v>
      </c>
      <c r="E72" s="153" t="s">
        <v>3975</v>
      </c>
      <c r="F72" s="154">
        <v>35100</v>
      </c>
      <c r="G72" s="154">
        <v>35100</v>
      </c>
      <c r="H72" s="165">
        <v>42475</v>
      </c>
      <c r="I72" s="156">
        <v>0.05</v>
      </c>
      <c r="J72" s="157">
        <v>0</v>
      </c>
      <c r="K72" s="154">
        <v>0</v>
      </c>
      <c r="L72" s="167">
        <v>0</v>
      </c>
      <c r="M72" s="160">
        <f t="shared" ref="M72:M92" si="1">G72-K72-L72</f>
        <v>35100</v>
      </c>
      <c r="N72" s="161" t="s">
        <v>3360</v>
      </c>
    </row>
    <row r="73" spans="1:14" s="162" customFormat="1" ht="30" x14ac:dyDescent="0.2">
      <c r="A73" s="152">
        <v>66</v>
      </c>
      <c r="B73" s="47" t="s">
        <v>4148</v>
      </c>
      <c r="C73" s="46" t="s">
        <v>4149</v>
      </c>
      <c r="D73" s="46" t="s">
        <v>4147</v>
      </c>
      <c r="E73" s="153" t="s">
        <v>3975</v>
      </c>
      <c r="F73" s="154">
        <v>162200</v>
      </c>
      <c r="G73" s="154">
        <v>162200</v>
      </c>
      <c r="H73" s="155">
        <v>42856</v>
      </c>
      <c r="I73" s="156">
        <v>0.05</v>
      </c>
      <c r="J73" s="157">
        <v>0</v>
      </c>
      <c r="K73" s="154">
        <v>0</v>
      </c>
      <c r="L73" s="167">
        <v>0</v>
      </c>
      <c r="M73" s="160">
        <f t="shared" si="1"/>
        <v>162200</v>
      </c>
      <c r="N73" s="161"/>
    </row>
    <row r="74" spans="1:14" s="162" customFormat="1" ht="30" x14ac:dyDescent="0.2">
      <c r="A74" s="152">
        <v>67</v>
      </c>
      <c r="B74" s="47" t="s">
        <v>4150</v>
      </c>
      <c r="C74" s="46" t="s">
        <v>4151</v>
      </c>
      <c r="D74" s="46" t="s">
        <v>4147</v>
      </c>
      <c r="E74" s="153" t="s">
        <v>3975</v>
      </c>
      <c r="F74" s="154">
        <v>162200</v>
      </c>
      <c r="G74" s="154">
        <v>162200</v>
      </c>
      <c r="H74" s="165">
        <v>42705</v>
      </c>
      <c r="I74" s="156">
        <v>0.01</v>
      </c>
      <c r="J74" s="157">
        <v>0</v>
      </c>
      <c r="K74" s="154">
        <v>0</v>
      </c>
      <c r="L74" s="167">
        <v>0</v>
      </c>
      <c r="M74" s="160">
        <f t="shared" si="1"/>
        <v>162200</v>
      </c>
      <c r="N74" s="161"/>
    </row>
    <row r="75" spans="1:14" s="162" customFormat="1" ht="30" x14ac:dyDescent="0.2">
      <c r="A75" s="152">
        <v>68</v>
      </c>
      <c r="B75" s="47" t="s">
        <v>4152</v>
      </c>
      <c r="C75" s="46" t="s">
        <v>4153</v>
      </c>
      <c r="D75" s="46" t="s">
        <v>4154</v>
      </c>
      <c r="E75" s="153" t="s">
        <v>3975</v>
      </c>
      <c r="F75" s="154">
        <v>98900</v>
      </c>
      <c r="G75" s="154">
        <v>98900</v>
      </c>
      <c r="H75" s="165">
        <v>42675</v>
      </c>
      <c r="I75" s="156">
        <v>0.01</v>
      </c>
      <c r="J75" s="157">
        <v>0</v>
      </c>
      <c r="K75" s="154">
        <v>0</v>
      </c>
      <c r="L75" s="167">
        <v>0</v>
      </c>
      <c r="M75" s="160">
        <f t="shared" si="1"/>
        <v>98900</v>
      </c>
      <c r="N75" s="161"/>
    </row>
    <row r="76" spans="1:14" s="162" customFormat="1" ht="30" x14ac:dyDescent="0.2">
      <c r="A76" s="152">
        <v>69</v>
      </c>
      <c r="B76" s="47" t="s">
        <v>4155</v>
      </c>
      <c r="C76" s="46" t="s">
        <v>4156</v>
      </c>
      <c r="D76" s="46" t="s">
        <v>4157</v>
      </c>
      <c r="E76" s="153" t="s">
        <v>3975</v>
      </c>
      <c r="F76" s="154">
        <v>101300</v>
      </c>
      <c r="G76" s="154">
        <v>101300</v>
      </c>
      <c r="H76" s="165">
        <v>42552</v>
      </c>
      <c r="I76" s="156">
        <v>0</v>
      </c>
      <c r="J76" s="157">
        <v>0</v>
      </c>
      <c r="K76" s="154">
        <v>0</v>
      </c>
      <c r="L76" s="167">
        <v>0</v>
      </c>
      <c r="M76" s="160">
        <f t="shared" si="1"/>
        <v>101300</v>
      </c>
      <c r="N76" s="161"/>
    </row>
    <row r="77" spans="1:14" s="162" customFormat="1" ht="30" x14ac:dyDescent="0.2">
      <c r="A77" s="152">
        <v>70</v>
      </c>
      <c r="B77" s="47" t="s">
        <v>4158</v>
      </c>
      <c r="C77" s="46" t="s">
        <v>4159</v>
      </c>
      <c r="D77" s="46" t="s">
        <v>4160</v>
      </c>
      <c r="E77" s="153" t="s">
        <v>3975</v>
      </c>
      <c r="F77" s="154">
        <v>1432383</v>
      </c>
      <c r="G77" s="154">
        <v>1432383</v>
      </c>
      <c r="H77" s="155">
        <v>42826</v>
      </c>
      <c r="I77" s="156">
        <v>0.01</v>
      </c>
      <c r="J77" s="157">
        <v>0</v>
      </c>
      <c r="K77" s="154">
        <v>0</v>
      </c>
      <c r="L77" s="167">
        <v>0</v>
      </c>
      <c r="M77" s="160">
        <f t="shared" si="1"/>
        <v>1432383</v>
      </c>
      <c r="N77" s="161"/>
    </row>
    <row r="78" spans="1:14" s="162" customFormat="1" ht="30" x14ac:dyDescent="0.2">
      <c r="A78" s="152">
        <v>71</v>
      </c>
      <c r="B78" s="47">
        <v>2813001</v>
      </c>
      <c r="C78" s="46" t="s">
        <v>4053</v>
      </c>
      <c r="D78" s="46" t="s">
        <v>4161</v>
      </c>
      <c r="E78" s="153" t="s">
        <v>3975</v>
      </c>
      <c r="F78" s="154">
        <v>4200</v>
      </c>
      <c r="G78" s="154">
        <v>4200</v>
      </c>
      <c r="H78" s="165">
        <v>42552</v>
      </c>
      <c r="I78" s="156">
        <v>0.1</v>
      </c>
      <c r="J78" s="157" t="s">
        <v>3976</v>
      </c>
      <c r="K78" s="154">
        <v>0</v>
      </c>
      <c r="L78" s="167">
        <v>0</v>
      </c>
      <c r="M78" s="160">
        <f t="shared" si="1"/>
        <v>4200</v>
      </c>
      <c r="N78" s="161"/>
    </row>
    <row r="79" spans="1:14" s="162" customFormat="1" ht="30" x14ac:dyDescent="0.2">
      <c r="A79" s="152">
        <v>72</v>
      </c>
      <c r="B79" s="47" t="s">
        <v>4162</v>
      </c>
      <c r="C79" s="46" t="s">
        <v>4016</v>
      </c>
      <c r="D79" s="46" t="s">
        <v>4163</v>
      </c>
      <c r="E79" s="153" t="s">
        <v>3975</v>
      </c>
      <c r="F79" s="154">
        <v>153600</v>
      </c>
      <c r="G79" s="154">
        <v>153600</v>
      </c>
      <c r="H79" s="155">
        <v>42658</v>
      </c>
      <c r="I79" s="156">
        <v>0.01</v>
      </c>
      <c r="J79" s="157" t="s">
        <v>3976</v>
      </c>
      <c r="K79" s="154">
        <v>0</v>
      </c>
      <c r="L79" s="167">
        <v>0</v>
      </c>
      <c r="M79" s="160">
        <f t="shared" si="1"/>
        <v>153600</v>
      </c>
      <c r="N79" s="161"/>
    </row>
    <row r="80" spans="1:14" s="162" customFormat="1" ht="30" x14ac:dyDescent="0.2">
      <c r="A80" s="152">
        <v>73</v>
      </c>
      <c r="B80" s="47" t="s">
        <v>4164</v>
      </c>
      <c r="C80" s="46" t="s">
        <v>4165</v>
      </c>
      <c r="D80" s="46" t="s">
        <v>4166</v>
      </c>
      <c r="E80" s="153" t="s">
        <v>3975</v>
      </c>
      <c r="F80" s="154">
        <v>443700</v>
      </c>
      <c r="G80" s="154">
        <v>443700</v>
      </c>
      <c r="H80" s="165">
        <v>43070</v>
      </c>
      <c r="I80" s="156">
        <v>0.01</v>
      </c>
      <c r="J80" s="157" t="s">
        <v>3976</v>
      </c>
      <c r="K80" s="154">
        <v>0</v>
      </c>
      <c r="L80" s="167">
        <v>0</v>
      </c>
      <c r="M80" s="160">
        <f t="shared" si="1"/>
        <v>443700</v>
      </c>
      <c r="N80" s="161"/>
    </row>
    <row r="81" spans="1:14" s="162" customFormat="1" ht="30" x14ac:dyDescent="0.2">
      <c r="A81" s="152">
        <v>74</v>
      </c>
      <c r="B81" s="47" t="s">
        <v>4167</v>
      </c>
      <c r="C81" s="46" t="s">
        <v>4068</v>
      </c>
      <c r="D81" s="46" t="s">
        <v>4168</v>
      </c>
      <c r="E81" s="153" t="s">
        <v>3975</v>
      </c>
      <c r="F81" s="154">
        <v>858400</v>
      </c>
      <c r="G81" s="154">
        <v>702300</v>
      </c>
      <c r="H81" s="155">
        <v>42781</v>
      </c>
      <c r="I81" s="156">
        <v>0.01</v>
      </c>
      <c r="J81" s="157" t="s">
        <v>3976</v>
      </c>
      <c r="K81" s="154">
        <v>0</v>
      </c>
      <c r="L81" s="167">
        <v>0</v>
      </c>
      <c r="M81" s="160">
        <f t="shared" si="1"/>
        <v>702300</v>
      </c>
      <c r="N81" s="161" t="s">
        <v>3360</v>
      </c>
    </row>
    <row r="82" spans="1:14" s="162" customFormat="1" ht="30" x14ac:dyDescent="0.2">
      <c r="A82" s="152">
        <v>75</v>
      </c>
      <c r="B82" s="47" t="s">
        <v>4169</v>
      </c>
      <c r="C82" s="46" t="s">
        <v>4120</v>
      </c>
      <c r="D82" s="46" t="s">
        <v>4170</v>
      </c>
      <c r="E82" s="153" t="s">
        <v>3975</v>
      </c>
      <c r="F82" s="154">
        <v>261000</v>
      </c>
      <c r="G82" s="154">
        <v>261000</v>
      </c>
      <c r="H82" s="165">
        <v>42522</v>
      </c>
      <c r="I82" s="156">
        <v>0.01</v>
      </c>
      <c r="J82" s="157" t="s">
        <v>3976</v>
      </c>
      <c r="K82" s="154">
        <v>0</v>
      </c>
      <c r="L82" s="167">
        <v>0</v>
      </c>
      <c r="M82" s="160">
        <f t="shared" si="1"/>
        <v>261000</v>
      </c>
      <c r="N82" s="161"/>
    </row>
    <row r="83" spans="1:14" s="162" customFormat="1" ht="30" x14ac:dyDescent="0.2">
      <c r="A83" s="152">
        <v>76</v>
      </c>
      <c r="B83" s="47" t="s">
        <v>4171</v>
      </c>
      <c r="C83" s="46" t="s">
        <v>4120</v>
      </c>
      <c r="D83" s="46" t="s">
        <v>4172</v>
      </c>
      <c r="E83" s="153" t="s">
        <v>3975</v>
      </c>
      <c r="F83" s="154">
        <v>530700</v>
      </c>
      <c r="G83" s="154">
        <v>530700</v>
      </c>
      <c r="H83" s="165">
        <v>42795</v>
      </c>
      <c r="I83" s="156">
        <v>0.01</v>
      </c>
      <c r="J83" s="157" t="s">
        <v>3976</v>
      </c>
      <c r="K83" s="154">
        <v>0</v>
      </c>
      <c r="L83" s="167">
        <v>0</v>
      </c>
      <c r="M83" s="160">
        <f t="shared" si="1"/>
        <v>530700</v>
      </c>
      <c r="N83" s="161"/>
    </row>
    <row r="84" spans="1:14" s="162" customFormat="1" ht="30" x14ac:dyDescent="0.2">
      <c r="A84" s="152">
        <v>77</v>
      </c>
      <c r="B84" s="47" t="s">
        <v>4173</v>
      </c>
      <c r="C84" s="46" t="s">
        <v>4141</v>
      </c>
      <c r="D84" s="46" t="s">
        <v>4174</v>
      </c>
      <c r="E84" s="153" t="s">
        <v>3975</v>
      </c>
      <c r="F84" s="154">
        <v>164700</v>
      </c>
      <c r="G84" s="154">
        <v>164700</v>
      </c>
      <c r="H84" s="165">
        <v>42552</v>
      </c>
      <c r="I84" s="156">
        <v>0.05</v>
      </c>
      <c r="J84" s="157">
        <v>0</v>
      </c>
      <c r="K84" s="154">
        <v>0</v>
      </c>
      <c r="L84" s="167">
        <v>0</v>
      </c>
      <c r="M84" s="160">
        <f t="shared" si="1"/>
        <v>164700</v>
      </c>
      <c r="N84" s="161"/>
    </row>
    <row r="85" spans="1:14" s="162" customFormat="1" ht="30" x14ac:dyDescent="0.2">
      <c r="A85" s="152">
        <v>78</v>
      </c>
      <c r="B85" s="47" t="s">
        <v>4175</v>
      </c>
      <c r="C85" s="46" t="s">
        <v>4120</v>
      </c>
      <c r="D85" s="46" t="s">
        <v>4176</v>
      </c>
      <c r="E85" s="153" t="s">
        <v>3975</v>
      </c>
      <c r="F85" s="167">
        <v>267800</v>
      </c>
      <c r="G85" s="167">
        <v>267800</v>
      </c>
      <c r="H85" s="155">
        <v>42705</v>
      </c>
      <c r="I85" s="156">
        <v>0.01</v>
      </c>
      <c r="J85" s="157" t="s">
        <v>3976</v>
      </c>
      <c r="K85" s="154">
        <v>0</v>
      </c>
      <c r="L85" s="167">
        <v>0</v>
      </c>
      <c r="M85" s="160">
        <f t="shared" si="1"/>
        <v>267800</v>
      </c>
      <c r="N85" s="161"/>
    </row>
    <row r="86" spans="1:14" s="162" customFormat="1" ht="30" x14ac:dyDescent="0.2">
      <c r="A86" s="152">
        <v>79</v>
      </c>
      <c r="B86" s="47" t="s">
        <v>4177</v>
      </c>
      <c r="C86" s="46" t="s">
        <v>4016</v>
      </c>
      <c r="D86" s="46" t="s">
        <v>4178</v>
      </c>
      <c r="E86" s="153" t="s">
        <v>3975</v>
      </c>
      <c r="F86" s="154">
        <v>461600</v>
      </c>
      <c r="G86" s="154">
        <v>461600</v>
      </c>
      <c r="H86" s="155">
        <v>42658</v>
      </c>
      <c r="I86" s="156">
        <v>0.01</v>
      </c>
      <c r="J86" s="157" t="s">
        <v>3976</v>
      </c>
      <c r="K86" s="154">
        <v>0</v>
      </c>
      <c r="L86" s="167">
        <v>0</v>
      </c>
      <c r="M86" s="160">
        <f t="shared" si="1"/>
        <v>461600</v>
      </c>
      <c r="N86" s="161"/>
    </row>
    <row r="87" spans="1:14" s="162" customFormat="1" ht="30" x14ac:dyDescent="0.2">
      <c r="A87" s="166">
        <v>80</v>
      </c>
      <c r="B87" s="47" t="s">
        <v>4179</v>
      </c>
      <c r="C87" s="46" t="s">
        <v>4180</v>
      </c>
      <c r="D87" s="46" t="s">
        <v>4181</v>
      </c>
      <c r="E87" s="153" t="s">
        <v>3975</v>
      </c>
      <c r="F87" s="167">
        <v>126900</v>
      </c>
      <c r="G87" s="154">
        <v>126900</v>
      </c>
      <c r="H87" s="165">
        <v>42658</v>
      </c>
      <c r="I87" s="156">
        <v>0.01</v>
      </c>
      <c r="J87" s="157">
        <v>0</v>
      </c>
      <c r="K87" s="154">
        <v>0</v>
      </c>
      <c r="L87" s="167">
        <v>0</v>
      </c>
      <c r="M87" s="160">
        <f t="shared" si="1"/>
        <v>126900</v>
      </c>
      <c r="N87" s="161"/>
    </row>
    <row r="88" spans="1:14" s="162" customFormat="1" ht="30" x14ac:dyDescent="0.2">
      <c r="A88" s="152">
        <v>81</v>
      </c>
      <c r="B88" s="47" t="s">
        <v>4182</v>
      </c>
      <c r="C88" s="46" t="s">
        <v>4016</v>
      </c>
      <c r="D88" s="46" t="s">
        <v>4183</v>
      </c>
      <c r="E88" s="153" t="s">
        <v>3975</v>
      </c>
      <c r="F88" s="154">
        <v>521900</v>
      </c>
      <c r="G88" s="154">
        <v>521900</v>
      </c>
      <c r="H88" s="155">
        <v>42644</v>
      </c>
      <c r="I88" s="156">
        <v>0.01</v>
      </c>
      <c r="J88" s="157" t="s">
        <v>3976</v>
      </c>
      <c r="K88" s="154">
        <v>0</v>
      </c>
      <c r="L88" s="167">
        <v>0</v>
      </c>
      <c r="M88" s="160">
        <f t="shared" si="1"/>
        <v>521900</v>
      </c>
      <c r="N88" s="161"/>
    </row>
    <row r="89" spans="1:14" s="162" customFormat="1" ht="30" x14ac:dyDescent="0.2">
      <c r="A89" s="152">
        <v>82</v>
      </c>
      <c r="B89" s="47" t="s">
        <v>4184</v>
      </c>
      <c r="C89" s="46" t="s">
        <v>4156</v>
      </c>
      <c r="D89" s="164" t="s">
        <v>4185</v>
      </c>
      <c r="E89" s="153" t="s">
        <v>3975</v>
      </c>
      <c r="F89" s="154">
        <v>164600</v>
      </c>
      <c r="G89" s="154">
        <v>164600</v>
      </c>
      <c r="H89" s="165">
        <v>42552</v>
      </c>
      <c r="I89" s="156">
        <v>0.01</v>
      </c>
      <c r="J89" s="157">
        <v>0</v>
      </c>
      <c r="K89" s="154">
        <v>0</v>
      </c>
      <c r="L89" s="167">
        <v>0</v>
      </c>
      <c r="M89" s="160">
        <f t="shared" si="1"/>
        <v>164600</v>
      </c>
      <c r="N89" s="161"/>
    </row>
    <row r="90" spans="1:14" s="162" customFormat="1" ht="30" x14ac:dyDescent="0.2">
      <c r="A90" s="152">
        <v>83</v>
      </c>
      <c r="B90" s="47" t="s">
        <v>4186</v>
      </c>
      <c r="C90" s="46" t="s">
        <v>4187</v>
      </c>
      <c r="D90" s="46" t="s">
        <v>4188</v>
      </c>
      <c r="E90" s="153" t="s">
        <v>3975</v>
      </c>
      <c r="F90" s="154">
        <v>6300</v>
      </c>
      <c r="G90" s="154">
        <v>6300</v>
      </c>
      <c r="H90" s="165">
        <v>42552</v>
      </c>
      <c r="I90" s="156">
        <v>0.05</v>
      </c>
      <c r="J90" s="157">
        <v>0</v>
      </c>
      <c r="K90" s="154">
        <v>0</v>
      </c>
      <c r="L90" s="167">
        <v>0</v>
      </c>
      <c r="M90" s="160">
        <f t="shared" si="1"/>
        <v>6300</v>
      </c>
      <c r="N90" s="161"/>
    </row>
    <row r="91" spans="1:14" s="162" customFormat="1" ht="30" x14ac:dyDescent="0.2">
      <c r="A91" s="152">
        <v>84</v>
      </c>
      <c r="B91" s="47" t="s">
        <v>4189</v>
      </c>
      <c r="C91" s="46" t="s">
        <v>4190</v>
      </c>
      <c r="D91" s="46" t="s">
        <v>4191</v>
      </c>
      <c r="E91" s="153" t="s">
        <v>3975</v>
      </c>
      <c r="F91" s="154">
        <v>118700</v>
      </c>
      <c r="G91" s="154">
        <v>118700</v>
      </c>
      <c r="H91" s="155">
        <v>42491</v>
      </c>
      <c r="I91" s="156" t="s">
        <v>3976</v>
      </c>
      <c r="J91" s="157">
        <v>0</v>
      </c>
      <c r="K91" s="154">
        <v>0</v>
      </c>
      <c r="L91" s="167">
        <v>0</v>
      </c>
      <c r="M91" s="160">
        <f t="shared" si="1"/>
        <v>118700</v>
      </c>
      <c r="N91" s="161"/>
    </row>
    <row r="92" spans="1:14" s="162" customFormat="1" ht="30" x14ac:dyDescent="0.2">
      <c r="A92" s="152">
        <v>85</v>
      </c>
      <c r="B92" s="47" t="s">
        <v>4192</v>
      </c>
      <c r="C92" s="46" t="s">
        <v>3990</v>
      </c>
      <c r="D92" s="46" t="s">
        <v>4193</v>
      </c>
      <c r="E92" s="153" t="s">
        <v>3975</v>
      </c>
      <c r="F92" s="154">
        <v>378000</v>
      </c>
      <c r="G92" s="154">
        <v>378000</v>
      </c>
      <c r="H92" s="155">
        <v>42644</v>
      </c>
      <c r="I92" s="156">
        <v>0.01</v>
      </c>
      <c r="J92" s="157" t="s">
        <v>3976</v>
      </c>
      <c r="K92" s="154">
        <v>0</v>
      </c>
      <c r="L92" s="167">
        <v>0</v>
      </c>
      <c r="M92" s="160">
        <f t="shared" si="1"/>
        <v>378000</v>
      </c>
      <c r="N92" s="161"/>
    </row>
    <row r="93" spans="1:14" s="162" customFormat="1" ht="30.75" thickBot="1" x14ac:dyDescent="0.25">
      <c r="A93" s="166" t="s">
        <v>3976</v>
      </c>
      <c r="B93" s="47">
        <v>10313003</v>
      </c>
      <c r="C93" s="46" t="s">
        <v>4194</v>
      </c>
      <c r="D93" s="46" t="s">
        <v>4195</v>
      </c>
      <c r="E93" s="153" t="s">
        <v>3975</v>
      </c>
      <c r="F93" s="167">
        <v>103700</v>
      </c>
      <c r="G93" s="154">
        <v>0</v>
      </c>
      <c r="H93" s="169">
        <v>42795</v>
      </c>
      <c r="I93" s="156" t="s">
        <v>3976</v>
      </c>
      <c r="J93" s="157" t="s">
        <v>3976</v>
      </c>
      <c r="K93" s="158">
        <v>0</v>
      </c>
      <c r="L93" s="159">
        <v>0</v>
      </c>
      <c r="M93" s="160"/>
      <c r="N93" s="161" t="s">
        <v>3360</v>
      </c>
    </row>
    <row r="94" spans="1:14" s="12" customFormat="1" ht="16.5" thickBot="1" x14ac:dyDescent="0.3">
      <c r="A94" s="149"/>
      <c r="B94" s="11"/>
      <c r="C94" s="15"/>
      <c r="D94" s="170"/>
      <c r="E94" s="39" t="s">
        <v>38</v>
      </c>
      <c r="F94" s="41">
        <f>SUM(F8:F93)</f>
        <v>56393900.620000005</v>
      </c>
      <c r="G94" s="42">
        <f>SUM(G8:G93)</f>
        <v>57644001</v>
      </c>
      <c r="H94" s="171"/>
      <c r="I94" s="172"/>
      <c r="J94" s="37"/>
      <c r="K94" s="41">
        <f>SUM(K8:K93)</f>
        <v>20632936.670000002</v>
      </c>
      <c r="L94" s="42">
        <f>SUM(L8:L93)</f>
        <v>423472.25</v>
      </c>
      <c r="M94" s="43">
        <f t="shared" ref="M94" si="2">G94-K94-L94</f>
        <v>36587592.079999998</v>
      </c>
      <c r="N94" s="173"/>
    </row>
    <row r="95" spans="1:14" s="12" customFormat="1" ht="15.75" x14ac:dyDescent="0.25">
      <c r="A95" s="149"/>
      <c r="B95" s="11"/>
      <c r="C95" s="13"/>
      <c r="D95" s="174"/>
      <c r="E95" s="13"/>
      <c r="F95" s="13"/>
      <c r="G95" s="13"/>
      <c r="H95" s="175"/>
      <c r="I95" s="175"/>
      <c r="J95" s="13"/>
      <c r="K95" s="13"/>
      <c r="N95" s="11"/>
    </row>
    <row r="96" spans="1:14" s="12" customFormat="1" x14ac:dyDescent="0.2">
      <c r="A96" s="149"/>
      <c r="B96" s="11"/>
      <c r="C96" s="16"/>
      <c r="D96" s="16"/>
      <c r="E96" s="16"/>
      <c r="F96" s="16"/>
      <c r="G96" s="16"/>
      <c r="H96" s="176"/>
      <c r="I96" s="176"/>
      <c r="J96" s="16"/>
      <c r="N96" s="11"/>
    </row>
    <row r="97" spans="1:14" s="12" customFormat="1" x14ac:dyDescent="0.2">
      <c r="A97" s="149"/>
      <c r="B97" s="11"/>
      <c r="C97" s="16"/>
      <c r="D97" s="16"/>
      <c r="E97" s="16"/>
      <c r="F97" s="16"/>
      <c r="G97" s="16"/>
      <c r="H97" s="176"/>
      <c r="I97" s="176"/>
      <c r="J97" s="16"/>
      <c r="N97" s="11"/>
    </row>
    <row r="98" spans="1:14" s="12" customFormat="1" x14ac:dyDescent="0.2">
      <c r="A98" s="149"/>
      <c r="B98" s="11"/>
      <c r="C98" s="15"/>
      <c r="D98" s="170"/>
      <c r="E98" s="15"/>
      <c r="F98" s="15"/>
      <c r="G98" s="15"/>
      <c r="H98" s="177"/>
      <c r="I98" s="177"/>
      <c r="J98" s="15"/>
      <c r="N98" s="11"/>
    </row>
    <row r="99" spans="1:14" s="12" customFormat="1" x14ac:dyDescent="0.2">
      <c r="A99" s="149"/>
      <c r="C99" s="16"/>
      <c r="D99" s="16"/>
      <c r="E99" s="16"/>
      <c r="F99" s="16"/>
      <c r="G99" s="16"/>
      <c r="H99" s="176"/>
      <c r="I99" s="176"/>
      <c r="J99" s="16"/>
      <c r="N99" s="11"/>
    </row>
    <row r="100" spans="1:14" s="12" customFormat="1" x14ac:dyDescent="0.2">
      <c r="A100" s="149"/>
      <c r="C100" s="15"/>
      <c r="D100" s="170"/>
      <c r="E100" s="15"/>
      <c r="F100" s="15"/>
      <c r="G100" s="15"/>
      <c r="H100" s="177"/>
      <c r="I100" s="177"/>
      <c r="J100" s="15"/>
      <c r="N100" s="11"/>
    </row>
    <row r="101" spans="1:14" s="12" customFormat="1" x14ac:dyDescent="0.2">
      <c r="A101" s="149"/>
      <c r="C101" s="15"/>
      <c r="D101" s="170"/>
      <c r="E101" s="15"/>
      <c r="F101" s="15"/>
      <c r="G101" s="15"/>
      <c r="H101" s="177"/>
      <c r="I101" s="177"/>
      <c r="J101" s="15"/>
      <c r="N101" s="11"/>
    </row>
    <row r="102" spans="1:14" x14ac:dyDescent="0.2">
      <c r="A102" s="149"/>
      <c r="B102" s="12"/>
      <c r="C102" s="15"/>
      <c r="D102" s="170"/>
      <c r="E102" s="15"/>
      <c r="F102" s="15"/>
      <c r="G102" s="15"/>
      <c r="H102" s="177"/>
      <c r="I102" s="177"/>
      <c r="J102" s="15"/>
      <c r="K102" s="12"/>
      <c r="L102" s="12"/>
      <c r="M102" s="12"/>
      <c r="N102" s="11"/>
    </row>
    <row r="103" spans="1:14" x14ac:dyDescent="0.2">
      <c r="A103" s="149"/>
      <c r="B103" s="12"/>
      <c r="C103" s="15"/>
      <c r="D103" s="170"/>
      <c r="E103" s="15"/>
      <c r="F103" s="15"/>
      <c r="G103" s="15"/>
      <c r="H103" s="177"/>
      <c r="I103" s="177"/>
      <c r="J103" s="15"/>
      <c r="K103" s="12"/>
      <c r="L103" s="12"/>
      <c r="M103" s="12"/>
      <c r="N103" s="11"/>
    </row>
    <row r="104" spans="1:14" x14ac:dyDescent="0.2">
      <c r="A104" s="149"/>
      <c r="B104" s="12"/>
      <c r="C104" s="15"/>
      <c r="D104" s="170"/>
      <c r="E104" s="15"/>
      <c r="F104" s="15"/>
      <c r="G104" s="15"/>
      <c r="H104" s="177"/>
      <c r="I104" s="177"/>
      <c r="J104" s="15"/>
      <c r="K104" s="12"/>
      <c r="L104" s="12"/>
      <c r="M104" s="12"/>
      <c r="N104" s="11"/>
    </row>
    <row r="105" spans="1:14" x14ac:dyDescent="0.2">
      <c r="A105" s="149"/>
      <c r="B105" s="12"/>
      <c r="C105" s="15"/>
      <c r="D105" s="170"/>
      <c r="E105" s="15"/>
      <c r="F105" s="15"/>
      <c r="G105" s="15"/>
      <c r="H105" s="177"/>
      <c r="I105" s="177"/>
      <c r="J105" s="15"/>
      <c r="K105" s="12"/>
      <c r="L105" s="12"/>
      <c r="M105" s="12"/>
      <c r="N105" s="11"/>
    </row>
    <row r="106" spans="1:14" x14ac:dyDescent="0.2">
      <c r="A106" s="149"/>
      <c r="B106" s="12"/>
      <c r="C106" s="12"/>
      <c r="D106" s="170"/>
      <c r="E106" s="12"/>
      <c r="F106" s="12"/>
      <c r="G106" s="12"/>
      <c r="H106" s="149"/>
      <c r="I106" s="149"/>
      <c r="J106" s="12"/>
      <c r="K106" s="12"/>
      <c r="L106" s="12"/>
      <c r="M106" s="12"/>
      <c r="N106" s="11"/>
    </row>
    <row r="107" spans="1:14" x14ac:dyDescent="0.2">
      <c r="A107" s="149"/>
      <c r="B107" s="12"/>
      <c r="C107" s="12"/>
      <c r="D107" s="170"/>
      <c r="E107" s="12"/>
      <c r="F107" s="12"/>
      <c r="G107" s="12"/>
      <c r="H107" s="149"/>
      <c r="I107" s="149"/>
      <c r="J107" s="12"/>
      <c r="K107" s="12"/>
      <c r="L107" s="12"/>
      <c r="M107" s="12"/>
      <c r="N107" s="11"/>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5"/>
  <sheetViews>
    <sheetView workbookViewId="0">
      <selection activeCell="B17" sqref="B17:N17"/>
    </sheetView>
  </sheetViews>
  <sheetFormatPr defaultRowHeight="15" x14ac:dyDescent="0.2"/>
  <cols>
    <col min="1" max="1" width="10.109375" style="148" customWidth="1"/>
    <col min="2" max="2" width="13.88671875" style="162" customWidth="1"/>
    <col min="3" max="3" width="24" style="162" customWidth="1"/>
    <col min="4" max="4" width="51.33203125" style="162" customWidth="1"/>
    <col min="5" max="5" width="18" style="162" customWidth="1"/>
    <col min="6" max="6" width="14.5546875" style="162" customWidth="1"/>
    <col min="7" max="7" width="14.33203125" style="162" customWidth="1"/>
    <col min="8" max="9" width="12.88671875" style="162" customWidth="1"/>
    <col min="10" max="10" width="13.33203125" style="162" customWidth="1"/>
    <col min="11" max="11" width="12.88671875" style="162" customWidth="1"/>
    <col min="12" max="14" width="13.21875" style="162" customWidth="1"/>
    <col min="15" max="15" width="12.109375" style="241" customWidth="1"/>
    <col min="16" max="16" width="11.5546875" style="241" customWidth="1"/>
    <col min="17" max="17" width="9.6640625" style="241" bestFit="1" customWidth="1"/>
    <col min="18" max="18" width="7.77734375" style="241" customWidth="1"/>
    <col min="19" max="19" width="12.6640625" style="241" customWidth="1"/>
    <col min="20" max="21" width="12.5546875" style="241" customWidth="1"/>
    <col min="22" max="16384" width="8.88671875" style="241"/>
  </cols>
  <sheetData>
    <row r="1" spans="1:14" ht="23.25" customHeight="1" x14ac:dyDescent="0.25">
      <c r="B1" s="5" t="s">
        <v>3</v>
      </c>
      <c r="C1" s="917" t="str">
        <f>+'[4]TDCJ 3.16'!C1:D1</f>
        <v>Texas Department of Criminal Justice - 696</v>
      </c>
      <c r="D1" s="919"/>
      <c r="E1" s="22"/>
      <c r="F1" s="241"/>
      <c r="G1" s="241"/>
      <c r="H1" s="241"/>
      <c r="I1" s="12"/>
      <c r="J1" s="241"/>
      <c r="K1" s="241"/>
      <c r="L1" s="241"/>
      <c r="M1" s="241"/>
      <c r="N1" s="241"/>
    </row>
    <row r="2" spans="1:14" ht="23.25" customHeight="1" x14ac:dyDescent="0.25">
      <c r="B2" s="5" t="s">
        <v>4</v>
      </c>
      <c r="C2" s="920">
        <f>+'[4]TDCJ 3.16'!C2:D2</f>
        <v>42444</v>
      </c>
      <c r="D2" s="921"/>
      <c r="E2" s="23"/>
      <c r="F2" s="241"/>
      <c r="G2" s="12"/>
      <c r="H2" s="33"/>
      <c r="I2" s="12"/>
      <c r="J2" s="12"/>
      <c r="K2" s="241"/>
      <c r="L2" s="241"/>
      <c r="M2" s="34"/>
      <c r="N2" s="241"/>
    </row>
    <row r="3" spans="1:14" ht="23.25" customHeight="1" x14ac:dyDescent="0.25">
      <c r="B3" s="5" t="s">
        <v>5</v>
      </c>
      <c r="C3" s="917" t="str">
        <f>+'[4]TDCJ 3.16'!C3:D3</f>
        <v>Jerry McGinty, Chief Financial Officer</v>
      </c>
      <c r="D3" s="919"/>
      <c r="E3" s="24"/>
      <c r="F3" s="241"/>
      <c r="G3" s="241"/>
      <c r="H3" s="241"/>
      <c r="I3" s="241"/>
      <c r="J3" s="241"/>
      <c r="K3" s="241"/>
      <c r="L3" s="241"/>
      <c r="M3" s="241"/>
      <c r="N3" s="241"/>
    </row>
    <row r="4" spans="1:14" ht="9" customHeight="1" x14ac:dyDescent="0.25">
      <c r="B4" s="8"/>
      <c r="C4" s="9"/>
      <c r="D4" s="1"/>
      <c r="E4" s="1"/>
      <c r="F4" s="241"/>
      <c r="G4" s="241"/>
      <c r="H4" s="241"/>
      <c r="I4" s="241"/>
      <c r="J4" s="241"/>
      <c r="K4" s="241"/>
      <c r="L4" s="241"/>
      <c r="M4" s="241"/>
      <c r="N4" s="241"/>
    </row>
    <row r="5" spans="1:14" ht="15.75" customHeight="1" x14ac:dyDescent="0.2">
      <c r="A5" s="914" t="s">
        <v>10</v>
      </c>
      <c r="B5" s="927" t="s">
        <v>27</v>
      </c>
      <c r="C5" s="928"/>
      <c r="D5" s="928"/>
      <c r="E5" s="928"/>
      <c r="F5" s="928"/>
      <c r="G5" s="928"/>
      <c r="H5" s="928"/>
      <c r="I5" s="928"/>
      <c r="J5" s="928"/>
      <c r="K5" s="928"/>
      <c r="L5" s="928"/>
      <c r="M5" s="928"/>
      <c r="N5" s="929"/>
    </row>
    <row r="6" spans="1:14" ht="15.75" customHeight="1" x14ac:dyDescent="0.2">
      <c r="A6" s="915"/>
      <c r="B6" s="930"/>
      <c r="C6" s="931"/>
      <c r="D6" s="931"/>
      <c r="E6" s="931"/>
      <c r="F6" s="931"/>
      <c r="G6" s="931"/>
      <c r="H6" s="931"/>
      <c r="I6" s="931"/>
      <c r="J6" s="931"/>
      <c r="K6" s="931"/>
      <c r="L6" s="931"/>
      <c r="M6" s="931"/>
      <c r="N6" s="932"/>
    </row>
    <row r="7" spans="1:14" s="1" customFormat="1" ht="50.25" customHeight="1" x14ac:dyDescent="0.2">
      <c r="A7" s="916"/>
      <c r="B7" s="933"/>
      <c r="C7" s="934"/>
      <c r="D7" s="934"/>
      <c r="E7" s="934"/>
      <c r="F7" s="934"/>
      <c r="G7" s="934"/>
      <c r="H7" s="934"/>
      <c r="I7" s="934"/>
      <c r="J7" s="934"/>
      <c r="K7" s="934"/>
      <c r="L7" s="934"/>
      <c r="M7" s="934"/>
      <c r="N7" s="935"/>
    </row>
    <row r="8" spans="1:14" ht="45" customHeight="1" x14ac:dyDescent="0.2">
      <c r="A8" s="152">
        <f>+'[4]TDCJ 3.16'!A8</f>
        <v>1</v>
      </c>
      <c r="B8" s="1039" t="s">
        <v>4732</v>
      </c>
      <c r="C8" s="1040"/>
      <c r="D8" s="1040"/>
      <c r="E8" s="1040"/>
      <c r="F8" s="1040"/>
      <c r="G8" s="1040"/>
      <c r="H8" s="1040"/>
      <c r="I8" s="1040"/>
      <c r="J8" s="1040"/>
      <c r="K8" s="1040"/>
      <c r="L8" s="1040"/>
      <c r="M8" s="1040"/>
      <c r="N8" s="1041"/>
    </row>
    <row r="9" spans="1:14" ht="45" customHeight="1" x14ac:dyDescent="0.2">
      <c r="A9" s="152">
        <f>+'[4]TDCJ 3.16'!A10</f>
        <v>3</v>
      </c>
      <c r="B9" s="1039" t="s">
        <v>4733</v>
      </c>
      <c r="C9" s="1040"/>
      <c r="D9" s="1040"/>
      <c r="E9" s="1040"/>
      <c r="F9" s="1040"/>
      <c r="G9" s="1040"/>
      <c r="H9" s="1040"/>
      <c r="I9" s="1040"/>
      <c r="J9" s="1040"/>
      <c r="K9" s="1040"/>
      <c r="L9" s="1040"/>
      <c r="M9" s="1040"/>
      <c r="N9" s="1041"/>
    </row>
    <row r="10" spans="1:14" ht="45" customHeight="1" x14ac:dyDescent="0.2">
      <c r="A10" s="152">
        <f>+'[4]TDCJ 3.16'!A11</f>
        <v>4</v>
      </c>
      <c r="B10" s="1039" t="s">
        <v>4734</v>
      </c>
      <c r="C10" s="1040"/>
      <c r="D10" s="1040"/>
      <c r="E10" s="1040"/>
      <c r="F10" s="1040"/>
      <c r="G10" s="1040"/>
      <c r="H10" s="1040"/>
      <c r="I10" s="1040"/>
      <c r="J10" s="1040"/>
      <c r="K10" s="1040"/>
      <c r="L10" s="1040"/>
      <c r="M10" s="1040"/>
      <c r="N10" s="1041"/>
    </row>
    <row r="11" spans="1:14" ht="45" customHeight="1" x14ac:dyDescent="0.2">
      <c r="A11" s="152">
        <f>+'[4]TDCJ 3.16'!A12</f>
        <v>5</v>
      </c>
      <c r="B11" s="1039" t="s">
        <v>4735</v>
      </c>
      <c r="C11" s="1040"/>
      <c r="D11" s="1040"/>
      <c r="E11" s="1040"/>
      <c r="F11" s="1040"/>
      <c r="G11" s="1040"/>
      <c r="H11" s="1040"/>
      <c r="I11" s="1040"/>
      <c r="J11" s="1040"/>
      <c r="K11" s="1040"/>
      <c r="L11" s="1040"/>
      <c r="M11" s="1040"/>
      <c r="N11" s="1041"/>
    </row>
    <row r="12" spans="1:14" ht="45" customHeight="1" x14ac:dyDescent="0.2">
      <c r="A12" s="152">
        <f>+'[4]TDCJ 3.16'!A13</f>
        <v>6</v>
      </c>
      <c r="B12" s="1039" t="s">
        <v>4736</v>
      </c>
      <c r="C12" s="1040"/>
      <c r="D12" s="1040"/>
      <c r="E12" s="1040"/>
      <c r="F12" s="1040"/>
      <c r="G12" s="1040"/>
      <c r="H12" s="1040"/>
      <c r="I12" s="1040"/>
      <c r="J12" s="1040"/>
      <c r="K12" s="1040"/>
      <c r="L12" s="1040"/>
      <c r="M12" s="1040"/>
      <c r="N12" s="1041"/>
    </row>
    <row r="13" spans="1:14" ht="45" customHeight="1" x14ac:dyDescent="0.2">
      <c r="A13" s="152">
        <f>+'[4]TDCJ 3.16'!A15</f>
        <v>8</v>
      </c>
      <c r="B13" s="1039" t="s">
        <v>4737</v>
      </c>
      <c r="C13" s="1040"/>
      <c r="D13" s="1040"/>
      <c r="E13" s="1040"/>
      <c r="F13" s="1040"/>
      <c r="G13" s="1040"/>
      <c r="H13" s="1040"/>
      <c r="I13" s="1040"/>
      <c r="J13" s="1040"/>
      <c r="K13" s="1040"/>
      <c r="L13" s="1040"/>
      <c r="M13" s="1040"/>
      <c r="N13" s="1041"/>
    </row>
    <row r="14" spans="1:14" ht="45" customHeight="1" x14ac:dyDescent="0.2">
      <c r="A14" s="152">
        <f>+'[4]TDCJ 3.16'!A16</f>
        <v>9</v>
      </c>
      <c r="B14" s="1039" t="s">
        <v>4738</v>
      </c>
      <c r="C14" s="1040"/>
      <c r="D14" s="1040"/>
      <c r="E14" s="1040"/>
      <c r="F14" s="1040"/>
      <c r="G14" s="1040"/>
      <c r="H14" s="1040"/>
      <c r="I14" s="1040"/>
      <c r="J14" s="1040"/>
      <c r="K14" s="1040"/>
      <c r="L14" s="1040"/>
      <c r="M14" s="1040"/>
      <c r="N14" s="1041"/>
    </row>
    <row r="15" spans="1:14" ht="45" customHeight="1" x14ac:dyDescent="0.2">
      <c r="A15" s="152">
        <f>+'[4]TDCJ 3.16'!A17</f>
        <v>10</v>
      </c>
      <c r="B15" s="1039" t="s">
        <v>4739</v>
      </c>
      <c r="C15" s="1040"/>
      <c r="D15" s="1040"/>
      <c r="E15" s="1040"/>
      <c r="F15" s="1040"/>
      <c r="G15" s="1040"/>
      <c r="H15" s="1040"/>
      <c r="I15" s="1040"/>
      <c r="J15" s="1040"/>
      <c r="K15" s="1040"/>
      <c r="L15" s="1040"/>
      <c r="M15" s="1040"/>
      <c r="N15" s="1041"/>
    </row>
    <row r="16" spans="1:14" ht="45" customHeight="1" x14ac:dyDescent="0.2">
      <c r="A16" s="152">
        <f>+'[4]TDCJ 3.16'!A18</f>
        <v>11</v>
      </c>
      <c r="B16" s="1039" t="s">
        <v>4740</v>
      </c>
      <c r="C16" s="1040"/>
      <c r="D16" s="1040"/>
      <c r="E16" s="1040"/>
      <c r="F16" s="1040"/>
      <c r="G16" s="1040"/>
      <c r="H16" s="1040"/>
      <c r="I16" s="1040"/>
      <c r="J16" s="1040"/>
      <c r="K16" s="1040"/>
      <c r="L16" s="1040"/>
      <c r="M16" s="1040"/>
      <c r="N16" s="1041"/>
    </row>
    <row r="17" spans="1:14" ht="45" customHeight="1" x14ac:dyDescent="0.2">
      <c r="A17" s="152">
        <f>+'[4]TDCJ 3.16'!A19</f>
        <v>12</v>
      </c>
      <c r="B17" s="1039" t="s">
        <v>4741</v>
      </c>
      <c r="C17" s="1040"/>
      <c r="D17" s="1040"/>
      <c r="E17" s="1040"/>
      <c r="F17" s="1040"/>
      <c r="G17" s="1040"/>
      <c r="H17" s="1040"/>
      <c r="I17" s="1040"/>
      <c r="J17" s="1040"/>
      <c r="K17" s="1040"/>
      <c r="L17" s="1040"/>
      <c r="M17" s="1040"/>
      <c r="N17" s="1041"/>
    </row>
    <row r="18" spans="1:14" ht="45" customHeight="1" x14ac:dyDescent="0.2">
      <c r="A18" s="152">
        <f>+'[4]TDCJ 3.16'!A20</f>
        <v>13</v>
      </c>
      <c r="B18" s="1039" t="s">
        <v>4742</v>
      </c>
      <c r="C18" s="1040"/>
      <c r="D18" s="1040"/>
      <c r="E18" s="1040"/>
      <c r="F18" s="1040"/>
      <c r="G18" s="1040"/>
      <c r="H18" s="1040"/>
      <c r="I18" s="1040"/>
      <c r="J18" s="1040"/>
      <c r="K18" s="1040"/>
      <c r="L18" s="1040"/>
      <c r="M18" s="1040"/>
      <c r="N18" s="1041"/>
    </row>
    <row r="19" spans="1:14" ht="45" customHeight="1" x14ac:dyDescent="0.2">
      <c r="A19" s="152">
        <f>+'[4]TDCJ 3.16'!A21</f>
        <v>14</v>
      </c>
      <c r="B19" s="1039" t="s">
        <v>4743</v>
      </c>
      <c r="C19" s="1040"/>
      <c r="D19" s="1040"/>
      <c r="E19" s="1040"/>
      <c r="F19" s="1040"/>
      <c r="G19" s="1040"/>
      <c r="H19" s="1040"/>
      <c r="I19" s="1040"/>
      <c r="J19" s="1040"/>
      <c r="K19" s="1040"/>
      <c r="L19" s="1040"/>
      <c r="M19" s="1040"/>
      <c r="N19" s="1041"/>
    </row>
    <row r="20" spans="1:14" ht="45" customHeight="1" x14ac:dyDescent="0.2">
      <c r="A20" s="152">
        <f>+'[4]TDCJ 3.16'!A22</f>
        <v>15</v>
      </c>
      <c r="B20" s="1039" t="s">
        <v>4744</v>
      </c>
      <c r="C20" s="1040"/>
      <c r="D20" s="1040"/>
      <c r="E20" s="1040"/>
      <c r="F20" s="1040"/>
      <c r="G20" s="1040"/>
      <c r="H20" s="1040"/>
      <c r="I20" s="1040"/>
      <c r="J20" s="1040"/>
      <c r="K20" s="1040"/>
      <c r="L20" s="1040"/>
      <c r="M20" s="1040"/>
      <c r="N20" s="1041"/>
    </row>
    <row r="21" spans="1:14" ht="45" customHeight="1" x14ac:dyDescent="0.2">
      <c r="A21" s="152">
        <f>+'[4]TDCJ 3.16'!A23</f>
        <v>16</v>
      </c>
      <c r="B21" s="1039" t="s">
        <v>4745</v>
      </c>
      <c r="C21" s="1040"/>
      <c r="D21" s="1040"/>
      <c r="E21" s="1040"/>
      <c r="F21" s="1040"/>
      <c r="G21" s="1040"/>
      <c r="H21" s="1040"/>
      <c r="I21" s="1040"/>
      <c r="J21" s="1040"/>
      <c r="K21" s="1040"/>
      <c r="L21" s="1040"/>
      <c r="M21" s="1040"/>
      <c r="N21" s="1041"/>
    </row>
    <row r="22" spans="1:14" ht="45" customHeight="1" x14ac:dyDescent="0.2">
      <c r="A22" s="152">
        <f>+'[4]TDCJ 3.16'!A24</f>
        <v>17</v>
      </c>
      <c r="B22" s="1039" t="s">
        <v>4746</v>
      </c>
      <c r="C22" s="1040"/>
      <c r="D22" s="1040"/>
      <c r="E22" s="1040"/>
      <c r="F22" s="1040"/>
      <c r="G22" s="1040"/>
      <c r="H22" s="1040"/>
      <c r="I22" s="1040"/>
      <c r="J22" s="1040"/>
      <c r="K22" s="1040"/>
      <c r="L22" s="1040"/>
      <c r="M22" s="1040"/>
      <c r="N22" s="1041"/>
    </row>
    <row r="23" spans="1:14" ht="45" customHeight="1" x14ac:dyDescent="0.2">
      <c r="A23" s="152">
        <f>+'[4]TDCJ 3.16'!A25</f>
        <v>18</v>
      </c>
      <c r="B23" s="1039" t="s">
        <v>4747</v>
      </c>
      <c r="C23" s="1040"/>
      <c r="D23" s="1040"/>
      <c r="E23" s="1040"/>
      <c r="F23" s="1040"/>
      <c r="G23" s="1040"/>
      <c r="H23" s="1040"/>
      <c r="I23" s="1040"/>
      <c r="J23" s="1040"/>
      <c r="K23" s="1040"/>
      <c r="L23" s="1040"/>
      <c r="M23" s="1040"/>
      <c r="N23" s="1041"/>
    </row>
    <row r="24" spans="1:14" ht="45" customHeight="1" x14ac:dyDescent="0.2">
      <c r="A24" s="152">
        <f>+'[4]TDCJ 3.16'!A26</f>
        <v>19</v>
      </c>
      <c r="B24" s="1039" t="s">
        <v>4748</v>
      </c>
      <c r="C24" s="1040"/>
      <c r="D24" s="1040"/>
      <c r="E24" s="1040"/>
      <c r="F24" s="1040"/>
      <c r="G24" s="1040"/>
      <c r="H24" s="1040"/>
      <c r="I24" s="1040"/>
      <c r="J24" s="1040"/>
      <c r="K24" s="1040"/>
      <c r="L24" s="1040"/>
      <c r="M24" s="1040"/>
      <c r="N24" s="1041"/>
    </row>
    <row r="25" spans="1:14" ht="45" customHeight="1" x14ac:dyDescent="0.2">
      <c r="A25" s="152">
        <f>+'[4]TDCJ 3.16'!A27</f>
        <v>20</v>
      </c>
      <c r="B25" s="1039" t="s">
        <v>4749</v>
      </c>
      <c r="C25" s="1040"/>
      <c r="D25" s="1040"/>
      <c r="E25" s="1040"/>
      <c r="F25" s="1040"/>
      <c r="G25" s="1040"/>
      <c r="H25" s="1040"/>
      <c r="I25" s="1040"/>
      <c r="J25" s="1040"/>
      <c r="K25" s="1040"/>
      <c r="L25" s="1040"/>
      <c r="M25" s="1040"/>
      <c r="N25" s="1041"/>
    </row>
    <row r="26" spans="1:14" ht="45" customHeight="1" x14ac:dyDescent="0.2">
      <c r="A26" s="152">
        <f>+'[4]TDCJ 3.16'!A28</f>
        <v>21</v>
      </c>
      <c r="B26" s="1039" t="s">
        <v>4750</v>
      </c>
      <c r="C26" s="1040"/>
      <c r="D26" s="1040"/>
      <c r="E26" s="1040"/>
      <c r="F26" s="1040"/>
      <c r="G26" s="1040"/>
      <c r="H26" s="1040"/>
      <c r="I26" s="1040"/>
      <c r="J26" s="1040"/>
      <c r="K26" s="1040"/>
      <c r="L26" s="1040"/>
      <c r="M26" s="1040"/>
      <c r="N26" s="1041"/>
    </row>
    <row r="27" spans="1:14" ht="45" customHeight="1" x14ac:dyDescent="0.2">
      <c r="A27" s="152">
        <f>+'[4]TDCJ 3.16'!A29</f>
        <v>22</v>
      </c>
      <c r="B27" s="1039" t="s">
        <v>4751</v>
      </c>
      <c r="C27" s="1040"/>
      <c r="D27" s="1040"/>
      <c r="E27" s="1040"/>
      <c r="F27" s="1040"/>
      <c r="G27" s="1040"/>
      <c r="H27" s="1040"/>
      <c r="I27" s="1040"/>
      <c r="J27" s="1040"/>
      <c r="K27" s="1040"/>
      <c r="L27" s="1040"/>
      <c r="M27" s="1040"/>
      <c r="N27" s="1041"/>
    </row>
    <row r="28" spans="1:14" ht="45" customHeight="1" x14ac:dyDescent="0.2">
      <c r="A28" s="152">
        <f>+'[4]TDCJ 3.16'!A30</f>
        <v>23</v>
      </c>
      <c r="B28" s="1039" t="s">
        <v>4752</v>
      </c>
      <c r="C28" s="1040"/>
      <c r="D28" s="1040"/>
      <c r="E28" s="1040"/>
      <c r="F28" s="1040"/>
      <c r="G28" s="1040"/>
      <c r="H28" s="1040"/>
      <c r="I28" s="1040"/>
      <c r="J28" s="1040"/>
      <c r="K28" s="1040"/>
      <c r="L28" s="1040"/>
      <c r="M28" s="1040"/>
      <c r="N28" s="1041"/>
    </row>
    <row r="29" spans="1:14" ht="45" customHeight="1" x14ac:dyDescent="0.2">
      <c r="A29" s="152">
        <f>+'[4]TDCJ 3.16'!A31</f>
        <v>24</v>
      </c>
      <c r="B29" s="1039" t="s">
        <v>4753</v>
      </c>
      <c r="C29" s="1040"/>
      <c r="D29" s="1040"/>
      <c r="E29" s="1040"/>
      <c r="F29" s="1040"/>
      <c r="G29" s="1040"/>
      <c r="H29" s="1040"/>
      <c r="I29" s="1040"/>
      <c r="J29" s="1040"/>
      <c r="K29" s="1040"/>
      <c r="L29" s="1040"/>
      <c r="M29" s="1040"/>
      <c r="N29" s="1041"/>
    </row>
    <row r="30" spans="1:14" ht="45" customHeight="1" x14ac:dyDescent="0.2">
      <c r="A30" s="152">
        <f>+'[4]TDCJ 3.16'!A32</f>
        <v>25</v>
      </c>
      <c r="B30" s="1039" t="s">
        <v>4754</v>
      </c>
      <c r="C30" s="1040"/>
      <c r="D30" s="1040"/>
      <c r="E30" s="1040"/>
      <c r="F30" s="1040"/>
      <c r="G30" s="1040"/>
      <c r="H30" s="1040"/>
      <c r="I30" s="1040"/>
      <c r="J30" s="1040"/>
      <c r="K30" s="1040"/>
      <c r="L30" s="1040"/>
      <c r="M30" s="1040"/>
      <c r="N30" s="1041"/>
    </row>
    <row r="31" spans="1:14" ht="45" customHeight="1" x14ac:dyDescent="0.2">
      <c r="A31" s="152">
        <f>+'[4]TDCJ 3.16'!A33</f>
        <v>26</v>
      </c>
      <c r="B31" s="1039" t="s">
        <v>4755</v>
      </c>
      <c r="C31" s="1040"/>
      <c r="D31" s="1040"/>
      <c r="E31" s="1040"/>
      <c r="F31" s="1040"/>
      <c r="G31" s="1040"/>
      <c r="H31" s="1040"/>
      <c r="I31" s="1040"/>
      <c r="J31" s="1040"/>
      <c r="K31" s="1040"/>
      <c r="L31" s="1040"/>
      <c r="M31" s="1040"/>
      <c r="N31" s="1041"/>
    </row>
    <row r="32" spans="1:14" ht="45" customHeight="1" x14ac:dyDescent="0.2">
      <c r="A32" s="152">
        <f>+'[4]TDCJ 3.16'!A34</f>
        <v>27</v>
      </c>
      <c r="B32" s="1039" t="s">
        <v>4756</v>
      </c>
      <c r="C32" s="1040"/>
      <c r="D32" s="1040"/>
      <c r="E32" s="1040"/>
      <c r="F32" s="1040"/>
      <c r="G32" s="1040"/>
      <c r="H32" s="1040"/>
      <c r="I32" s="1040"/>
      <c r="J32" s="1040"/>
      <c r="K32" s="1040"/>
      <c r="L32" s="1040"/>
      <c r="M32" s="1040"/>
      <c r="N32" s="1041"/>
    </row>
    <row r="33" spans="1:14" ht="45" customHeight="1" x14ac:dyDescent="0.2">
      <c r="A33" s="152">
        <f>+'[4]TDCJ 3.16'!A35</f>
        <v>28</v>
      </c>
      <c r="B33" s="1039" t="s">
        <v>4757</v>
      </c>
      <c r="C33" s="1040"/>
      <c r="D33" s="1040"/>
      <c r="E33" s="1040"/>
      <c r="F33" s="1040"/>
      <c r="G33" s="1040"/>
      <c r="H33" s="1040"/>
      <c r="I33" s="1040"/>
      <c r="J33" s="1040"/>
      <c r="K33" s="1040"/>
      <c r="L33" s="1040"/>
      <c r="M33" s="1040"/>
      <c r="N33" s="1041"/>
    </row>
    <row r="34" spans="1:14" ht="45" customHeight="1" x14ac:dyDescent="0.2">
      <c r="A34" s="152">
        <f>+'[4]TDCJ 3.16'!A36</f>
        <v>29</v>
      </c>
      <c r="B34" s="1039" t="s">
        <v>4758</v>
      </c>
      <c r="C34" s="1040"/>
      <c r="D34" s="1040"/>
      <c r="E34" s="1040"/>
      <c r="F34" s="1040"/>
      <c r="G34" s="1040"/>
      <c r="H34" s="1040"/>
      <c r="I34" s="1040"/>
      <c r="J34" s="1040"/>
      <c r="K34" s="1040"/>
      <c r="L34" s="1040"/>
      <c r="M34" s="1040"/>
      <c r="N34" s="1041"/>
    </row>
    <row r="35" spans="1:14" ht="45" customHeight="1" x14ac:dyDescent="0.2">
      <c r="A35" s="152">
        <f>+'[4]TDCJ 3.16'!A37</f>
        <v>30</v>
      </c>
      <c r="B35" s="1039" t="s">
        <v>4759</v>
      </c>
      <c r="C35" s="1040"/>
      <c r="D35" s="1040"/>
      <c r="E35" s="1040"/>
      <c r="F35" s="1040"/>
      <c r="G35" s="1040"/>
      <c r="H35" s="1040"/>
      <c r="I35" s="1040"/>
      <c r="J35" s="1040"/>
      <c r="K35" s="1040"/>
      <c r="L35" s="1040"/>
      <c r="M35" s="1040"/>
      <c r="N35" s="1041"/>
    </row>
    <row r="36" spans="1:14" ht="45" customHeight="1" x14ac:dyDescent="0.2">
      <c r="A36" s="152">
        <f>+'[4]TDCJ 3.16'!A38</f>
        <v>31</v>
      </c>
      <c r="B36" s="1039" t="s">
        <v>4760</v>
      </c>
      <c r="C36" s="1040"/>
      <c r="D36" s="1040"/>
      <c r="E36" s="1040"/>
      <c r="F36" s="1040"/>
      <c r="G36" s="1040"/>
      <c r="H36" s="1040"/>
      <c r="I36" s="1040"/>
      <c r="J36" s="1040"/>
      <c r="K36" s="1040"/>
      <c r="L36" s="1040"/>
      <c r="M36" s="1040"/>
      <c r="N36" s="1041"/>
    </row>
    <row r="37" spans="1:14" ht="45" customHeight="1" x14ac:dyDescent="0.2">
      <c r="A37" s="152">
        <f>+'[4]TDCJ 3.16'!A39</f>
        <v>32</v>
      </c>
      <c r="B37" s="1039" t="s">
        <v>4761</v>
      </c>
      <c r="C37" s="1040"/>
      <c r="D37" s="1040"/>
      <c r="E37" s="1040"/>
      <c r="F37" s="1040"/>
      <c r="G37" s="1040"/>
      <c r="H37" s="1040"/>
      <c r="I37" s="1040"/>
      <c r="J37" s="1040"/>
      <c r="K37" s="1040"/>
      <c r="L37" s="1040"/>
      <c r="M37" s="1040"/>
      <c r="N37" s="1041"/>
    </row>
    <row r="38" spans="1:14" ht="45" customHeight="1" x14ac:dyDescent="0.2">
      <c r="A38" s="152">
        <f>+'[4]TDCJ 3.16'!A40</f>
        <v>33</v>
      </c>
      <c r="B38" s="1039" t="s">
        <v>4762</v>
      </c>
      <c r="C38" s="1040"/>
      <c r="D38" s="1040"/>
      <c r="E38" s="1040"/>
      <c r="F38" s="1040"/>
      <c r="G38" s="1040"/>
      <c r="H38" s="1040"/>
      <c r="I38" s="1040"/>
      <c r="J38" s="1040"/>
      <c r="K38" s="1040"/>
      <c r="L38" s="1040"/>
      <c r="M38" s="1040"/>
      <c r="N38" s="1041"/>
    </row>
    <row r="39" spans="1:14" ht="45" customHeight="1" x14ac:dyDescent="0.2">
      <c r="A39" s="152">
        <f>+'[4]TDCJ 3.16'!A41</f>
        <v>34</v>
      </c>
      <c r="B39" s="1039" t="s">
        <v>4763</v>
      </c>
      <c r="C39" s="1040"/>
      <c r="D39" s="1040"/>
      <c r="E39" s="1040"/>
      <c r="F39" s="1040"/>
      <c r="G39" s="1040"/>
      <c r="H39" s="1040"/>
      <c r="I39" s="1040"/>
      <c r="J39" s="1040"/>
      <c r="K39" s="1040"/>
      <c r="L39" s="1040"/>
      <c r="M39" s="1040"/>
      <c r="N39" s="1041"/>
    </row>
    <row r="40" spans="1:14" ht="45" customHeight="1" x14ac:dyDescent="0.2">
      <c r="A40" s="152">
        <f>+'[4]TDCJ 3.16'!A42</f>
        <v>35</v>
      </c>
      <c r="B40" s="1039" t="s">
        <v>4764</v>
      </c>
      <c r="C40" s="1040"/>
      <c r="D40" s="1040"/>
      <c r="E40" s="1040"/>
      <c r="F40" s="1040"/>
      <c r="G40" s="1040"/>
      <c r="H40" s="1040"/>
      <c r="I40" s="1040"/>
      <c r="J40" s="1040"/>
      <c r="K40" s="1040"/>
      <c r="L40" s="1040"/>
      <c r="M40" s="1040"/>
      <c r="N40" s="1041"/>
    </row>
    <row r="41" spans="1:14" ht="45" customHeight="1" x14ac:dyDescent="0.2">
      <c r="A41" s="152">
        <f>+'[4]TDCJ 3.16'!A43</f>
        <v>36</v>
      </c>
      <c r="B41" s="1039" t="s">
        <v>4765</v>
      </c>
      <c r="C41" s="1040"/>
      <c r="D41" s="1040"/>
      <c r="E41" s="1040"/>
      <c r="F41" s="1040"/>
      <c r="G41" s="1040"/>
      <c r="H41" s="1040"/>
      <c r="I41" s="1040"/>
      <c r="J41" s="1040"/>
      <c r="K41" s="1040"/>
      <c r="L41" s="1040"/>
      <c r="M41" s="1040"/>
      <c r="N41" s="1041"/>
    </row>
    <row r="42" spans="1:14" ht="45" customHeight="1" x14ac:dyDescent="0.2">
      <c r="A42" s="152">
        <f>+'[4]TDCJ 3.16'!A44</f>
        <v>37</v>
      </c>
      <c r="B42" s="1039" t="s">
        <v>4766</v>
      </c>
      <c r="C42" s="1040"/>
      <c r="D42" s="1040"/>
      <c r="E42" s="1040"/>
      <c r="F42" s="1040"/>
      <c r="G42" s="1040"/>
      <c r="H42" s="1040"/>
      <c r="I42" s="1040"/>
      <c r="J42" s="1040"/>
      <c r="K42" s="1040"/>
      <c r="L42" s="1040"/>
      <c r="M42" s="1040"/>
      <c r="N42" s="1041"/>
    </row>
    <row r="43" spans="1:14" ht="45" customHeight="1" x14ac:dyDescent="0.2">
      <c r="A43" s="152">
        <f>+'[4]TDCJ 3.16'!A45</f>
        <v>38</v>
      </c>
      <c r="B43" s="1039" t="s">
        <v>4767</v>
      </c>
      <c r="C43" s="1040"/>
      <c r="D43" s="1040"/>
      <c r="E43" s="1040"/>
      <c r="F43" s="1040"/>
      <c r="G43" s="1040"/>
      <c r="H43" s="1040"/>
      <c r="I43" s="1040"/>
      <c r="J43" s="1040"/>
      <c r="K43" s="1040"/>
      <c r="L43" s="1040"/>
      <c r="M43" s="1040"/>
      <c r="N43" s="1041"/>
    </row>
    <row r="44" spans="1:14" ht="45" customHeight="1" x14ac:dyDescent="0.2">
      <c r="A44" s="152">
        <f>+'[4]TDCJ 3.16'!A46</f>
        <v>39</v>
      </c>
      <c r="B44" s="1039" t="s">
        <v>4768</v>
      </c>
      <c r="C44" s="1040"/>
      <c r="D44" s="1040"/>
      <c r="E44" s="1040"/>
      <c r="F44" s="1040"/>
      <c r="G44" s="1040"/>
      <c r="H44" s="1040"/>
      <c r="I44" s="1040"/>
      <c r="J44" s="1040"/>
      <c r="K44" s="1040"/>
      <c r="L44" s="1040"/>
      <c r="M44" s="1040"/>
      <c r="N44" s="1041"/>
    </row>
    <row r="45" spans="1:14" ht="45" customHeight="1" x14ac:dyDescent="0.2">
      <c r="A45" s="152">
        <f>+'[4]TDCJ 3.16'!A47</f>
        <v>40</v>
      </c>
      <c r="B45" s="1039" t="s">
        <v>4769</v>
      </c>
      <c r="C45" s="1040"/>
      <c r="D45" s="1040"/>
      <c r="E45" s="1040"/>
      <c r="F45" s="1040"/>
      <c r="G45" s="1040"/>
      <c r="H45" s="1040"/>
      <c r="I45" s="1040"/>
      <c r="J45" s="1040"/>
      <c r="K45" s="1040"/>
      <c r="L45" s="1040"/>
      <c r="M45" s="1040"/>
      <c r="N45" s="1041"/>
    </row>
    <row r="46" spans="1:14" ht="50.25" customHeight="1" x14ac:dyDescent="0.2">
      <c r="A46" s="152">
        <f>+'[4]TDCJ 3.16'!A48</f>
        <v>41</v>
      </c>
      <c r="B46" s="1039" t="s">
        <v>4770</v>
      </c>
      <c r="C46" s="1040"/>
      <c r="D46" s="1040"/>
      <c r="E46" s="1040"/>
      <c r="F46" s="1040"/>
      <c r="G46" s="1040"/>
      <c r="H46" s="1040"/>
      <c r="I46" s="1040"/>
      <c r="J46" s="1040"/>
      <c r="K46" s="1040"/>
      <c r="L46" s="1040"/>
      <c r="M46" s="1040"/>
      <c r="N46" s="1041"/>
    </row>
    <row r="47" spans="1:14" ht="54.75" customHeight="1" x14ac:dyDescent="0.2">
      <c r="A47" s="152">
        <f>+'[4]TDCJ 3.16'!A49</f>
        <v>42</v>
      </c>
      <c r="B47" s="1039" t="s">
        <v>4771</v>
      </c>
      <c r="C47" s="1040"/>
      <c r="D47" s="1040"/>
      <c r="E47" s="1040"/>
      <c r="F47" s="1040"/>
      <c r="G47" s="1040"/>
      <c r="H47" s="1040"/>
      <c r="I47" s="1040"/>
      <c r="J47" s="1040"/>
      <c r="K47" s="1040"/>
      <c r="L47" s="1040"/>
      <c r="M47" s="1040"/>
      <c r="N47" s="1041"/>
    </row>
    <row r="48" spans="1:14" ht="54.75" customHeight="1" x14ac:dyDescent="0.2">
      <c r="A48" s="152">
        <f>+'[4]TDCJ 3.16'!A50</f>
        <v>43</v>
      </c>
      <c r="B48" s="1039" t="s">
        <v>4772</v>
      </c>
      <c r="C48" s="1040"/>
      <c r="D48" s="1040"/>
      <c r="E48" s="1040"/>
      <c r="F48" s="1040"/>
      <c r="G48" s="1040"/>
      <c r="H48" s="1040"/>
      <c r="I48" s="1040"/>
      <c r="J48" s="1040"/>
      <c r="K48" s="1040"/>
      <c r="L48" s="1040"/>
      <c r="M48" s="1040"/>
      <c r="N48" s="1041"/>
    </row>
    <row r="49" spans="1:14" ht="54.75" customHeight="1" x14ac:dyDescent="0.2">
      <c r="A49" s="152">
        <f>+'[4]TDCJ 3.16'!A51</f>
        <v>44</v>
      </c>
      <c r="B49" s="1039" t="s">
        <v>4773</v>
      </c>
      <c r="C49" s="1040"/>
      <c r="D49" s="1040"/>
      <c r="E49" s="1040"/>
      <c r="F49" s="1040"/>
      <c r="G49" s="1040"/>
      <c r="H49" s="1040"/>
      <c r="I49" s="1040"/>
      <c r="J49" s="1040"/>
      <c r="K49" s="1040"/>
      <c r="L49" s="1040"/>
      <c r="M49" s="1040"/>
      <c r="N49" s="1041"/>
    </row>
    <row r="50" spans="1:14" ht="54.75" customHeight="1" x14ac:dyDescent="0.2">
      <c r="A50" s="152">
        <f>+'[4]TDCJ 3.16'!A52</f>
        <v>45</v>
      </c>
      <c r="B50" s="1039" t="s">
        <v>4774</v>
      </c>
      <c r="C50" s="1040"/>
      <c r="D50" s="1040"/>
      <c r="E50" s="1040"/>
      <c r="F50" s="1040"/>
      <c r="G50" s="1040"/>
      <c r="H50" s="1040"/>
      <c r="I50" s="1040"/>
      <c r="J50" s="1040"/>
      <c r="K50" s="1040"/>
      <c r="L50" s="1040"/>
      <c r="M50" s="1040"/>
      <c r="N50" s="1041"/>
    </row>
    <row r="51" spans="1:14" ht="54.75" customHeight="1" x14ac:dyDescent="0.2">
      <c r="A51" s="152">
        <f>+'[4]TDCJ 3.16'!A53</f>
        <v>46</v>
      </c>
      <c r="B51" s="1039" t="s">
        <v>4775</v>
      </c>
      <c r="C51" s="1040"/>
      <c r="D51" s="1040"/>
      <c r="E51" s="1040"/>
      <c r="F51" s="1040"/>
      <c r="G51" s="1040"/>
      <c r="H51" s="1040"/>
      <c r="I51" s="1040"/>
      <c r="J51" s="1040"/>
      <c r="K51" s="1040"/>
      <c r="L51" s="1040"/>
      <c r="M51" s="1040"/>
      <c r="N51" s="1041"/>
    </row>
    <row r="52" spans="1:14" ht="54.75" customHeight="1" x14ac:dyDescent="0.2">
      <c r="A52" s="152">
        <f>+'[4]TDCJ 3.16'!A54</f>
        <v>47</v>
      </c>
      <c r="B52" s="1039" t="s">
        <v>4776</v>
      </c>
      <c r="C52" s="1040"/>
      <c r="D52" s="1040"/>
      <c r="E52" s="1040"/>
      <c r="F52" s="1040"/>
      <c r="G52" s="1040"/>
      <c r="H52" s="1040"/>
      <c r="I52" s="1040"/>
      <c r="J52" s="1040"/>
      <c r="K52" s="1040"/>
      <c r="L52" s="1040"/>
      <c r="M52" s="1040"/>
      <c r="N52" s="1041"/>
    </row>
    <row r="53" spans="1:14" ht="45" customHeight="1" x14ac:dyDescent="0.2">
      <c r="A53" s="152">
        <f>+'[4]TDCJ 3.16'!A55</f>
        <v>48</v>
      </c>
      <c r="B53" s="1039" t="s">
        <v>4777</v>
      </c>
      <c r="C53" s="1040"/>
      <c r="D53" s="1040"/>
      <c r="E53" s="1040"/>
      <c r="F53" s="1040"/>
      <c r="G53" s="1040"/>
      <c r="H53" s="1040"/>
      <c r="I53" s="1040"/>
      <c r="J53" s="1040"/>
      <c r="K53" s="1040"/>
      <c r="L53" s="1040"/>
      <c r="M53" s="1040"/>
      <c r="N53" s="1041"/>
    </row>
    <row r="54" spans="1:14" ht="45" customHeight="1" x14ac:dyDescent="0.2">
      <c r="A54" s="152">
        <f>+'[4]TDCJ 3.16'!A56</f>
        <v>49</v>
      </c>
      <c r="B54" s="1039" t="s">
        <v>4778</v>
      </c>
      <c r="C54" s="1040"/>
      <c r="D54" s="1040"/>
      <c r="E54" s="1040"/>
      <c r="F54" s="1040"/>
      <c r="G54" s="1040"/>
      <c r="H54" s="1040"/>
      <c r="I54" s="1040"/>
      <c r="J54" s="1040"/>
      <c r="K54" s="1040"/>
      <c r="L54" s="1040"/>
      <c r="M54" s="1040"/>
      <c r="N54" s="1041"/>
    </row>
    <row r="55" spans="1:14" ht="45" customHeight="1" x14ac:dyDescent="0.2">
      <c r="A55" s="152">
        <f>+'[4]TDCJ 3.16'!A57</f>
        <v>50</v>
      </c>
      <c r="B55" s="1039" t="s">
        <v>4779</v>
      </c>
      <c r="C55" s="1040"/>
      <c r="D55" s="1040"/>
      <c r="E55" s="1040"/>
      <c r="F55" s="1040"/>
      <c r="G55" s="1040"/>
      <c r="H55" s="1040"/>
      <c r="I55" s="1040"/>
      <c r="J55" s="1040"/>
      <c r="K55" s="1040"/>
      <c r="L55" s="1040"/>
      <c r="M55" s="1040"/>
      <c r="N55" s="1041"/>
    </row>
    <row r="56" spans="1:14" ht="45" customHeight="1" x14ac:dyDescent="0.2">
      <c r="A56" s="152">
        <f>+'[4]TDCJ 3.16'!A58</f>
        <v>51</v>
      </c>
      <c r="B56" s="1039" t="s">
        <v>4780</v>
      </c>
      <c r="C56" s="1040"/>
      <c r="D56" s="1040"/>
      <c r="E56" s="1040"/>
      <c r="F56" s="1040"/>
      <c r="G56" s="1040"/>
      <c r="H56" s="1040"/>
      <c r="I56" s="1040"/>
      <c r="J56" s="1040"/>
      <c r="K56" s="1040"/>
      <c r="L56" s="1040"/>
      <c r="M56" s="1040"/>
      <c r="N56" s="1041"/>
    </row>
    <row r="57" spans="1:14" ht="45" customHeight="1" x14ac:dyDescent="0.2">
      <c r="A57" s="152">
        <f>+'[4]TDCJ 3.16'!A59</f>
        <v>52</v>
      </c>
      <c r="B57" s="1039" t="s">
        <v>4781</v>
      </c>
      <c r="C57" s="1040"/>
      <c r="D57" s="1040"/>
      <c r="E57" s="1040"/>
      <c r="F57" s="1040"/>
      <c r="G57" s="1040"/>
      <c r="H57" s="1040"/>
      <c r="I57" s="1040"/>
      <c r="J57" s="1040"/>
      <c r="K57" s="1040"/>
      <c r="L57" s="1040"/>
      <c r="M57" s="1040"/>
      <c r="N57" s="1041"/>
    </row>
    <row r="58" spans="1:14" ht="45" customHeight="1" x14ac:dyDescent="0.2">
      <c r="A58" s="152">
        <f>+'[4]TDCJ 3.16'!A60</f>
        <v>53</v>
      </c>
      <c r="B58" s="1039" t="s">
        <v>4782</v>
      </c>
      <c r="C58" s="1040"/>
      <c r="D58" s="1040"/>
      <c r="E58" s="1040"/>
      <c r="F58" s="1040"/>
      <c r="G58" s="1040"/>
      <c r="H58" s="1040"/>
      <c r="I58" s="1040"/>
      <c r="J58" s="1040"/>
      <c r="K58" s="1040"/>
      <c r="L58" s="1040"/>
      <c r="M58" s="1040"/>
      <c r="N58" s="1041"/>
    </row>
    <row r="59" spans="1:14" ht="45" customHeight="1" x14ac:dyDescent="0.2">
      <c r="A59" s="152">
        <f>+'[4]TDCJ 3.16'!A61</f>
        <v>54</v>
      </c>
      <c r="B59" s="1039" t="s">
        <v>4783</v>
      </c>
      <c r="C59" s="1040"/>
      <c r="D59" s="1040"/>
      <c r="E59" s="1040"/>
      <c r="F59" s="1040"/>
      <c r="G59" s="1040"/>
      <c r="H59" s="1040"/>
      <c r="I59" s="1040"/>
      <c r="J59" s="1040"/>
      <c r="K59" s="1040"/>
      <c r="L59" s="1040"/>
      <c r="M59" s="1040"/>
      <c r="N59" s="1041"/>
    </row>
    <row r="60" spans="1:14" ht="45" customHeight="1" x14ac:dyDescent="0.2">
      <c r="A60" s="152">
        <f>+'[4]TDCJ 3.16'!A62</f>
        <v>55</v>
      </c>
      <c r="B60" s="1039" t="s">
        <v>4784</v>
      </c>
      <c r="C60" s="1040"/>
      <c r="D60" s="1040"/>
      <c r="E60" s="1040"/>
      <c r="F60" s="1040"/>
      <c r="G60" s="1040"/>
      <c r="H60" s="1040"/>
      <c r="I60" s="1040"/>
      <c r="J60" s="1040"/>
      <c r="K60" s="1040"/>
      <c r="L60" s="1040"/>
      <c r="M60" s="1040"/>
      <c r="N60" s="1041"/>
    </row>
    <row r="61" spans="1:14" ht="45" customHeight="1" x14ac:dyDescent="0.2">
      <c r="A61" s="152">
        <f>+'[4]TDCJ 3.16'!A63</f>
        <v>56</v>
      </c>
      <c r="B61" s="1039" t="s">
        <v>4785</v>
      </c>
      <c r="C61" s="1040"/>
      <c r="D61" s="1040"/>
      <c r="E61" s="1040"/>
      <c r="F61" s="1040"/>
      <c r="G61" s="1040"/>
      <c r="H61" s="1040"/>
      <c r="I61" s="1040"/>
      <c r="J61" s="1040"/>
      <c r="K61" s="1040"/>
      <c r="L61" s="1040"/>
      <c r="M61" s="1040"/>
      <c r="N61" s="1041"/>
    </row>
    <row r="62" spans="1:14" ht="45" customHeight="1" x14ac:dyDescent="0.2">
      <c r="A62" s="152">
        <f>+'[4]TDCJ 3.16'!A64</f>
        <v>57</v>
      </c>
      <c r="B62" s="1039" t="s">
        <v>4786</v>
      </c>
      <c r="C62" s="1040"/>
      <c r="D62" s="1040"/>
      <c r="E62" s="1040"/>
      <c r="F62" s="1040"/>
      <c r="G62" s="1040"/>
      <c r="H62" s="1040"/>
      <c r="I62" s="1040"/>
      <c r="J62" s="1040"/>
      <c r="K62" s="1040"/>
      <c r="L62" s="1040"/>
      <c r="M62" s="1040"/>
      <c r="N62" s="1041"/>
    </row>
    <row r="63" spans="1:14" ht="45" customHeight="1" x14ac:dyDescent="0.2">
      <c r="A63" s="152">
        <f>+'[4]TDCJ 3.16'!A65</f>
        <v>58</v>
      </c>
      <c r="B63" s="1039" t="s">
        <v>4787</v>
      </c>
      <c r="C63" s="1040"/>
      <c r="D63" s="1040"/>
      <c r="E63" s="1040"/>
      <c r="F63" s="1040"/>
      <c r="G63" s="1040"/>
      <c r="H63" s="1040"/>
      <c r="I63" s="1040"/>
      <c r="J63" s="1040"/>
      <c r="K63" s="1040"/>
      <c r="L63" s="1040"/>
      <c r="M63" s="1040"/>
      <c r="N63" s="1041"/>
    </row>
    <row r="64" spans="1:14" ht="45" customHeight="1" x14ac:dyDescent="0.2">
      <c r="A64" s="152">
        <f>+'[4]TDCJ 3.16'!A66</f>
        <v>59</v>
      </c>
      <c r="B64" s="1039" t="s">
        <v>4788</v>
      </c>
      <c r="C64" s="1040"/>
      <c r="D64" s="1040"/>
      <c r="E64" s="1040"/>
      <c r="F64" s="1040"/>
      <c r="G64" s="1040"/>
      <c r="H64" s="1040"/>
      <c r="I64" s="1040"/>
      <c r="J64" s="1040"/>
      <c r="K64" s="1040"/>
      <c r="L64" s="1040"/>
      <c r="M64" s="1040"/>
      <c r="N64" s="1041"/>
    </row>
    <row r="65" spans="1:14" ht="45" customHeight="1" x14ac:dyDescent="0.2">
      <c r="A65" s="152">
        <f>+'[4]TDCJ 3.16'!A67</f>
        <v>60</v>
      </c>
      <c r="B65" s="1039" t="s">
        <v>4789</v>
      </c>
      <c r="C65" s="1040"/>
      <c r="D65" s="1040"/>
      <c r="E65" s="1040"/>
      <c r="F65" s="1040"/>
      <c r="G65" s="1040"/>
      <c r="H65" s="1040"/>
      <c r="I65" s="1040"/>
      <c r="J65" s="1040"/>
      <c r="K65" s="1040"/>
      <c r="L65" s="1040"/>
      <c r="M65" s="1040"/>
      <c r="N65" s="1041"/>
    </row>
    <row r="66" spans="1:14" ht="45" customHeight="1" x14ac:dyDescent="0.2">
      <c r="A66" s="152">
        <f>+'[4]TDCJ 3.16'!A68</f>
        <v>61</v>
      </c>
      <c r="B66" s="1039" t="s">
        <v>4790</v>
      </c>
      <c r="C66" s="1040"/>
      <c r="D66" s="1040"/>
      <c r="E66" s="1040"/>
      <c r="F66" s="1040"/>
      <c r="G66" s="1040"/>
      <c r="H66" s="1040"/>
      <c r="I66" s="1040"/>
      <c r="J66" s="1040"/>
      <c r="K66" s="1040"/>
      <c r="L66" s="1040"/>
      <c r="M66" s="1040"/>
      <c r="N66" s="1041"/>
    </row>
    <row r="67" spans="1:14" ht="45" customHeight="1" x14ac:dyDescent="0.2">
      <c r="A67" s="152">
        <f>+'[4]TDCJ 3.16'!A69</f>
        <v>62</v>
      </c>
      <c r="B67" s="1039" t="s">
        <v>4791</v>
      </c>
      <c r="C67" s="1040"/>
      <c r="D67" s="1040"/>
      <c r="E67" s="1040"/>
      <c r="F67" s="1040"/>
      <c r="G67" s="1040"/>
      <c r="H67" s="1040"/>
      <c r="I67" s="1040"/>
      <c r="J67" s="1040"/>
      <c r="K67" s="1040"/>
      <c r="L67" s="1040"/>
      <c r="M67" s="1040"/>
      <c r="N67" s="1041"/>
    </row>
    <row r="68" spans="1:14" ht="45" customHeight="1" x14ac:dyDescent="0.2">
      <c r="A68" s="152">
        <f>+'[4]TDCJ 3.16'!A70</f>
        <v>63</v>
      </c>
      <c r="B68" s="1039" t="s">
        <v>4792</v>
      </c>
      <c r="C68" s="1040"/>
      <c r="D68" s="1040"/>
      <c r="E68" s="1040"/>
      <c r="F68" s="1040"/>
      <c r="G68" s="1040"/>
      <c r="H68" s="1040"/>
      <c r="I68" s="1040"/>
      <c r="J68" s="1040"/>
      <c r="K68" s="1040"/>
      <c r="L68" s="1040"/>
      <c r="M68" s="1040"/>
      <c r="N68" s="1041"/>
    </row>
    <row r="69" spans="1:14" ht="45" customHeight="1" x14ac:dyDescent="0.2">
      <c r="A69" s="152">
        <f>+'[4]TDCJ 3.16'!A71</f>
        <v>64</v>
      </c>
      <c r="B69" s="1039" t="s">
        <v>4793</v>
      </c>
      <c r="C69" s="1040"/>
      <c r="D69" s="1040"/>
      <c r="E69" s="1040"/>
      <c r="F69" s="1040"/>
      <c r="G69" s="1040"/>
      <c r="H69" s="1040"/>
      <c r="I69" s="1040"/>
      <c r="J69" s="1040"/>
      <c r="K69" s="1040"/>
      <c r="L69" s="1040"/>
      <c r="M69" s="1040"/>
      <c r="N69" s="1041"/>
    </row>
    <row r="70" spans="1:14" ht="45" customHeight="1" x14ac:dyDescent="0.2">
      <c r="A70" s="152">
        <f>+'[4]TDCJ 3.16'!A72</f>
        <v>65</v>
      </c>
      <c r="B70" s="1039" t="s">
        <v>4794</v>
      </c>
      <c r="C70" s="1040"/>
      <c r="D70" s="1040"/>
      <c r="E70" s="1040"/>
      <c r="F70" s="1040"/>
      <c r="G70" s="1040"/>
      <c r="H70" s="1040"/>
      <c r="I70" s="1040"/>
      <c r="J70" s="1040"/>
      <c r="K70" s="1040"/>
      <c r="L70" s="1040"/>
      <c r="M70" s="1040"/>
      <c r="N70" s="1041"/>
    </row>
    <row r="71" spans="1:14" ht="45" customHeight="1" x14ac:dyDescent="0.2">
      <c r="A71" s="152">
        <f>+'[4]TDCJ 3.16'!A73</f>
        <v>66</v>
      </c>
      <c r="B71" s="1039" t="s">
        <v>4795</v>
      </c>
      <c r="C71" s="1040"/>
      <c r="D71" s="1040"/>
      <c r="E71" s="1040"/>
      <c r="F71" s="1040"/>
      <c r="G71" s="1040"/>
      <c r="H71" s="1040"/>
      <c r="I71" s="1040"/>
      <c r="J71" s="1040"/>
      <c r="K71" s="1040"/>
      <c r="L71" s="1040"/>
      <c r="M71" s="1040"/>
      <c r="N71" s="1041"/>
    </row>
    <row r="72" spans="1:14" ht="45" customHeight="1" x14ac:dyDescent="0.2">
      <c r="A72" s="152">
        <f>+'[4]TDCJ 3.16'!A74</f>
        <v>67</v>
      </c>
      <c r="B72" s="1039" t="s">
        <v>4796</v>
      </c>
      <c r="C72" s="1040"/>
      <c r="D72" s="1040"/>
      <c r="E72" s="1040"/>
      <c r="F72" s="1040"/>
      <c r="G72" s="1040"/>
      <c r="H72" s="1040"/>
      <c r="I72" s="1040"/>
      <c r="J72" s="1040"/>
      <c r="K72" s="1040"/>
      <c r="L72" s="1040"/>
      <c r="M72" s="1040"/>
      <c r="N72" s="1041"/>
    </row>
    <row r="73" spans="1:14" ht="45" customHeight="1" x14ac:dyDescent="0.2">
      <c r="A73" s="152">
        <f>+'[4]TDCJ 3.16'!A75</f>
        <v>68</v>
      </c>
      <c r="B73" s="1039" t="s">
        <v>4797</v>
      </c>
      <c r="C73" s="1040"/>
      <c r="D73" s="1040"/>
      <c r="E73" s="1040"/>
      <c r="F73" s="1040"/>
      <c r="G73" s="1040"/>
      <c r="H73" s="1040"/>
      <c r="I73" s="1040"/>
      <c r="J73" s="1040"/>
      <c r="K73" s="1040"/>
      <c r="L73" s="1040"/>
      <c r="M73" s="1040"/>
      <c r="N73" s="1041"/>
    </row>
    <row r="74" spans="1:14" ht="45" customHeight="1" x14ac:dyDescent="0.2">
      <c r="A74" s="152">
        <f>+'[4]TDCJ 3.16'!A76</f>
        <v>69</v>
      </c>
      <c r="B74" s="1039" t="s">
        <v>4798</v>
      </c>
      <c r="C74" s="1040"/>
      <c r="D74" s="1040"/>
      <c r="E74" s="1040"/>
      <c r="F74" s="1040"/>
      <c r="G74" s="1040"/>
      <c r="H74" s="1040"/>
      <c r="I74" s="1040"/>
      <c r="J74" s="1040"/>
      <c r="K74" s="1040"/>
      <c r="L74" s="1040"/>
      <c r="M74" s="1040"/>
      <c r="N74" s="1041"/>
    </row>
    <row r="75" spans="1:14" ht="45" customHeight="1" x14ac:dyDescent="0.2">
      <c r="A75" s="152">
        <f>+'[4]TDCJ 3.16'!A77</f>
        <v>70</v>
      </c>
      <c r="B75" s="1039" t="s">
        <v>4799</v>
      </c>
      <c r="C75" s="1040"/>
      <c r="D75" s="1040"/>
      <c r="E75" s="1040"/>
      <c r="F75" s="1040"/>
      <c r="G75" s="1040"/>
      <c r="H75" s="1040"/>
      <c r="I75" s="1040"/>
      <c r="J75" s="1040"/>
      <c r="K75" s="1040"/>
      <c r="L75" s="1040"/>
      <c r="M75" s="1040"/>
      <c r="N75" s="1041"/>
    </row>
    <row r="76" spans="1:14" ht="45" customHeight="1" x14ac:dyDescent="0.2">
      <c r="A76" s="152">
        <f>+'[4]TDCJ 3.16'!A78</f>
        <v>71</v>
      </c>
      <c r="B76" s="1039" t="s">
        <v>4800</v>
      </c>
      <c r="C76" s="1040"/>
      <c r="D76" s="1040"/>
      <c r="E76" s="1040"/>
      <c r="F76" s="1040"/>
      <c r="G76" s="1040"/>
      <c r="H76" s="1040"/>
      <c r="I76" s="1040"/>
      <c r="J76" s="1040"/>
      <c r="K76" s="1040"/>
      <c r="L76" s="1040"/>
      <c r="M76" s="1040"/>
      <c r="N76" s="1041"/>
    </row>
    <row r="77" spans="1:14" ht="45" customHeight="1" x14ac:dyDescent="0.2">
      <c r="A77" s="152">
        <f>+'[4]TDCJ 3.16'!A79</f>
        <v>72</v>
      </c>
      <c r="B77" s="1039" t="s">
        <v>4801</v>
      </c>
      <c r="C77" s="1040"/>
      <c r="D77" s="1040"/>
      <c r="E77" s="1040"/>
      <c r="F77" s="1040"/>
      <c r="G77" s="1040"/>
      <c r="H77" s="1040"/>
      <c r="I77" s="1040"/>
      <c r="J77" s="1040"/>
      <c r="K77" s="1040"/>
      <c r="L77" s="1040"/>
      <c r="M77" s="1040"/>
      <c r="N77" s="1041"/>
    </row>
    <row r="78" spans="1:14" ht="45" customHeight="1" x14ac:dyDescent="0.2">
      <c r="A78" s="152">
        <f>+'[4]TDCJ 3.16'!A80</f>
        <v>73</v>
      </c>
      <c r="B78" s="1039" t="s">
        <v>4802</v>
      </c>
      <c r="C78" s="1040"/>
      <c r="D78" s="1040"/>
      <c r="E78" s="1040"/>
      <c r="F78" s="1040"/>
      <c r="G78" s="1040"/>
      <c r="H78" s="1040"/>
      <c r="I78" s="1040"/>
      <c r="J78" s="1040"/>
      <c r="K78" s="1040"/>
      <c r="L78" s="1040"/>
      <c r="M78" s="1040"/>
      <c r="N78" s="1041"/>
    </row>
    <row r="79" spans="1:14" ht="45" customHeight="1" x14ac:dyDescent="0.2">
      <c r="A79" s="152">
        <f>+'[4]TDCJ 3.16'!A81</f>
        <v>74</v>
      </c>
      <c r="B79" s="1039" t="s">
        <v>4803</v>
      </c>
      <c r="C79" s="1040"/>
      <c r="D79" s="1040"/>
      <c r="E79" s="1040"/>
      <c r="F79" s="1040"/>
      <c r="G79" s="1040"/>
      <c r="H79" s="1040"/>
      <c r="I79" s="1040"/>
      <c r="J79" s="1040"/>
      <c r="K79" s="1040"/>
      <c r="L79" s="1040"/>
      <c r="M79" s="1040"/>
      <c r="N79" s="1041"/>
    </row>
    <row r="80" spans="1:14" ht="45" customHeight="1" x14ac:dyDescent="0.2">
      <c r="A80" s="152">
        <f>+'[4]TDCJ 3.16'!A82</f>
        <v>75</v>
      </c>
      <c r="B80" s="1039" t="s">
        <v>4804</v>
      </c>
      <c r="C80" s="1040"/>
      <c r="D80" s="1040"/>
      <c r="E80" s="1040"/>
      <c r="F80" s="1040"/>
      <c r="G80" s="1040"/>
      <c r="H80" s="1040"/>
      <c r="I80" s="1040"/>
      <c r="J80" s="1040"/>
      <c r="K80" s="1040"/>
      <c r="L80" s="1040"/>
      <c r="M80" s="1040"/>
      <c r="N80" s="1041"/>
    </row>
    <row r="81" spans="1:14" ht="45" customHeight="1" x14ac:dyDescent="0.2">
      <c r="A81" s="152">
        <f>+'[4]TDCJ 3.16'!A83</f>
        <v>76</v>
      </c>
      <c r="B81" s="1039" t="s">
        <v>4805</v>
      </c>
      <c r="C81" s="1040"/>
      <c r="D81" s="1040"/>
      <c r="E81" s="1040"/>
      <c r="F81" s="1040"/>
      <c r="G81" s="1040"/>
      <c r="H81" s="1040"/>
      <c r="I81" s="1040"/>
      <c r="J81" s="1040"/>
      <c r="K81" s="1040"/>
      <c r="L81" s="1040"/>
      <c r="M81" s="1040"/>
      <c r="N81" s="1041"/>
    </row>
    <row r="82" spans="1:14" ht="45" customHeight="1" x14ac:dyDescent="0.2">
      <c r="A82" s="152">
        <f>+'[4]TDCJ 3.16'!A84</f>
        <v>77</v>
      </c>
      <c r="B82" s="1039" t="s">
        <v>4806</v>
      </c>
      <c r="C82" s="1040"/>
      <c r="D82" s="1040"/>
      <c r="E82" s="1040"/>
      <c r="F82" s="1040"/>
      <c r="G82" s="1040"/>
      <c r="H82" s="1040"/>
      <c r="I82" s="1040"/>
      <c r="J82" s="1040"/>
      <c r="K82" s="1040"/>
      <c r="L82" s="1040"/>
      <c r="M82" s="1040"/>
      <c r="N82" s="1041"/>
    </row>
    <row r="83" spans="1:14" ht="45" customHeight="1" x14ac:dyDescent="0.2">
      <c r="A83" s="152">
        <f>+'[4]TDCJ 3.16'!A85</f>
        <v>78</v>
      </c>
      <c r="B83" s="1039" t="s">
        <v>4807</v>
      </c>
      <c r="C83" s="1040"/>
      <c r="D83" s="1040"/>
      <c r="E83" s="1040"/>
      <c r="F83" s="1040"/>
      <c r="G83" s="1040"/>
      <c r="H83" s="1040"/>
      <c r="I83" s="1040"/>
      <c r="J83" s="1040"/>
      <c r="K83" s="1040"/>
      <c r="L83" s="1040"/>
      <c r="M83" s="1040"/>
      <c r="N83" s="1041"/>
    </row>
    <row r="84" spans="1:14" ht="45" customHeight="1" x14ac:dyDescent="0.2">
      <c r="A84" s="152">
        <f>+'[4]TDCJ 3.16'!A86</f>
        <v>79</v>
      </c>
      <c r="B84" s="1039" t="s">
        <v>4808</v>
      </c>
      <c r="C84" s="1040"/>
      <c r="D84" s="1040"/>
      <c r="E84" s="1040"/>
      <c r="F84" s="1040"/>
      <c r="G84" s="1040"/>
      <c r="H84" s="1040"/>
      <c r="I84" s="1040"/>
      <c r="J84" s="1040"/>
      <c r="K84" s="1040"/>
      <c r="L84" s="1040"/>
      <c r="M84" s="1040"/>
      <c r="N84" s="1041"/>
    </row>
    <row r="85" spans="1:14" ht="45" customHeight="1" x14ac:dyDescent="0.2">
      <c r="A85" s="152">
        <f>+'[4]TDCJ 3.16'!A87</f>
        <v>80</v>
      </c>
      <c r="B85" s="1039" t="s">
        <v>4809</v>
      </c>
      <c r="C85" s="1040"/>
      <c r="D85" s="1040"/>
      <c r="E85" s="1040"/>
      <c r="F85" s="1040"/>
      <c r="G85" s="1040"/>
      <c r="H85" s="1040"/>
      <c r="I85" s="1040"/>
      <c r="J85" s="1040"/>
      <c r="K85" s="1040"/>
      <c r="L85" s="1040"/>
      <c r="M85" s="1040"/>
      <c r="N85" s="1041"/>
    </row>
    <row r="86" spans="1:14" ht="45" customHeight="1" x14ac:dyDescent="0.2">
      <c r="A86" s="152">
        <f>+'[4]TDCJ 3.16'!A88</f>
        <v>81</v>
      </c>
      <c r="B86" s="1039" t="s">
        <v>4810</v>
      </c>
      <c r="C86" s="1040"/>
      <c r="D86" s="1040"/>
      <c r="E86" s="1040"/>
      <c r="F86" s="1040"/>
      <c r="G86" s="1040"/>
      <c r="H86" s="1040"/>
      <c r="I86" s="1040"/>
      <c r="J86" s="1040"/>
      <c r="K86" s="1040"/>
      <c r="L86" s="1040"/>
      <c r="M86" s="1040"/>
      <c r="N86" s="1041"/>
    </row>
    <row r="87" spans="1:14" ht="45" customHeight="1" x14ac:dyDescent="0.2">
      <c r="A87" s="152">
        <f>+'[4]TDCJ 3.16'!A89</f>
        <v>82</v>
      </c>
      <c r="B87" s="1039" t="s">
        <v>4811</v>
      </c>
      <c r="C87" s="1040"/>
      <c r="D87" s="1040"/>
      <c r="E87" s="1040"/>
      <c r="F87" s="1040"/>
      <c r="G87" s="1040"/>
      <c r="H87" s="1040"/>
      <c r="I87" s="1040"/>
      <c r="J87" s="1040"/>
      <c r="K87" s="1040"/>
      <c r="L87" s="1040"/>
      <c r="M87" s="1040"/>
      <c r="N87" s="1041"/>
    </row>
    <row r="88" spans="1:14" ht="45" customHeight="1" x14ac:dyDescent="0.2">
      <c r="A88" s="152">
        <f>+'[4]TDCJ 3.16'!A90</f>
        <v>83</v>
      </c>
      <c r="B88" s="1039" t="s">
        <v>4812</v>
      </c>
      <c r="C88" s="1040"/>
      <c r="D88" s="1040"/>
      <c r="E88" s="1040"/>
      <c r="F88" s="1040"/>
      <c r="G88" s="1040"/>
      <c r="H88" s="1040"/>
      <c r="I88" s="1040"/>
      <c r="J88" s="1040"/>
      <c r="K88" s="1040"/>
      <c r="L88" s="1040"/>
      <c r="M88" s="1040"/>
      <c r="N88" s="1041"/>
    </row>
    <row r="89" spans="1:14" ht="45" customHeight="1" x14ac:dyDescent="0.2">
      <c r="A89" s="152">
        <f>+'[4]TDCJ 3.16'!A91</f>
        <v>84</v>
      </c>
      <c r="B89" s="1039" t="s">
        <v>4813</v>
      </c>
      <c r="C89" s="1040"/>
      <c r="D89" s="1040"/>
      <c r="E89" s="1040"/>
      <c r="F89" s="1040"/>
      <c r="G89" s="1040"/>
      <c r="H89" s="1040"/>
      <c r="I89" s="1040"/>
      <c r="J89" s="1040"/>
      <c r="K89" s="1040"/>
      <c r="L89" s="1040"/>
      <c r="M89" s="1040"/>
      <c r="N89" s="1041"/>
    </row>
    <row r="90" spans="1:14" ht="45" customHeight="1" x14ac:dyDescent="0.2">
      <c r="A90" s="152">
        <f>+'[4]TDCJ 3.16'!A92</f>
        <v>85</v>
      </c>
      <c r="B90" s="1039" t="s">
        <v>4814</v>
      </c>
      <c r="C90" s="1040"/>
      <c r="D90" s="1040"/>
      <c r="E90" s="1040"/>
      <c r="F90" s="1040"/>
      <c r="G90" s="1040"/>
      <c r="H90" s="1040"/>
      <c r="I90" s="1040"/>
      <c r="J90" s="1040"/>
      <c r="K90" s="1040"/>
      <c r="L90" s="1040"/>
      <c r="M90" s="1040"/>
      <c r="N90" s="1041"/>
    </row>
    <row r="91" spans="1:14" ht="45" customHeight="1" x14ac:dyDescent="0.2">
      <c r="A91" s="152">
        <f>+'[4]TDCJ 3.16'!A93</f>
        <v>86</v>
      </c>
      <c r="B91" s="1039" t="s">
        <v>4815</v>
      </c>
      <c r="C91" s="1040"/>
      <c r="D91" s="1040"/>
      <c r="E91" s="1040"/>
      <c r="F91" s="1040"/>
      <c r="G91" s="1040"/>
      <c r="H91" s="1040"/>
      <c r="I91" s="1040"/>
      <c r="J91" s="1040"/>
      <c r="K91" s="1040"/>
      <c r="L91" s="1040"/>
      <c r="M91" s="1040"/>
      <c r="N91" s="1041"/>
    </row>
    <row r="92" spans="1:14" ht="45" customHeight="1" x14ac:dyDescent="0.2">
      <c r="A92" s="152">
        <f>+'[4]TDCJ 3.16'!A94</f>
        <v>87</v>
      </c>
      <c r="B92" s="1039" t="s">
        <v>4816</v>
      </c>
      <c r="C92" s="1040"/>
      <c r="D92" s="1040"/>
      <c r="E92" s="1040"/>
      <c r="F92" s="1040"/>
      <c r="G92" s="1040"/>
      <c r="H92" s="1040"/>
      <c r="I92" s="1040"/>
      <c r="J92" s="1040"/>
      <c r="K92" s="1040"/>
      <c r="L92" s="1040"/>
      <c r="M92" s="1040"/>
      <c r="N92" s="1041"/>
    </row>
    <row r="93" spans="1:14" ht="45" customHeight="1" x14ac:dyDescent="0.2">
      <c r="A93" s="152">
        <f>+'[4]TDCJ 3.16'!A95</f>
        <v>88</v>
      </c>
      <c r="B93" s="1039" t="s">
        <v>4817</v>
      </c>
      <c r="C93" s="1040"/>
      <c r="D93" s="1040"/>
      <c r="E93" s="1040"/>
      <c r="F93" s="1040"/>
      <c r="G93" s="1040"/>
      <c r="H93" s="1040"/>
      <c r="I93" s="1040"/>
      <c r="J93" s="1040"/>
      <c r="K93" s="1040"/>
      <c r="L93" s="1040"/>
      <c r="M93" s="1040"/>
      <c r="N93" s="1041"/>
    </row>
    <row r="94" spans="1:14" ht="48" customHeight="1" x14ac:dyDescent="0.2">
      <c r="A94" s="152">
        <f>+'[4]TDCJ 3.16'!A96</f>
        <v>89</v>
      </c>
      <c r="B94" s="1039" t="s">
        <v>4818</v>
      </c>
      <c r="C94" s="1040"/>
      <c r="D94" s="1040"/>
      <c r="E94" s="1040"/>
      <c r="F94" s="1040"/>
      <c r="G94" s="1040"/>
      <c r="H94" s="1040"/>
      <c r="I94" s="1040"/>
      <c r="J94" s="1040"/>
      <c r="K94" s="1040"/>
      <c r="L94" s="1040"/>
      <c r="M94" s="1040"/>
      <c r="N94" s="1041"/>
    </row>
    <row r="95" spans="1:14" ht="48" customHeight="1" x14ac:dyDescent="0.2">
      <c r="A95" s="152">
        <f>+'[4]TDCJ 3.16'!A97</f>
        <v>90</v>
      </c>
      <c r="B95" s="1039" t="s">
        <v>4819</v>
      </c>
      <c r="C95" s="1040"/>
      <c r="D95" s="1040"/>
      <c r="E95" s="1040"/>
      <c r="F95" s="1040"/>
      <c r="G95" s="1040"/>
      <c r="H95" s="1040"/>
      <c r="I95" s="1040"/>
      <c r="J95" s="1040"/>
      <c r="K95" s="1040"/>
      <c r="L95" s="1040"/>
      <c r="M95" s="1040"/>
      <c r="N95" s="1041"/>
    </row>
  </sheetData>
  <mergeCells count="93">
    <mergeCell ref="B14:N14"/>
    <mergeCell ref="C1:D1"/>
    <mergeCell ref="C2:D2"/>
    <mergeCell ref="C3:D3"/>
    <mergeCell ref="A5:A7"/>
    <mergeCell ref="B5:N7"/>
    <mergeCell ref="B8:N8"/>
    <mergeCell ref="B9:N9"/>
    <mergeCell ref="B10:N10"/>
    <mergeCell ref="B11:N11"/>
    <mergeCell ref="B12:N12"/>
    <mergeCell ref="B13:N13"/>
    <mergeCell ref="B26:N26"/>
    <mergeCell ref="B15:N15"/>
    <mergeCell ref="B16:N16"/>
    <mergeCell ref="B17:N17"/>
    <mergeCell ref="B18:N18"/>
    <mergeCell ref="B19:N19"/>
    <mergeCell ref="B20:N20"/>
    <mergeCell ref="B21:N21"/>
    <mergeCell ref="B22:N22"/>
    <mergeCell ref="B23:N23"/>
    <mergeCell ref="B24:N24"/>
    <mergeCell ref="B25:N25"/>
    <mergeCell ref="B38:N38"/>
    <mergeCell ref="B27:N27"/>
    <mergeCell ref="B28:N28"/>
    <mergeCell ref="B29:N29"/>
    <mergeCell ref="B30:N30"/>
    <mergeCell ref="B31:N31"/>
    <mergeCell ref="B32:N32"/>
    <mergeCell ref="B33:N33"/>
    <mergeCell ref="B34:N34"/>
    <mergeCell ref="B35:N35"/>
    <mergeCell ref="B36:N36"/>
    <mergeCell ref="B37:N37"/>
    <mergeCell ref="B50:N50"/>
    <mergeCell ref="B39:N39"/>
    <mergeCell ref="B40:N40"/>
    <mergeCell ref="B41:N41"/>
    <mergeCell ref="B42:N42"/>
    <mergeCell ref="B43:N43"/>
    <mergeCell ref="B44:N44"/>
    <mergeCell ref="B45:N45"/>
    <mergeCell ref="B46:N46"/>
    <mergeCell ref="B47:N47"/>
    <mergeCell ref="B48:N48"/>
    <mergeCell ref="B49:N49"/>
    <mergeCell ref="B62:N62"/>
    <mergeCell ref="B51:N51"/>
    <mergeCell ref="B52:N52"/>
    <mergeCell ref="B53:N53"/>
    <mergeCell ref="B54:N54"/>
    <mergeCell ref="B55:N55"/>
    <mergeCell ref="B56:N56"/>
    <mergeCell ref="B57:N57"/>
    <mergeCell ref="B58:N58"/>
    <mergeCell ref="B59:N59"/>
    <mergeCell ref="B60:N60"/>
    <mergeCell ref="B61:N61"/>
    <mergeCell ref="B74:N74"/>
    <mergeCell ref="B63:N63"/>
    <mergeCell ref="B64:N64"/>
    <mergeCell ref="B65:N65"/>
    <mergeCell ref="B66:N66"/>
    <mergeCell ref="B67:N67"/>
    <mergeCell ref="B68:N68"/>
    <mergeCell ref="B69:N69"/>
    <mergeCell ref="B70:N70"/>
    <mergeCell ref="B71:N71"/>
    <mergeCell ref="B72:N72"/>
    <mergeCell ref="B73:N73"/>
    <mergeCell ref="B86:N86"/>
    <mergeCell ref="B75:N75"/>
    <mergeCell ref="B76:N76"/>
    <mergeCell ref="B77:N77"/>
    <mergeCell ref="B78:N78"/>
    <mergeCell ref="B79:N79"/>
    <mergeCell ref="B80:N80"/>
    <mergeCell ref="B81:N81"/>
    <mergeCell ref="B82:N82"/>
    <mergeCell ref="B83:N83"/>
    <mergeCell ref="B84:N84"/>
    <mergeCell ref="B85:N85"/>
    <mergeCell ref="B93:N93"/>
    <mergeCell ref="B94:N94"/>
    <mergeCell ref="B95:N95"/>
    <mergeCell ref="B87:N87"/>
    <mergeCell ref="B88:N88"/>
    <mergeCell ref="B89:N89"/>
    <mergeCell ref="B90:N90"/>
    <mergeCell ref="B91:N91"/>
    <mergeCell ref="B92:N9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topLeftCell="B1" workbookViewId="0">
      <selection activeCell="B15" sqref="B15:N15"/>
    </sheetView>
  </sheetViews>
  <sheetFormatPr defaultColWidth="8.77734375" defaultRowHeight="15" x14ac:dyDescent="0.2"/>
  <cols>
    <col min="1" max="1" width="10.109375" style="524" customWidth="1"/>
    <col min="2" max="2" width="13.88671875" style="148" customWidth="1"/>
    <col min="3" max="3" width="24" style="148" customWidth="1"/>
    <col min="4" max="4" width="51.33203125" style="148" customWidth="1"/>
    <col min="5" max="5" width="18" style="148" customWidth="1"/>
    <col min="6" max="6" width="14.5546875" style="148" customWidth="1"/>
    <col min="7" max="7" width="14.33203125" style="148" customWidth="1"/>
    <col min="8" max="9" width="12.88671875" style="148" customWidth="1"/>
    <col min="10" max="10" width="13.33203125" style="148" customWidth="1"/>
    <col min="11" max="11" width="12.88671875" style="148" customWidth="1"/>
    <col min="12" max="13" width="13.21875" style="148" customWidth="1"/>
    <col min="14" max="14" width="17" style="148" customWidth="1"/>
    <col min="15" max="15" width="12.109375" style="148" customWidth="1"/>
    <col min="16" max="16" width="11.5546875" style="148" customWidth="1"/>
    <col min="17" max="17" width="9.6640625" style="148" bestFit="1" customWidth="1"/>
    <col min="18" max="18" width="7.77734375" style="148" customWidth="1"/>
    <col min="19" max="19" width="12.6640625" style="148" customWidth="1"/>
    <col min="20" max="21" width="12.5546875" style="148" customWidth="1"/>
    <col min="22" max="16384" width="8.77734375" style="148"/>
  </cols>
  <sheetData>
    <row r="1" spans="1:14" ht="15.75" x14ac:dyDescent="0.25">
      <c r="B1" s="265" t="s">
        <v>3</v>
      </c>
      <c r="C1" s="866" t="s">
        <v>3342</v>
      </c>
      <c r="D1" s="867"/>
      <c r="E1" s="108"/>
      <c r="I1" s="149"/>
    </row>
    <row r="2" spans="1:14" ht="15.75" x14ac:dyDescent="0.25">
      <c r="B2" s="265" t="s">
        <v>4</v>
      </c>
      <c r="C2" s="878">
        <v>42628</v>
      </c>
      <c r="D2" s="879"/>
      <c r="E2" s="266"/>
      <c r="G2" s="149"/>
      <c r="H2" s="151"/>
      <c r="I2" s="149"/>
      <c r="J2" s="149"/>
      <c r="M2" s="267"/>
    </row>
    <row r="3" spans="1:14" ht="15.75" x14ac:dyDescent="0.25">
      <c r="B3" s="265" t="s">
        <v>5</v>
      </c>
      <c r="C3" s="880" t="s">
        <v>3343</v>
      </c>
      <c r="D3" s="877"/>
      <c r="E3" s="268"/>
    </row>
    <row r="4" spans="1:14" ht="15.75" x14ac:dyDescent="0.25">
      <c r="B4" s="269"/>
      <c r="C4" s="270"/>
      <c r="D4" s="271"/>
      <c r="E4" s="271"/>
    </row>
    <row r="5" spans="1:14" x14ac:dyDescent="0.2">
      <c r="A5" s="881" t="s">
        <v>10</v>
      </c>
      <c r="B5" s="884" t="s">
        <v>27</v>
      </c>
      <c r="C5" s="885"/>
      <c r="D5" s="885"/>
      <c r="E5" s="885"/>
      <c r="F5" s="885"/>
      <c r="G5" s="885"/>
      <c r="H5" s="885"/>
      <c r="I5" s="885"/>
      <c r="J5" s="885"/>
      <c r="K5" s="885"/>
      <c r="L5" s="885"/>
      <c r="M5" s="885"/>
      <c r="N5" s="886"/>
    </row>
    <row r="6" spans="1:14" x14ac:dyDescent="0.2">
      <c r="A6" s="882"/>
      <c r="B6" s="887"/>
      <c r="C6" s="888"/>
      <c r="D6" s="888"/>
      <c r="E6" s="888"/>
      <c r="F6" s="888"/>
      <c r="G6" s="888"/>
      <c r="H6" s="888"/>
      <c r="I6" s="888"/>
      <c r="J6" s="888"/>
      <c r="K6" s="888"/>
      <c r="L6" s="888"/>
      <c r="M6" s="888"/>
      <c r="N6" s="889"/>
    </row>
    <row r="7" spans="1:14" s="271" customFormat="1" x14ac:dyDescent="0.2">
      <c r="A7" s="883"/>
      <c r="B7" s="890"/>
      <c r="C7" s="891"/>
      <c r="D7" s="891"/>
      <c r="E7" s="891"/>
      <c r="F7" s="891"/>
      <c r="G7" s="891"/>
      <c r="H7" s="891"/>
      <c r="I7" s="891"/>
      <c r="J7" s="891"/>
      <c r="K7" s="891"/>
      <c r="L7" s="891"/>
      <c r="M7" s="891"/>
      <c r="N7" s="892"/>
    </row>
    <row r="8" spans="1:14" s="271" customFormat="1" x14ac:dyDescent="0.2">
      <c r="A8" s="525"/>
      <c r="B8" s="866"/>
      <c r="C8" s="875"/>
      <c r="D8" s="875"/>
      <c r="E8" s="875"/>
      <c r="F8" s="875"/>
      <c r="G8" s="875"/>
      <c r="H8" s="875"/>
      <c r="I8" s="875"/>
      <c r="J8" s="875"/>
      <c r="K8" s="875"/>
      <c r="L8" s="875"/>
      <c r="M8" s="875"/>
      <c r="N8" s="867"/>
    </row>
    <row r="9" spans="1:14" s="271" customFormat="1" x14ac:dyDescent="0.2">
      <c r="A9" s="525" t="s">
        <v>5714</v>
      </c>
      <c r="B9" s="866" t="s">
        <v>5715</v>
      </c>
      <c r="C9" s="875"/>
      <c r="D9" s="875"/>
      <c r="E9" s="875"/>
      <c r="F9" s="875"/>
      <c r="G9" s="875"/>
      <c r="H9" s="875"/>
      <c r="I9" s="875"/>
      <c r="J9" s="875"/>
      <c r="K9" s="875"/>
      <c r="L9" s="875"/>
      <c r="M9" s="875"/>
      <c r="N9" s="867"/>
    </row>
    <row r="10" spans="1:14" s="271" customFormat="1" x14ac:dyDescent="0.2">
      <c r="A10" s="525">
        <v>58</v>
      </c>
      <c r="B10" s="866" t="s">
        <v>5716</v>
      </c>
      <c r="C10" s="875"/>
      <c r="D10" s="875"/>
      <c r="E10" s="875"/>
      <c r="F10" s="875"/>
      <c r="G10" s="875"/>
      <c r="H10" s="875"/>
      <c r="I10" s="875"/>
      <c r="J10" s="875"/>
      <c r="K10" s="875"/>
      <c r="L10" s="875"/>
      <c r="M10" s="875"/>
      <c r="N10" s="867"/>
    </row>
    <row r="11" spans="1:14" s="271" customFormat="1" x14ac:dyDescent="0.2">
      <c r="A11" s="525">
        <v>84</v>
      </c>
      <c r="B11" s="866" t="s">
        <v>5717</v>
      </c>
      <c r="C11" s="875"/>
      <c r="D11" s="875"/>
      <c r="E11" s="875"/>
      <c r="F11" s="875"/>
      <c r="G11" s="875"/>
      <c r="H11" s="875"/>
      <c r="I11" s="875"/>
      <c r="J11" s="875"/>
      <c r="K11" s="875"/>
      <c r="L11" s="875"/>
      <c r="M11" s="875"/>
      <c r="N11" s="867"/>
    </row>
    <row r="12" spans="1:14" s="271" customFormat="1" x14ac:dyDescent="0.2">
      <c r="A12" s="525">
        <v>108</v>
      </c>
      <c r="B12" s="866" t="s">
        <v>5718</v>
      </c>
      <c r="C12" s="875"/>
      <c r="D12" s="875"/>
      <c r="E12" s="875"/>
      <c r="F12" s="875"/>
      <c r="G12" s="875"/>
      <c r="H12" s="875"/>
      <c r="I12" s="875"/>
      <c r="J12" s="875"/>
      <c r="K12" s="875"/>
      <c r="L12" s="875"/>
      <c r="M12" s="875"/>
      <c r="N12" s="867"/>
    </row>
    <row r="13" spans="1:14" s="271" customFormat="1" x14ac:dyDescent="0.2">
      <c r="A13" s="525">
        <v>128</v>
      </c>
      <c r="B13" s="866" t="s">
        <v>5719</v>
      </c>
      <c r="C13" s="875"/>
      <c r="D13" s="875"/>
      <c r="E13" s="875"/>
      <c r="F13" s="875"/>
      <c r="G13" s="875"/>
      <c r="H13" s="875"/>
      <c r="I13" s="875"/>
      <c r="J13" s="875"/>
      <c r="K13" s="875"/>
      <c r="L13" s="875"/>
      <c r="M13" s="875"/>
      <c r="N13" s="867"/>
    </row>
    <row r="14" spans="1:14" s="271" customFormat="1" x14ac:dyDescent="0.2">
      <c r="A14" s="526">
        <v>129</v>
      </c>
      <c r="B14" s="866" t="s">
        <v>5720</v>
      </c>
      <c r="C14" s="875"/>
      <c r="D14" s="875"/>
      <c r="E14" s="875"/>
      <c r="F14" s="875"/>
      <c r="G14" s="875"/>
      <c r="H14" s="875"/>
      <c r="I14" s="875"/>
      <c r="J14" s="875"/>
      <c r="K14" s="875"/>
      <c r="L14" s="875"/>
      <c r="M14" s="875"/>
      <c r="N14" s="867"/>
    </row>
    <row r="15" spans="1:14" s="271" customFormat="1" x14ac:dyDescent="0.2">
      <c r="A15" s="526">
        <v>130</v>
      </c>
      <c r="B15" s="866" t="s">
        <v>5059</v>
      </c>
      <c r="C15" s="875"/>
      <c r="D15" s="875"/>
      <c r="E15" s="875"/>
      <c r="F15" s="875"/>
      <c r="G15" s="875"/>
      <c r="H15" s="875"/>
      <c r="I15" s="875"/>
      <c r="J15" s="875"/>
      <c r="K15" s="875"/>
      <c r="L15" s="875"/>
      <c r="M15" s="875"/>
      <c r="N15" s="867"/>
    </row>
    <row r="16" spans="1:14" s="271" customFormat="1" x14ac:dyDescent="0.2">
      <c r="A16" s="526"/>
      <c r="B16" s="866"/>
      <c r="C16" s="875"/>
      <c r="D16" s="875"/>
      <c r="E16" s="875"/>
      <c r="F16" s="875"/>
      <c r="G16" s="875"/>
      <c r="H16" s="875"/>
      <c r="I16" s="875"/>
      <c r="J16" s="875"/>
      <c r="K16" s="875"/>
      <c r="L16" s="875"/>
      <c r="M16" s="875"/>
      <c r="N16" s="867"/>
    </row>
    <row r="17" spans="1:14" s="271" customFormat="1" x14ac:dyDescent="0.2">
      <c r="A17" s="526"/>
      <c r="B17" s="654"/>
      <c r="C17" s="661"/>
      <c r="D17" s="661"/>
      <c r="E17" s="661"/>
      <c r="F17" s="661"/>
      <c r="G17" s="661"/>
      <c r="H17" s="661"/>
      <c r="I17" s="661"/>
      <c r="J17" s="661"/>
      <c r="K17" s="661"/>
      <c r="L17" s="661"/>
      <c r="M17" s="661"/>
      <c r="N17" s="655"/>
    </row>
    <row r="18" spans="1:14" s="271" customFormat="1" x14ac:dyDescent="0.2">
      <c r="A18" s="525"/>
      <c r="B18" s="866"/>
      <c r="C18" s="876"/>
      <c r="D18" s="876"/>
      <c r="E18" s="876"/>
      <c r="F18" s="876"/>
      <c r="G18" s="876"/>
      <c r="H18" s="876"/>
      <c r="I18" s="876"/>
      <c r="J18" s="876"/>
      <c r="K18" s="876"/>
      <c r="L18" s="876"/>
      <c r="M18" s="876"/>
      <c r="N18" s="877"/>
    </row>
    <row r="19" spans="1:14" s="271" customFormat="1" x14ac:dyDescent="0.2">
      <c r="A19" s="526"/>
      <c r="B19" s="866"/>
      <c r="C19" s="875"/>
      <c r="D19" s="875"/>
      <c r="E19" s="875"/>
      <c r="F19" s="875"/>
      <c r="G19" s="875"/>
      <c r="H19" s="875"/>
      <c r="I19" s="875"/>
      <c r="J19" s="875"/>
      <c r="K19" s="875"/>
      <c r="L19" s="875"/>
      <c r="M19" s="875"/>
      <c r="N19" s="867"/>
    </row>
    <row r="20" spans="1:14" s="271" customFormat="1" x14ac:dyDescent="0.2">
      <c r="A20" s="526"/>
      <c r="B20" s="866"/>
      <c r="C20" s="875"/>
      <c r="D20" s="875"/>
      <c r="E20" s="875"/>
      <c r="F20" s="875"/>
      <c r="G20" s="875"/>
      <c r="H20" s="875"/>
      <c r="I20" s="875"/>
      <c r="J20" s="875"/>
      <c r="K20" s="875"/>
      <c r="L20" s="875"/>
      <c r="M20" s="875"/>
      <c r="N20" s="867"/>
    </row>
    <row r="21" spans="1:14" s="271" customFormat="1" x14ac:dyDescent="0.2">
      <c r="A21" s="526"/>
      <c r="B21" s="866"/>
      <c r="C21" s="876"/>
      <c r="D21" s="876"/>
      <c r="E21" s="876"/>
      <c r="F21" s="876"/>
      <c r="G21" s="876"/>
      <c r="H21" s="876"/>
      <c r="I21" s="876"/>
      <c r="J21" s="876"/>
      <c r="K21" s="876"/>
      <c r="L21" s="876"/>
      <c r="M21" s="876"/>
      <c r="N21" s="877"/>
    </row>
    <row r="22" spans="1:14" s="271" customFormat="1" x14ac:dyDescent="0.2">
      <c r="A22" s="526"/>
      <c r="B22" s="866"/>
      <c r="C22" s="875"/>
      <c r="D22" s="875"/>
      <c r="E22" s="875"/>
      <c r="F22" s="875"/>
      <c r="G22" s="875"/>
      <c r="H22" s="875"/>
      <c r="I22" s="875"/>
      <c r="J22" s="875"/>
      <c r="K22" s="875"/>
      <c r="L22" s="875"/>
      <c r="M22" s="875"/>
      <c r="N22" s="867"/>
    </row>
    <row r="23" spans="1:14" s="271" customFormat="1" x14ac:dyDescent="0.2">
      <c r="A23" s="526"/>
      <c r="B23" s="866"/>
      <c r="C23" s="875"/>
      <c r="D23" s="875"/>
      <c r="E23" s="875"/>
      <c r="F23" s="875"/>
      <c r="G23" s="875"/>
      <c r="H23" s="875"/>
      <c r="I23" s="875"/>
      <c r="J23" s="875"/>
      <c r="K23" s="875"/>
      <c r="L23" s="875"/>
      <c r="M23" s="875"/>
      <c r="N23" s="867"/>
    </row>
    <row r="24" spans="1:14" s="271" customFormat="1" x14ac:dyDescent="0.2">
      <c r="A24" s="526"/>
      <c r="B24" s="866"/>
      <c r="C24" s="875"/>
      <c r="D24" s="875"/>
      <c r="E24" s="875"/>
      <c r="F24" s="875"/>
      <c r="G24" s="875"/>
      <c r="H24" s="875"/>
      <c r="I24" s="875"/>
      <c r="J24" s="875"/>
      <c r="K24" s="875"/>
      <c r="L24" s="875"/>
      <c r="M24" s="875"/>
      <c r="N24" s="867"/>
    </row>
    <row r="25" spans="1:14" s="271" customFormat="1" x14ac:dyDescent="0.2">
      <c r="A25" s="526"/>
      <c r="B25" s="866"/>
      <c r="C25" s="875"/>
      <c r="D25" s="875"/>
      <c r="E25" s="875"/>
      <c r="F25" s="875"/>
      <c r="G25" s="875"/>
      <c r="H25" s="875"/>
      <c r="I25" s="875"/>
      <c r="J25" s="875"/>
      <c r="K25" s="875"/>
      <c r="L25" s="875"/>
      <c r="M25" s="875"/>
      <c r="N25" s="867"/>
    </row>
    <row r="26" spans="1:14" s="271" customFormat="1" x14ac:dyDescent="0.2">
      <c r="A26" s="526"/>
      <c r="B26" s="866"/>
      <c r="C26" s="875"/>
      <c r="D26" s="875"/>
      <c r="E26" s="875"/>
      <c r="F26" s="875"/>
      <c r="G26" s="875"/>
      <c r="H26" s="875"/>
      <c r="I26" s="875"/>
      <c r="J26" s="875"/>
      <c r="K26" s="875"/>
      <c r="L26" s="875"/>
      <c r="M26" s="875"/>
      <c r="N26" s="867"/>
    </row>
    <row r="27" spans="1:14" s="271" customFormat="1" x14ac:dyDescent="0.2">
      <c r="A27" s="527"/>
      <c r="B27" s="872" t="s">
        <v>4520</v>
      </c>
      <c r="C27" s="873"/>
      <c r="D27" s="873"/>
      <c r="E27" s="873"/>
      <c r="F27" s="873"/>
      <c r="G27" s="873"/>
      <c r="H27" s="873"/>
      <c r="I27" s="873"/>
      <c r="J27" s="873"/>
      <c r="K27" s="873"/>
      <c r="L27" s="873"/>
      <c r="M27" s="873"/>
      <c r="N27" s="874"/>
    </row>
    <row r="28" spans="1:14" x14ac:dyDescent="0.2">
      <c r="A28" s="528"/>
    </row>
  </sheetData>
  <mergeCells count="24">
    <mergeCell ref="B14:N14"/>
    <mergeCell ref="C1:D1"/>
    <mergeCell ref="C2:D2"/>
    <mergeCell ref="C3:D3"/>
    <mergeCell ref="A5:A7"/>
    <mergeCell ref="B5:N7"/>
    <mergeCell ref="B8:N8"/>
    <mergeCell ref="B9:N9"/>
    <mergeCell ref="B10:N10"/>
    <mergeCell ref="B11:N11"/>
    <mergeCell ref="B12:N12"/>
    <mergeCell ref="B13:N13"/>
    <mergeCell ref="B27:N27"/>
    <mergeCell ref="B15:N15"/>
    <mergeCell ref="B16:N16"/>
    <mergeCell ref="B18:N18"/>
    <mergeCell ref="B19:N19"/>
    <mergeCell ref="B20:N20"/>
    <mergeCell ref="B21:N21"/>
    <mergeCell ref="B22:N22"/>
    <mergeCell ref="B23:N23"/>
    <mergeCell ref="B24:N24"/>
    <mergeCell ref="B25:N25"/>
    <mergeCell ref="B26:N2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B32" sqref="B32:N32"/>
    </sheetView>
  </sheetViews>
  <sheetFormatPr defaultRowHeight="15" x14ac:dyDescent="0.2"/>
  <cols>
    <col min="1" max="1" width="10.109375" style="148" customWidth="1"/>
    <col min="2" max="2" width="13.88671875" style="162" customWidth="1"/>
    <col min="3" max="3" width="24" style="162" customWidth="1"/>
    <col min="4" max="4" width="51.33203125" style="162" customWidth="1"/>
    <col min="5" max="5" width="18" style="162" customWidth="1"/>
    <col min="6" max="6" width="14.5546875" style="162" customWidth="1"/>
    <col min="7" max="7" width="14.33203125" style="162" customWidth="1"/>
    <col min="8" max="9" width="12.88671875" style="162" customWidth="1"/>
    <col min="10" max="10" width="13.33203125" style="162" customWidth="1"/>
    <col min="11" max="11" width="12.88671875" style="162" customWidth="1"/>
    <col min="12" max="14" width="13.21875" style="162" customWidth="1"/>
    <col min="15" max="15" width="12.109375" customWidth="1"/>
    <col min="16" max="16" width="11.5546875" customWidth="1"/>
    <col min="17" max="17" width="9.6640625" bestFit="1" customWidth="1"/>
    <col min="18" max="18" width="7.77734375" customWidth="1"/>
    <col min="19" max="19" width="12.6640625" customWidth="1"/>
    <col min="20" max="21" width="12.5546875" customWidth="1"/>
  </cols>
  <sheetData>
    <row r="1" spans="1:14" ht="15.75" x14ac:dyDescent="0.25">
      <c r="B1" s="5" t="s">
        <v>3</v>
      </c>
      <c r="C1" s="917" t="str">
        <f>+'[5]Template Dec 2015'!C1:D1</f>
        <v>Texas Department of Criminal Justice - 696</v>
      </c>
      <c r="D1" s="919"/>
      <c r="E1" s="22"/>
      <c r="F1"/>
      <c r="G1"/>
      <c r="H1"/>
      <c r="I1" s="12"/>
      <c r="J1"/>
      <c r="K1"/>
      <c r="L1"/>
      <c r="M1"/>
      <c r="N1"/>
    </row>
    <row r="2" spans="1:14" ht="15.75" x14ac:dyDescent="0.25">
      <c r="B2" s="5" t="s">
        <v>4</v>
      </c>
      <c r="C2" s="920">
        <f>+'[5]Template Dec 2015'!C2:D2</f>
        <v>42353</v>
      </c>
      <c r="D2" s="921"/>
      <c r="E2" s="23"/>
      <c r="F2"/>
      <c r="G2" s="12"/>
      <c r="H2" s="33"/>
      <c r="I2" s="12"/>
      <c r="J2" s="12"/>
      <c r="K2"/>
      <c r="L2"/>
      <c r="M2" s="34"/>
      <c r="N2"/>
    </row>
    <row r="3" spans="1:14" ht="15.75" x14ac:dyDescent="0.25">
      <c r="B3" s="5" t="s">
        <v>5</v>
      </c>
      <c r="C3" s="922" t="str">
        <f>+'[5]Template Dec 2015'!C3:D3</f>
        <v>Jerry McGinty, Chief Financial Officer</v>
      </c>
      <c r="D3" s="923"/>
      <c r="E3" s="24"/>
      <c r="F3"/>
      <c r="G3"/>
      <c r="H3"/>
      <c r="I3"/>
      <c r="J3"/>
      <c r="K3"/>
      <c r="L3"/>
      <c r="M3"/>
      <c r="N3"/>
    </row>
    <row r="4" spans="1:14" ht="15.75" x14ac:dyDescent="0.25">
      <c r="B4" s="8"/>
      <c r="C4" s="9"/>
      <c r="D4" s="1"/>
      <c r="E4" s="1"/>
      <c r="F4"/>
      <c r="G4"/>
      <c r="H4"/>
      <c r="I4"/>
      <c r="J4"/>
      <c r="K4"/>
      <c r="L4"/>
      <c r="M4"/>
      <c r="N4"/>
    </row>
    <row r="5" spans="1:14" x14ac:dyDescent="0.2">
      <c r="A5" s="914" t="s">
        <v>10</v>
      </c>
      <c r="B5" s="927" t="s">
        <v>27</v>
      </c>
      <c r="C5" s="928"/>
      <c r="D5" s="928"/>
      <c r="E5" s="928"/>
      <c r="F5" s="928"/>
      <c r="G5" s="928"/>
      <c r="H5" s="928"/>
      <c r="I5" s="928"/>
      <c r="J5" s="928"/>
      <c r="K5" s="928"/>
      <c r="L5" s="928"/>
      <c r="M5" s="928"/>
      <c r="N5" s="929"/>
    </row>
    <row r="6" spans="1:14" x14ac:dyDescent="0.2">
      <c r="A6" s="915"/>
      <c r="B6" s="930"/>
      <c r="C6" s="931"/>
      <c r="D6" s="931"/>
      <c r="E6" s="931"/>
      <c r="F6" s="931"/>
      <c r="G6" s="931"/>
      <c r="H6" s="931"/>
      <c r="I6" s="931"/>
      <c r="J6" s="931"/>
      <c r="K6" s="931"/>
      <c r="L6" s="931"/>
      <c r="M6" s="931"/>
      <c r="N6" s="932"/>
    </row>
    <row r="7" spans="1:14" s="1" customFormat="1" x14ac:dyDescent="0.2">
      <c r="A7" s="916"/>
      <c r="B7" s="933"/>
      <c r="C7" s="934"/>
      <c r="D7" s="934"/>
      <c r="E7" s="934"/>
      <c r="F7" s="934"/>
      <c r="G7" s="934"/>
      <c r="H7" s="934"/>
      <c r="I7" s="934"/>
      <c r="J7" s="934"/>
      <c r="K7" s="934"/>
      <c r="L7" s="934"/>
      <c r="M7" s="934"/>
      <c r="N7" s="935"/>
    </row>
    <row r="8" spans="1:14" s="1" customFormat="1" x14ac:dyDescent="0.2">
      <c r="A8" s="152">
        <v>1</v>
      </c>
      <c r="B8" s="1039" t="s">
        <v>4196</v>
      </c>
      <c r="C8" s="1040"/>
      <c r="D8" s="1040"/>
      <c r="E8" s="1040"/>
      <c r="F8" s="1040"/>
      <c r="G8" s="1040"/>
      <c r="H8" s="1040"/>
      <c r="I8" s="1040"/>
      <c r="J8" s="1040"/>
      <c r="K8" s="1040"/>
      <c r="L8" s="1040"/>
      <c r="M8" s="1040"/>
      <c r="N8" s="1041"/>
    </row>
    <row r="9" spans="1:14" x14ac:dyDescent="0.2">
      <c r="A9" s="152">
        <v>2</v>
      </c>
      <c r="B9" s="1039" t="s">
        <v>4197</v>
      </c>
      <c r="C9" s="1040"/>
      <c r="D9" s="1040"/>
      <c r="E9" s="1040"/>
      <c r="F9" s="1040"/>
      <c r="G9" s="1040"/>
      <c r="H9" s="1040"/>
      <c r="I9" s="1040"/>
      <c r="J9" s="1040"/>
      <c r="K9" s="1040"/>
      <c r="L9" s="1040"/>
      <c r="M9" s="1040"/>
      <c r="N9" s="1041"/>
    </row>
    <row r="10" spans="1:14" x14ac:dyDescent="0.2">
      <c r="A10" s="152">
        <v>3</v>
      </c>
      <c r="B10" s="1039" t="s">
        <v>4198</v>
      </c>
      <c r="C10" s="1040"/>
      <c r="D10" s="1040"/>
      <c r="E10" s="1040"/>
      <c r="F10" s="1040"/>
      <c r="G10" s="1040"/>
      <c r="H10" s="1040"/>
      <c r="I10" s="1040"/>
      <c r="J10" s="1040"/>
      <c r="K10" s="1040"/>
      <c r="L10" s="1040"/>
      <c r="M10" s="1040"/>
      <c r="N10" s="1041"/>
    </row>
    <row r="11" spans="1:14" x14ac:dyDescent="0.2">
      <c r="A11" s="152">
        <v>6</v>
      </c>
      <c r="B11" s="1039" t="s">
        <v>4199</v>
      </c>
      <c r="C11" s="1040"/>
      <c r="D11" s="1040"/>
      <c r="E11" s="1040"/>
      <c r="F11" s="1040"/>
      <c r="G11" s="1040"/>
      <c r="H11" s="1040"/>
      <c r="I11" s="1040"/>
      <c r="J11" s="1040"/>
      <c r="K11" s="1040"/>
      <c r="L11" s="1040"/>
      <c r="M11" s="1040"/>
      <c r="N11" s="1041"/>
    </row>
    <row r="12" spans="1:14" x14ac:dyDescent="0.2">
      <c r="A12" s="152">
        <v>8</v>
      </c>
      <c r="B12" s="1039" t="s">
        <v>4200</v>
      </c>
      <c r="C12" s="1040"/>
      <c r="D12" s="1040"/>
      <c r="E12" s="1040"/>
      <c r="F12" s="1040"/>
      <c r="G12" s="1040"/>
      <c r="H12" s="1040"/>
      <c r="I12" s="1040"/>
      <c r="J12" s="1040"/>
      <c r="K12" s="1040"/>
      <c r="L12" s="1040"/>
      <c r="M12" s="1040"/>
      <c r="N12" s="1041"/>
    </row>
    <row r="13" spans="1:14" x14ac:dyDescent="0.2">
      <c r="A13" s="152">
        <v>10</v>
      </c>
      <c r="B13" s="1039" t="s">
        <v>4201</v>
      </c>
      <c r="C13" s="1040"/>
      <c r="D13" s="1040"/>
      <c r="E13" s="1040"/>
      <c r="F13" s="1040"/>
      <c r="G13" s="1040"/>
      <c r="H13" s="1040"/>
      <c r="I13" s="1040"/>
      <c r="J13" s="1040"/>
      <c r="K13" s="1040"/>
      <c r="L13" s="1040"/>
      <c r="M13" s="1040"/>
      <c r="N13" s="1041"/>
    </row>
    <row r="14" spans="1:14" x14ac:dyDescent="0.2">
      <c r="A14" s="152">
        <v>12</v>
      </c>
      <c r="B14" s="1039" t="s">
        <v>4202</v>
      </c>
      <c r="C14" s="1040"/>
      <c r="D14" s="1040"/>
      <c r="E14" s="1040"/>
      <c r="F14" s="1040"/>
      <c r="G14" s="1040"/>
      <c r="H14" s="1040"/>
      <c r="I14" s="1040"/>
      <c r="J14" s="1040"/>
      <c r="K14" s="1040"/>
      <c r="L14" s="1040"/>
      <c r="M14" s="1040"/>
      <c r="N14" s="1041"/>
    </row>
    <row r="15" spans="1:14" s="12" customFormat="1" x14ac:dyDescent="0.2">
      <c r="A15" s="152">
        <v>13</v>
      </c>
      <c r="B15" s="1039" t="s">
        <v>4203</v>
      </c>
      <c r="C15" s="1040"/>
      <c r="D15" s="1040"/>
      <c r="E15" s="1040"/>
      <c r="F15" s="1040"/>
      <c r="G15" s="1040"/>
      <c r="H15" s="1040"/>
      <c r="I15" s="1040"/>
      <c r="J15" s="1040"/>
      <c r="K15" s="1040"/>
      <c r="L15" s="1040"/>
      <c r="M15" s="1040"/>
      <c r="N15" s="1041"/>
    </row>
    <row r="16" spans="1:14" s="12" customFormat="1" x14ac:dyDescent="0.2">
      <c r="A16" s="152">
        <v>14</v>
      </c>
      <c r="B16" s="1039" t="s">
        <v>4204</v>
      </c>
      <c r="C16" s="1040"/>
      <c r="D16" s="1040"/>
      <c r="E16" s="1040"/>
      <c r="F16" s="1040"/>
      <c r="G16" s="1040"/>
      <c r="H16" s="1040"/>
      <c r="I16" s="1040"/>
      <c r="J16" s="1040"/>
      <c r="K16" s="1040"/>
      <c r="L16" s="1040"/>
      <c r="M16" s="1040"/>
      <c r="N16" s="1041"/>
    </row>
    <row r="17" spans="1:14" x14ac:dyDescent="0.2">
      <c r="A17" s="152">
        <v>16</v>
      </c>
      <c r="B17" s="1039" t="s">
        <v>4205</v>
      </c>
      <c r="C17" s="1040"/>
      <c r="D17" s="1040"/>
      <c r="E17" s="1040"/>
      <c r="F17" s="1040"/>
      <c r="G17" s="1040"/>
      <c r="H17" s="1040"/>
      <c r="I17" s="1040"/>
      <c r="J17" s="1040"/>
      <c r="K17" s="1040"/>
      <c r="L17" s="1040"/>
      <c r="M17" s="1040"/>
      <c r="N17" s="1041"/>
    </row>
    <row r="18" spans="1:14" x14ac:dyDescent="0.2">
      <c r="A18" s="152">
        <v>17</v>
      </c>
      <c r="B18" s="1039" t="s">
        <v>4206</v>
      </c>
      <c r="C18" s="1040"/>
      <c r="D18" s="1040"/>
      <c r="E18" s="1040"/>
      <c r="F18" s="1040"/>
      <c r="G18" s="1040"/>
      <c r="H18" s="1040"/>
      <c r="I18" s="1040"/>
      <c r="J18" s="1040"/>
      <c r="K18" s="1040"/>
      <c r="L18" s="1040"/>
      <c r="M18" s="1040"/>
      <c r="N18" s="1041"/>
    </row>
    <row r="19" spans="1:14" s="12" customFormat="1" x14ac:dyDescent="0.2">
      <c r="A19" s="152">
        <v>18</v>
      </c>
      <c r="B19" s="1039" t="s">
        <v>4207</v>
      </c>
      <c r="C19" s="1040"/>
      <c r="D19" s="1040"/>
      <c r="E19" s="1040"/>
      <c r="F19" s="1040"/>
      <c r="G19" s="1040"/>
      <c r="H19" s="1040"/>
      <c r="I19" s="1040"/>
      <c r="J19" s="1040"/>
      <c r="K19" s="1040"/>
      <c r="L19" s="1040"/>
      <c r="M19" s="1040"/>
      <c r="N19" s="1041"/>
    </row>
    <row r="20" spans="1:14" s="12" customFormat="1" x14ac:dyDescent="0.2">
      <c r="A20" s="152">
        <v>19</v>
      </c>
      <c r="B20" s="1039" t="s">
        <v>4208</v>
      </c>
      <c r="C20" s="1040"/>
      <c r="D20" s="1040"/>
      <c r="E20" s="1040"/>
      <c r="F20" s="1040"/>
      <c r="G20" s="1040"/>
      <c r="H20" s="1040"/>
      <c r="I20" s="1040"/>
      <c r="J20" s="1040"/>
      <c r="K20" s="1040"/>
      <c r="L20" s="1040"/>
      <c r="M20" s="1040"/>
      <c r="N20" s="1041"/>
    </row>
    <row r="21" spans="1:14" x14ac:dyDescent="0.2">
      <c r="A21" s="152">
        <v>20</v>
      </c>
      <c r="B21" s="1039" t="s">
        <v>4209</v>
      </c>
      <c r="C21" s="1040"/>
      <c r="D21" s="1040"/>
      <c r="E21" s="1040"/>
      <c r="F21" s="1040"/>
      <c r="G21" s="1040"/>
      <c r="H21" s="1040"/>
      <c r="I21" s="1040"/>
      <c r="J21" s="1040"/>
      <c r="K21" s="1040"/>
      <c r="L21" s="1040"/>
      <c r="M21" s="1040"/>
      <c r="N21" s="1041"/>
    </row>
    <row r="22" spans="1:14" x14ac:dyDescent="0.2">
      <c r="A22" s="152">
        <v>21</v>
      </c>
      <c r="B22" s="1039" t="s">
        <v>4210</v>
      </c>
      <c r="C22" s="1040"/>
      <c r="D22" s="1040"/>
      <c r="E22" s="1040"/>
      <c r="F22" s="1040"/>
      <c r="G22" s="1040"/>
      <c r="H22" s="1040"/>
      <c r="I22" s="1040"/>
      <c r="J22" s="1040"/>
      <c r="K22" s="1040"/>
      <c r="L22" s="1040"/>
      <c r="M22" s="1040"/>
      <c r="N22" s="1041"/>
    </row>
    <row r="23" spans="1:14" x14ac:dyDescent="0.2">
      <c r="A23" s="152">
        <v>22</v>
      </c>
      <c r="B23" s="1039" t="s">
        <v>4211</v>
      </c>
      <c r="C23" s="1040"/>
      <c r="D23" s="1040"/>
      <c r="E23" s="1040"/>
      <c r="F23" s="1040"/>
      <c r="G23" s="1040"/>
      <c r="H23" s="1040"/>
      <c r="I23" s="1040"/>
      <c r="J23" s="1040"/>
      <c r="K23" s="1040"/>
      <c r="L23" s="1040"/>
      <c r="M23" s="1040"/>
      <c r="N23" s="1041"/>
    </row>
    <row r="24" spans="1:14" x14ac:dyDescent="0.2">
      <c r="A24" s="152">
        <v>23</v>
      </c>
      <c r="B24" s="1039" t="s">
        <v>4212</v>
      </c>
      <c r="C24" s="1040"/>
      <c r="D24" s="1040"/>
      <c r="E24" s="1040"/>
      <c r="F24" s="1040"/>
      <c r="G24" s="1040"/>
      <c r="H24" s="1040"/>
      <c r="I24" s="1040"/>
      <c r="J24" s="1040"/>
      <c r="K24" s="1040"/>
      <c r="L24" s="1040"/>
      <c r="M24" s="1040"/>
      <c r="N24" s="1041"/>
    </row>
    <row r="25" spans="1:14" x14ac:dyDescent="0.2">
      <c r="A25" s="152">
        <v>24</v>
      </c>
      <c r="B25" s="1039" t="s">
        <v>4213</v>
      </c>
      <c r="C25" s="1040"/>
      <c r="D25" s="1040"/>
      <c r="E25" s="1040"/>
      <c r="F25" s="1040"/>
      <c r="G25" s="1040"/>
      <c r="H25" s="1040"/>
      <c r="I25" s="1040"/>
      <c r="J25" s="1040"/>
      <c r="K25" s="1040"/>
      <c r="L25" s="1040"/>
      <c r="M25" s="1040"/>
      <c r="N25" s="1041"/>
    </row>
    <row r="26" spans="1:14" x14ac:dyDescent="0.2">
      <c r="A26" s="152">
        <v>25</v>
      </c>
      <c r="B26" s="1039" t="s">
        <v>4214</v>
      </c>
      <c r="C26" s="1040"/>
      <c r="D26" s="1040"/>
      <c r="E26" s="1040"/>
      <c r="F26" s="1040"/>
      <c r="G26" s="1040"/>
      <c r="H26" s="1040"/>
      <c r="I26" s="1040"/>
      <c r="J26" s="1040"/>
      <c r="K26" s="1040"/>
      <c r="L26" s="1040"/>
      <c r="M26" s="1040"/>
      <c r="N26" s="1041"/>
    </row>
    <row r="27" spans="1:14" x14ac:dyDescent="0.2">
      <c r="A27" s="152">
        <v>26</v>
      </c>
      <c r="B27" s="1039" t="s">
        <v>4215</v>
      </c>
      <c r="C27" s="1040"/>
      <c r="D27" s="1040"/>
      <c r="E27" s="1040"/>
      <c r="F27" s="1040"/>
      <c r="G27" s="1040"/>
      <c r="H27" s="1040"/>
      <c r="I27" s="1040"/>
      <c r="J27" s="1040"/>
      <c r="K27" s="1040"/>
      <c r="L27" s="1040"/>
      <c r="M27" s="1040"/>
      <c r="N27" s="1041"/>
    </row>
    <row r="28" spans="1:14" x14ac:dyDescent="0.2">
      <c r="A28" s="152">
        <v>35</v>
      </c>
      <c r="B28" s="1039" t="s">
        <v>4216</v>
      </c>
      <c r="C28" s="1040"/>
      <c r="D28" s="1040"/>
      <c r="E28" s="1040"/>
      <c r="F28" s="1040"/>
      <c r="G28" s="1040"/>
      <c r="H28" s="1040"/>
      <c r="I28" s="1040"/>
      <c r="J28" s="1040"/>
      <c r="K28" s="1040"/>
      <c r="L28" s="1040"/>
      <c r="M28" s="1040"/>
      <c r="N28" s="1041"/>
    </row>
    <row r="29" spans="1:14" x14ac:dyDescent="0.2">
      <c r="A29" s="152">
        <v>38</v>
      </c>
      <c r="B29" s="1039" t="s">
        <v>4217</v>
      </c>
      <c r="C29" s="1040"/>
      <c r="D29" s="1040"/>
      <c r="E29" s="1040"/>
      <c r="F29" s="1040"/>
      <c r="G29" s="1040"/>
      <c r="H29" s="1040"/>
      <c r="I29" s="1040"/>
      <c r="J29" s="1040"/>
      <c r="K29" s="1040"/>
      <c r="L29" s="1040"/>
      <c r="M29" s="1040"/>
      <c r="N29" s="1041"/>
    </row>
    <row r="30" spans="1:14" x14ac:dyDescent="0.2">
      <c r="A30" s="152">
        <v>43</v>
      </c>
      <c r="B30" s="1039" t="s">
        <v>4218</v>
      </c>
      <c r="C30" s="1040"/>
      <c r="D30" s="1040"/>
      <c r="E30" s="1040"/>
      <c r="F30" s="1040"/>
      <c r="G30" s="1040"/>
      <c r="H30" s="1040"/>
      <c r="I30" s="1040"/>
      <c r="J30" s="1040"/>
      <c r="K30" s="1040"/>
      <c r="L30" s="1040"/>
      <c r="M30" s="1040"/>
      <c r="N30" s="1041"/>
    </row>
    <row r="31" spans="1:14" x14ac:dyDescent="0.2">
      <c r="A31" s="152">
        <v>45</v>
      </c>
      <c r="B31" s="1039" t="s">
        <v>4218</v>
      </c>
      <c r="C31" s="1040"/>
      <c r="D31" s="1040"/>
      <c r="E31" s="1040"/>
      <c r="F31" s="1040"/>
      <c r="G31" s="1040"/>
      <c r="H31" s="1040"/>
      <c r="I31" s="1040"/>
      <c r="J31" s="1040"/>
      <c r="K31" s="1040"/>
      <c r="L31" s="1040"/>
      <c r="M31" s="1040"/>
      <c r="N31" s="1041"/>
    </row>
    <row r="32" spans="1:14" x14ac:dyDescent="0.2">
      <c r="A32" s="152">
        <v>46</v>
      </c>
      <c r="B32" s="1039" t="s">
        <v>4217</v>
      </c>
      <c r="C32" s="1040"/>
      <c r="D32" s="1040"/>
      <c r="E32" s="1040"/>
      <c r="F32" s="1040"/>
      <c r="G32" s="1040"/>
      <c r="H32" s="1040"/>
      <c r="I32" s="1040"/>
      <c r="J32" s="1040"/>
      <c r="K32" s="1040"/>
      <c r="L32" s="1040"/>
      <c r="M32" s="1040"/>
      <c r="N32" s="1041"/>
    </row>
    <row r="33" spans="1:14" x14ac:dyDescent="0.2">
      <c r="A33" s="152">
        <v>50</v>
      </c>
      <c r="B33" s="1039" t="s">
        <v>4219</v>
      </c>
      <c r="C33" s="1040"/>
      <c r="D33" s="1040"/>
      <c r="E33" s="1040"/>
      <c r="F33" s="1040"/>
      <c r="G33" s="1040"/>
      <c r="H33" s="1040"/>
      <c r="I33" s="1040"/>
      <c r="J33" s="1040"/>
      <c r="K33" s="1040"/>
      <c r="L33" s="1040"/>
      <c r="M33" s="1040"/>
      <c r="N33" s="1041"/>
    </row>
    <row r="34" spans="1:14" x14ac:dyDescent="0.2">
      <c r="A34" s="152">
        <v>61</v>
      </c>
      <c r="B34" s="1039" t="s">
        <v>4220</v>
      </c>
      <c r="C34" s="1040"/>
      <c r="D34" s="1040"/>
      <c r="E34" s="1040"/>
      <c r="F34" s="1040"/>
      <c r="G34" s="1040"/>
      <c r="H34" s="1040"/>
      <c r="I34" s="1040"/>
      <c r="J34" s="1040"/>
      <c r="K34" s="1040"/>
      <c r="L34" s="1040"/>
      <c r="M34" s="1040"/>
      <c r="N34" s="1041"/>
    </row>
    <row r="35" spans="1:14" x14ac:dyDescent="0.2">
      <c r="A35" s="152">
        <v>62</v>
      </c>
      <c r="B35" s="1039" t="s">
        <v>4221</v>
      </c>
      <c r="C35" s="1040"/>
      <c r="D35" s="1040"/>
      <c r="E35" s="1040"/>
      <c r="F35" s="1040"/>
      <c r="G35" s="1040"/>
      <c r="H35" s="1040"/>
      <c r="I35" s="1040"/>
      <c r="J35" s="1040"/>
      <c r="K35" s="1040"/>
      <c r="L35" s="1040"/>
      <c r="M35" s="1040"/>
      <c r="N35" s="1041"/>
    </row>
    <row r="36" spans="1:14" x14ac:dyDescent="0.2">
      <c r="A36" s="152">
        <v>64</v>
      </c>
      <c r="B36" s="1039" t="s">
        <v>4222</v>
      </c>
      <c r="C36" s="1040"/>
      <c r="D36" s="1040"/>
      <c r="E36" s="1040"/>
      <c r="F36" s="1040"/>
      <c r="G36" s="1040"/>
      <c r="H36" s="1040"/>
      <c r="I36" s="1040"/>
      <c r="J36" s="1040"/>
      <c r="K36" s="1040"/>
      <c r="L36" s="1040"/>
      <c r="M36" s="1040"/>
      <c r="N36" s="1041"/>
    </row>
    <row r="37" spans="1:14" x14ac:dyDescent="0.2">
      <c r="A37" s="152">
        <v>65</v>
      </c>
      <c r="B37" s="1039" t="s">
        <v>4223</v>
      </c>
      <c r="C37" s="1040"/>
      <c r="D37" s="1040"/>
      <c r="E37" s="1040"/>
      <c r="F37" s="1040"/>
      <c r="G37" s="1040"/>
      <c r="H37" s="1040"/>
      <c r="I37" s="1040"/>
      <c r="J37" s="1040"/>
      <c r="K37" s="1040"/>
      <c r="L37" s="1040"/>
      <c r="M37" s="1040"/>
      <c r="N37" s="1041"/>
    </row>
    <row r="38" spans="1:14" x14ac:dyDescent="0.2">
      <c r="A38" s="152">
        <v>74</v>
      </c>
      <c r="B38" s="1039" t="s">
        <v>4224</v>
      </c>
      <c r="C38" s="1040"/>
      <c r="D38" s="1040"/>
      <c r="E38" s="1040"/>
      <c r="F38" s="1040"/>
      <c r="G38" s="1040"/>
      <c r="H38" s="1040"/>
      <c r="I38" s="1040"/>
      <c r="J38" s="1040"/>
      <c r="K38" s="1040"/>
      <c r="L38" s="1040"/>
      <c r="M38" s="1040"/>
      <c r="N38" s="1041"/>
    </row>
    <row r="39" spans="1:14" x14ac:dyDescent="0.2">
      <c r="A39" s="166" t="s">
        <v>3976</v>
      </c>
      <c r="B39" s="1039" t="s">
        <v>4225</v>
      </c>
      <c r="C39" s="1040"/>
      <c r="D39" s="1040"/>
      <c r="E39" s="1040"/>
      <c r="F39" s="1040"/>
      <c r="G39" s="1040"/>
      <c r="H39" s="1040"/>
      <c r="I39" s="1040"/>
      <c r="J39" s="1040"/>
      <c r="K39" s="1040"/>
      <c r="L39" s="1040"/>
      <c r="M39" s="1040"/>
      <c r="N39" s="1041"/>
    </row>
  </sheetData>
  <mergeCells count="37">
    <mergeCell ref="B8:N8"/>
    <mergeCell ref="C1:D1"/>
    <mergeCell ref="C2:D2"/>
    <mergeCell ref="C3:D3"/>
    <mergeCell ref="A5:A7"/>
    <mergeCell ref="B5:N7"/>
    <mergeCell ref="B20:N20"/>
    <mergeCell ref="B9:N9"/>
    <mergeCell ref="B10:N10"/>
    <mergeCell ref="B11:N11"/>
    <mergeCell ref="B12:N12"/>
    <mergeCell ref="B13:N13"/>
    <mergeCell ref="B14:N14"/>
    <mergeCell ref="B15:N15"/>
    <mergeCell ref="B16:N16"/>
    <mergeCell ref="B17:N17"/>
    <mergeCell ref="B18:N18"/>
    <mergeCell ref="B19:N19"/>
    <mergeCell ref="B32:N32"/>
    <mergeCell ref="B21:N21"/>
    <mergeCell ref="B22:N22"/>
    <mergeCell ref="B23:N23"/>
    <mergeCell ref="B24:N24"/>
    <mergeCell ref="B25:N25"/>
    <mergeCell ref="B26:N26"/>
    <mergeCell ref="B27:N27"/>
    <mergeCell ref="B28:N28"/>
    <mergeCell ref="B29:N29"/>
    <mergeCell ref="B30:N30"/>
    <mergeCell ref="B31:N31"/>
    <mergeCell ref="B39:N39"/>
    <mergeCell ref="B33:N33"/>
    <mergeCell ref="B34:N34"/>
    <mergeCell ref="B35:N35"/>
    <mergeCell ref="B36:N36"/>
    <mergeCell ref="B37:N37"/>
    <mergeCell ref="B38:N3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topLeftCell="E12" workbookViewId="0">
      <selection activeCell="I14" sqref="I14"/>
    </sheetView>
  </sheetViews>
  <sheetFormatPr defaultRowHeight="15" x14ac:dyDescent="0.2"/>
  <cols>
    <col min="1" max="1" width="7.88671875" style="532" customWidth="1"/>
    <col min="2" max="2" width="12" style="666" customWidth="1"/>
    <col min="3" max="3" width="46.6640625" style="163" customWidth="1"/>
    <col min="4" max="4" width="79.6640625" style="163" customWidth="1"/>
    <col min="5" max="5" width="18" style="666" customWidth="1"/>
    <col min="6" max="6" width="12.77734375" style="666" customWidth="1"/>
    <col min="7" max="7" width="12.5546875" style="666" customWidth="1"/>
    <col min="8" max="8" width="11.88671875" style="666" customWidth="1"/>
    <col min="9" max="10" width="12.21875" style="666" customWidth="1"/>
    <col min="11" max="11" width="15.44140625" style="532" bestFit="1" customWidth="1"/>
    <col min="12" max="12" width="12.77734375" style="532" customWidth="1"/>
    <col min="13" max="13" width="13.21875" style="532" customWidth="1"/>
    <col min="14" max="14" width="12" style="666" bestFit="1" customWidth="1"/>
    <col min="15" max="15" width="12.109375" style="666" customWidth="1"/>
    <col min="16" max="16" width="11.5546875" style="666" customWidth="1"/>
    <col min="17" max="17" width="9.6640625" style="666" bestFit="1" customWidth="1"/>
    <col min="18" max="18" width="7.77734375" style="666" customWidth="1"/>
    <col min="19" max="19" width="12.6640625" style="666" customWidth="1"/>
    <col min="20" max="21" width="12.5546875" style="666" customWidth="1"/>
    <col min="22" max="16384" width="8.88671875" style="666"/>
  </cols>
  <sheetData>
    <row r="1" spans="1:14" ht="15.75" x14ac:dyDescent="0.2">
      <c r="B1" s="385" t="s">
        <v>3</v>
      </c>
      <c r="C1" s="1039" t="s">
        <v>4264</v>
      </c>
      <c r="D1" s="1041"/>
      <c r="E1" s="386"/>
      <c r="I1" s="388"/>
    </row>
    <row r="2" spans="1:14" ht="15.75" x14ac:dyDescent="0.2">
      <c r="B2" s="385" t="s">
        <v>4</v>
      </c>
      <c r="C2" s="1045">
        <v>42628</v>
      </c>
      <c r="D2" s="1046"/>
      <c r="E2" s="390"/>
      <c r="G2" s="388"/>
      <c r="H2" s="392"/>
      <c r="I2" s="388"/>
      <c r="J2" s="388"/>
      <c r="M2" s="845">
        <v>42628</v>
      </c>
    </row>
    <row r="3" spans="1:14" ht="15.75" x14ac:dyDescent="0.2">
      <c r="B3" s="385" t="s">
        <v>5</v>
      </c>
      <c r="C3" s="1047" t="s">
        <v>4266</v>
      </c>
      <c r="D3" s="1048"/>
      <c r="E3" s="394"/>
    </row>
    <row r="4" spans="1:14" ht="15.75" x14ac:dyDescent="0.2">
      <c r="B4" s="395"/>
      <c r="C4" s="396"/>
      <c r="E4" s="163"/>
    </row>
    <row r="5" spans="1:14" s="163" customFormat="1" x14ac:dyDescent="0.2">
      <c r="A5" s="1049" t="s">
        <v>10</v>
      </c>
      <c r="B5" s="1052" t="s">
        <v>9</v>
      </c>
      <c r="C5" s="1049" t="s">
        <v>16</v>
      </c>
      <c r="D5" s="1052" t="s">
        <v>2</v>
      </c>
      <c r="E5" s="1052" t="s">
        <v>17</v>
      </c>
      <c r="F5" s="1052" t="s">
        <v>29</v>
      </c>
      <c r="G5" s="1052" t="s">
        <v>37</v>
      </c>
      <c r="H5" s="1049" t="s">
        <v>18</v>
      </c>
      <c r="I5" s="1053" t="s">
        <v>11</v>
      </c>
      <c r="J5" s="1052" t="s">
        <v>12</v>
      </c>
      <c r="K5" s="1049" t="s">
        <v>13</v>
      </c>
      <c r="L5" s="1049" t="s">
        <v>1</v>
      </c>
      <c r="M5" s="1049" t="s">
        <v>30</v>
      </c>
      <c r="N5" s="1049" t="s">
        <v>14</v>
      </c>
    </row>
    <row r="6" spans="1:14" s="163" customFormat="1" x14ac:dyDescent="0.2">
      <c r="A6" s="1050"/>
      <c r="B6" s="1052"/>
      <c r="C6" s="1050"/>
      <c r="D6" s="1052"/>
      <c r="E6" s="1052"/>
      <c r="F6" s="1052"/>
      <c r="G6" s="1052"/>
      <c r="H6" s="1050"/>
      <c r="I6" s="1054"/>
      <c r="J6" s="1052"/>
      <c r="K6" s="1050"/>
      <c r="L6" s="1050"/>
      <c r="M6" s="1050"/>
      <c r="N6" s="1050"/>
    </row>
    <row r="7" spans="1:14" s="163" customFormat="1" x14ac:dyDescent="0.2">
      <c r="A7" s="1051"/>
      <c r="B7" s="1052"/>
      <c r="C7" s="1051"/>
      <c r="D7" s="1052"/>
      <c r="E7" s="1052"/>
      <c r="F7" s="1052"/>
      <c r="G7" s="1052"/>
      <c r="H7" s="1051"/>
      <c r="I7" s="1055"/>
      <c r="J7" s="1052"/>
      <c r="K7" s="1051"/>
      <c r="L7" s="1051"/>
      <c r="M7" s="1051"/>
      <c r="N7" s="1051"/>
    </row>
    <row r="8" spans="1:14" s="163" customFormat="1" ht="45" x14ac:dyDescent="0.2">
      <c r="A8" s="533">
        <v>1</v>
      </c>
      <c r="B8" s="846" t="s">
        <v>6706</v>
      </c>
      <c r="C8" s="534" t="s">
        <v>4267</v>
      </c>
      <c r="D8" s="535" t="s">
        <v>4268</v>
      </c>
      <c r="E8" s="534" t="s">
        <v>4269</v>
      </c>
      <c r="F8" s="536">
        <v>25000000</v>
      </c>
      <c r="G8" s="536">
        <v>25000000</v>
      </c>
      <c r="H8" s="537">
        <v>43220</v>
      </c>
      <c r="I8" s="538">
        <v>1</v>
      </c>
      <c r="J8" s="538">
        <v>0</v>
      </c>
      <c r="K8" s="847">
        <v>1203535</v>
      </c>
      <c r="L8" s="847">
        <v>551366.58000000007</v>
      </c>
      <c r="M8" s="848">
        <f t="shared" ref="M8:M71" si="0">IF(G8&gt;-1,G8-K8-L8,0)</f>
        <v>23245098.420000002</v>
      </c>
      <c r="N8" s="166"/>
    </row>
    <row r="9" spans="1:14" s="163" customFormat="1" ht="60" x14ac:dyDescent="0.2">
      <c r="A9" s="533">
        <v>2</v>
      </c>
      <c r="B9" s="846" t="s">
        <v>6707</v>
      </c>
      <c r="C9" s="534" t="s">
        <v>4270</v>
      </c>
      <c r="D9" s="535" t="s">
        <v>4271</v>
      </c>
      <c r="E9" s="534" t="s">
        <v>4269</v>
      </c>
      <c r="F9" s="536">
        <v>200000</v>
      </c>
      <c r="G9" s="536">
        <v>216068</v>
      </c>
      <c r="H9" s="537">
        <v>43131</v>
      </c>
      <c r="I9" s="538">
        <v>0.05</v>
      </c>
      <c r="J9" s="538">
        <v>0</v>
      </c>
      <c r="K9" s="847">
        <v>99118.8</v>
      </c>
      <c r="L9" s="847">
        <v>1239.95</v>
      </c>
      <c r="M9" s="848">
        <f t="shared" si="0"/>
        <v>115709.25</v>
      </c>
      <c r="N9" s="166"/>
    </row>
    <row r="10" spans="1:14" s="163" customFormat="1" ht="45" x14ac:dyDescent="0.2">
      <c r="A10" s="533">
        <v>3</v>
      </c>
      <c r="B10" s="846" t="s">
        <v>6708</v>
      </c>
      <c r="C10" s="534" t="s">
        <v>4272</v>
      </c>
      <c r="D10" s="535" t="s">
        <v>5068</v>
      </c>
      <c r="E10" s="534" t="s">
        <v>4269</v>
      </c>
      <c r="F10" s="536">
        <v>1000000</v>
      </c>
      <c r="G10" s="536">
        <v>375076</v>
      </c>
      <c r="H10" s="537">
        <v>43555</v>
      </c>
      <c r="I10" s="538">
        <v>0.05</v>
      </c>
      <c r="J10" s="538">
        <v>0</v>
      </c>
      <c r="K10" s="847">
        <v>201080.6</v>
      </c>
      <c r="L10" s="847">
        <v>1685.47</v>
      </c>
      <c r="M10" s="848">
        <f t="shared" si="0"/>
        <v>172309.93</v>
      </c>
      <c r="N10" s="541"/>
    </row>
    <row r="11" spans="1:14" s="163" customFormat="1" ht="60" x14ac:dyDescent="0.2">
      <c r="A11" s="533">
        <v>4</v>
      </c>
      <c r="B11" s="846" t="s">
        <v>6709</v>
      </c>
      <c r="C11" s="534" t="s">
        <v>4274</v>
      </c>
      <c r="D11" s="535" t="s">
        <v>4275</v>
      </c>
      <c r="E11" s="534" t="s">
        <v>4269</v>
      </c>
      <c r="F11" s="536">
        <v>225000</v>
      </c>
      <c r="G11" s="536">
        <v>300214</v>
      </c>
      <c r="H11" s="537">
        <v>43131</v>
      </c>
      <c r="I11" s="538">
        <v>0.05</v>
      </c>
      <c r="J11" s="538">
        <v>0</v>
      </c>
      <c r="K11" s="847">
        <v>0</v>
      </c>
      <c r="L11" s="847">
        <v>3271.3799999999997</v>
      </c>
      <c r="M11" s="848">
        <f t="shared" si="0"/>
        <v>296942.62</v>
      </c>
      <c r="N11" s="166"/>
    </row>
    <row r="12" spans="1:14" s="163" customFormat="1" ht="60" x14ac:dyDescent="0.2">
      <c r="A12" s="533">
        <v>5</v>
      </c>
      <c r="B12" s="846" t="s">
        <v>6710</v>
      </c>
      <c r="C12" s="164" t="s">
        <v>4276</v>
      </c>
      <c r="D12" s="542" t="s">
        <v>5070</v>
      </c>
      <c r="E12" s="534" t="s">
        <v>4269</v>
      </c>
      <c r="F12" s="536">
        <v>533000</v>
      </c>
      <c r="G12" s="536">
        <v>295954</v>
      </c>
      <c r="H12" s="537">
        <v>43555</v>
      </c>
      <c r="I12" s="538">
        <v>0.05</v>
      </c>
      <c r="J12" s="538">
        <v>0</v>
      </c>
      <c r="K12" s="847">
        <v>148146.96</v>
      </c>
      <c r="L12" s="847">
        <v>1063.24</v>
      </c>
      <c r="M12" s="848">
        <f t="shared" si="0"/>
        <v>146743.80000000002</v>
      </c>
      <c r="N12" s="541"/>
    </row>
    <row r="13" spans="1:14" s="163" customFormat="1" ht="60" x14ac:dyDescent="0.2">
      <c r="A13" s="533">
        <v>6</v>
      </c>
      <c r="B13" s="846" t="s">
        <v>6711</v>
      </c>
      <c r="C13" s="164" t="s">
        <v>4278</v>
      </c>
      <c r="D13" s="535" t="s">
        <v>4279</v>
      </c>
      <c r="E13" s="534" t="s">
        <v>4269</v>
      </c>
      <c r="F13" s="536">
        <v>1200000</v>
      </c>
      <c r="G13" s="536">
        <v>5690000</v>
      </c>
      <c r="H13" s="537">
        <v>43555</v>
      </c>
      <c r="I13" s="538">
        <v>0.1</v>
      </c>
      <c r="J13" s="538">
        <v>0</v>
      </c>
      <c r="K13" s="847">
        <v>3.4106051316484799E-13</v>
      </c>
      <c r="L13" s="847">
        <v>27699.750000000004</v>
      </c>
      <c r="M13" s="848">
        <f t="shared" si="0"/>
        <v>5662300.25</v>
      </c>
      <c r="N13" s="541"/>
    </row>
    <row r="14" spans="1:14" s="543" customFormat="1" ht="60" x14ac:dyDescent="0.2">
      <c r="A14" s="533">
        <v>7</v>
      </c>
      <c r="B14" s="846" t="s">
        <v>6712</v>
      </c>
      <c r="C14" s="164" t="s">
        <v>4280</v>
      </c>
      <c r="D14" s="535" t="s">
        <v>5071</v>
      </c>
      <c r="E14" s="534" t="s">
        <v>4269</v>
      </c>
      <c r="F14" s="536">
        <v>2000000</v>
      </c>
      <c r="G14" s="536">
        <v>1226426</v>
      </c>
      <c r="H14" s="537">
        <v>43555</v>
      </c>
      <c r="I14" s="538">
        <v>0.3</v>
      </c>
      <c r="J14" s="538">
        <v>0</v>
      </c>
      <c r="K14" s="847">
        <v>115329</v>
      </c>
      <c r="L14" s="847">
        <v>9736.2900000000009</v>
      </c>
      <c r="M14" s="848">
        <f t="shared" si="0"/>
        <v>1101360.71</v>
      </c>
      <c r="N14" s="541"/>
    </row>
    <row r="15" spans="1:14" s="163" customFormat="1" ht="60" x14ac:dyDescent="0.2">
      <c r="A15" s="533">
        <v>8</v>
      </c>
      <c r="B15" s="846" t="s">
        <v>6713</v>
      </c>
      <c r="C15" s="164" t="s">
        <v>4282</v>
      </c>
      <c r="D15" s="542" t="s">
        <v>5072</v>
      </c>
      <c r="E15" s="534" t="s">
        <v>4269</v>
      </c>
      <c r="F15" s="536">
        <v>500000</v>
      </c>
      <c r="G15" s="536">
        <v>574698</v>
      </c>
      <c r="H15" s="537">
        <v>43556</v>
      </c>
      <c r="I15" s="538">
        <v>0.05</v>
      </c>
      <c r="J15" s="538">
        <v>0</v>
      </c>
      <c r="K15" s="847">
        <v>0</v>
      </c>
      <c r="L15" s="847">
        <v>2611.34</v>
      </c>
      <c r="M15" s="848">
        <f t="shared" si="0"/>
        <v>572086.66</v>
      </c>
      <c r="N15" s="541"/>
    </row>
    <row r="16" spans="1:14" s="543" customFormat="1" ht="45" x14ac:dyDescent="0.2">
      <c r="A16" s="533">
        <v>9</v>
      </c>
      <c r="B16" s="846" t="s">
        <v>6714</v>
      </c>
      <c r="C16" s="164" t="s">
        <v>4284</v>
      </c>
      <c r="D16" s="535" t="s">
        <v>4285</v>
      </c>
      <c r="E16" s="534" t="s">
        <v>4269</v>
      </c>
      <c r="F16" s="536">
        <v>250000</v>
      </c>
      <c r="G16" s="536">
        <v>250000</v>
      </c>
      <c r="H16" s="537">
        <v>43131</v>
      </c>
      <c r="I16" s="538">
        <v>0.05</v>
      </c>
      <c r="J16" s="538">
        <v>0</v>
      </c>
      <c r="K16" s="847">
        <v>5.6843418860808002E-14</v>
      </c>
      <c r="L16" s="847">
        <v>15248.159999999996</v>
      </c>
      <c r="M16" s="848">
        <f t="shared" si="0"/>
        <v>234751.84</v>
      </c>
      <c r="N16" s="166"/>
    </row>
    <row r="17" spans="1:14" s="543" customFormat="1" ht="45" x14ac:dyDescent="0.2">
      <c r="A17" s="533">
        <v>10</v>
      </c>
      <c r="B17" s="846" t="s">
        <v>6715</v>
      </c>
      <c r="C17" s="164" t="s">
        <v>4286</v>
      </c>
      <c r="D17" s="535" t="s">
        <v>5073</v>
      </c>
      <c r="E17" s="534" t="s">
        <v>4269</v>
      </c>
      <c r="F17" s="536">
        <v>400000</v>
      </c>
      <c r="G17" s="536">
        <v>148895</v>
      </c>
      <c r="H17" s="537">
        <v>43131</v>
      </c>
      <c r="I17" s="538">
        <v>0.05</v>
      </c>
      <c r="J17" s="538">
        <v>0</v>
      </c>
      <c r="K17" s="847">
        <v>97683</v>
      </c>
      <c r="L17" s="847">
        <v>2653.07</v>
      </c>
      <c r="M17" s="848">
        <f t="shared" si="0"/>
        <v>48558.93</v>
      </c>
      <c r="N17" s="541"/>
    </row>
    <row r="18" spans="1:14" s="543" customFormat="1" ht="30" x14ac:dyDescent="0.2">
      <c r="A18" s="533">
        <v>11</v>
      </c>
      <c r="B18" s="846" t="s">
        <v>6716</v>
      </c>
      <c r="C18" s="164" t="s">
        <v>4288</v>
      </c>
      <c r="D18" s="535" t="s">
        <v>4289</v>
      </c>
      <c r="E18" s="534" t="s">
        <v>4269</v>
      </c>
      <c r="F18" s="536">
        <v>650000</v>
      </c>
      <c r="G18" s="536">
        <v>1376263</v>
      </c>
      <c r="H18" s="537">
        <v>43555</v>
      </c>
      <c r="I18" s="538">
        <v>0.1</v>
      </c>
      <c r="J18" s="538">
        <v>0</v>
      </c>
      <c r="K18" s="847">
        <v>174540</v>
      </c>
      <c r="L18" s="847">
        <v>29220.48</v>
      </c>
      <c r="M18" s="848">
        <f t="shared" si="0"/>
        <v>1172502.52</v>
      </c>
      <c r="N18" s="166"/>
    </row>
    <row r="19" spans="1:14" s="543" customFormat="1" ht="75" x14ac:dyDescent="0.2">
      <c r="A19" s="533">
        <v>12</v>
      </c>
      <c r="B19" s="849" t="s">
        <v>6717</v>
      </c>
      <c r="C19" s="164" t="s">
        <v>4290</v>
      </c>
      <c r="D19" s="535" t="s">
        <v>4291</v>
      </c>
      <c r="E19" s="534" t="s">
        <v>4269</v>
      </c>
      <c r="F19" s="536">
        <v>4000000</v>
      </c>
      <c r="G19" s="544">
        <v>4610057</v>
      </c>
      <c r="H19" s="537">
        <v>43555</v>
      </c>
      <c r="I19" s="538">
        <v>0.3</v>
      </c>
      <c r="J19" s="538">
        <v>0</v>
      </c>
      <c r="K19" s="847">
        <v>307729</v>
      </c>
      <c r="L19" s="847">
        <v>27742.829999999998</v>
      </c>
      <c r="M19" s="848">
        <f t="shared" si="0"/>
        <v>4274585.17</v>
      </c>
      <c r="N19" s="166"/>
    </row>
    <row r="20" spans="1:14" s="543" customFormat="1" ht="45" x14ac:dyDescent="0.2">
      <c r="A20" s="533">
        <v>13</v>
      </c>
      <c r="B20" s="846" t="s">
        <v>6718</v>
      </c>
      <c r="C20" s="164" t="s">
        <v>4292</v>
      </c>
      <c r="D20" s="535" t="s">
        <v>4293</v>
      </c>
      <c r="E20" s="534" t="s">
        <v>4269</v>
      </c>
      <c r="F20" s="536">
        <v>1000000</v>
      </c>
      <c r="G20" s="536">
        <v>1000000</v>
      </c>
      <c r="H20" s="537">
        <v>43555</v>
      </c>
      <c r="I20" s="538">
        <v>0.05</v>
      </c>
      <c r="J20" s="538">
        <v>0</v>
      </c>
      <c r="K20" s="847">
        <v>52453</v>
      </c>
      <c r="L20" s="847">
        <v>1868.3700000000001</v>
      </c>
      <c r="M20" s="848">
        <f t="shared" si="0"/>
        <v>945678.63</v>
      </c>
      <c r="N20" s="166"/>
    </row>
    <row r="21" spans="1:14" s="543" customFormat="1" ht="60" x14ac:dyDescent="0.2">
      <c r="A21" s="533">
        <v>14</v>
      </c>
      <c r="B21" s="846" t="s">
        <v>6719</v>
      </c>
      <c r="C21" s="164" t="s">
        <v>4294</v>
      </c>
      <c r="D21" s="535" t="s">
        <v>4295</v>
      </c>
      <c r="E21" s="534" t="s">
        <v>4269</v>
      </c>
      <c r="F21" s="536">
        <v>830000</v>
      </c>
      <c r="G21" s="536">
        <v>830000</v>
      </c>
      <c r="H21" s="537">
        <v>43555</v>
      </c>
      <c r="I21" s="538">
        <v>0.05</v>
      </c>
      <c r="J21" s="538">
        <v>0</v>
      </c>
      <c r="K21" s="847">
        <v>52203</v>
      </c>
      <c r="L21" s="847">
        <v>2255.6600000000003</v>
      </c>
      <c r="M21" s="848">
        <f t="shared" si="0"/>
        <v>775541.34</v>
      </c>
      <c r="N21" s="166"/>
    </row>
    <row r="22" spans="1:14" s="543" customFormat="1" ht="45" x14ac:dyDescent="0.2">
      <c r="A22" s="533">
        <v>15</v>
      </c>
      <c r="B22" s="846" t="s">
        <v>6720</v>
      </c>
      <c r="C22" s="164" t="s">
        <v>4296</v>
      </c>
      <c r="D22" s="535" t="s">
        <v>4297</v>
      </c>
      <c r="E22" s="534" t="s">
        <v>4269</v>
      </c>
      <c r="F22" s="536">
        <v>480000</v>
      </c>
      <c r="G22" s="536">
        <v>480000</v>
      </c>
      <c r="H22" s="537">
        <v>43555</v>
      </c>
      <c r="I22" s="538">
        <v>0.05</v>
      </c>
      <c r="J22" s="538">
        <v>0</v>
      </c>
      <c r="K22" s="847">
        <v>34871</v>
      </c>
      <c r="L22" s="847">
        <v>1774.1699999999998</v>
      </c>
      <c r="M22" s="848">
        <f t="shared" si="0"/>
        <v>443354.83</v>
      </c>
      <c r="N22" s="166"/>
    </row>
    <row r="23" spans="1:14" s="543" customFormat="1" ht="45" x14ac:dyDescent="0.2">
      <c r="A23" s="533">
        <v>16</v>
      </c>
      <c r="B23" s="846" t="s">
        <v>6721</v>
      </c>
      <c r="C23" s="164" t="s">
        <v>4298</v>
      </c>
      <c r="D23" s="545" t="s">
        <v>4299</v>
      </c>
      <c r="E23" s="534" t="s">
        <v>4269</v>
      </c>
      <c r="F23" s="536">
        <v>2713100</v>
      </c>
      <c r="G23" s="536">
        <v>1815090</v>
      </c>
      <c r="H23" s="537">
        <v>43343</v>
      </c>
      <c r="I23" s="538">
        <v>1</v>
      </c>
      <c r="J23" s="538">
        <v>0</v>
      </c>
      <c r="K23" s="847">
        <v>1118519.9400000002</v>
      </c>
      <c r="L23" s="847">
        <v>47790.89</v>
      </c>
      <c r="M23" s="848">
        <f t="shared" si="0"/>
        <v>648779.16999999981</v>
      </c>
      <c r="N23" s="166"/>
    </row>
    <row r="24" spans="1:14" s="543" customFormat="1" ht="30" x14ac:dyDescent="0.2">
      <c r="A24" s="533">
        <v>17</v>
      </c>
      <c r="B24" s="846" t="s">
        <v>6722</v>
      </c>
      <c r="C24" s="164" t="s">
        <v>4300</v>
      </c>
      <c r="D24" s="535" t="s">
        <v>4301</v>
      </c>
      <c r="E24" s="534" t="s">
        <v>4269</v>
      </c>
      <c r="F24" s="536">
        <v>413600</v>
      </c>
      <c r="G24" s="536">
        <v>698591</v>
      </c>
      <c r="H24" s="537">
        <v>43555</v>
      </c>
      <c r="I24" s="538">
        <v>0.1</v>
      </c>
      <c r="J24" s="538">
        <v>0</v>
      </c>
      <c r="K24" s="847">
        <v>90103</v>
      </c>
      <c r="L24" s="847">
        <v>3374.2500000000005</v>
      </c>
      <c r="M24" s="848">
        <f t="shared" si="0"/>
        <v>605113.75</v>
      </c>
      <c r="N24" s="166"/>
    </row>
    <row r="25" spans="1:14" s="543" customFormat="1" ht="45" x14ac:dyDescent="0.2">
      <c r="A25" s="533">
        <v>18</v>
      </c>
      <c r="B25" s="846" t="s">
        <v>6723</v>
      </c>
      <c r="C25" s="164" t="s">
        <v>4302</v>
      </c>
      <c r="D25" s="535" t="s">
        <v>4303</v>
      </c>
      <c r="E25" s="534" t="s">
        <v>4269</v>
      </c>
      <c r="F25" s="536">
        <v>306800</v>
      </c>
      <c r="G25" s="536">
        <v>306800</v>
      </c>
      <c r="H25" s="537">
        <v>43555</v>
      </c>
      <c r="I25" s="538">
        <v>0.05</v>
      </c>
      <c r="J25" s="538">
        <v>0</v>
      </c>
      <c r="K25" s="847">
        <v>1.15463194561016E-14</v>
      </c>
      <c r="L25" s="847">
        <v>1726.2</v>
      </c>
      <c r="M25" s="848">
        <f t="shared" si="0"/>
        <v>305073.8</v>
      </c>
      <c r="N25" s="166"/>
    </row>
    <row r="26" spans="1:14" s="163" customFormat="1" ht="60" x14ac:dyDescent="0.2">
      <c r="A26" s="546">
        <v>19</v>
      </c>
      <c r="B26" s="850" t="s">
        <v>6724</v>
      </c>
      <c r="C26" s="547" t="s">
        <v>4304</v>
      </c>
      <c r="D26" s="548" t="s">
        <v>4305</v>
      </c>
      <c r="E26" s="549" t="s">
        <v>4821</v>
      </c>
      <c r="F26" s="550">
        <v>4131500</v>
      </c>
      <c r="G26" s="550">
        <v>4131500</v>
      </c>
      <c r="H26" s="551">
        <v>43131</v>
      </c>
      <c r="I26" s="552">
        <v>0.05</v>
      </c>
      <c r="J26" s="552">
        <v>0</v>
      </c>
      <c r="K26" s="851">
        <v>0</v>
      </c>
      <c r="L26" s="851">
        <v>3638.7700000000004</v>
      </c>
      <c r="M26" s="852">
        <f t="shared" si="0"/>
        <v>4127861.23</v>
      </c>
      <c r="N26" s="555"/>
    </row>
    <row r="27" spans="1:14" s="543" customFormat="1" ht="60" x14ac:dyDescent="0.2">
      <c r="A27" s="533">
        <v>20</v>
      </c>
      <c r="B27" s="846" t="s">
        <v>6725</v>
      </c>
      <c r="C27" s="164" t="s">
        <v>4306</v>
      </c>
      <c r="D27" s="535" t="s">
        <v>4307</v>
      </c>
      <c r="E27" s="534" t="s">
        <v>4269</v>
      </c>
      <c r="F27" s="536">
        <v>350000</v>
      </c>
      <c r="G27" s="536">
        <v>350000</v>
      </c>
      <c r="H27" s="537">
        <v>43131</v>
      </c>
      <c r="I27" s="538">
        <v>0.1</v>
      </c>
      <c r="J27" s="538">
        <v>0</v>
      </c>
      <c r="K27" s="847">
        <v>92594.47</v>
      </c>
      <c r="L27" s="847">
        <v>7405.53</v>
      </c>
      <c r="M27" s="848">
        <f t="shared" si="0"/>
        <v>250000</v>
      </c>
      <c r="N27" s="166"/>
    </row>
    <row r="28" spans="1:14" s="543" customFormat="1" ht="60" x14ac:dyDescent="0.2">
      <c r="A28" s="533">
        <v>21</v>
      </c>
      <c r="B28" s="846" t="s">
        <v>6726</v>
      </c>
      <c r="C28" s="164" t="s">
        <v>4308</v>
      </c>
      <c r="D28" s="535" t="s">
        <v>4309</v>
      </c>
      <c r="E28" s="534" t="s">
        <v>4269</v>
      </c>
      <c r="F28" s="536">
        <v>1500000</v>
      </c>
      <c r="G28" s="536">
        <v>2234003</v>
      </c>
      <c r="H28" s="537">
        <v>43555</v>
      </c>
      <c r="I28" s="538">
        <v>0.1</v>
      </c>
      <c r="J28" s="538">
        <v>0</v>
      </c>
      <c r="K28" s="847">
        <v>0</v>
      </c>
      <c r="L28" s="847">
        <v>3077.22</v>
      </c>
      <c r="M28" s="848">
        <f t="shared" si="0"/>
        <v>2230925.7799999998</v>
      </c>
      <c r="N28" s="166"/>
    </row>
    <row r="29" spans="1:14" s="163" customFormat="1" ht="45" x14ac:dyDescent="0.2">
      <c r="A29" s="546">
        <v>22</v>
      </c>
      <c r="B29" s="850" t="s">
        <v>6727</v>
      </c>
      <c r="C29" s="547" t="s">
        <v>4310</v>
      </c>
      <c r="D29" s="548" t="s">
        <v>4311</v>
      </c>
      <c r="E29" s="549" t="s">
        <v>4821</v>
      </c>
      <c r="F29" s="550">
        <v>1027000</v>
      </c>
      <c r="G29" s="550">
        <v>1027000</v>
      </c>
      <c r="H29" s="551">
        <v>43555</v>
      </c>
      <c r="I29" s="552">
        <v>0.6</v>
      </c>
      <c r="J29" s="550">
        <v>0</v>
      </c>
      <c r="K29" s="851">
        <v>39934.9</v>
      </c>
      <c r="L29" s="851">
        <v>31847.82</v>
      </c>
      <c r="M29" s="852">
        <f t="shared" si="0"/>
        <v>955217.28</v>
      </c>
      <c r="N29" s="555"/>
    </row>
    <row r="30" spans="1:14" s="163" customFormat="1" ht="45" x14ac:dyDescent="0.2">
      <c r="A30" s="556">
        <v>23</v>
      </c>
      <c r="B30" s="853" t="s">
        <v>6728</v>
      </c>
      <c r="C30" s="547" t="s">
        <v>4389</v>
      </c>
      <c r="D30" s="547" t="s">
        <v>4390</v>
      </c>
      <c r="E30" s="549" t="s">
        <v>4821</v>
      </c>
      <c r="F30" s="550">
        <v>968500</v>
      </c>
      <c r="G30" s="550">
        <v>968500</v>
      </c>
      <c r="H30" s="551">
        <v>43343</v>
      </c>
      <c r="I30" s="552">
        <v>1</v>
      </c>
      <c r="J30" s="550">
        <v>0</v>
      </c>
      <c r="K30" s="851">
        <v>4949.8</v>
      </c>
      <c r="L30" s="851">
        <v>0</v>
      </c>
      <c r="M30" s="852">
        <f t="shared" si="0"/>
        <v>963550.2</v>
      </c>
      <c r="N30" s="557"/>
    </row>
    <row r="31" spans="1:14" s="543" customFormat="1" ht="45" x14ac:dyDescent="0.2">
      <c r="A31" s="533">
        <v>24</v>
      </c>
      <c r="B31" s="846" t="s">
        <v>6729</v>
      </c>
      <c r="C31" s="164" t="s">
        <v>4314</v>
      </c>
      <c r="D31" s="535" t="s">
        <v>4315</v>
      </c>
      <c r="E31" s="534" t="s">
        <v>4269</v>
      </c>
      <c r="F31" s="536">
        <v>150000</v>
      </c>
      <c r="G31" s="536">
        <v>121095</v>
      </c>
      <c r="H31" s="537">
        <v>43131</v>
      </c>
      <c r="I31" s="538">
        <v>0.1</v>
      </c>
      <c r="J31" s="538">
        <v>0</v>
      </c>
      <c r="K31" s="847">
        <v>78095</v>
      </c>
      <c r="L31" s="847">
        <v>1528.5500000000002</v>
      </c>
      <c r="M31" s="848">
        <f t="shared" si="0"/>
        <v>41471.449999999997</v>
      </c>
      <c r="N31" s="166"/>
    </row>
    <row r="32" spans="1:14" s="163" customFormat="1" ht="45" x14ac:dyDescent="0.2">
      <c r="A32" s="546">
        <v>25</v>
      </c>
      <c r="B32" s="850" t="s">
        <v>6730</v>
      </c>
      <c r="C32" s="547" t="s">
        <v>4349</v>
      </c>
      <c r="D32" s="548" t="s">
        <v>4350</v>
      </c>
      <c r="E32" s="549" t="s">
        <v>4821</v>
      </c>
      <c r="F32" s="550">
        <v>507000</v>
      </c>
      <c r="G32" s="550">
        <v>507000</v>
      </c>
      <c r="H32" s="551">
        <v>43343</v>
      </c>
      <c r="I32" s="552">
        <v>0.3</v>
      </c>
      <c r="J32" s="550">
        <v>0</v>
      </c>
      <c r="K32" s="851">
        <v>45169</v>
      </c>
      <c r="L32" s="851">
        <v>2730.1800000000003</v>
      </c>
      <c r="M32" s="852">
        <f t="shared" si="0"/>
        <v>459100.82</v>
      </c>
      <c r="N32" s="557"/>
    </row>
    <row r="33" spans="1:14" s="543" customFormat="1" ht="90" x14ac:dyDescent="0.2">
      <c r="A33" s="533">
        <v>26</v>
      </c>
      <c r="B33" s="846" t="s">
        <v>6731</v>
      </c>
      <c r="C33" s="164" t="s">
        <v>4318</v>
      </c>
      <c r="D33" s="535" t="s">
        <v>4319</v>
      </c>
      <c r="E33" s="534" t="s">
        <v>4269</v>
      </c>
      <c r="F33" s="536">
        <v>325000</v>
      </c>
      <c r="G33" s="536">
        <v>325000</v>
      </c>
      <c r="H33" s="537">
        <v>43131</v>
      </c>
      <c r="I33" s="538">
        <v>0.05</v>
      </c>
      <c r="J33" s="538">
        <v>0</v>
      </c>
      <c r="K33" s="847">
        <v>-1.13686837721616E-13</v>
      </c>
      <c r="L33" s="847">
        <v>14574.37</v>
      </c>
      <c r="M33" s="848">
        <f t="shared" si="0"/>
        <v>310425.63</v>
      </c>
      <c r="N33" s="166"/>
    </row>
    <row r="34" spans="1:14" s="543" customFormat="1" ht="60" x14ac:dyDescent="0.2">
      <c r="A34" s="533">
        <v>27</v>
      </c>
      <c r="B34" s="846" t="s">
        <v>6732</v>
      </c>
      <c r="C34" s="164" t="s">
        <v>4320</v>
      </c>
      <c r="D34" s="542" t="s">
        <v>5074</v>
      </c>
      <c r="E34" s="534" t="s">
        <v>4269</v>
      </c>
      <c r="F34" s="536">
        <v>106000</v>
      </c>
      <c r="G34" s="536">
        <v>901872</v>
      </c>
      <c r="H34" s="537">
        <v>43131</v>
      </c>
      <c r="I34" s="538">
        <v>0.1</v>
      </c>
      <c r="J34" s="538">
        <v>0</v>
      </c>
      <c r="K34" s="847">
        <v>99031</v>
      </c>
      <c r="L34" s="847">
        <v>3452.8700000000003</v>
      </c>
      <c r="M34" s="848">
        <f t="shared" si="0"/>
        <v>799388.13</v>
      </c>
      <c r="N34" s="541"/>
    </row>
    <row r="35" spans="1:14" s="543" customFormat="1" ht="45" x14ac:dyDescent="0.2">
      <c r="A35" s="533">
        <v>28</v>
      </c>
      <c r="B35" s="846" t="s">
        <v>6733</v>
      </c>
      <c r="C35" s="164" t="s">
        <v>4322</v>
      </c>
      <c r="D35" s="535" t="s">
        <v>4323</v>
      </c>
      <c r="E35" s="534" t="s">
        <v>4269</v>
      </c>
      <c r="F35" s="536">
        <v>834600</v>
      </c>
      <c r="G35" s="536">
        <v>642000</v>
      </c>
      <c r="H35" s="537">
        <v>43555</v>
      </c>
      <c r="I35" s="538">
        <v>0.1</v>
      </c>
      <c r="J35" s="538">
        <v>0</v>
      </c>
      <c r="K35" s="847">
        <v>0</v>
      </c>
      <c r="L35" s="847">
        <v>0</v>
      </c>
      <c r="M35" s="848">
        <f t="shared" si="0"/>
        <v>642000</v>
      </c>
      <c r="N35" s="166"/>
    </row>
    <row r="36" spans="1:14" s="543" customFormat="1" ht="60" x14ac:dyDescent="0.2">
      <c r="A36" s="533">
        <v>29</v>
      </c>
      <c r="B36" s="846" t="s">
        <v>6734</v>
      </c>
      <c r="C36" s="164" t="s">
        <v>4324</v>
      </c>
      <c r="D36" s="535" t="s">
        <v>4325</v>
      </c>
      <c r="E36" s="534" t="s">
        <v>4269</v>
      </c>
      <c r="F36" s="536">
        <v>390000</v>
      </c>
      <c r="G36" s="536">
        <v>266165</v>
      </c>
      <c r="H36" s="537">
        <v>43131</v>
      </c>
      <c r="I36" s="538">
        <v>0.1</v>
      </c>
      <c r="J36" s="538">
        <v>0</v>
      </c>
      <c r="K36" s="847">
        <v>156281.35999999999</v>
      </c>
      <c r="L36" s="847">
        <v>4201.58</v>
      </c>
      <c r="M36" s="848">
        <f t="shared" si="0"/>
        <v>105682.06000000001</v>
      </c>
      <c r="N36" s="166"/>
    </row>
    <row r="37" spans="1:14" s="543" customFormat="1" ht="45" x14ac:dyDescent="0.2">
      <c r="A37" s="533">
        <v>30</v>
      </c>
      <c r="B37" s="846" t="s">
        <v>6735</v>
      </c>
      <c r="C37" s="164" t="s">
        <v>4326</v>
      </c>
      <c r="D37" s="535" t="s">
        <v>5075</v>
      </c>
      <c r="E37" s="534" t="s">
        <v>4269</v>
      </c>
      <c r="F37" s="536">
        <v>587500</v>
      </c>
      <c r="G37" s="536">
        <v>250000</v>
      </c>
      <c r="H37" s="537">
        <v>43131</v>
      </c>
      <c r="I37" s="538">
        <v>0.05</v>
      </c>
      <c r="J37" s="538">
        <v>0</v>
      </c>
      <c r="K37" s="847">
        <v>80580</v>
      </c>
      <c r="L37" s="847">
        <v>6207.3300000000008</v>
      </c>
      <c r="M37" s="848">
        <f t="shared" si="0"/>
        <v>163212.67000000001</v>
      </c>
      <c r="N37" s="541"/>
    </row>
    <row r="38" spans="1:14" s="543" customFormat="1" ht="45" x14ac:dyDescent="0.2">
      <c r="A38" s="533">
        <v>31</v>
      </c>
      <c r="B38" s="846" t="s">
        <v>6736</v>
      </c>
      <c r="C38" s="164" t="s">
        <v>4328</v>
      </c>
      <c r="D38" s="545" t="s">
        <v>4329</v>
      </c>
      <c r="E38" s="534" t="s">
        <v>4269</v>
      </c>
      <c r="F38" s="536">
        <v>859800</v>
      </c>
      <c r="G38" s="536">
        <v>271598</v>
      </c>
      <c r="H38" s="537">
        <v>43343</v>
      </c>
      <c r="I38" s="538">
        <v>1</v>
      </c>
      <c r="J38" s="538">
        <v>0</v>
      </c>
      <c r="K38" s="847">
        <v>51491.360000000001</v>
      </c>
      <c r="L38" s="847">
        <v>15748.77</v>
      </c>
      <c r="M38" s="848">
        <f t="shared" si="0"/>
        <v>204357.87000000002</v>
      </c>
      <c r="N38" s="166"/>
    </row>
    <row r="39" spans="1:14" s="543" customFormat="1" ht="34.5" x14ac:dyDescent="0.2">
      <c r="A39" s="533">
        <v>32</v>
      </c>
      <c r="B39" s="846" t="s">
        <v>6737</v>
      </c>
      <c r="C39" s="164" t="s">
        <v>5076</v>
      </c>
      <c r="D39" s="535" t="s">
        <v>4331</v>
      </c>
      <c r="E39" s="534" t="s">
        <v>4269</v>
      </c>
      <c r="F39" s="536">
        <v>1000000</v>
      </c>
      <c r="G39" s="536">
        <v>1000000</v>
      </c>
      <c r="H39" s="537">
        <v>43131</v>
      </c>
      <c r="I39" s="538">
        <v>0.1</v>
      </c>
      <c r="J39" s="538">
        <v>0</v>
      </c>
      <c r="K39" s="847">
        <v>57528.7</v>
      </c>
      <c r="L39" s="847">
        <v>130725.38999999998</v>
      </c>
      <c r="M39" s="848">
        <f t="shared" si="0"/>
        <v>811745.91</v>
      </c>
      <c r="N39" s="541"/>
    </row>
    <row r="40" spans="1:14" s="558" customFormat="1" ht="34.5" x14ac:dyDescent="0.2">
      <c r="A40" s="533" t="s">
        <v>5077</v>
      </c>
      <c r="B40" s="846" t="s">
        <v>6738</v>
      </c>
      <c r="C40" s="164" t="s">
        <v>5078</v>
      </c>
      <c r="D40" s="535" t="s">
        <v>5079</v>
      </c>
      <c r="E40" s="534" t="s">
        <v>4269</v>
      </c>
      <c r="F40" s="536">
        <v>0</v>
      </c>
      <c r="G40" s="536">
        <v>1140000</v>
      </c>
      <c r="H40" s="537">
        <v>43131</v>
      </c>
      <c r="I40" s="538">
        <v>1</v>
      </c>
      <c r="J40" s="538">
        <v>0.05</v>
      </c>
      <c r="K40" s="847">
        <v>33102.589999999997</v>
      </c>
      <c r="L40" s="847">
        <v>139460.75000000003</v>
      </c>
      <c r="M40" s="848">
        <f t="shared" si="0"/>
        <v>967436.65999999992</v>
      </c>
      <c r="N40" s="541"/>
    </row>
    <row r="41" spans="1:14" s="543" customFormat="1" ht="45" x14ac:dyDescent="0.2">
      <c r="A41" s="533">
        <v>33</v>
      </c>
      <c r="B41" s="846" t="s">
        <v>6739</v>
      </c>
      <c r="C41" s="164" t="s">
        <v>4332</v>
      </c>
      <c r="D41" s="545" t="s">
        <v>4333</v>
      </c>
      <c r="E41" s="534" t="s">
        <v>4269</v>
      </c>
      <c r="F41" s="536">
        <v>978400</v>
      </c>
      <c r="G41" s="536">
        <v>1941710</v>
      </c>
      <c r="H41" s="537">
        <v>43343</v>
      </c>
      <c r="I41" s="538">
        <v>1</v>
      </c>
      <c r="J41" s="538">
        <v>0</v>
      </c>
      <c r="K41" s="847">
        <v>722072.24000000022</v>
      </c>
      <c r="L41" s="847">
        <v>80282.62</v>
      </c>
      <c r="M41" s="848">
        <f t="shared" si="0"/>
        <v>1139355.1399999997</v>
      </c>
      <c r="N41" s="166"/>
    </row>
    <row r="42" spans="1:14" s="543" customFormat="1" ht="75" x14ac:dyDescent="0.2">
      <c r="A42" s="533">
        <v>34</v>
      </c>
      <c r="B42" s="846" t="s">
        <v>6740</v>
      </c>
      <c r="C42" s="164" t="s">
        <v>4334</v>
      </c>
      <c r="D42" s="535" t="s">
        <v>5080</v>
      </c>
      <c r="E42" s="534" t="s">
        <v>4269</v>
      </c>
      <c r="F42" s="536">
        <v>2444000</v>
      </c>
      <c r="G42" s="536">
        <v>1929716</v>
      </c>
      <c r="H42" s="537">
        <v>43555</v>
      </c>
      <c r="I42" s="538">
        <v>0.1</v>
      </c>
      <c r="J42" s="538">
        <v>0</v>
      </c>
      <c r="K42" s="847">
        <v>157748</v>
      </c>
      <c r="L42" s="847">
        <v>10857.61</v>
      </c>
      <c r="M42" s="848">
        <f t="shared" si="0"/>
        <v>1761110.39</v>
      </c>
      <c r="N42" s="166"/>
    </row>
    <row r="43" spans="1:14" s="543" customFormat="1" ht="60" x14ac:dyDescent="0.2">
      <c r="A43" s="533">
        <v>35</v>
      </c>
      <c r="B43" s="846" t="s">
        <v>6741</v>
      </c>
      <c r="C43" s="164" t="s">
        <v>4336</v>
      </c>
      <c r="D43" s="535" t="s">
        <v>4337</v>
      </c>
      <c r="E43" s="534" t="s">
        <v>4269</v>
      </c>
      <c r="F43" s="536">
        <v>250000</v>
      </c>
      <c r="G43" s="536">
        <v>250000</v>
      </c>
      <c r="H43" s="537">
        <v>43131</v>
      </c>
      <c r="I43" s="538">
        <v>0</v>
      </c>
      <c r="J43" s="538">
        <v>0</v>
      </c>
      <c r="K43" s="847">
        <v>0</v>
      </c>
      <c r="L43" s="847">
        <v>2547.7400000000002</v>
      </c>
      <c r="M43" s="848">
        <f t="shared" si="0"/>
        <v>247452.26</v>
      </c>
      <c r="N43" s="166"/>
    </row>
    <row r="44" spans="1:14" s="543" customFormat="1" ht="45" x14ac:dyDescent="0.2">
      <c r="A44" s="533">
        <v>36</v>
      </c>
      <c r="B44" s="846" t="s">
        <v>6742</v>
      </c>
      <c r="C44" s="164" t="s">
        <v>4338</v>
      </c>
      <c r="D44" s="535" t="s">
        <v>4339</v>
      </c>
      <c r="E44" s="534" t="s">
        <v>4269</v>
      </c>
      <c r="F44" s="536">
        <v>598000</v>
      </c>
      <c r="G44" s="536">
        <v>1399500</v>
      </c>
      <c r="H44" s="537">
        <v>43555</v>
      </c>
      <c r="I44" s="538">
        <v>0.1</v>
      </c>
      <c r="J44" s="538">
        <v>0</v>
      </c>
      <c r="K44" s="847">
        <v>152460.6</v>
      </c>
      <c r="L44" s="847">
        <v>3266.7200000000007</v>
      </c>
      <c r="M44" s="848">
        <f t="shared" si="0"/>
        <v>1243772.68</v>
      </c>
      <c r="N44" s="166"/>
    </row>
    <row r="45" spans="1:14" s="543" customFormat="1" ht="34.5" x14ac:dyDescent="0.2">
      <c r="A45" s="533">
        <v>37</v>
      </c>
      <c r="B45" s="846" t="s">
        <v>4340</v>
      </c>
      <c r="C45" s="559" t="s">
        <v>4341</v>
      </c>
      <c r="D45" s="535" t="s">
        <v>5081</v>
      </c>
      <c r="E45" s="535" t="s">
        <v>4269</v>
      </c>
      <c r="F45" s="536">
        <v>1300000</v>
      </c>
      <c r="G45" s="536">
        <v>0</v>
      </c>
      <c r="H45" s="537">
        <v>43555</v>
      </c>
      <c r="I45" s="156">
        <v>0.1</v>
      </c>
      <c r="J45" s="156">
        <v>0</v>
      </c>
      <c r="K45" s="847">
        <v>0</v>
      </c>
      <c r="L45" s="847">
        <v>0</v>
      </c>
      <c r="M45" s="848">
        <f t="shared" si="0"/>
        <v>0</v>
      </c>
      <c r="N45" s="541"/>
    </row>
    <row r="46" spans="1:14" s="558" customFormat="1" ht="60" x14ac:dyDescent="0.2">
      <c r="A46" s="533" t="s">
        <v>5082</v>
      </c>
      <c r="B46" s="846" t="s">
        <v>6743</v>
      </c>
      <c r="C46" s="559" t="s">
        <v>5083</v>
      </c>
      <c r="D46" s="535" t="s">
        <v>5084</v>
      </c>
      <c r="E46" s="534" t="s">
        <v>4269</v>
      </c>
      <c r="F46" s="536">
        <v>0</v>
      </c>
      <c r="G46" s="536">
        <v>290082</v>
      </c>
      <c r="H46" s="537">
        <v>43555</v>
      </c>
      <c r="I46" s="538">
        <v>0.1</v>
      </c>
      <c r="J46" s="538">
        <v>0</v>
      </c>
      <c r="K46" s="847">
        <v>72592</v>
      </c>
      <c r="L46" s="847">
        <v>741.42</v>
      </c>
      <c r="M46" s="848">
        <f t="shared" si="0"/>
        <v>216748.58</v>
      </c>
      <c r="N46" s="541"/>
    </row>
    <row r="47" spans="1:14" s="558" customFormat="1" ht="34.5" x14ac:dyDescent="0.2">
      <c r="A47" s="533" t="s">
        <v>5085</v>
      </c>
      <c r="B47" s="846" t="s">
        <v>6744</v>
      </c>
      <c r="C47" s="559" t="s">
        <v>5086</v>
      </c>
      <c r="D47" s="535" t="s">
        <v>5084</v>
      </c>
      <c r="E47" s="534" t="s">
        <v>4269</v>
      </c>
      <c r="F47" s="536">
        <v>0</v>
      </c>
      <c r="G47" s="536">
        <v>557214</v>
      </c>
      <c r="H47" s="537">
        <v>43555</v>
      </c>
      <c r="I47" s="538">
        <v>0.1</v>
      </c>
      <c r="J47" s="538">
        <v>0</v>
      </c>
      <c r="K47" s="847">
        <v>115190</v>
      </c>
      <c r="L47" s="847">
        <v>4321.7599999999993</v>
      </c>
      <c r="M47" s="848">
        <f t="shared" si="0"/>
        <v>437702.24</v>
      </c>
      <c r="N47" s="541"/>
    </row>
    <row r="48" spans="1:14" s="558" customFormat="1" ht="34.5" x14ac:dyDescent="0.2">
      <c r="A48" s="533" t="s">
        <v>5087</v>
      </c>
      <c r="B48" s="846" t="s">
        <v>6745</v>
      </c>
      <c r="C48" s="559" t="s">
        <v>5088</v>
      </c>
      <c r="D48" s="535" t="s">
        <v>5084</v>
      </c>
      <c r="E48" s="534" t="s">
        <v>4269</v>
      </c>
      <c r="F48" s="536">
        <v>0</v>
      </c>
      <c r="G48" s="536">
        <v>314175</v>
      </c>
      <c r="H48" s="537">
        <v>43555</v>
      </c>
      <c r="I48" s="538">
        <v>0.1</v>
      </c>
      <c r="J48" s="538">
        <v>0</v>
      </c>
      <c r="K48" s="847">
        <v>92096</v>
      </c>
      <c r="L48" s="847">
        <v>365.57</v>
      </c>
      <c r="M48" s="848">
        <f t="shared" si="0"/>
        <v>221713.43</v>
      </c>
      <c r="N48" s="541"/>
    </row>
    <row r="49" spans="1:15" s="558" customFormat="1" ht="34.5" x14ac:dyDescent="0.2">
      <c r="A49" s="533" t="s">
        <v>5089</v>
      </c>
      <c r="B49" s="846" t="s">
        <v>6746</v>
      </c>
      <c r="C49" s="559" t="s">
        <v>5090</v>
      </c>
      <c r="D49" s="535" t="s">
        <v>5084</v>
      </c>
      <c r="E49" s="534" t="s">
        <v>4269</v>
      </c>
      <c r="F49" s="562">
        <v>0</v>
      </c>
      <c r="G49" s="562">
        <v>124330</v>
      </c>
      <c r="H49" s="537">
        <v>43555</v>
      </c>
      <c r="I49" s="538">
        <v>0.1</v>
      </c>
      <c r="J49" s="538">
        <v>0</v>
      </c>
      <c r="K49" s="847">
        <v>33118</v>
      </c>
      <c r="L49" s="847">
        <v>37.090000000000003</v>
      </c>
      <c r="M49" s="848">
        <f t="shared" si="0"/>
        <v>91174.91</v>
      </c>
      <c r="N49" s="541"/>
    </row>
    <row r="50" spans="1:15" s="543" customFormat="1" ht="60" x14ac:dyDescent="0.2">
      <c r="A50" s="533">
        <v>38</v>
      </c>
      <c r="B50" s="846" t="s">
        <v>6747</v>
      </c>
      <c r="C50" s="164" t="s">
        <v>4343</v>
      </c>
      <c r="D50" s="535" t="s">
        <v>4344</v>
      </c>
      <c r="E50" s="534" t="s">
        <v>4269</v>
      </c>
      <c r="F50" s="536">
        <v>4000000</v>
      </c>
      <c r="G50" s="536">
        <v>3933000</v>
      </c>
      <c r="H50" s="537">
        <v>43555</v>
      </c>
      <c r="I50" s="538">
        <v>0.6</v>
      </c>
      <c r="J50" s="538">
        <v>0</v>
      </c>
      <c r="K50" s="847">
        <v>230079.43</v>
      </c>
      <c r="L50" s="847">
        <v>45921.11</v>
      </c>
      <c r="M50" s="848">
        <f t="shared" si="0"/>
        <v>3656999.46</v>
      </c>
      <c r="N50" s="166"/>
    </row>
    <row r="51" spans="1:15" s="543" customFormat="1" ht="60" x14ac:dyDescent="0.2">
      <c r="A51" s="533">
        <v>39</v>
      </c>
      <c r="B51" s="846" t="s">
        <v>6748</v>
      </c>
      <c r="C51" s="164" t="s">
        <v>4345</v>
      </c>
      <c r="D51" s="535" t="s">
        <v>5091</v>
      </c>
      <c r="E51" s="534" t="s">
        <v>4269</v>
      </c>
      <c r="F51" s="536">
        <v>588000</v>
      </c>
      <c r="G51" s="536">
        <v>250000</v>
      </c>
      <c r="H51" s="537">
        <v>43131</v>
      </c>
      <c r="I51" s="538">
        <v>0.1</v>
      </c>
      <c r="J51" s="538">
        <v>0</v>
      </c>
      <c r="K51" s="847">
        <v>29642.32</v>
      </c>
      <c r="L51" s="847">
        <v>40777.549999999996</v>
      </c>
      <c r="M51" s="848">
        <f t="shared" si="0"/>
        <v>179580.13</v>
      </c>
      <c r="N51" s="541"/>
    </row>
    <row r="52" spans="1:15" s="543" customFormat="1" ht="60" x14ac:dyDescent="0.2">
      <c r="A52" s="533">
        <v>40</v>
      </c>
      <c r="B52" s="846" t="s">
        <v>6749</v>
      </c>
      <c r="C52" s="164" t="s">
        <v>4347</v>
      </c>
      <c r="D52" s="535" t="s">
        <v>5092</v>
      </c>
      <c r="E52" s="534" t="s">
        <v>4269</v>
      </c>
      <c r="F52" s="536">
        <v>240400</v>
      </c>
      <c r="G52" s="536">
        <v>0</v>
      </c>
      <c r="H52" s="537">
        <v>43131</v>
      </c>
      <c r="I52" s="538">
        <v>0.1</v>
      </c>
      <c r="J52" s="538">
        <v>0</v>
      </c>
      <c r="K52" s="847">
        <v>50678.05</v>
      </c>
      <c r="L52" s="847">
        <v>3958.07</v>
      </c>
      <c r="M52" s="848">
        <f t="shared" si="0"/>
        <v>-54636.12</v>
      </c>
      <c r="N52" s="541"/>
    </row>
    <row r="53" spans="1:15" s="163" customFormat="1" ht="75" x14ac:dyDescent="0.2">
      <c r="A53" s="546">
        <v>41</v>
      </c>
      <c r="B53" s="850" t="s">
        <v>6750</v>
      </c>
      <c r="C53" s="547" t="s">
        <v>4312</v>
      </c>
      <c r="D53" s="565" t="s">
        <v>4313</v>
      </c>
      <c r="E53" s="549" t="s">
        <v>4821</v>
      </c>
      <c r="F53" s="550">
        <v>1710000</v>
      </c>
      <c r="G53" s="550">
        <v>1710000</v>
      </c>
      <c r="H53" s="551">
        <v>43131</v>
      </c>
      <c r="I53" s="552">
        <v>0.1</v>
      </c>
      <c r="J53" s="552">
        <v>0</v>
      </c>
      <c r="K53" s="851">
        <v>194863.91</v>
      </c>
      <c r="L53" s="851">
        <v>2968.0899999999997</v>
      </c>
      <c r="M53" s="852">
        <f t="shared" si="0"/>
        <v>1512168</v>
      </c>
      <c r="N53" s="557"/>
    </row>
    <row r="54" spans="1:15" s="543" customFormat="1" ht="60" x14ac:dyDescent="0.2">
      <c r="A54" s="533">
        <v>42</v>
      </c>
      <c r="B54" s="846" t="s">
        <v>6751</v>
      </c>
      <c r="C54" s="164" t="s">
        <v>4351</v>
      </c>
      <c r="D54" s="542" t="s">
        <v>5093</v>
      </c>
      <c r="E54" s="534" t="s">
        <v>4269</v>
      </c>
      <c r="F54" s="536">
        <v>850000</v>
      </c>
      <c r="G54" s="536">
        <v>0</v>
      </c>
      <c r="H54" s="537">
        <v>43131</v>
      </c>
      <c r="I54" s="538">
        <v>0</v>
      </c>
      <c r="J54" s="538">
        <v>0</v>
      </c>
      <c r="K54" s="847">
        <v>0</v>
      </c>
      <c r="L54" s="847">
        <v>250.39000000000001</v>
      </c>
      <c r="M54" s="848">
        <f t="shared" si="0"/>
        <v>-250.39000000000001</v>
      </c>
      <c r="N54" s="541"/>
      <c r="O54" s="566"/>
    </row>
    <row r="55" spans="1:15" s="543" customFormat="1" ht="60" x14ac:dyDescent="0.2">
      <c r="A55" s="533">
        <v>43</v>
      </c>
      <c r="B55" s="846" t="s">
        <v>6752</v>
      </c>
      <c r="C55" s="534" t="s">
        <v>4353</v>
      </c>
      <c r="D55" s="535" t="s">
        <v>4354</v>
      </c>
      <c r="E55" s="534" t="s">
        <v>4269</v>
      </c>
      <c r="F55" s="536">
        <v>478800</v>
      </c>
      <c r="G55" s="536">
        <v>631120</v>
      </c>
      <c r="H55" s="537">
        <v>43343</v>
      </c>
      <c r="I55" s="538">
        <v>0.3</v>
      </c>
      <c r="J55" s="538">
        <v>0</v>
      </c>
      <c r="K55" s="847">
        <v>35070</v>
      </c>
      <c r="L55" s="847">
        <v>3266.25</v>
      </c>
      <c r="M55" s="848">
        <f t="shared" si="0"/>
        <v>592783.75</v>
      </c>
      <c r="N55" s="166"/>
    </row>
    <row r="56" spans="1:15" s="567" customFormat="1" ht="60" x14ac:dyDescent="0.2">
      <c r="A56" s="533">
        <v>44</v>
      </c>
      <c r="B56" s="846" t="s">
        <v>6753</v>
      </c>
      <c r="C56" s="559" t="s">
        <v>4355</v>
      </c>
      <c r="D56" s="542" t="s">
        <v>5094</v>
      </c>
      <c r="E56" s="535" t="s">
        <v>4269</v>
      </c>
      <c r="F56" s="536">
        <v>144348</v>
      </c>
      <c r="G56" s="536">
        <v>0</v>
      </c>
      <c r="H56" s="537">
        <v>43343</v>
      </c>
      <c r="I56" s="156">
        <v>0</v>
      </c>
      <c r="J56" s="156">
        <v>0</v>
      </c>
      <c r="K56" s="847">
        <v>0</v>
      </c>
      <c r="L56" s="847">
        <v>0</v>
      </c>
      <c r="M56" s="848">
        <f t="shared" si="0"/>
        <v>0</v>
      </c>
      <c r="N56" s="541"/>
    </row>
    <row r="57" spans="1:15" s="543" customFormat="1" ht="60" x14ac:dyDescent="0.2">
      <c r="A57" s="533">
        <v>45</v>
      </c>
      <c r="B57" s="846" t="s">
        <v>6754</v>
      </c>
      <c r="C57" s="164" t="s">
        <v>4357</v>
      </c>
      <c r="D57" s="535" t="s">
        <v>4358</v>
      </c>
      <c r="E57" s="534" t="s">
        <v>4269</v>
      </c>
      <c r="F57" s="536">
        <v>73152</v>
      </c>
      <c r="G57" s="536">
        <v>65180</v>
      </c>
      <c r="H57" s="537">
        <v>43555</v>
      </c>
      <c r="I57" s="538">
        <v>0.6</v>
      </c>
      <c r="J57" s="538">
        <v>0</v>
      </c>
      <c r="K57" s="847">
        <v>1222</v>
      </c>
      <c r="L57" s="847">
        <v>3117.1700000000005</v>
      </c>
      <c r="M57" s="848">
        <f t="shared" si="0"/>
        <v>60840.83</v>
      </c>
      <c r="N57" s="166"/>
    </row>
    <row r="58" spans="1:15" s="543" customFormat="1" ht="34.5" x14ac:dyDescent="0.2">
      <c r="A58" s="533">
        <v>46</v>
      </c>
      <c r="B58" s="846" t="s">
        <v>91</v>
      </c>
      <c r="C58" s="164" t="s">
        <v>4359</v>
      </c>
      <c r="D58" s="535" t="s">
        <v>4360</v>
      </c>
      <c r="E58" s="534" t="s">
        <v>4269</v>
      </c>
      <c r="F58" s="536">
        <v>8058550</v>
      </c>
      <c r="G58" s="536">
        <v>3942070</v>
      </c>
      <c r="H58" s="537">
        <v>43131</v>
      </c>
      <c r="I58" s="538">
        <v>0.05</v>
      </c>
      <c r="J58" s="538">
        <v>0</v>
      </c>
      <c r="K58" s="847">
        <v>357944.95999999996</v>
      </c>
      <c r="L58" s="847">
        <v>26508.189999999951</v>
      </c>
      <c r="M58" s="848">
        <f t="shared" si="0"/>
        <v>3557616.85</v>
      </c>
      <c r="N58" s="541"/>
    </row>
    <row r="59" spans="1:15" s="543" customFormat="1" ht="45" x14ac:dyDescent="0.2">
      <c r="A59" s="533">
        <v>47</v>
      </c>
      <c r="B59" s="849" t="s">
        <v>6755</v>
      </c>
      <c r="C59" s="164" t="s">
        <v>4361</v>
      </c>
      <c r="D59" s="535" t="s">
        <v>5095</v>
      </c>
      <c r="E59" s="534" t="s">
        <v>4269</v>
      </c>
      <c r="F59" s="536">
        <v>300000</v>
      </c>
      <c r="G59" s="536">
        <v>728067</v>
      </c>
      <c r="H59" s="537">
        <v>43343</v>
      </c>
      <c r="I59" s="538">
        <v>0.1</v>
      </c>
      <c r="J59" s="538">
        <v>0</v>
      </c>
      <c r="K59" s="847">
        <v>41620</v>
      </c>
      <c r="L59" s="847">
        <v>0</v>
      </c>
      <c r="M59" s="848">
        <f t="shared" si="0"/>
        <v>686447</v>
      </c>
      <c r="N59" s="166"/>
    </row>
    <row r="60" spans="1:15" s="543" customFormat="1" ht="45" x14ac:dyDescent="0.2">
      <c r="A60" s="533">
        <v>48</v>
      </c>
      <c r="B60" s="846" t="s">
        <v>6756</v>
      </c>
      <c r="C60" s="164" t="s">
        <v>4363</v>
      </c>
      <c r="D60" s="535" t="s">
        <v>4364</v>
      </c>
      <c r="E60" s="534" t="s">
        <v>4269</v>
      </c>
      <c r="F60" s="536">
        <v>4380000</v>
      </c>
      <c r="G60" s="536">
        <v>4389000</v>
      </c>
      <c r="H60" s="537">
        <v>42885</v>
      </c>
      <c r="I60" s="538">
        <v>1</v>
      </c>
      <c r="J60" s="538">
        <v>0.2</v>
      </c>
      <c r="K60" s="847">
        <v>3702995.3</v>
      </c>
      <c r="L60" s="847">
        <v>685869.15</v>
      </c>
      <c r="M60" s="848">
        <f t="shared" si="0"/>
        <v>135.55000000016298</v>
      </c>
      <c r="N60" s="166"/>
    </row>
    <row r="61" spans="1:15" s="543" customFormat="1" ht="60" x14ac:dyDescent="0.2">
      <c r="A61" s="533">
        <v>49</v>
      </c>
      <c r="B61" s="846" t="s">
        <v>6757</v>
      </c>
      <c r="C61" s="164" t="s">
        <v>4365</v>
      </c>
      <c r="D61" s="535" t="s">
        <v>4366</v>
      </c>
      <c r="E61" s="534" t="s">
        <v>4269</v>
      </c>
      <c r="F61" s="536">
        <v>3558000</v>
      </c>
      <c r="G61" s="536">
        <v>3558000</v>
      </c>
      <c r="H61" s="537">
        <v>43190</v>
      </c>
      <c r="I61" s="538">
        <v>1</v>
      </c>
      <c r="J61" s="538">
        <v>0</v>
      </c>
      <c r="K61" s="847">
        <v>7792</v>
      </c>
      <c r="L61" s="847">
        <v>47715.710000000006</v>
      </c>
      <c r="M61" s="848">
        <f t="shared" si="0"/>
        <v>3502492.29</v>
      </c>
      <c r="N61" s="166"/>
    </row>
    <row r="62" spans="1:15" s="543" customFormat="1" ht="60" x14ac:dyDescent="0.2">
      <c r="A62" s="533">
        <v>50</v>
      </c>
      <c r="B62" s="846" t="s">
        <v>6758</v>
      </c>
      <c r="C62" s="535" t="s">
        <v>4367</v>
      </c>
      <c r="D62" s="535" t="s">
        <v>4368</v>
      </c>
      <c r="E62" s="534" t="s">
        <v>4269</v>
      </c>
      <c r="F62" s="536">
        <v>279950</v>
      </c>
      <c r="G62" s="536">
        <v>425962</v>
      </c>
      <c r="H62" s="537">
        <v>42825</v>
      </c>
      <c r="I62" s="538">
        <v>1</v>
      </c>
      <c r="J62" s="538">
        <v>0</v>
      </c>
      <c r="K62" s="847">
        <v>-1.7763568394002501E-14</v>
      </c>
      <c r="L62" s="847">
        <v>7468.8099999999995</v>
      </c>
      <c r="M62" s="848">
        <f t="shared" si="0"/>
        <v>418493.19</v>
      </c>
      <c r="N62" s="166"/>
    </row>
    <row r="63" spans="1:15" s="543" customFormat="1" ht="45" x14ac:dyDescent="0.2">
      <c r="A63" s="533">
        <v>51</v>
      </c>
      <c r="B63" s="846" t="s">
        <v>6759</v>
      </c>
      <c r="C63" s="164" t="s">
        <v>4369</v>
      </c>
      <c r="D63" s="535" t="s">
        <v>4370</v>
      </c>
      <c r="E63" s="534" t="s">
        <v>4269</v>
      </c>
      <c r="F63" s="536">
        <v>170000</v>
      </c>
      <c r="G63" s="536">
        <v>170000</v>
      </c>
      <c r="H63" s="537">
        <v>43343</v>
      </c>
      <c r="I63" s="538">
        <v>0.95</v>
      </c>
      <c r="J63" s="538">
        <v>0</v>
      </c>
      <c r="K63" s="847">
        <v>19100</v>
      </c>
      <c r="L63" s="847">
        <v>0</v>
      </c>
      <c r="M63" s="848">
        <f t="shared" si="0"/>
        <v>150900</v>
      </c>
      <c r="N63" s="166"/>
    </row>
    <row r="64" spans="1:15" s="543" customFormat="1" ht="45" x14ac:dyDescent="0.2">
      <c r="A64" s="533">
        <v>52</v>
      </c>
      <c r="B64" s="846" t="s">
        <v>6760</v>
      </c>
      <c r="C64" s="164" t="s">
        <v>4371</v>
      </c>
      <c r="D64" s="535" t="s">
        <v>4372</v>
      </c>
      <c r="E64" s="164" t="s">
        <v>4269</v>
      </c>
      <c r="F64" s="536">
        <v>365000</v>
      </c>
      <c r="G64" s="536">
        <v>365000</v>
      </c>
      <c r="H64" s="537">
        <v>42978</v>
      </c>
      <c r="I64" s="538">
        <v>1</v>
      </c>
      <c r="J64" s="538">
        <v>0</v>
      </c>
      <c r="K64" s="847">
        <v>0</v>
      </c>
      <c r="L64" s="847">
        <v>3572.47</v>
      </c>
      <c r="M64" s="848">
        <f t="shared" si="0"/>
        <v>361427.53</v>
      </c>
      <c r="N64" s="568"/>
    </row>
    <row r="65" spans="1:14" s="543" customFormat="1" ht="30" x14ac:dyDescent="0.2">
      <c r="A65" s="533">
        <v>53</v>
      </c>
      <c r="B65" s="846" t="s">
        <v>6761</v>
      </c>
      <c r="C65" s="164" t="s">
        <v>4373</v>
      </c>
      <c r="D65" s="535" t="s">
        <v>4374</v>
      </c>
      <c r="E65" s="164" t="s">
        <v>4269</v>
      </c>
      <c r="F65" s="536">
        <v>485000</v>
      </c>
      <c r="G65" s="536">
        <v>485000</v>
      </c>
      <c r="H65" s="537">
        <v>42948</v>
      </c>
      <c r="I65" s="538">
        <v>1</v>
      </c>
      <c r="J65" s="538">
        <v>0</v>
      </c>
      <c r="K65" s="847">
        <v>0</v>
      </c>
      <c r="L65" s="847">
        <v>6910.21</v>
      </c>
      <c r="M65" s="848">
        <f t="shared" si="0"/>
        <v>478089.79</v>
      </c>
      <c r="N65" s="166"/>
    </row>
    <row r="66" spans="1:14" s="543" customFormat="1" ht="45" x14ac:dyDescent="0.2">
      <c r="A66" s="533">
        <v>54</v>
      </c>
      <c r="B66" s="846" t="s">
        <v>6762</v>
      </c>
      <c r="C66" s="164" t="s">
        <v>4375</v>
      </c>
      <c r="D66" s="535" t="s">
        <v>4376</v>
      </c>
      <c r="E66" s="164" t="s">
        <v>4269</v>
      </c>
      <c r="F66" s="536">
        <v>570000</v>
      </c>
      <c r="G66" s="536">
        <v>983770.69</v>
      </c>
      <c r="H66" s="537">
        <v>42886</v>
      </c>
      <c r="I66" s="538">
        <v>1</v>
      </c>
      <c r="J66" s="538">
        <v>0</v>
      </c>
      <c r="K66" s="847">
        <v>2876.64</v>
      </c>
      <c r="L66" s="847">
        <v>33830.57</v>
      </c>
      <c r="M66" s="848">
        <f t="shared" si="0"/>
        <v>947063.48</v>
      </c>
      <c r="N66" s="166"/>
    </row>
    <row r="67" spans="1:14" s="569" customFormat="1" ht="45" x14ac:dyDescent="0.2">
      <c r="A67" s="533">
        <v>55</v>
      </c>
      <c r="B67" s="846" t="s">
        <v>6763</v>
      </c>
      <c r="C67" s="164" t="s">
        <v>4377</v>
      </c>
      <c r="D67" s="535" t="s">
        <v>4378</v>
      </c>
      <c r="E67" s="164" t="s">
        <v>4269</v>
      </c>
      <c r="F67" s="536">
        <v>317000</v>
      </c>
      <c r="G67" s="536">
        <v>417000</v>
      </c>
      <c r="H67" s="537">
        <v>43555</v>
      </c>
      <c r="I67" s="538">
        <v>0.3</v>
      </c>
      <c r="J67" s="538">
        <v>0</v>
      </c>
      <c r="K67" s="847">
        <v>0</v>
      </c>
      <c r="L67" s="847">
        <v>0</v>
      </c>
      <c r="M67" s="848">
        <f t="shared" si="0"/>
        <v>417000</v>
      </c>
      <c r="N67" s="166"/>
    </row>
    <row r="68" spans="1:14" s="569" customFormat="1" ht="34.5" x14ac:dyDescent="0.2">
      <c r="A68" s="533">
        <v>56</v>
      </c>
      <c r="B68" s="846" t="s">
        <v>6764</v>
      </c>
      <c r="C68" s="164" t="s">
        <v>4379</v>
      </c>
      <c r="D68" s="542" t="s">
        <v>5096</v>
      </c>
      <c r="E68" s="164" t="s">
        <v>4269</v>
      </c>
      <c r="F68" s="536">
        <v>3000000</v>
      </c>
      <c r="G68" s="536">
        <v>1061124</v>
      </c>
      <c r="H68" s="537">
        <v>43555</v>
      </c>
      <c r="I68" s="538">
        <v>0.05</v>
      </c>
      <c r="J68" s="538">
        <v>0</v>
      </c>
      <c r="K68" s="847">
        <v>0</v>
      </c>
      <c r="L68" s="847">
        <v>1520.5700000000002</v>
      </c>
      <c r="M68" s="848">
        <f t="shared" si="0"/>
        <v>1059603.43</v>
      </c>
      <c r="N68" s="541"/>
    </row>
    <row r="69" spans="1:14" s="569" customFormat="1" ht="45" x14ac:dyDescent="0.2">
      <c r="A69" s="533">
        <v>57</v>
      </c>
      <c r="B69" s="846" t="s">
        <v>6765</v>
      </c>
      <c r="C69" s="164" t="s">
        <v>4381</v>
      </c>
      <c r="D69" s="535" t="s">
        <v>4382</v>
      </c>
      <c r="E69" s="164" t="s">
        <v>4269</v>
      </c>
      <c r="F69" s="536">
        <v>225000</v>
      </c>
      <c r="G69" s="536">
        <v>147114</v>
      </c>
      <c r="H69" s="537">
        <v>43343</v>
      </c>
      <c r="I69" s="538">
        <v>0.05</v>
      </c>
      <c r="J69" s="538">
        <v>0</v>
      </c>
      <c r="K69" s="847">
        <v>0</v>
      </c>
      <c r="L69" s="847">
        <v>1495.5300000000002</v>
      </c>
      <c r="M69" s="848">
        <f t="shared" si="0"/>
        <v>145618.47</v>
      </c>
      <c r="N69" s="568"/>
    </row>
    <row r="70" spans="1:14" s="569" customFormat="1" ht="45" x14ac:dyDescent="0.2">
      <c r="A70" s="533">
        <v>58</v>
      </c>
      <c r="B70" s="846" t="s">
        <v>91</v>
      </c>
      <c r="C70" s="164" t="s">
        <v>4383</v>
      </c>
      <c r="D70" s="542" t="s">
        <v>5097</v>
      </c>
      <c r="E70" s="164" t="s">
        <v>4269</v>
      </c>
      <c r="F70" s="536">
        <v>350000</v>
      </c>
      <c r="G70" s="536">
        <v>0</v>
      </c>
      <c r="H70" s="537">
        <v>43343</v>
      </c>
      <c r="I70" s="538">
        <v>1</v>
      </c>
      <c r="J70" s="538">
        <v>0</v>
      </c>
      <c r="K70" s="847">
        <v>0</v>
      </c>
      <c r="L70" s="847">
        <v>0</v>
      </c>
      <c r="M70" s="848">
        <f t="shared" si="0"/>
        <v>0</v>
      </c>
      <c r="N70" s="541"/>
    </row>
    <row r="71" spans="1:14" s="569" customFormat="1" ht="60" x14ac:dyDescent="0.2">
      <c r="A71" s="533">
        <v>59</v>
      </c>
      <c r="B71" s="846" t="s">
        <v>91</v>
      </c>
      <c r="C71" s="164" t="s">
        <v>4385</v>
      </c>
      <c r="D71" s="535" t="s">
        <v>4386</v>
      </c>
      <c r="E71" s="164" t="s">
        <v>4269</v>
      </c>
      <c r="F71" s="536">
        <v>150000</v>
      </c>
      <c r="G71" s="536">
        <v>150000</v>
      </c>
      <c r="H71" s="537">
        <v>43131</v>
      </c>
      <c r="I71" s="538">
        <v>0.05</v>
      </c>
      <c r="J71" s="538">
        <v>0</v>
      </c>
      <c r="K71" s="847">
        <v>0</v>
      </c>
      <c r="L71" s="847">
        <v>0</v>
      </c>
      <c r="M71" s="848">
        <f t="shared" si="0"/>
        <v>150000</v>
      </c>
      <c r="N71" s="568"/>
    </row>
    <row r="72" spans="1:14" s="569" customFormat="1" ht="60" x14ac:dyDescent="0.2">
      <c r="A72" s="533">
        <v>60</v>
      </c>
      <c r="B72" s="849" t="s">
        <v>6766</v>
      </c>
      <c r="C72" s="164" t="s">
        <v>4387</v>
      </c>
      <c r="D72" s="535" t="s">
        <v>4388</v>
      </c>
      <c r="E72" s="164" t="s">
        <v>4269</v>
      </c>
      <c r="F72" s="536">
        <v>100000</v>
      </c>
      <c r="G72" s="536">
        <v>100000</v>
      </c>
      <c r="H72" s="537">
        <v>43131</v>
      </c>
      <c r="I72" s="538">
        <v>0.05</v>
      </c>
      <c r="J72" s="538">
        <v>0</v>
      </c>
      <c r="K72" s="847">
        <v>0</v>
      </c>
      <c r="L72" s="847">
        <v>2662.2400000000002</v>
      </c>
      <c r="M72" s="848">
        <f t="shared" ref="M72:M74" si="1">IF(G72&gt;-1,G72-K72-L72,0)</f>
        <v>97337.76</v>
      </c>
      <c r="N72" s="568"/>
    </row>
    <row r="73" spans="1:14" s="388" customFormat="1" ht="45" x14ac:dyDescent="0.2">
      <c r="A73" s="546">
        <v>61</v>
      </c>
      <c r="B73" s="850" t="s">
        <v>6767</v>
      </c>
      <c r="C73" s="547" t="s">
        <v>4316</v>
      </c>
      <c r="D73" s="548" t="s">
        <v>4317</v>
      </c>
      <c r="E73" s="549" t="s">
        <v>4821</v>
      </c>
      <c r="F73" s="550">
        <v>598000</v>
      </c>
      <c r="G73" s="550">
        <v>598000</v>
      </c>
      <c r="H73" s="551">
        <v>43555</v>
      </c>
      <c r="I73" s="552">
        <v>0.3</v>
      </c>
      <c r="J73" s="552">
        <v>0</v>
      </c>
      <c r="K73" s="851">
        <v>6273</v>
      </c>
      <c r="L73" s="851">
        <v>3428.91</v>
      </c>
      <c r="M73" s="852">
        <f t="shared" si="1"/>
        <v>588298.09</v>
      </c>
      <c r="N73" s="557"/>
    </row>
    <row r="74" spans="1:14" s="579" customFormat="1" ht="45.75" thickBot="1" x14ac:dyDescent="0.25">
      <c r="A74" s="571">
        <v>62</v>
      </c>
      <c r="B74" s="854" t="s">
        <v>6768</v>
      </c>
      <c r="C74" s="572" t="s">
        <v>5098</v>
      </c>
      <c r="D74" s="573" t="s">
        <v>4823</v>
      </c>
      <c r="E74" s="572" t="s">
        <v>4269</v>
      </c>
      <c r="F74" s="574">
        <v>0</v>
      </c>
      <c r="G74" s="574">
        <v>754000</v>
      </c>
      <c r="H74" s="575">
        <v>42886</v>
      </c>
      <c r="I74" s="576">
        <v>0</v>
      </c>
      <c r="J74" s="576">
        <v>0.95</v>
      </c>
      <c r="K74" s="847">
        <v>164673.59999999998</v>
      </c>
      <c r="L74" s="847">
        <v>249929.83000000002</v>
      </c>
      <c r="M74" s="848">
        <f t="shared" si="1"/>
        <v>339396.57</v>
      </c>
      <c r="N74" s="578"/>
    </row>
    <row r="75" spans="1:14" s="388" customFormat="1" ht="16.5" thickBot="1" x14ac:dyDescent="0.25">
      <c r="A75" s="418"/>
      <c r="B75" s="418"/>
      <c r="C75" s="429"/>
      <c r="D75" s="429"/>
      <c r="E75" s="580" t="s">
        <v>38</v>
      </c>
      <c r="F75" s="581">
        <f>SUM(F8:F74)</f>
        <v>91000000</v>
      </c>
      <c r="G75" s="855">
        <f>SUM(G8:G74)</f>
        <v>90999999.689999998</v>
      </c>
      <c r="I75" s="583"/>
      <c r="K75" s="848">
        <f>SUM(K8:K74)</f>
        <v>10624178.530000001</v>
      </c>
      <c r="L75" s="847">
        <f>SUM(L8:L74)</f>
        <v>2370518.5600000005</v>
      </c>
      <c r="M75" s="848">
        <f>+G75-K75-L75</f>
        <v>78005302.599999994</v>
      </c>
      <c r="N75" s="584"/>
    </row>
    <row r="76" spans="1:14" s="388" customFormat="1" x14ac:dyDescent="0.2">
      <c r="A76" s="418"/>
      <c r="B76" s="418"/>
      <c r="C76" s="429"/>
      <c r="D76" s="429"/>
      <c r="E76" s="429"/>
      <c r="F76" s="429"/>
      <c r="G76" s="429"/>
      <c r="H76" s="429"/>
      <c r="I76" s="429"/>
      <c r="J76" s="429"/>
      <c r="K76" s="418"/>
      <c r="L76" s="856"/>
      <c r="M76" s="418"/>
    </row>
    <row r="77" spans="1:14" s="388" customFormat="1" x14ac:dyDescent="0.2">
      <c r="A77" s="418"/>
      <c r="B77" s="418"/>
      <c r="C77" s="429"/>
      <c r="D77" s="429"/>
      <c r="K77" s="857"/>
      <c r="L77" s="857"/>
      <c r="M77" s="858"/>
    </row>
    <row r="78" spans="1:14" s="388" customFormat="1" x14ac:dyDescent="0.2">
      <c r="A78" s="418"/>
      <c r="C78" s="429"/>
      <c r="D78" s="429"/>
      <c r="E78" s="429"/>
      <c r="F78" s="429"/>
      <c r="G78" s="429"/>
      <c r="H78" s="429"/>
      <c r="I78" s="429"/>
      <c r="J78" s="429"/>
      <c r="K78" s="418"/>
      <c r="L78" s="418"/>
      <c r="M78" s="418"/>
    </row>
    <row r="79" spans="1:14" s="388" customFormat="1" x14ac:dyDescent="0.2">
      <c r="A79" s="586"/>
      <c r="B79" s="558"/>
      <c r="C79" s="587"/>
      <c r="D79" s="429"/>
      <c r="K79" s="856"/>
      <c r="L79" s="856"/>
      <c r="M79" s="418"/>
    </row>
    <row r="80" spans="1:14" s="388" customFormat="1" x14ac:dyDescent="0.2">
      <c r="A80" s="586"/>
      <c r="B80" s="558"/>
      <c r="C80" s="587"/>
      <c r="D80" s="429"/>
      <c r="K80" s="859"/>
      <c r="L80" s="859"/>
      <c r="M80" s="418"/>
    </row>
    <row r="81" spans="1:14" x14ac:dyDescent="0.2">
      <c r="A81" s="586"/>
      <c r="B81" s="558"/>
      <c r="C81" s="587"/>
      <c r="D81" s="429"/>
      <c r="E81" s="388"/>
      <c r="F81" s="388"/>
      <c r="G81" s="388"/>
      <c r="H81" s="388"/>
      <c r="I81" s="388"/>
      <c r="J81" s="388"/>
      <c r="K81" s="418"/>
      <c r="L81" s="418"/>
      <c r="M81" s="418"/>
      <c r="N81" s="388"/>
    </row>
    <row r="82" spans="1:14" x14ac:dyDescent="0.2">
      <c r="A82" s="586"/>
      <c r="B82" s="558"/>
      <c r="C82" s="587"/>
      <c r="D82" s="429"/>
      <c r="E82" s="388"/>
      <c r="F82" s="388"/>
      <c r="G82" s="388"/>
      <c r="H82" s="388"/>
      <c r="I82" s="388"/>
      <c r="J82" s="388"/>
      <c r="K82" s="418"/>
      <c r="L82" s="418"/>
      <c r="M82" s="418"/>
      <c r="N82" s="388"/>
    </row>
    <row r="83" spans="1:14" x14ac:dyDescent="0.2">
      <c r="A83" s="586"/>
      <c r="B83" s="558"/>
      <c r="C83" s="587"/>
      <c r="D83" s="429"/>
      <c r="E83" s="388"/>
      <c r="F83" s="388"/>
      <c r="G83" s="388"/>
      <c r="H83" s="388"/>
      <c r="I83" s="388"/>
      <c r="J83" s="388"/>
      <c r="K83" s="418"/>
      <c r="L83" s="418"/>
      <c r="M83" s="418"/>
      <c r="N83" s="388"/>
    </row>
    <row r="84" spans="1:14" x14ac:dyDescent="0.2">
      <c r="A84" s="588"/>
      <c r="B84" s="558"/>
      <c r="C84" s="587"/>
      <c r="D84" s="429"/>
      <c r="E84" s="388"/>
      <c r="F84" s="388"/>
      <c r="G84" s="388"/>
      <c r="H84" s="388"/>
      <c r="I84" s="388"/>
      <c r="J84" s="388"/>
      <c r="K84" s="418"/>
      <c r="L84" s="418"/>
      <c r="M84" s="418"/>
      <c r="N84" s="388"/>
    </row>
    <row r="85" spans="1:14" x14ac:dyDescent="0.2">
      <c r="A85" s="588"/>
      <c r="B85" s="558"/>
      <c r="C85" s="587"/>
      <c r="D85" s="429"/>
      <c r="E85" s="388"/>
      <c r="F85" s="388"/>
      <c r="G85" s="388"/>
      <c r="H85" s="388"/>
      <c r="I85" s="388"/>
      <c r="J85" s="388"/>
      <c r="K85" s="857"/>
      <c r="L85" s="857"/>
      <c r="M85" s="857"/>
      <c r="N85" s="860"/>
    </row>
    <row r="86" spans="1:14" x14ac:dyDescent="0.2">
      <c r="A86" s="588"/>
      <c r="B86" s="558"/>
      <c r="C86" s="587"/>
      <c r="D86" s="429"/>
      <c r="E86" s="388"/>
      <c r="F86" s="388"/>
      <c r="G86" s="388"/>
      <c r="H86" s="388"/>
      <c r="I86" s="388"/>
      <c r="J86" s="388"/>
      <c r="K86" s="418"/>
      <c r="L86" s="418"/>
      <c r="M86" s="418"/>
      <c r="N86" s="388"/>
    </row>
  </sheetData>
  <mergeCells count="17">
    <mergeCell ref="K5:K7"/>
    <mergeCell ref="L5:L7"/>
    <mergeCell ref="M5:M7"/>
    <mergeCell ref="N5:N7"/>
    <mergeCell ref="E5:E7"/>
    <mergeCell ref="F5:F7"/>
    <mergeCell ref="G5:G7"/>
    <mergeCell ref="H5:H7"/>
    <mergeCell ref="I5:I7"/>
    <mergeCell ref="J5:J7"/>
    <mergeCell ref="C1:D1"/>
    <mergeCell ref="C2:D2"/>
    <mergeCell ref="C3:D3"/>
    <mergeCell ref="A5:A7"/>
    <mergeCell ref="B5:B7"/>
    <mergeCell ref="C5:C7"/>
    <mergeCell ref="D5:D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topLeftCell="C64" workbookViewId="0">
      <selection activeCell="B11" sqref="B11"/>
    </sheetView>
  </sheetViews>
  <sheetFormatPr defaultRowHeight="15" x14ac:dyDescent="0.2"/>
  <cols>
    <col min="1" max="1" width="7.88671875" style="532" customWidth="1"/>
    <col min="2" max="2" width="12" style="485" customWidth="1"/>
    <col min="3" max="3" width="46.6640625" style="163" customWidth="1"/>
    <col min="4" max="4" width="79.6640625" style="163" customWidth="1"/>
    <col min="5" max="5" width="18" style="485" customWidth="1"/>
    <col min="6" max="6" width="12.77734375" style="485" customWidth="1"/>
    <col min="7" max="7" width="12.5546875" style="485" customWidth="1"/>
    <col min="8" max="8" width="11.88671875" style="485" customWidth="1"/>
    <col min="9" max="10" width="12.21875" style="485" customWidth="1"/>
    <col min="11" max="11" width="12.44140625" style="485" customWidth="1"/>
    <col min="12" max="12" width="12.77734375" style="485" customWidth="1"/>
    <col min="13" max="13" width="13.21875" style="485" customWidth="1"/>
    <col min="14" max="14" width="12" style="485" bestFit="1" customWidth="1"/>
    <col min="15" max="15" width="12.109375" style="485" customWidth="1"/>
    <col min="16" max="16" width="11.5546875" style="485" customWidth="1"/>
    <col min="17" max="17" width="9.6640625" style="485" bestFit="1" customWidth="1"/>
    <col min="18" max="18" width="7.77734375" style="485" customWidth="1"/>
    <col min="19" max="19" width="12.6640625" style="485" customWidth="1"/>
    <col min="20" max="21" width="12.5546875" style="485" customWidth="1"/>
    <col min="22" max="16384" width="8.88671875" style="485"/>
  </cols>
  <sheetData>
    <row r="1" spans="1:14" ht="15.75" x14ac:dyDescent="0.2">
      <c r="B1" s="385" t="s">
        <v>3</v>
      </c>
      <c r="C1" s="1039" t="s">
        <v>4264</v>
      </c>
      <c r="D1" s="1041"/>
      <c r="E1" s="386"/>
      <c r="I1" s="388"/>
    </row>
    <row r="2" spans="1:14" ht="15.75" x14ac:dyDescent="0.2">
      <c r="B2" s="385" t="s">
        <v>4</v>
      </c>
      <c r="C2" s="1045">
        <v>42536</v>
      </c>
      <c r="D2" s="1046"/>
      <c r="E2" s="390"/>
      <c r="G2" s="388"/>
      <c r="H2" s="392"/>
      <c r="I2" s="388"/>
      <c r="J2" s="388"/>
      <c r="M2" s="393">
        <v>42536</v>
      </c>
    </row>
    <row r="3" spans="1:14" ht="15.75" x14ac:dyDescent="0.2">
      <c r="B3" s="385" t="s">
        <v>5</v>
      </c>
      <c r="C3" s="1047" t="s">
        <v>4266</v>
      </c>
      <c r="D3" s="1048"/>
      <c r="E3" s="394"/>
    </row>
    <row r="4" spans="1:14" ht="15.75" x14ac:dyDescent="0.2">
      <c r="B4" s="395"/>
      <c r="C4" s="396"/>
      <c r="E4" s="163"/>
    </row>
    <row r="5" spans="1:14" x14ac:dyDescent="0.2">
      <c r="A5" s="1049" t="s">
        <v>10</v>
      </c>
      <c r="B5" s="1052" t="s">
        <v>9</v>
      </c>
      <c r="C5" s="1049" t="s">
        <v>16</v>
      </c>
      <c r="D5" s="1052" t="s">
        <v>2</v>
      </c>
      <c r="E5" s="1052" t="s">
        <v>17</v>
      </c>
      <c r="F5" s="1052" t="s">
        <v>29</v>
      </c>
      <c r="G5" s="1052" t="s">
        <v>37</v>
      </c>
      <c r="H5" s="1049" t="s">
        <v>18</v>
      </c>
      <c r="I5" s="1053" t="s">
        <v>11</v>
      </c>
      <c r="J5" s="1052" t="s">
        <v>12</v>
      </c>
      <c r="K5" s="1049" t="s">
        <v>13</v>
      </c>
      <c r="L5" s="1049" t="s">
        <v>1</v>
      </c>
      <c r="M5" s="1049" t="s">
        <v>30</v>
      </c>
      <c r="N5" s="1049" t="s">
        <v>14</v>
      </c>
    </row>
    <row r="6" spans="1:14" x14ac:dyDescent="0.2">
      <c r="A6" s="1050"/>
      <c r="B6" s="1052"/>
      <c r="C6" s="1050"/>
      <c r="D6" s="1052"/>
      <c r="E6" s="1052"/>
      <c r="F6" s="1052"/>
      <c r="G6" s="1052"/>
      <c r="H6" s="1050"/>
      <c r="I6" s="1054"/>
      <c r="J6" s="1052"/>
      <c r="K6" s="1050"/>
      <c r="L6" s="1050"/>
      <c r="M6" s="1050"/>
      <c r="N6" s="1050"/>
    </row>
    <row r="7" spans="1:14" s="163" customFormat="1" x14ac:dyDescent="0.2">
      <c r="A7" s="1051"/>
      <c r="B7" s="1052"/>
      <c r="C7" s="1051"/>
      <c r="D7" s="1052"/>
      <c r="E7" s="1052"/>
      <c r="F7" s="1052"/>
      <c r="G7" s="1052"/>
      <c r="H7" s="1051"/>
      <c r="I7" s="1055"/>
      <c r="J7" s="1052"/>
      <c r="K7" s="1051"/>
      <c r="L7" s="1051"/>
      <c r="M7" s="1051"/>
      <c r="N7" s="1051"/>
    </row>
    <row r="8" spans="1:14" s="163" customFormat="1" ht="45" x14ac:dyDescent="0.2">
      <c r="A8" s="533">
        <v>1</v>
      </c>
      <c r="B8" s="533">
        <v>127490</v>
      </c>
      <c r="C8" s="534" t="s">
        <v>4267</v>
      </c>
      <c r="D8" s="535" t="s">
        <v>4268</v>
      </c>
      <c r="E8" s="534" t="s">
        <v>4269</v>
      </c>
      <c r="F8" s="536">
        <v>25000000</v>
      </c>
      <c r="G8" s="536">
        <v>25000000</v>
      </c>
      <c r="H8" s="537">
        <v>43220</v>
      </c>
      <c r="I8" s="538">
        <v>0.95</v>
      </c>
      <c r="J8" s="538">
        <v>0</v>
      </c>
      <c r="K8" s="539">
        <v>1316078.8</v>
      </c>
      <c r="L8" s="539">
        <v>392103.56</v>
      </c>
      <c r="M8" s="540">
        <f t="shared" ref="M8:M71" si="0">IF(G8&gt;-1,G8-K8-L8,0)</f>
        <v>23291817.640000001</v>
      </c>
      <c r="N8" s="166"/>
    </row>
    <row r="9" spans="1:14" s="163" customFormat="1" ht="60" x14ac:dyDescent="0.2">
      <c r="A9" s="533">
        <v>2</v>
      </c>
      <c r="B9" s="533">
        <v>116818</v>
      </c>
      <c r="C9" s="534" t="s">
        <v>4270</v>
      </c>
      <c r="D9" s="535" t="s">
        <v>4271</v>
      </c>
      <c r="E9" s="534" t="s">
        <v>4269</v>
      </c>
      <c r="F9" s="536">
        <v>200000</v>
      </c>
      <c r="G9" s="536">
        <v>216068</v>
      </c>
      <c r="H9" s="537">
        <v>43131</v>
      </c>
      <c r="I9" s="538">
        <v>0.05</v>
      </c>
      <c r="J9" s="538">
        <v>0</v>
      </c>
      <c r="K9" s="539">
        <v>0</v>
      </c>
      <c r="L9" s="539">
        <v>201.42</v>
      </c>
      <c r="M9" s="540">
        <f t="shared" si="0"/>
        <v>215866.58</v>
      </c>
      <c r="N9" s="166"/>
    </row>
    <row r="10" spans="1:14" s="163" customFormat="1" ht="45" x14ac:dyDescent="0.2">
      <c r="A10" s="533">
        <v>3</v>
      </c>
      <c r="B10" s="533">
        <v>116151</v>
      </c>
      <c r="C10" s="534" t="s">
        <v>4272</v>
      </c>
      <c r="D10" s="535" t="s">
        <v>5068</v>
      </c>
      <c r="E10" s="534" t="s">
        <v>4269</v>
      </c>
      <c r="F10" s="536">
        <v>1000000</v>
      </c>
      <c r="G10" s="536">
        <v>375076</v>
      </c>
      <c r="H10" s="537">
        <v>43555</v>
      </c>
      <c r="I10" s="538">
        <v>0.05</v>
      </c>
      <c r="J10" s="538">
        <v>0</v>
      </c>
      <c r="K10" s="539">
        <v>0</v>
      </c>
      <c r="L10" s="539">
        <v>299.39</v>
      </c>
      <c r="M10" s="540">
        <f t="shared" si="0"/>
        <v>374776.61</v>
      </c>
      <c r="N10" s="541" t="s">
        <v>5069</v>
      </c>
    </row>
    <row r="11" spans="1:14" s="163" customFormat="1" ht="60" x14ac:dyDescent="0.2">
      <c r="A11" s="533">
        <v>4</v>
      </c>
      <c r="B11" s="533">
        <v>126472</v>
      </c>
      <c r="C11" s="534" t="s">
        <v>4274</v>
      </c>
      <c r="D11" s="535" t="s">
        <v>4275</v>
      </c>
      <c r="E11" s="534" t="s">
        <v>4269</v>
      </c>
      <c r="F11" s="536">
        <v>225000</v>
      </c>
      <c r="G11" s="536">
        <v>300214</v>
      </c>
      <c r="H11" s="537">
        <v>43131</v>
      </c>
      <c r="I11" s="538">
        <v>0.05</v>
      </c>
      <c r="J11" s="538">
        <v>0</v>
      </c>
      <c r="K11" s="539">
        <v>0</v>
      </c>
      <c r="L11" s="539">
        <v>2830.43</v>
      </c>
      <c r="M11" s="540">
        <f t="shared" si="0"/>
        <v>297383.57</v>
      </c>
      <c r="N11" s="166"/>
    </row>
    <row r="12" spans="1:14" s="163" customFormat="1" ht="60" x14ac:dyDescent="0.2">
      <c r="A12" s="533">
        <v>5</v>
      </c>
      <c r="B12" s="533">
        <v>117535</v>
      </c>
      <c r="C12" s="164" t="s">
        <v>4276</v>
      </c>
      <c r="D12" s="542" t="s">
        <v>5070</v>
      </c>
      <c r="E12" s="534" t="s">
        <v>4269</v>
      </c>
      <c r="F12" s="536">
        <v>533000</v>
      </c>
      <c r="G12" s="536">
        <v>295954</v>
      </c>
      <c r="H12" s="537">
        <v>43555</v>
      </c>
      <c r="I12" s="538">
        <v>0.05</v>
      </c>
      <c r="J12" s="538">
        <v>0</v>
      </c>
      <c r="K12" s="539">
        <v>0</v>
      </c>
      <c r="L12" s="539">
        <v>327.13</v>
      </c>
      <c r="M12" s="540">
        <f t="shared" si="0"/>
        <v>295626.87</v>
      </c>
      <c r="N12" s="541" t="s">
        <v>5069</v>
      </c>
    </row>
    <row r="13" spans="1:14" s="163" customFormat="1" ht="60" x14ac:dyDescent="0.2">
      <c r="A13" s="533">
        <v>6</v>
      </c>
      <c r="B13" s="533">
        <v>116471</v>
      </c>
      <c r="C13" s="164" t="s">
        <v>4278</v>
      </c>
      <c r="D13" s="535" t="s">
        <v>4279</v>
      </c>
      <c r="E13" s="534" t="s">
        <v>4269</v>
      </c>
      <c r="F13" s="536">
        <v>1200000</v>
      </c>
      <c r="G13" s="536">
        <v>5690000</v>
      </c>
      <c r="H13" s="537">
        <v>43555</v>
      </c>
      <c r="I13" s="538">
        <v>0.05</v>
      </c>
      <c r="J13" s="538">
        <v>0</v>
      </c>
      <c r="K13" s="539">
        <v>0</v>
      </c>
      <c r="L13" s="539">
        <v>835.45</v>
      </c>
      <c r="M13" s="540">
        <f t="shared" si="0"/>
        <v>5689164.5499999998</v>
      </c>
      <c r="N13" s="541" t="s">
        <v>5069</v>
      </c>
    </row>
    <row r="14" spans="1:14" s="543" customFormat="1" ht="60" x14ac:dyDescent="0.2">
      <c r="A14" s="533">
        <v>7</v>
      </c>
      <c r="B14" s="533">
        <v>117494</v>
      </c>
      <c r="C14" s="164" t="s">
        <v>4280</v>
      </c>
      <c r="D14" s="535" t="s">
        <v>5071</v>
      </c>
      <c r="E14" s="534" t="s">
        <v>4269</v>
      </c>
      <c r="F14" s="536">
        <v>2000000</v>
      </c>
      <c r="G14" s="536">
        <v>1226426</v>
      </c>
      <c r="H14" s="537">
        <v>43555</v>
      </c>
      <c r="I14" s="538">
        <v>0.05</v>
      </c>
      <c r="J14" s="538">
        <v>0</v>
      </c>
      <c r="K14" s="539">
        <v>0</v>
      </c>
      <c r="L14" s="539">
        <v>5587.68</v>
      </c>
      <c r="M14" s="540">
        <f t="shared" si="0"/>
        <v>1220838.32</v>
      </c>
      <c r="N14" s="541" t="s">
        <v>5069</v>
      </c>
    </row>
    <row r="15" spans="1:14" s="163" customFormat="1" ht="60" x14ac:dyDescent="0.2">
      <c r="A15" s="533">
        <v>8</v>
      </c>
      <c r="B15" s="533">
        <v>122865</v>
      </c>
      <c r="C15" s="164" t="s">
        <v>4282</v>
      </c>
      <c r="D15" s="542" t="s">
        <v>5072</v>
      </c>
      <c r="E15" s="534" t="s">
        <v>4269</v>
      </c>
      <c r="F15" s="536">
        <v>500000</v>
      </c>
      <c r="G15" s="536">
        <v>574698</v>
      </c>
      <c r="H15" s="537">
        <v>43556</v>
      </c>
      <c r="I15" s="538">
        <v>0.05</v>
      </c>
      <c r="J15" s="538">
        <v>0</v>
      </c>
      <c r="K15" s="539">
        <v>0</v>
      </c>
      <c r="L15" s="539">
        <v>1102.67</v>
      </c>
      <c r="M15" s="540">
        <f t="shared" si="0"/>
        <v>573595.32999999996</v>
      </c>
      <c r="N15" s="541" t="s">
        <v>5069</v>
      </c>
    </row>
    <row r="16" spans="1:14" s="543" customFormat="1" ht="45" x14ac:dyDescent="0.2">
      <c r="A16" s="533">
        <v>9</v>
      </c>
      <c r="B16" s="533">
        <v>116921</v>
      </c>
      <c r="C16" s="164" t="s">
        <v>4284</v>
      </c>
      <c r="D16" s="535" t="s">
        <v>4285</v>
      </c>
      <c r="E16" s="534" t="s">
        <v>4269</v>
      </c>
      <c r="F16" s="536">
        <v>250000</v>
      </c>
      <c r="G16" s="536">
        <v>250000</v>
      </c>
      <c r="H16" s="537">
        <v>43131</v>
      </c>
      <c r="I16" s="538">
        <v>0</v>
      </c>
      <c r="J16" s="538">
        <v>0</v>
      </c>
      <c r="K16" s="539">
        <v>0</v>
      </c>
      <c r="L16" s="539">
        <v>13708.43</v>
      </c>
      <c r="M16" s="540">
        <f t="shared" si="0"/>
        <v>236291.57</v>
      </c>
      <c r="N16" s="166"/>
    </row>
    <row r="17" spans="1:14" s="543" customFormat="1" ht="45" x14ac:dyDescent="0.2">
      <c r="A17" s="533">
        <v>10</v>
      </c>
      <c r="B17" s="533">
        <v>117504</v>
      </c>
      <c r="C17" s="164" t="s">
        <v>4286</v>
      </c>
      <c r="D17" s="535" t="s">
        <v>5073</v>
      </c>
      <c r="E17" s="534" t="s">
        <v>4269</v>
      </c>
      <c r="F17" s="536">
        <v>400000</v>
      </c>
      <c r="G17" s="536">
        <v>148895</v>
      </c>
      <c r="H17" s="537">
        <v>43131</v>
      </c>
      <c r="I17" s="538">
        <v>0.05</v>
      </c>
      <c r="J17" s="538">
        <v>0</v>
      </c>
      <c r="K17" s="539">
        <v>0</v>
      </c>
      <c r="L17" s="539">
        <v>2211.06</v>
      </c>
      <c r="M17" s="540">
        <f t="shared" si="0"/>
        <v>146683.94</v>
      </c>
      <c r="N17" s="541" t="s">
        <v>5069</v>
      </c>
    </row>
    <row r="18" spans="1:14" s="543" customFormat="1" ht="30" x14ac:dyDescent="0.2">
      <c r="A18" s="533">
        <v>11</v>
      </c>
      <c r="B18" s="533">
        <v>117536</v>
      </c>
      <c r="C18" s="164" t="s">
        <v>4288</v>
      </c>
      <c r="D18" s="535" t="s">
        <v>4289</v>
      </c>
      <c r="E18" s="534" t="s">
        <v>4269</v>
      </c>
      <c r="F18" s="536">
        <v>650000</v>
      </c>
      <c r="G18" s="536">
        <v>1376263</v>
      </c>
      <c r="H18" s="537">
        <v>43555</v>
      </c>
      <c r="I18" s="538">
        <v>0.05</v>
      </c>
      <c r="J18" s="538">
        <v>0</v>
      </c>
      <c r="K18" s="539">
        <v>0</v>
      </c>
      <c r="L18" s="539">
        <v>4074.64</v>
      </c>
      <c r="M18" s="540">
        <f t="shared" si="0"/>
        <v>1372188.36</v>
      </c>
      <c r="N18" s="166"/>
    </row>
    <row r="19" spans="1:14" s="543" customFormat="1" ht="75" x14ac:dyDescent="0.2">
      <c r="A19" s="533">
        <v>12</v>
      </c>
      <c r="B19" s="533">
        <v>7505</v>
      </c>
      <c r="C19" s="164" t="s">
        <v>4290</v>
      </c>
      <c r="D19" s="535" t="s">
        <v>4291</v>
      </c>
      <c r="E19" s="534" t="s">
        <v>4269</v>
      </c>
      <c r="F19" s="536">
        <v>4000000</v>
      </c>
      <c r="G19" s="544">
        <v>4610057</v>
      </c>
      <c r="H19" s="537">
        <v>43555</v>
      </c>
      <c r="I19" s="538">
        <v>0.05</v>
      </c>
      <c r="J19" s="538">
        <v>0</v>
      </c>
      <c r="K19" s="539">
        <v>0</v>
      </c>
      <c r="L19" s="539">
        <v>9725.7800000000007</v>
      </c>
      <c r="M19" s="540">
        <f t="shared" si="0"/>
        <v>4600331.22</v>
      </c>
      <c r="N19" s="166"/>
    </row>
    <row r="20" spans="1:14" s="543" customFormat="1" ht="45" x14ac:dyDescent="0.2">
      <c r="A20" s="533">
        <v>13</v>
      </c>
      <c r="B20" s="533">
        <v>126496</v>
      </c>
      <c r="C20" s="164" t="s">
        <v>4292</v>
      </c>
      <c r="D20" s="535" t="s">
        <v>4293</v>
      </c>
      <c r="E20" s="534" t="s">
        <v>4269</v>
      </c>
      <c r="F20" s="536">
        <v>1000000</v>
      </c>
      <c r="G20" s="536">
        <v>1000000</v>
      </c>
      <c r="H20" s="537">
        <v>43555</v>
      </c>
      <c r="I20" s="538">
        <v>0</v>
      </c>
      <c r="J20" s="538">
        <v>0</v>
      </c>
      <c r="K20" s="539">
        <v>0</v>
      </c>
      <c r="L20" s="539">
        <v>725.7</v>
      </c>
      <c r="M20" s="540">
        <f t="shared" si="0"/>
        <v>999274.3</v>
      </c>
      <c r="N20" s="166"/>
    </row>
    <row r="21" spans="1:14" s="543" customFormat="1" ht="60" x14ac:dyDescent="0.2">
      <c r="A21" s="533">
        <v>14</v>
      </c>
      <c r="B21" s="533">
        <v>124729</v>
      </c>
      <c r="C21" s="164" t="s">
        <v>4294</v>
      </c>
      <c r="D21" s="535" t="s">
        <v>4295</v>
      </c>
      <c r="E21" s="534" t="s">
        <v>4269</v>
      </c>
      <c r="F21" s="536">
        <v>830000</v>
      </c>
      <c r="G21" s="536">
        <v>830000</v>
      </c>
      <c r="H21" s="537">
        <v>43555</v>
      </c>
      <c r="I21" s="538">
        <v>0</v>
      </c>
      <c r="J21" s="538">
        <v>0</v>
      </c>
      <c r="K21" s="539">
        <v>0</v>
      </c>
      <c r="L21" s="539">
        <v>1196.48</v>
      </c>
      <c r="M21" s="540">
        <f t="shared" si="0"/>
        <v>828803.52</v>
      </c>
      <c r="N21" s="166"/>
    </row>
    <row r="22" spans="1:14" s="543" customFormat="1" ht="45" x14ac:dyDescent="0.2">
      <c r="A22" s="533">
        <v>15</v>
      </c>
      <c r="B22" s="533">
        <v>127483</v>
      </c>
      <c r="C22" s="164" t="s">
        <v>4296</v>
      </c>
      <c r="D22" s="535" t="s">
        <v>4297</v>
      </c>
      <c r="E22" s="534" t="s">
        <v>4269</v>
      </c>
      <c r="F22" s="536">
        <v>480000</v>
      </c>
      <c r="G22" s="536">
        <v>480000</v>
      </c>
      <c r="H22" s="537">
        <v>43555</v>
      </c>
      <c r="I22" s="538">
        <v>0</v>
      </c>
      <c r="J22" s="538">
        <v>0</v>
      </c>
      <c r="K22" s="539">
        <v>0</v>
      </c>
      <c r="L22" s="539">
        <v>956.36</v>
      </c>
      <c r="M22" s="540">
        <f t="shared" si="0"/>
        <v>479043.64</v>
      </c>
      <c r="N22" s="166"/>
    </row>
    <row r="23" spans="1:14" s="543" customFormat="1" ht="45" x14ac:dyDescent="0.2">
      <c r="A23" s="533">
        <v>16</v>
      </c>
      <c r="B23" s="533">
        <v>7358</v>
      </c>
      <c r="C23" s="164" t="s">
        <v>4298</v>
      </c>
      <c r="D23" s="545" t="s">
        <v>4299</v>
      </c>
      <c r="E23" s="534" t="s">
        <v>4269</v>
      </c>
      <c r="F23" s="536">
        <v>2713100</v>
      </c>
      <c r="G23" s="536">
        <v>1815090</v>
      </c>
      <c r="H23" s="537">
        <v>43343</v>
      </c>
      <c r="I23" s="538">
        <v>1</v>
      </c>
      <c r="J23" s="538">
        <v>0</v>
      </c>
      <c r="K23" s="539">
        <f>504152.43*0.45</f>
        <v>226868.59349999999</v>
      </c>
      <c r="L23" s="539">
        <f>91647.63*0.45</f>
        <v>41241.433500000006</v>
      </c>
      <c r="M23" s="540">
        <f t="shared" si="0"/>
        <v>1546979.973</v>
      </c>
      <c r="N23" s="166"/>
    </row>
    <row r="24" spans="1:14" s="543" customFormat="1" ht="30" x14ac:dyDescent="0.2">
      <c r="A24" s="533">
        <v>17</v>
      </c>
      <c r="B24" s="533">
        <v>117449</v>
      </c>
      <c r="C24" s="164" t="s">
        <v>4300</v>
      </c>
      <c r="D24" s="535" t="s">
        <v>4301</v>
      </c>
      <c r="E24" s="534" t="s">
        <v>4269</v>
      </c>
      <c r="F24" s="536">
        <v>413600</v>
      </c>
      <c r="G24" s="536">
        <v>698591</v>
      </c>
      <c r="H24" s="537">
        <v>43555</v>
      </c>
      <c r="I24" s="538">
        <v>0.05</v>
      </c>
      <c r="J24" s="538">
        <v>0</v>
      </c>
      <c r="K24" s="539">
        <v>0</v>
      </c>
      <c r="L24" s="539">
        <v>1392.34</v>
      </c>
      <c r="M24" s="540">
        <f t="shared" si="0"/>
        <v>697198.66</v>
      </c>
      <c r="N24" s="166"/>
    </row>
    <row r="25" spans="1:14" s="543" customFormat="1" ht="45" x14ac:dyDescent="0.2">
      <c r="A25" s="533">
        <v>18</v>
      </c>
      <c r="B25" s="533">
        <v>117534</v>
      </c>
      <c r="C25" s="164" t="s">
        <v>4302</v>
      </c>
      <c r="D25" s="535" t="s">
        <v>4303</v>
      </c>
      <c r="E25" s="534" t="s">
        <v>4269</v>
      </c>
      <c r="F25" s="536">
        <v>306800</v>
      </c>
      <c r="G25" s="536">
        <v>306800</v>
      </c>
      <c r="H25" s="537">
        <v>43555</v>
      </c>
      <c r="I25" s="538">
        <v>0</v>
      </c>
      <c r="J25" s="538">
        <v>0</v>
      </c>
      <c r="K25" s="539">
        <v>0</v>
      </c>
      <c r="L25" s="539">
        <v>0</v>
      </c>
      <c r="M25" s="540">
        <f t="shared" si="0"/>
        <v>306800</v>
      </c>
      <c r="N25" s="166"/>
    </row>
    <row r="26" spans="1:14" s="163" customFormat="1" ht="60" x14ac:dyDescent="0.2">
      <c r="A26" s="546">
        <v>19</v>
      </c>
      <c r="B26" s="546">
        <v>122405</v>
      </c>
      <c r="C26" s="547" t="s">
        <v>4304</v>
      </c>
      <c r="D26" s="548" t="s">
        <v>4305</v>
      </c>
      <c r="E26" s="549" t="s">
        <v>4821</v>
      </c>
      <c r="F26" s="550">
        <v>4131500</v>
      </c>
      <c r="G26" s="550">
        <v>4131500</v>
      </c>
      <c r="H26" s="551">
        <v>43131</v>
      </c>
      <c r="I26" s="552">
        <v>0.05</v>
      </c>
      <c r="J26" s="552">
        <v>0</v>
      </c>
      <c r="K26" s="553">
        <v>0</v>
      </c>
      <c r="L26" s="553">
        <v>1723.2</v>
      </c>
      <c r="M26" s="554">
        <f t="shared" si="0"/>
        <v>4129776.8</v>
      </c>
      <c r="N26" s="555"/>
    </row>
    <row r="27" spans="1:14" s="543" customFormat="1" ht="60" x14ac:dyDescent="0.2">
      <c r="A27" s="533">
        <v>20</v>
      </c>
      <c r="B27" s="533">
        <v>127436</v>
      </c>
      <c r="C27" s="164" t="s">
        <v>4306</v>
      </c>
      <c r="D27" s="535" t="s">
        <v>4307</v>
      </c>
      <c r="E27" s="534" t="s">
        <v>4269</v>
      </c>
      <c r="F27" s="536">
        <v>350000</v>
      </c>
      <c r="G27" s="536">
        <v>350000</v>
      </c>
      <c r="H27" s="537">
        <v>43131</v>
      </c>
      <c r="I27" s="538">
        <v>0.1</v>
      </c>
      <c r="J27" s="538">
        <v>0</v>
      </c>
      <c r="K27" s="539">
        <v>100000</v>
      </c>
      <c r="L27" s="539">
        <v>0</v>
      </c>
      <c r="M27" s="540">
        <f t="shared" si="0"/>
        <v>250000</v>
      </c>
      <c r="N27" s="166"/>
    </row>
    <row r="28" spans="1:14" s="543" customFormat="1" ht="60" x14ac:dyDescent="0.2">
      <c r="A28" s="533">
        <v>21</v>
      </c>
      <c r="B28" s="533">
        <v>122888</v>
      </c>
      <c r="C28" s="164" t="s">
        <v>4308</v>
      </c>
      <c r="D28" s="535" t="s">
        <v>4309</v>
      </c>
      <c r="E28" s="534" t="s">
        <v>4269</v>
      </c>
      <c r="F28" s="536">
        <v>1500000</v>
      </c>
      <c r="G28" s="536">
        <v>2234003</v>
      </c>
      <c r="H28" s="537">
        <v>43555</v>
      </c>
      <c r="I28" s="538">
        <v>0.05</v>
      </c>
      <c r="J28" s="538">
        <v>0</v>
      </c>
      <c r="K28" s="539">
        <v>0</v>
      </c>
      <c r="L28" s="539">
        <v>1488.73</v>
      </c>
      <c r="M28" s="540">
        <f t="shared" si="0"/>
        <v>2232514.27</v>
      </c>
      <c r="N28" s="166"/>
    </row>
    <row r="29" spans="1:14" s="163" customFormat="1" ht="45" x14ac:dyDescent="0.2">
      <c r="A29" s="546">
        <v>22</v>
      </c>
      <c r="B29" s="546">
        <v>125983</v>
      </c>
      <c r="C29" s="547" t="s">
        <v>4310</v>
      </c>
      <c r="D29" s="548" t="s">
        <v>4311</v>
      </c>
      <c r="E29" s="549" t="s">
        <v>4821</v>
      </c>
      <c r="F29" s="550">
        <v>1027000</v>
      </c>
      <c r="G29" s="550">
        <v>1027000</v>
      </c>
      <c r="H29" s="551">
        <v>43555</v>
      </c>
      <c r="I29" s="552">
        <v>0.05</v>
      </c>
      <c r="J29" s="552">
        <v>0</v>
      </c>
      <c r="K29" s="553">
        <v>58655</v>
      </c>
      <c r="L29" s="553">
        <v>5236.97</v>
      </c>
      <c r="M29" s="554">
        <f t="shared" si="0"/>
        <v>963108.03</v>
      </c>
      <c r="N29" s="555"/>
    </row>
    <row r="30" spans="1:14" s="163" customFormat="1" ht="45" x14ac:dyDescent="0.2">
      <c r="A30" s="556">
        <v>23</v>
      </c>
      <c r="B30" s="556">
        <v>127758</v>
      </c>
      <c r="C30" s="547" t="s">
        <v>4389</v>
      </c>
      <c r="D30" s="547" t="s">
        <v>4390</v>
      </c>
      <c r="E30" s="549" t="s">
        <v>4821</v>
      </c>
      <c r="F30" s="550">
        <v>968500</v>
      </c>
      <c r="G30" s="550">
        <v>968500</v>
      </c>
      <c r="H30" s="551">
        <v>43343</v>
      </c>
      <c r="I30" s="552">
        <v>0.95</v>
      </c>
      <c r="J30" s="552">
        <v>0</v>
      </c>
      <c r="K30" s="553">
        <v>0</v>
      </c>
      <c r="L30" s="553">
        <v>0</v>
      </c>
      <c r="M30" s="554">
        <f t="shared" si="0"/>
        <v>968500</v>
      </c>
      <c r="N30" s="557" t="s">
        <v>5069</v>
      </c>
    </row>
    <row r="31" spans="1:14" s="543" customFormat="1" ht="45" x14ac:dyDescent="0.2">
      <c r="A31" s="533">
        <v>24</v>
      </c>
      <c r="B31" s="533">
        <v>114228</v>
      </c>
      <c r="C31" s="164" t="s">
        <v>4314</v>
      </c>
      <c r="D31" s="535" t="s">
        <v>4315</v>
      </c>
      <c r="E31" s="534" t="s">
        <v>4269</v>
      </c>
      <c r="F31" s="536">
        <v>150000</v>
      </c>
      <c r="G31" s="536">
        <v>121095</v>
      </c>
      <c r="H31" s="537">
        <v>43131</v>
      </c>
      <c r="I31" s="538">
        <v>0.05</v>
      </c>
      <c r="J31" s="538">
        <v>0</v>
      </c>
      <c r="K31" s="539">
        <v>0</v>
      </c>
      <c r="L31" s="539">
        <v>595.33000000000004</v>
      </c>
      <c r="M31" s="540">
        <f t="shared" si="0"/>
        <v>120499.67</v>
      </c>
      <c r="N31" s="166"/>
    </row>
    <row r="32" spans="1:14" s="163" customFormat="1" ht="45" x14ac:dyDescent="0.2">
      <c r="A32" s="546">
        <v>25</v>
      </c>
      <c r="B32" s="546">
        <v>124743</v>
      </c>
      <c r="C32" s="547" t="s">
        <v>4349</v>
      </c>
      <c r="D32" s="548" t="s">
        <v>4350</v>
      </c>
      <c r="E32" s="549" t="s">
        <v>4821</v>
      </c>
      <c r="F32" s="550">
        <v>507000</v>
      </c>
      <c r="G32" s="550">
        <v>507000</v>
      </c>
      <c r="H32" s="551">
        <v>43343</v>
      </c>
      <c r="I32" s="552">
        <v>0.05</v>
      </c>
      <c r="J32" s="552">
        <v>0</v>
      </c>
      <c r="K32" s="553">
        <v>0</v>
      </c>
      <c r="L32" s="553">
        <v>524.19000000000005</v>
      </c>
      <c r="M32" s="554">
        <f t="shared" si="0"/>
        <v>506475.81</v>
      </c>
      <c r="N32" s="557" t="s">
        <v>5069</v>
      </c>
    </row>
    <row r="33" spans="1:14" s="543" customFormat="1" ht="90" x14ac:dyDescent="0.2">
      <c r="A33" s="533">
        <v>26</v>
      </c>
      <c r="B33" s="533">
        <v>117507</v>
      </c>
      <c r="C33" s="164" t="s">
        <v>4318</v>
      </c>
      <c r="D33" s="535" t="s">
        <v>4319</v>
      </c>
      <c r="E33" s="534" t="s">
        <v>4269</v>
      </c>
      <c r="F33" s="536">
        <v>325000</v>
      </c>
      <c r="G33" s="536">
        <v>325000</v>
      </c>
      <c r="H33" s="537">
        <v>43131</v>
      </c>
      <c r="I33" s="538">
        <v>0.05</v>
      </c>
      <c r="J33" s="538">
        <v>0</v>
      </c>
      <c r="K33" s="539">
        <v>0</v>
      </c>
      <c r="L33" s="539">
        <v>12897.3</v>
      </c>
      <c r="M33" s="540">
        <f t="shared" si="0"/>
        <v>312102.7</v>
      </c>
      <c r="N33" s="166"/>
    </row>
    <row r="34" spans="1:14" s="543" customFormat="1" ht="60" x14ac:dyDescent="0.2">
      <c r="A34" s="533">
        <v>27</v>
      </c>
      <c r="B34" s="533">
        <v>114243</v>
      </c>
      <c r="C34" s="164" t="s">
        <v>4320</v>
      </c>
      <c r="D34" s="542" t="s">
        <v>5074</v>
      </c>
      <c r="E34" s="534" t="s">
        <v>4269</v>
      </c>
      <c r="F34" s="536">
        <v>106000</v>
      </c>
      <c r="G34" s="536">
        <v>901872</v>
      </c>
      <c r="H34" s="537">
        <v>43131</v>
      </c>
      <c r="I34" s="538">
        <v>0.05</v>
      </c>
      <c r="J34" s="538">
        <v>0</v>
      </c>
      <c r="K34" s="539">
        <v>0</v>
      </c>
      <c r="L34" s="539">
        <v>2461.35</v>
      </c>
      <c r="M34" s="540">
        <f t="shared" si="0"/>
        <v>899410.65</v>
      </c>
      <c r="N34" s="541" t="s">
        <v>5069</v>
      </c>
    </row>
    <row r="35" spans="1:14" s="543" customFormat="1" ht="45" x14ac:dyDescent="0.2">
      <c r="A35" s="533">
        <v>28</v>
      </c>
      <c r="B35" s="533">
        <v>127260</v>
      </c>
      <c r="C35" s="164" t="s">
        <v>4322</v>
      </c>
      <c r="D35" s="535" t="s">
        <v>4323</v>
      </c>
      <c r="E35" s="534" t="s">
        <v>4269</v>
      </c>
      <c r="F35" s="536">
        <v>834600</v>
      </c>
      <c r="G35" s="536">
        <v>642000</v>
      </c>
      <c r="H35" s="537">
        <v>43555</v>
      </c>
      <c r="I35" s="538">
        <v>0.05</v>
      </c>
      <c r="J35" s="538">
        <v>0</v>
      </c>
      <c r="K35" s="539">
        <v>0</v>
      </c>
      <c r="L35" s="539">
        <v>3658.2</v>
      </c>
      <c r="M35" s="540">
        <f t="shared" si="0"/>
        <v>638341.80000000005</v>
      </c>
      <c r="N35" s="166"/>
    </row>
    <row r="36" spans="1:14" s="543" customFormat="1" ht="60" x14ac:dyDescent="0.2">
      <c r="A36" s="533">
        <v>29</v>
      </c>
      <c r="B36" s="533">
        <v>127438</v>
      </c>
      <c r="C36" s="164" t="s">
        <v>4324</v>
      </c>
      <c r="D36" s="535" t="s">
        <v>4325</v>
      </c>
      <c r="E36" s="534" t="s">
        <v>4269</v>
      </c>
      <c r="F36" s="536">
        <v>390000</v>
      </c>
      <c r="G36" s="536">
        <v>266165</v>
      </c>
      <c r="H36" s="537">
        <v>43131</v>
      </c>
      <c r="I36" s="538">
        <v>0.05</v>
      </c>
      <c r="J36" s="538">
        <v>0</v>
      </c>
      <c r="K36" s="539">
        <v>0</v>
      </c>
      <c r="L36" s="539">
        <v>2339.38</v>
      </c>
      <c r="M36" s="540">
        <f t="shared" si="0"/>
        <v>263825.62</v>
      </c>
      <c r="N36" s="166"/>
    </row>
    <row r="37" spans="1:14" s="543" customFormat="1" ht="45" x14ac:dyDescent="0.2">
      <c r="A37" s="533">
        <v>30</v>
      </c>
      <c r="B37" s="533">
        <v>114238</v>
      </c>
      <c r="C37" s="164" t="s">
        <v>4326</v>
      </c>
      <c r="D37" s="535" t="s">
        <v>5075</v>
      </c>
      <c r="E37" s="534" t="s">
        <v>4269</v>
      </c>
      <c r="F37" s="536">
        <v>587500</v>
      </c>
      <c r="G37" s="536">
        <v>250000</v>
      </c>
      <c r="H37" s="537">
        <v>43131</v>
      </c>
      <c r="I37" s="538">
        <v>0.05</v>
      </c>
      <c r="J37" s="538">
        <v>0</v>
      </c>
      <c r="K37" s="539">
        <v>0</v>
      </c>
      <c r="L37" s="539">
        <v>3175.34</v>
      </c>
      <c r="M37" s="540">
        <f t="shared" si="0"/>
        <v>246824.66</v>
      </c>
      <c r="N37" s="541" t="s">
        <v>5069</v>
      </c>
    </row>
    <row r="38" spans="1:14" s="543" customFormat="1" ht="45" x14ac:dyDescent="0.2">
      <c r="A38" s="533">
        <v>31</v>
      </c>
      <c r="B38" s="533">
        <v>117359</v>
      </c>
      <c r="C38" s="164" t="s">
        <v>4328</v>
      </c>
      <c r="D38" s="545" t="s">
        <v>4329</v>
      </c>
      <c r="E38" s="534" t="s">
        <v>4269</v>
      </c>
      <c r="F38" s="536">
        <v>859800</v>
      </c>
      <c r="G38" s="536">
        <v>271598</v>
      </c>
      <c r="H38" s="537">
        <v>43343</v>
      </c>
      <c r="I38" s="538">
        <v>1</v>
      </c>
      <c r="J38" s="538">
        <v>0</v>
      </c>
      <c r="K38" s="539">
        <f>504152.43*0.07</f>
        <v>35290.670100000003</v>
      </c>
      <c r="L38" s="539">
        <f>91647.63*0.07</f>
        <v>6415.3341000000009</v>
      </c>
      <c r="M38" s="540">
        <f t="shared" si="0"/>
        <v>229891.9958</v>
      </c>
      <c r="N38" s="166"/>
    </row>
    <row r="39" spans="1:14" s="543" customFormat="1" ht="34.5" x14ac:dyDescent="0.2">
      <c r="A39" s="533">
        <v>32</v>
      </c>
      <c r="B39" s="533">
        <v>116769</v>
      </c>
      <c r="C39" s="164" t="s">
        <v>5076</v>
      </c>
      <c r="D39" s="535" t="s">
        <v>4331</v>
      </c>
      <c r="E39" s="534" t="s">
        <v>4269</v>
      </c>
      <c r="F39" s="536">
        <v>1000000</v>
      </c>
      <c r="G39" s="536">
        <v>1000000</v>
      </c>
      <c r="H39" s="537">
        <v>43131</v>
      </c>
      <c r="I39" s="538">
        <v>0.1</v>
      </c>
      <c r="J39" s="538">
        <v>0</v>
      </c>
      <c r="K39" s="539">
        <v>62431.15</v>
      </c>
      <c r="L39" s="539">
        <v>125765.49</v>
      </c>
      <c r="M39" s="540">
        <f t="shared" si="0"/>
        <v>811803.36</v>
      </c>
      <c r="N39" s="541" t="s">
        <v>5069</v>
      </c>
    </row>
    <row r="40" spans="1:14" s="558" customFormat="1" ht="34.5" x14ac:dyDescent="0.2">
      <c r="A40" s="533" t="s">
        <v>5077</v>
      </c>
      <c r="B40" s="533">
        <v>118102</v>
      </c>
      <c r="C40" s="164" t="s">
        <v>5078</v>
      </c>
      <c r="D40" s="535" t="s">
        <v>5079</v>
      </c>
      <c r="E40" s="534" t="s">
        <v>4269</v>
      </c>
      <c r="F40" s="536">
        <v>0</v>
      </c>
      <c r="G40" s="536">
        <v>1140000</v>
      </c>
      <c r="H40" s="537">
        <v>43131</v>
      </c>
      <c r="I40" s="538">
        <v>1</v>
      </c>
      <c r="J40" s="538">
        <v>0.05</v>
      </c>
      <c r="K40" s="539">
        <v>114630.89</v>
      </c>
      <c r="L40" s="539">
        <v>52638.25</v>
      </c>
      <c r="M40" s="540">
        <f t="shared" si="0"/>
        <v>972730.86</v>
      </c>
      <c r="N40" s="541" t="s">
        <v>5069</v>
      </c>
    </row>
    <row r="41" spans="1:14" s="543" customFormat="1" ht="45" x14ac:dyDescent="0.2">
      <c r="A41" s="533">
        <v>33</v>
      </c>
      <c r="B41" s="533">
        <v>127360</v>
      </c>
      <c r="C41" s="164" t="s">
        <v>4332</v>
      </c>
      <c r="D41" s="545" t="s">
        <v>4333</v>
      </c>
      <c r="E41" s="534" t="s">
        <v>4269</v>
      </c>
      <c r="F41" s="536">
        <v>978400</v>
      </c>
      <c r="G41" s="536">
        <v>1941710</v>
      </c>
      <c r="H41" s="537">
        <v>43343</v>
      </c>
      <c r="I41" s="538">
        <v>1</v>
      </c>
      <c r="J41" s="538">
        <v>0</v>
      </c>
      <c r="K41" s="539">
        <f>504152.43*0.48</f>
        <v>241993.16639999999</v>
      </c>
      <c r="L41" s="539">
        <f>91647.63*0.48</f>
        <v>43990.862399999998</v>
      </c>
      <c r="M41" s="540">
        <f t="shared" si="0"/>
        <v>1655725.9712</v>
      </c>
      <c r="N41" s="166"/>
    </row>
    <row r="42" spans="1:14" s="543" customFormat="1" ht="75" x14ac:dyDescent="0.2">
      <c r="A42" s="533">
        <v>34</v>
      </c>
      <c r="B42" s="533">
        <v>126719</v>
      </c>
      <c r="C42" s="164" t="s">
        <v>4334</v>
      </c>
      <c r="D42" s="535" t="s">
        <v>5080</v>
      </c>
      <c r="E42" s="534" t="s">
        <v>4269</v>
      </c>
      <c r="F42" s="536">
        <v>2444000</v>
      </c>
      <c r="G42" s="536">
        <v>1929716</v>
      </c>
      <c r="H42" s="537">
        <v>43555</v>
      </c>
      <c r="I42" s="538">
        <v>0.05</v>
      </c>
      <c r="J42" s="538">
        <v>0</v>
      </c>
      <c r="K42" s="539">
        <v>0</v>
      </c>
      <c r="L42" s="539">
        <v>2112.59</v>
      </c>
      <c r="M42" s="540">
        <f t="shared" si="0"/>
        <v>1927603.41</v>
      </c>
      <c r="N42" s="166"/>
    </row>
    <row r="43" spans="1:14" s="543" customFormat="1" ht="60" x14ac:dyDescent="0.2">
      <c r="A43" s="533">
        <v>35</v>
      </c>
      <c r="B43" s="533">
        <v>126912</v>
      </c>
      <c r="C43" s="164" t="s">
        <v>4336</v>
      </c>
      <c r="D43" s="535" t="s">
        <v>4337</v>
      </c>
      <c r="E43" s="534" t="s">
        <v>4269</v>
      </c>
      <c r="F43" s="536">
        <v>250000</v>
      </c>
      <c r="G43" s="536">
        <v>250000</v>
      </c>
      <c r="H43" s="537">
        <v>43131</v>
      </c>
      <c r="I43" s="538">
        <v>0</v>
      </c>
      <c r="J43" s="538">
        <v>0</v>
      </c>
      <c r="K43" s="539">
        <v>0</v>
      </c>
      <c r="L43" s="539">
        <v>246.44</v>
      </c>
      <c r="M43" s="540">
        <f t="shared" si="0"/>
        <v>249753.56</v>
      </c>
      <c r="N43" s="166"/>
    </row>
    <row r="44" spans="1:14" s="543" customFormat="1" ht="45" x14ac:dyDescent="0.2">
      <c r="A44" s="533">
        <v>36</v>
      </c>
      <c r="B44" s="533">
        <v>117106</v>
      </c>
      <c r="C44" s="164" t="s">
        <v>4338</v>
      </c>
      <c r="D44" s="535" t="s">
        <v>4339</v>
      </c>
      <c r="E44" s="534" t="s">
        <v>4269</v>
      </c>
      <c r="F44" s="536">
        <v>598000</v>
      </c>
      <c r="G44" s="536">
        <v>1399500</v>
      </c>
      <c r="H44" s="537">
        <v>43555</v>
      </c>
      <c r="I44" s="538">
        <v>0.05</v>
      </c>
      <c r="J44" s="538">
        <v>0</v>
      </c>
      <c r="K44" s="539">
        <v>0</v>
      </c>
      <c r="L44" s="539">
        <v>830.65</v>
      </c>
      <c r="M44" s="540">
        <f t="shared" si="0"/>
        <v>1398669.35</v>
      </c>
      <c r="N44" s="166"/>
    </row>
    <row r="45" spans="1:14" s="543" customFormat="1" ht="34.5" x14ac:dyDescent="0.2">
      <c r="A45" s="533">
        <v>37</v>
      </c>
      <c r="B45" s="533" t="s">
        <v>4340</v>
      </c>
      <c r="C45" s="559" t="s">
        <v>4341</v>
      </c>
      <c r="D45" s="535" t="s">
        <v>5081</v>
      </c>
      <c r="E45" s="535" t="s">
        <v>4269</v>
      </c>
      <c r="F45" s="536">
        <v>1300000</v>
      </c>
      <c r="G45" s="536">
        <v>0</v>
      </c>
      <c r="H45" s="537">
        <v>43555</v>
      </c>
      <c r="I45" s="156">
        <v>0.05</v>
      </c>
      <c r="J45" s="156">
        <v>0</v>
      </c>
      <c r="K45" s="560">
        <v>0</v>
      </c>
      <c r="L45" s="560">
        <v>0</v>
      </c>
      <c r="M45" s="561">
        <f t="shared" si="0"/>
        <v>0</v>
      </c>
      <c r="N45" s="541" t="s">
        <v>5069</v>
      </c>
    </row>
    <row r="46" spans="1:14" s="558" customFormat="1" ht="60" x14ac:dyDescent="0.2">
      <c r="A46" s="533" t="s">
        <v>5082</v>
      </c>
      <c r="B46" s="533">
        <v>115356</v>
      </c>
      <c r="C46" s="559" t="s">
        <v>5083</v>
      </c>
      <c r="D46" s="535" t="s">
        <v>5084</v>
      </c>
      <c r="E46" s="534" t="s">
        <v>4269</v>
      </c>
      <c r="F46" s="536">
        <v>0</v>
      </c>
      <c r="G46" s="536">
        <v>290082</v>
      </c>
      <c r="H46" s="537">
        <v>43555</v>
      </c>
      <c r="I46" s="538">
        <v>0.05</v>
      </c>
      <c r="J46" s="538">
        <v>0</v>
      </c>
      <c r="K46" s="539">
        <v>0</v>
      </c>
      <c r="L46" s="539">
        <v>667</v>
      </c>
      <c r="M46" s="540">
        <f t="shared" si="0"/>
        <v>289415</v>
      </c>
      <c r="N46" s="541" t="s">
        <v>5069</v>
      </c>
    </row>
    <row r="47" spans="1:14" s="558" customFormat="1" ht="34.5" x14ac:dyDescent="0.2">
      <c r="A47" s="533" t="s">
        <v>5085</v>
      </c>
      <c r="B47" s="533">
        <v>115389</v>
      </c>
      <c r="C47" s="559" t="s">
        <v>5086</v>
      </c>
      <c r="D47" s="535" t="s">
        <v>5084</v>
      </c>
      <c r="E47" s="534" t="s">
        <v>4269</v>
      </c>
      <c r="F47" s="536">
        <v>0</v>
      </c>
      <c r="G47" s="536">
        <v>557214</v>
      </c>
      <c r="H47" s="537">
        <v>43555</v>
      </c>
      <c r="I47" s="538">
        <v>0.05</v>
      </c>
      <c r="J47" s="538">
        <v>0</v>
      </c>
      <c r="K47" s="539">
        <v>0</v>
      </c>
      <c r="L47" s="539">
        <v>0</v>
      </c>
      <c r="M47" s="540">
        <f t="shared" si="0"/>
        <v>557214</v>
      </c>
      <c r="N47" s="541" t="s">
        <v>5069</v>
      </c>
    </row>
    <row r="48" spans="1:14" s="558" customFormat="1" ht="34.5" x14ac:dyDescent="0.2">
      <c r="A48" s="533" t="s">
        <v>5087</v>
      </c>
      <c r="B48" s="533">
        <v>116036</v>
      </c>
      <c r="C48" s="559" t="s">
        <v>5088</v>
      </c>
      <c r="D48" s="535" t="s">
        <v>5084</v>
      </c>
      <c r="E48" s="534" t="s">
        <v>4269</v>
      </c>
      <c r="F48" s="536">
        <v>0</v>
      </c>
      <c r="G48" s="536">
        <v>314175</v>
      </c>
      <c r="H48" s="537">
        <v>43555</v>
      </c>
      <c r="I48" s="538">
        <v>0.05</v>
      </c>
      <c r="J48" s="538">
        <v>0</v>
      </c>
      <c r="K48" s="539">
        <v>0</v>
      </c>
      <c r="L48" s="539">
        <v>0</v>
      </c>
      <c r="M48" s="540">
        <f t="shared" si="0"/>
        <v>314175</v>
      </c>
      <c r="N48" s="541" t="s">
        <v>5069</v>
      </c>
    </row>
    <row r="49" spans="1:15" s="558" customFormat="1" ht="34.5" x14ac:dyDescent="0.2">
      <c r="A49" s="533" t="s">
        <v>5089</v>
      </c>
      <c r="B49" s="533">
        <v>117036</v>
      </c>
      <c r="C49" s="559" t="s">
        <v>5090</v>
      </c>
      <c r="D49" s="535" t="s">
        <v>5084</v>
      </c>
      <c r="E49" s="534" t="s">
        <v>4269</v>
      </c>
      <c r="F49" s="562">
        <v>0</v>
      </c>
      <c r="G49" s="562">
        <v>124330</v>
      </c>
      <c r="H49" s="537">
        <v>43555</v>
      </c>
      <c r="I49" s="538">
        <v>0.05</v>
      </c>
      <c r="J49" s="538">
        <v>0</v>
      </c>
      <c r="K49" s="563">
        <v>0</v>
      </c>
      <c r="L49" s="563">
        <v>0</v>
      </c>
      <c r="M49" s="564">
        <f t="shared" si="0"/>
        <v>124330</v>
      </c>
      <c r="N49" s="541" t="s">
        <v>5069</v>
      </c>
    </row>
    <row r="50" spans="1:15" s="543" customFormat="1" ht="60" x14ac:dyDescent="0.2">
      <c r="A50" s="533">
        <v>38</v>
      </c>
      <c r="B50" s="533">
        <v>117503</v>
      </c>
      <c r="C50" s="164" t="s">
        <v>4343</v>
      </c>
      <c r="D50" s="535" t="s">
        <v>4344</v>
      </c>
      <c r="E50" s="534" t="s">
        <v>4269</v>
      </c>
      <c r="F50" s="536">
        <v>4000000</v>
      </c>
      <c r="G50" s="536">
        <v>3933000</v>
      </c>
      <c r="H50" s="537">
        <v>43555</v>
      </c>
      <c r="I50" s="538">
        <v>0.05</v>
      </c>
      <c r="J50" s="538">
        <v>0</v>
      </c>
      <c r="K50" s="539">
        <v>262618</v>
      </c>
      <c r="L50" s="539">
        <v>8162.55</v>
      </c>
      <c r="M50" s="540">
        <f t="shared" si="0"/>
        <v>3662219.45</v>
      </c>
      <c r="N50" s="166"/>
    </row>
    <row r="51" spans="1:15" s="543" customFormat="1" ht="60" x14ac:dyDescent="0.2">
      <c r="A51" s="533">
        <v>39</v>
      </c>
      <c r="B51" s="533">
        <v>117495</v>
      </c>
      <c r="C51" s="164" t="s">
        <v>4345</v>
      </c>
      <c r="D51" s="535" t="s">
        <v>5091</v>
      </c>
      <c r="E51" s="534" t="s">
        <v>4269</v>
      </c>
      <c r="F51" s="536">
        <v>588000</v>
      </c>
      <c r="G51" s="536">
        <v>250000</v>
      </c>
      <c r="H51" s="537">
        <v>43131</v>
      </c>
      <c r="I51" s="538">
        <v>0.05</v>
      </c>
      <c r="J51" s="538">
        <v>0</v>
      </c>
      <c r="K51" s="539">
        <v>60523.8</v>
      </c>
      <c r="L51" s="539">
        <v>2787.49</v>
      </c>
      <c r="M51" s="540">
        <f t="shared" si="0"/>
        <v>186688.71000000002</v>
      </c>
      <c r="N51" s="541" t="s">
        <v>5069</v>
      </c>
    </row>
    <row r="52" spans="1:15" s="543" customFormat="1" ht="60" x14ac:dyDescent="0.2">
      <c r="A52" s="533">
        <v>40</v>
      </c>
      <c r="B52" s="533">
        <v>127510</v>
      </c>
      <c r="C52" s="164" t="s">
        <v>4347</v>
      </c>
      <c r="D52" s="535" t="s">
        <v>5092</v>
      </c>
      <c r="E52" s="534" t="s">
        <v>4269</v>
      </c>
      <c r="F52" s="536">
        <v>240400</v>
      </c>
      <c r="G52" s="536">
        <v>0</v>
      </c>
      <c r="H52" s="537">
        <v>43131</v>
      </c>
      <c r="I52" s="538">
        <v>0.05</v>
      </c>
      <c r="J52" s="538">
        <v>0</v>
      </c>
      <c r="K52" s="539">
        <v>0</v>
      </c>
      <c r="L52" s="539">
        <v>1458.69</v>
      </c>
      <c r="M52" s="540">
        <f t="shared" si="0"/>
        <v>-1458.69</v>
      </c>
      <c r="N52" s="541" t="s">
        <v>5069</v>
      </c>
    </row>
    <row r="53" spans="1:15" s="163" customFormat="1" ht="75" x14ac:dyDescent="0.2">
      <c r="A53" s="546">
        <v>41</v>
      </c>
      <c r="B53" s="546">
        <v>122081</v>
      </c>
      <c r="C53" s="547" t="s">
        <v>4312</v>
      </c>
      <c r="D53" s="565" t="s">
        <v>4313</v>
      </c>
      <c r="E53" s="549" t="s">
        <v>4821</v>
      </c>
      <c r="F53" s="550">
        <v>1710000</v>
      </c>
      <c r="G53" s="550">
        <v>1710000</v>
      </c>
      <c r="H53" s="551">
        <v>43131</v>
      </c>
      <c r="I53" s="552">
        <v>0.05</v>
      </c>
      <c r="J53" s="552">
        <v>0</v>
      </c>
      <c r="K53" s="553">
        <v>0</v>
      </c>
      <c r="L53" s="553">
        <v>1152.78</v>
      </c>
      <c r="M53" s="554">
        <f t="shared" si="0"/>
        <v>1708847.22</v>
      </c>
      <c r="N53" s="557" t="s">
        <v>5069</v>
      </c>
    </row>
    <row r="54" spans="1:15" s="543" customFormat="1" ht="60" x14ac:dyDescent="0.2">
      <c r="A54" s="533">
        <v>42</v>
      </c>
      <c r="B54" s="533">
        <v>115922</v>
      </c>
      <c r="C54" s="164" t="s">
        <v>4351</v>
      </c>
      <c r="D54" s="542" t="s">
        <v>5093</v>
      </c>
      <c r="E54" s="534" t="s">
        <v>4269</v>
      </c>
      <c r="F54" s="536">
        <v>850000</v>
      </c>
      <c r="G54" s="536">
        <v>0</v>
      </c>
      <c r="H54" s="537">
        <v>43131</v>
      </c>
      <c r="I54" s="538">
        <v>0</v>
      </c>
      <c r="J54" s="538">
        <v>0</v>
      </c>
      <c r="K54" s="539">
        <v>0</v>
      </c>
      <c r="L54" s="539">
        <v>49.31</v>
      </c>
      <c r="M54" s="540">
        <f t="shared" si="0"/>
        <v>-49.31</v>
      </c>
      <c r="N54" s="541" t="s">
        <v>5069</v>
      </c>
      <c r="O54" s="566"/>
    </row>
    <row r="55" spans="1:15" s="543" customFormat="1" ht="60" x14ac:dyDescent="0.2">
      <c r="A55" s="533">
        <v>43</v>
      </c>
      <c r="B55" s="533">
        <v>114144</v>
      </c>
      <c r="C55" s="534" t="s">
        <v>4353</v>
      </c>
      <c r="D55" s="535" t="s">
        <v>4354</v>
      </c>
      <c r="E55" s="534" t="s">
        <v>4269</v>
      </c>
      <c r="F55" s="536">
        <v>478800</v>
      </c>
      <c r="G55" s="536">
        <v>631120</v>
      </c>
      <c r="H55" s="537">
        <v>43343</v>
      </c>
      <c r="I55" s="538">
        <v>0.05</v>
      </c>
      <c r="J55" s="538">
        <v>0</v>
      </c>
      <c r="K55" s="539">
        <v>0</v>
      </c>
      <c r="L55" s="539">
        <v>0</v>
      </c>
      <c r="M55" s="540">
        <f t="shared" si="0"/>
        <v>631120</v>
      </c>
      <c r="N55" s="166"/>
    </row>
    <row r="56" spans="1:15" s="567" customFormat="1" ht="60" x14ac:dyDescent="0.2">
      <c r="A56" s="533">
        <v>44</v>
      </c>
      <c r="B56" s="533">
        <v>114906</v>
      </c>
      <c r="C56" s="559" t="s">
        <v>4355</v>
      </c>
      <c r="D56" s="542" t="s">
        <v>5094</v>
      </c>
      <c r="E56" s="535" t="s">
        <v>4269</v>
      </c>
      <c r="F56" s="536">
        <v>144348</v>
      </c>
      <c r="G56" s="536">
        <v>0</v>
      </c>
      <c r="H56" s="537">
        <v>43343</v>
      </c>
      <c r="I56" s="156">
        <v>0</v>
      </c>
      <c r="J56" s="156">
        <v>0</v>
      </c>
      <c r="K56" s="560">
        <v>0</v>
      </c>
      <c r="L56" s="560">
        <v>1513.61</v>
      </c>
      <c r="M56" s="561">
        <f t="shared" si="0"/>
        <v>-1513.61</v>
      </c>
      <c r="N56" s="541" t="s">
        <v>5069</v>
      </c>
    </row>
    <row r="57" spans="1:15" s="543" customFormat="1" ht="60" x14ac:dyDescent="0.2">
      <c r="A57" s="533">
        <v>45</v>
      </c>
      <c r="B57" s="533">
        <v>117417</v>
      </c>
      <c r="C57" s="164" t="s">
        <v>4357</v>
      </c>
      <c r="D57" s="535" t="s">
        <v>4358</v>
      </c>
      <c r="E57" s="534" t="s">
        <v>4269</v>
      </c>
      <c r="F57" s="536">
        <v>73152</v>
      </c>
      <c r="G57" s="536">
        <v>65180</v>
      </c>
      <c r="H57" s="537">
        <v>43555</v>
      </c>
      <c r="I57" s="538">
        <v>0.05</v>
      </c>
      <c r="J57" s="538">
        <v>0</v>
      </c>
      <c r="K57" s="539">
        <v>3652</v>
      </c>
      <c r="L57" s="539">
        <v>107.91</v>
      </c>
      <c r="M57" s="540">
        <f t="shared" si="0"/>
        <v>61420.09</v>
      </c>
      <c r="N57" s="166"/>
    </row>
    <row r="58" spans="1:15" s="543" customFormat="1" ht="34.5" x14ac:dyDescent="0.2">
      <c r="A58" s="533">
        <v>46</v>
      </c>
      <c r="B58" s="533" t="s">
        <v>91</v>
      </c>
      <c r="C58" s="164" t="s">
        <v>4359</v>
      </c>
      <c r="D58" s="535" t="s">
        <v>4360</v>
      </c>
      <c r="E58" s="534" t="s">
        <v>4269</v>
      </c>
      <c r="F58" s="536">
        <v>8058550</v>
      </c>
      <c r="G58" s="536">
        <v>4670137</v>
      </c>
      <c r="H58" s="537">
        <v>43131</v>
      </c>
      <c r="I58" s="538">
        <v>0.05</v>
      </c>
      <c r="J58" s="538">
        <v>0</v>
      </c>
      <c r="K58" s="539">
        <v>0</v>
      </c>
      <c r="L58" s="539">
        <v>0</v>
      </c>
      <c r="M58" s="540">
        <f t="shared" si="0"/>
        <v>4670137</v>
      </c>
      <c r="N58" s="541" t="s">
        <v>5069</v>
      </c>
    </row>
    <row r="59" spans="1:15" s="543" customFormat="1" ht="45" x14ac:dyDescent="0.2">
      <c r="A59" s="533">
        <v>47</v>
      </c>
      <c r="B59" s="533" t="s">
        <v>91</v>
      </c>
      <c r="C59" s="164" t="s">
        <v>4361</v>
      </c>
      <c r="D59" s="535" t="s">
        <v>5095</v>
      </c>
      <c r="E59" s="534" t="s">
        <v>4269</v>
      </c>
      <c r="F59" s="536">
        <v>300000</v>
      </c>
      <c r="G59" s="536">
        <v>0</v>
      </c>
      <c r="H59" s="537">
        <v>43343</v>
      </c>
      <c r="I59" s="538">
        <v>0.05</v>
      </c>
      <c r="J59" s="538">
        <v>0</v>
      </c>
      <c r="K59" s="539">
        <v>0</v>
      </c>
      <c r="L59" s="539">
        <v>0</v>
      </c>
      <c r="M59" s="540">
        <f t="shared" si="0"/>
        <v>0</v>
      </c>
      <c r="N59" s="166"/>
    </row>
    <row r="60" spans="1:15" s="543" customFormat="1" ht="45" x14ac:dyDescent="0.2">
      <c r="A60" s="533">
        <v>48</v>
      </c>
      <c r="B60" s="533">
        <v>124545</v>
      </c>
      <c r="C60" s="164" t="s">
        <v>4363</v>
      </c>
      <c r="D60" s="535" t="s">
        <v>4364</v>
      </c>
      <c r="E60" s="534" t="s">
        <v>4269</v>
      </c>
      <c r="F60" s="536">
        <v>4380000</v>
      </c>
      <c r="G60" s="536">
        <v>4389000</v>
      </c>
      <c r="H60" s="537">
        <v>42885</v>
      </c>
      <c r="I60" s="538">
        <v>1</v>
      </c>
      <c r="J60" s="538">
        <v>0.05</v>
      </c>
      <c r="K60" s="539">
        <v>4268639.08</v>
      </c>
      <c r="L60" s="539">
        <v>119364.71</v>
      </c>
      <c r="M60" s="540">
        <f t="shared" si="0"/>
        <v>996.20999999991909</v>
      </c>
      <c r="N60" s="166"/>
    </row>
    <row r="61" spans="1:15" s="543" customFormat="1" ht="60" x14ac:dyDescent="0.2">
      <c r="A61" s="533">
        <v>49</v>
      </c>
      <c r="B61" s="533">
        <v>132907</v>
      </c>
      <c r="C61" s="164" t="s">
        <v>4365</v>
      </c>
      <c r="D61" s="535" t="s">
        <v>4366</v>
      </c>
      <c r="E61" s="534" t="s">
        <v>4269</v>
      </c>
      <c r="F61" s="536">
        <v>3558000</v>
      </c>
      <c r="G61" s="536">
        <v>3558000</v>
      </c>
      <c r="H61" s="537">
        <v>43190</v>
      </c>
      <c r="I61" s="538">
        <v>1</v>
      </c>
      <c r="J61" s="538">
        <v>0</v>
      </c>
      <c r="K61" s="539">
        <v>7792</v>
      </c>
      <c r="L61" s="539">
        <v>44699.06</v>
      </c>
      <c r="M61" s="540">
        <f t="shared" si="0"/>
        <v>3505508.94</v>
      </c>
      <c r="N61" s="166"/>
    </row>
    <row r="62" spans="1:15" s="543" customFormat="1" ht="60" x14ac:dyDescent="0.2">
      <c r="A62" s="533">
        <v>50</v>
      </c>
      <c r="B62" s="533">
        <v>125986</v>
      </c>
      <c r="C62" s="535" t="s">
        <v>4367</v>
      </c>
      <c r="D62" s="535" t="s">
        <v>4368</v>
      </c>
      <c r="E62" s="534" t="s">
        <v>4269</v>
      </c>
      <c r="F62" s="536">
        <v>279950</v>
      </c>
      <c r="G62" s="536">
        <v>425962</v>
      </c>
      <c r="H62" s="537">
        <v>42825</v>
      </c>
      <c r="I62" s="538">
        <v>1</v>
      </c>
      <c r="J62" s="538">
        <v>0</v>
      </c>
      <c r="K62" s="539">
        <v>0</v>
      </c>
      <c r="L62" s="539">
        <v>3253.84</v>
      </c>
      <c r="M62" s="540">
        <f t="shared" si="0"/>
        <v>422708.16</v>
      </c>
      <c r="N62" s="166"/>
    </row>
    <row r="63" spans="1:15" s="543" customFormat="1" ht="45" x14ac:dyDescent="0.2">
      <c r="A63" s="533">
        <v>51</v>
      </c>
      <c r="B63" s="533">
        <v>137824</v>
      </c>
      <c r="C63" s="164" t="s">
        <v>4369</v>
      </c>
      <c r="D63" s="535" t="s">
        <v>4370</v>
      </c>
      <c r="E63" s="534" t="s">
        <v>4269</v>
      </c>
      <c r="F63" s="536">
        <v>170000</v>
      </c>
      <c r="G63" s="536">
        <v>170000</v>
      </c>
      <c r="H63" s="537">
        <v>43343</v>
      </c>
      <c r="I63" s="538">
        <v>0.05</v>
      </c>
      <c r="J63" s="538">
        <v>0</v>
      </c>
      <c r="K63" s="539">
        <v>19100</v>
      </c>
      <c r="L63" s="539">
        <v>0</v>
      </c>
      <c r="M63" s="540">
        <f t="shared" si="0"/>
        <v>150900</v>
      </c>
      <c r="N63" s="166"/>
    </row>
    <row r="64" spans="1:15" s="543" customFormat="1" ht="45" x14ac:dyDescent="0.2">
      <c r="A64" s="533">
        <v>52</v>
      </c>
      <c r="B64" s="533">
        <v>134232</v>
      </c>
      <c r="C64" s="164" t="s">
        <v>4371</v>
      </c>
      <c r="D64" s="535" t="s">
        <v>4372</v>
      </c>
      <c r="E64" s="164" t="s">
        <v>4269</v>
      </c>
      <c r="F64" s="536">
        <v>365000</v>
      </c>
      <c r="G64" s="536">
        <v>365000</v>
      </c>
      <c r="H64" s="537">
        <v>42978</v>
      </c>
      <c r="I64" s="538">
        <v>1</v>
      </c>
      <c r="J64" s="538">
        <v>0</v>
      </c>
      <c r="K64" s="539">
        <v>0</v>
      </c>
      <c r="L64" s="539">
        <v>2373.35</v>
      </c>
      <c r="M64" s="540">
        <f t="shared" si="0"/>
        <v>362626.65</v>
      </c>
      <c r="N64" s="568"/>
    </row>
    <row r="65" spans="1:14" s="543" customFormat="1" ht="30" x14ac:dyDescent="0.2">
      <c r="A65" s="533">
        <v>53</v>
      </c>
      <c r="B65" s="533">
        <v>134239</v>
      </c>
      <c r="C65" s="164" t="s">
        <v>4373</v>
      </c>
      <c r="D65" s="535" t="s">
        <v>4374</v>
      </c>
      <c r="E65" s="164" t="s">
        <v>4269</v>
      </c>
      <c r="F65" s="536">
        <v>485000</v>
      </c>
      <c r="G65" s="536">
        <v>485000</v>
      </c>
      <c r="H65" s="537">
        <v>42948</v>
      </c>
      <c r="I65" s="538">
        <v>1</v>
      </c>
      <c r="J65" s="538">
        <v>0</v>
      </c>
      <c r="K65" s="539">
        <v>0</v>
      </c>
      <c r="L65" s="539">
        <v>2990.02</v>
      </c>
      <c r="M65" s="540">
        <f t="shared" si="0"/>
        <v>482009.98</v>
      </c>
      <c r="N65" s="166"/>
    </row>
    <row r="66" spans="1:14" s="543" customFormat="1" ht="45" x14ac:dyDescent="0.2">
      <c r="A66" s="533">
        <v>54</v>
      </c>
      <c r="B66" s="533">
        <v>137394</v>
      </c>
      <c r="C66" s="164" t="s">
        <v>4375</v>
      </c>
      <c r="D66" s="535" t="s">
        <v>4376</v>
      </c>
      <c r="E66" s="164" t="s">
        <v>4269</v>
      </c>
      <c r="F66" s="536">
        <v>570000</v>
      </c>
      <c r="G66" s="536">
        <v>983770.69</v>
      </c>
      <c r="H66" s="537">
        <v>42886</v>
      </c>
      <c r="I66" s="538">
        <v>0.6</v>
      </c>
      <c r="J66" s="538">
        <v>0</v>
      </c>
      <c r="K66" s="539">
        <v>23700</v>
      </c>
      <c r="L66" s="539">
        <v>6759.99</v>
      </c>
      <c r="M66" s="540">
        <f t="shared" si="0"/>
        <v>953310.7</v>
      </c>
      <c r="N66" s="166"/>
    </row>
    <row r="67" spans="1:14" s="569" customFormat="1" ht="45" x14ac:dyDescent="0.2">
      <c r="A67" s="533">
        <v>55</v>
      </c>
      <c r="B67" s="533">
        <v>136423</v>
      </c>
      <c r="C67" s="164" t="s">
        <v>4377</v>
      </c>
      <c r="D67" s="535" t="s">
        <v>4378</v>
      </c>
      <c r="E67" s="164" t="s">
        <v>4269</v>
      </c>
      <c r="F67" s="536">
        <v>317000</v>
      </c>
      <c r="G67" s="536">
        <v>417000</v>
      </c>
      <c r="H67" s="537">
        <v>43555</v>
      </c>
      <c r="I67" s="538">
        <v>0.3</v>
      </c>
      <c r="J67" s="538">
        <v>0</v>
      </c>
      <c r="K67" s="539">
        <v>0</v>
      </c>
      <c r="L67" s="539">
        <v>0</v>
      </c>
      <c r="M67" s="540">
        <f t="shared" si="0"/>
        <v>417000</v>
      </c>
      <c r="N67" s="166"/>
    </row>
    <row r="68" spans="1:14" s="569" customFormat="1" ht="34.5" x14ac:dyDescent="0.2">
      <c r="A68" s="533">
        <v>56</v>
      </c>
      <c r="B68" s="533">
        <v>112741</v>
      </c>
      <c r="C68" s="164" t="s">
        <v>4379</v>
      </c>
      <c r="D68" s="542" t="s">
        <v>5096</v>
      </c>
      <c r="E68" s="164" t="s">
        <v>4269</v>
      </c>
      <c r="F68" s="536">
        <v>3000000</v>
      </c>
      <c r="G68" s="536">
        <v>1061124</v>
      </c>
      <c r="H68" s="537">
        <v>43555</v>
      </c>
      <c r="I68" s="538">
        <v>0.05</v>
      </c>
      <c r="J68" s="538">
        <v>0</v>
      </c>
      <c r="K68" s="539">
        <v>0</v>
      </c>
      <c r="L68" s="539">
        <v>0</v>
      </c>
      <c r="M68" s="540">
        <f t="shared" si="0"/>
        <v>1061124</v>
      </c>
      <c r="N68" s="541" t="s">
        <v>5069</v>
      </c>
    </row>
    <row r="69" spans="1:14" s="569" customFormat="1" ht="45" x14ac:dyDescent="0.2">
      <c r="A69" s="533">
        <v>57</v>
      </c>
      <c r="B69" s="533">
        <v>127872</v>
      </c>
      <c r="C69" s="164" t="s">
        <v>4381</v>
      </c>
      <c r="D69" s="535" t="s">
        <v>4382</v>
      </c>
      <c r="E69" s="164" t="s">
        <v>4269</v>
      </c>
      <c r="F69" s="536">
        <v>225000</v>
      </c>
      <c r="G69" s="536">
        <v>147114</v>
      </c>
      <c r="H69" s="537">
        <v>43343</v>
      </c>
      <c r="I69" s="538">
        <v>0.05</v>
      </c>
      <c r="J69" s="538">
        <v>0</v>
      </c>
      <c r="K69" s="539">
        <v>0</v>
      </c>
      <c r="L69" s="539">
        <v>947.87</v>
      </c>
      <c r="M69" s="540">
        <f t="shared" si="0"/>
        <v>146166.13</v>
      </c>
      <c r="N69" s="568"/>
    </row>
    <row r="70" spans="1:14" s="569" customFormat="1" ht="45" x14ac:dyDescent="0.2">
      <c r="A70" s="533">
        <v>58</v>
      </c>
      <c r="B70" s="533" t="s">
        <v>91</v>
      </c>
      <c r="C70" s="164" t="s">
        <v>4383</v>
      </c>
      <c r="D70" s="542" t="s">
        <v>5097</v>
      </c>
      <c r="E70" s="164" t="s">
        <v>4269</v>
      </c>
      <c r="F70" s="536">
        <v>350000</v>
      </c>
      <c r="G70" s="536">
        <v>0</v>
      </c>
      <c r="H70" s="537">
        <v>43343</v>
      </c>
      <c r="I70" s="538">
        <v>1</v>
      </c>
      <c r="J70" s="538">
        <v>0</v>
      </c>
      <c r="K70" s="539">
        <v>0</v>
      </c>
      <c r="L70" s="539">
        <v>0</v>
      </c>
      <c r="M70" s="540">
        <f t="shared" si="0"/>
        <v>0</v>
      </c>
      <c r="N70" s="541" t="s">
        <v>5069</v>
      </c>
    </row>
    <row r="71" spans="1:14" ht="60" x14ac:dyDescent="0.2">
      <c r="A71" s="533">
        <v>59</v>
      </c>
      <c r="B71" s="533" t="s">
        <v>91</v>
      </c>
      <c r="C71" s="164" t="s">
        <v>4385</v>
      </c>
      <c r="D71" s="535" t="s">
        <v>4386</v>
      </c>
      <c r="E71" s="164" t="s">
        <v>4269</v>
      </c>
      <c r="F71" s="536">
        <v>150000</v>
      </c>
      <c r="G71" s="536">
        <v>150000</v>
      </c>
      <c r="H71" s="537">
        <v>43131</v>
      </c>
      <c r="I71" s="538">
        <v>0</v>
      </c>
      <c r="J71" s="538">
        <v>0</v>
      </c>
      <c r="K71" s="539">
        <v>0</v>
      </c>
      <c r="L71" s="539">
        <v>0</v>
      </c>
      <c r="M71" s="570">
        <f t="shared" si="0"/>
        <v>150000</v>
      </c>
      <c r="N71" s="568"/>
    </row>
    <row r="72" spans="1:14" s="569" customFormat="1" ht="60" x14ac:dyDescent="0.2">
      <c r="A72" s="533">
        <v>60</v>
      </c>
      <c r="B72" s="533" t="s">
        <v>91</v>
      </c>
      <c r="C72" s="164" t="s">
        <v>4387</v>
      </c>
      <c r="D72" s="535" t="s">
        <v>4388</v>
      </c>
      <c r="E72" s="164" t="s">
        <v>4269</v>
      </c>
      <c r="F72" s="536">
        <v>100000</v>
      </c>
      <c r="G72" s="536">
        <v>100000</v>
      </c>
      <c r="H72" s="537">
        <v>43131</v>
      </c>
      <c r="I72" s="538">
        <v>0.05</v>
      </c>
      <c r="J72" s="538">
        <v>0</v>
      </c>
      <c r="K72" s="539">
        <v>0</v>
      </c>
      <c r="L72" s="539">
        <v>71.8</v>
      </c>
      <c r="M72" s="540">
        <f t="shared" ref="M72:M74" si="1">IF(G72&gt;-1,G72-K72-L72,0)</f>
        <v>99928.2</v>
      </c>
      <c r="N72" s="568"/>
    </row>
    <row r="73" spans="1:14" s="388" customFormat="1" ht="45" x14ac:dyDescent="0.2">
      <c r="A73" s="546">
        <v>61</v>
      </c>
      <c r="B73" s="546">
        <v>124932</v>
      </c>
      <c r="C73" s="547" t="s">
        <v>4316</v>
      </c>
      <c r="D73" s="548" t="s">
        <v>4317</v>
      </c>
      <c r="E73" s="549" t="s">
        <v>4821</v>
      </c>
      <c r="F73" s="550">
        <v>598000</v>
      </c>
      <c r="G73" s="550">
        <v>598000</v>
      </c>
      <c r="H73" s="551">
        <v>43555</v>
      </c>
      <c r="I73" s="552">
        <v>0.05</v>
      </c>
      <c r="J73" s="552">
        <v>0</v>
      </c>
      <c r="K73" s="553">
        <v>0</v>
      </c>
      <c r="L73" s="553">
        <v>782.94</v>
      </c>
      <c r="M73" s="554">
        <f t="shared" si="1"/>
        <v>597217.06000000006</v>
      </c>
      <c r="N73" s="557" t="s">
        <v>5069</v>
      </c>
    </row>
    <row r="74" spans="1:14" s="579" customFormat="1" ht="45.75" thickBot="1" x14ac:dyDescent="0.25">
      <c r="A74" s="571">
        <v>62</v>
      </c>
      <c r="B74" s="571">
        <v>192540</v>
      </c>
      <c r="C74" s="572" t="s">
        <v>5098</v>
      </c>
      <c r="D74" s="573" t="s">
        <v>4823</v>
      </c>
      <c r="E74" s="572" t="s">
        <v>4269</v>
      </c>
      <c r="F74" s="574">
        <v>0</v>
      </c>
      <c r="G74" s="574">
        <v>754000</v>
      </c>
      <c r="H74" s="575">
        <v>42886</v>
      </c>
      <c r="I74" s="576">
        <v>0</v>
      </c>
      <c r="J74" s="576">
        <v>0.95</v>
      </c>
      <c r="K74" s="577">
        <v>287153.59999999998</v>
      </c>
      <c r="L74" s="577">
        <v>249929.83</v>
      </c>
      <c r="M74" s="570">
        <f t="shared" si="1"/>
        <v>216916.57000000004</v>
      </c>
      <c r="N74" s="578"/>
    </row>
    <row r="75" spans="1:14" s="388" customFormat="1" ht="16.5" thickBot="1" x14ac:dyDescent="0.25">
      <c r="A75" s="418"/>
      <c r="B75" s="418"/>
      <c r="C75" s="429"/>
      <c r="D75" s="429"/>
      <c r="E75" s="580" t="s">
        <v>38</v>
      </c>
      <c r="F75" s="581">
        <f>SUM(F8:F74)</f>
        <v>91000000</v>
      </c>
      <c r="G75" s="582">
        <f>SUM(G8:G74)</f>
        <v>90999999.689999998</v>
      </c>
      <c r="I75" s="583"/>
      <c r="K75" s="581">
        <f>SUM(K8:K74)</f>
        <v>7089126.7499999991</v>
      </c>
      <c r="L75" s="581">
        <f>SUM(L8:L74)</f>
        <v>1191692.3099999998</v>
      </c>
      <c r="M75" s="425">
        <f>+G75-K75-L75</f>
        <v>82719180.629999995</v>
      </c>
      <c r="N75" s="584"/>
    </row>
    <row r="76" spans="1:14" s="388" customFormat="1" x14ac:dyDescent="0.2">
      <c r="A76" s="418"/>
      <c r="B76" s="418"/>
      <c r="C76" s="429"/>
      <c r="D76" s="429"/>
      <c r="E76" s="429"/>
      <c r="F76" s="429"/>
      <c r="G76" s="429"/>
      <c r="H76" s="429"/>
      <c r="I76" s="429"/>
      <c r="J76" s="429"/>
      <c r="L76" s="585"/>
    </row>
    <row r="77" spans="1:14" s="388" customFormat="1" x14ac:dyDescent="0.2">
      <c r="A77" s="418"/>
      <c r="B77" s="418"/>
      <c r="C77" s="429"/>
      <c r="D77" s="429"/>
      <c r="L77" s="585"/>
    </row>
    <row r="78" spans="1:14" s="388" customFormat="1" x14ac:dyDescent="0.2">
      <c r="A78" s="418"/>
      <c r="C78" s="429"/>
      <c r="D78" s="429"/>
      <c r="E78" s="429"/>
      <c r="F78" s="429"/>
      <c r="G78" s="429"/>
      <c r="H78" s="429"/>
      <c r="I78" s="429"/>
      <c r="J78" s="429"/>
    </row>
    <row r="79" spans="1:14" s="388" customFormat="1" x14ac:dyDescent="0.2">
      <c r="A79" s="586"/>
      <c r="B79" s="558"/>
      <c r="C79" s="587"/>
      <c r="D79" s="429"/>
    </row>
    <row r="80" spans="1:14" s="388" customFormat="1" x14ac:dyDescent="0.2">
      <c r="A80" s="586"/>
      <c r="B80" s="558"/>
      <c r="C80" s="587"/>
      <c r="D80" s="429"/>
    </row>
    <row r="81" spans="1:14" x14ac:dyDescent="0.2">
      <c r="A81" s="586"/>
      <c r="B81" s="558"/>
      <c r="C81" s="587"/>
      <c r="D81" s="429"/>
      <c r="E81" s="388"/>
      <c r="F81" s="388"/>
      <c r="G81" s="388"/>
      <c r="H81" s="388"/>
      <c r="I81" s="388"/>
      <c r="J81" s="388"/>
      <c r="K81" s="388"/>
      <c r="L81" s="388"/>
      <c r="M81" s="388"/>
      <c r="N81" s="388"/>
    </row>
    <row r="82" spans="1:14" x14ac:dyDescent="0.2">
      <c r="A82" s="586"/>
      <c r="B82" s="558"/>
      <c r="C82" s="587"/>
      <c r="D82" s="429"/>
      <c r="E82" s="388"/>
      <c r="F82" s="388"/>
      <c r="G82" s="388"/>
      <c r="H82" s="388"/>
      <c r="I82" s="388"/>
      <c r="J82" s="388"/>
      <c r="K82" s="388"/>
      <c r="L82" s="388"/>
      <c r="M82" s="388"/>
      <c r="N82" s="388"/>
    </row>
    <row r="83" spans="1:14" x14ac:dyDescent="0.2">
      <c r="A83" s="586"/>
      <c r="B83" s="558"/>
      <c r="C83" s="587"/>
      <c r="D83" s="429"/>
      <c r="E83" s="388"/>
      <c r="F83" s="388"/>
      <c r="G83" s="388"/>
      <c r="H83" s="388"/>
      <c r="I83" s="388"/>
      <c r="J83" s="388"/>
      <c r="K83" s="388"/>
      <c r="L83" s="388"/>
      <c r="M83" s="388"/>
      <c r="N83" s="388"/>
    </row>
    <row r="84" spans="1:14" x14ac:dyDescent="0.2">
      <c r="A84" s="588"/>
      <c r="B84" s="558"/>
      <c r="C84" s="587"/>
      <c r="D84" s="429"/>
      <c r="E84" s="388"/>
      <c r="F84" s="388"/>
      <c r="G84" s="388"/>
      <c r="H84" s="388"/>
      <c r="I84" s="388"/>
      <c r="J84" s="388"/>
      <c r="K84" s="388"/>
      <c r="L84" s="388"/>
      <c r="M84" s="388"/>
      <c r="N84" s="388"/>
    </row>
    <row r="85" spans="1:14" x14ac:dyDescent="0.2">
      <c r="A85" s="588"/>
      <c r="B85" s="558"/>
      <c r="C85" s="587"/>
      <c r="D85" s="429"/>
      <c r="E85" s="388"/>
      <c r="F85" s="388"/>
      <c r="G85" s="388"/>
      <c r="H85" s="388"/>
      <c r="I85" s="388"/>
      <c r="J85" s="388"/>
      <c r="K85" s="388"/>
      <c r="L85" s="388"/>
      <c r="M85" s="388"/>
      <c r="N85" s="388"/>
    </row>
    <row r="86" spans="1:14" x14ac:dyDescent="0.2">
      <c r="A86" s="588"/>
      <c r="B86" s="558"/>
      <c r="C86" s="587"/>
      <c r="D86" s="429"/>
      <c r="E86" s="388"/>
      <c r="F86" s="388"/>
      <c r="G86" s="388"/>
      <c r="H86" s="388"/>
      <c r="I86" s="388"/>
      <c r="J86" s="388"/>
      <c r="K86" s="388"/>
      <c r="L86" s="388"/>
      <c r="M86" s="388"/>
      <c r="N86" s="388"/>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workbookViewId="0">
      <selection activeCell="B14" sqref="B14:N14"/>
    </sheetView>
  </sheetViews>
  <sheetFormatPr defaultRowHeight="15" x14ac:dyDescent="0.2"/>
  <cols>
    <col min="1" max="1" width="10.109375" style="487" customWidth="1"/>
    <col min="2" max="2" width="13.88671875" style="487" customWidth="1"/>
    <col min="3" max="3" width="24" style="487" customWidth="1"/>
    <col min="4" max="4" width="51.33203125" style="487" customWidth="1"/>
    <col min="5" max="5" width="18" style="487" customWidth="1"/>
    <col min="6" max="6" width="14.5546875" style="487" customWidth="1"/>
    <col min="7" max="7" width="14.33203125" style="487" customWidth="1"/>
    <col min="8" max="9" width="12.88671875" style="487" customWidth="1"/>
    <col min="10" max="10" width="13.33203125" style="487" customWidth="1"/>
    <col min="11" max="11" width="12.88671875" style="487" customWidth="1"/>
    <col min="12" max="14" width="13.21875" style="487" customWidth="1"/>
    <col min="15" max="15" width="12.109375" style="487" customWidth="1"/>
    <col min="16" max="16" width="11.5546875" style="487" customWidth="1"/>
    <col min="17" max="17" width="9.6640625" style="487" bestFit="1" customWidth="1"/>
    <col min="18" max="18" width="7.77734375" style="487" customWidth="1"/>
    <col min="19" max="19" width="12.6640625" style="487" customWidth="1"/>
    <col min="20" max="21" width="12.5546875" style="487" customWidth="1"/>
    <col min="22" max="16384" width="8.88671875" style="487"/>
  </cols>
  <sheetData>
    <row r="1" spans="1:14" ht="15.75" x14ac:dyDescent="0.25">
      <c r="B1" s="5" t="s">
        <v>3</v>
      </c>
      <c r="C1" s="917" t="s">
        <v>5099</v>
      </c>
      <c r="D1" s="919"/>
      <c r="E1" s="22"/>
      <c r="I1" s="12"/>
    </row>
    <row r="2" spans="1:14" ht="15.75" x14ac:dyDescent="0.25">
      <c r="B2" s="5" t="s">
        <v>4</v>
      </c>
      <c r="C2" s="920">
        <v>42536</v>
      </c>
      <c r="D2" s="921"/>
      <c r="E2" s="23"/>
      <c r="G2" s="12"/>
      <c r="H2" s="33"/>
      <c r="I2" s="12"/>
      <c r="J2" s="12"/>
      <c r="M2" s="34"/>
    </row>
    <row r="3" spans="1:14" ht="15.75" x14ac:dyDescent="0.25">
      <c r="B3" s="5" t="s">
        <v>5</v>
      </c>
      <c r="C3" s="922" t="s">
        <v>4266</v>
      </c>
      <c r="D3" s="923"/>
      <c r="E3" s="24"/>
    </row>
    <row r="4" spans="1:14" ht="15.75" x14ac:dyDescent="0.25">
      <c r="B4" s="8"/>
      <c r="C4" s="9"/>
      <c r="D4" s="1"/>
      <c r="E4" s="1"/>
    </row>
    <row r="5" spans="1:14" x14ac:dyDescent="0.2">
      <c r="A5" s="924" t="s">
        <v>10</v>
      </c>
      <c r="B5" s="927" t="s">
        <v>27</v>
      </c>
      <c r="C5" s="928"/>
      <c r="D5" s="928"/>
      <c r="E5" s="928"/>
      <c r="F5" s="928"/>
      <c r="G5" s="928"/>
      <c r="H5" s="928"/>
      <c r="I5" s="928"/>
      <c r="J5" s="928"/>
      <c r="K5" s="928"/>
      <c r="L5" s="928"/>
      <c r="M5" s="928"/>
      <c r="N5" s="929"/>
    </row>
    <row r="6" spans="1:14" x14ac:dyDescent="0.2">
      <c r="A6" s="925"/>
      <c r="B6" s="930"/>
      <c r="C6" s="931"/>
      <c r="D6" s="931"/>
      <c r="E6" s="931"/>
      <c r="F6" s="931"/>
      <c r="G6" s="931"/>
      <c r="H6" s="931"/>
      <c r="I6" s="931"/>
      <c r="J6" s="931"/>
      <c r="K6" s="931"/>
      <c r="L6" s="931"/>
      <c r="M6" s="931"/>
      <c r="N6" s="932"/>
    </row>
    <row r="7" spans="1:14" s="1" customFormat="1" x14ac:dyDescent="0.2">
      <c r="A7" s="926"/>
      <c r="B7" s="933"/>
      <c r="C7" s="934"/>
      <c r="D7" s="934"/>
      <c r="E7" s="934"/>
      <c r="F7" s="934"/>
      <c r="G7" s="934"/>
      <c r="H7" s="934"/>
      <c r="I7" s="934"/>
      <c r="J7" s="934"/>
      <c r="K7" s="934"/>
      <c r="L7" s="934"/>
      <c r="M7" s="934"/>
      <c r="N7" s="935"/>
    </row>
    <row r="8" spans="1:14" s="1" customFormat="1" x14ac:dyDescent="0.2">
      <c r="A8" s="379">
        <v>3</v>
      </c>
      <c r="B8" s="866" t="s">
        <v>5100</v>
      </c>
      <c r="C8" s="875"/>
      <c r="D8" s="875"/>
      <c r="E8" s="875"/>
      <c r="F8" s="875"/>
      <c r="G8" s="875"/>
      <c r="H8" s="875"/>
      <c r="I8" s="875"/>
      <c r="J8" s="875"/>
      <c r="K8" s="875"/>
      <c r="L8" s="875"/>
      <c r="M8" s="875"/>
      <c r="N8" s="867"/>
    </row>
    <row r="9" spans="1:14" x14ac:dyDescent="0.2">
      <c r="A9" s="379">
        <v>5</v>
      </c>
      <c r="B9" s="866" t="s">
        <v>5100</v>
      </c>
      <c r="C9" s="875"/>
      <c r="D9" s="875"/>
      <c r="E9" s="875"/>
      <c r="F9" s="875"/>
      <c r="G9" s="875"/>
      <c r="H9" s="875"/>
      <c r="I9" s="875"/>
      <c r="J9" s="875"/>
      <c r="K9" s="875"/>
      <c r="L9" s="875"/>
      <c r="M9" s="875"/>
      <c r="N9" s="867"/>
    </row>
    <row r="10" spans="1:14" x14ac:dyDescent="0.2">
      <c r="A10" s="379">
        <v>6</v>
      </c>
      <c r="B10" s="866" t="s">
        <v>5101</v>
      </c>
      <c r="C10" s="875"/>
      <c r="D10" s="875"/>
      <c r="E10" s="875"/>
      <c r="F10" s="875"/>
      <c r="G10" s="875"/>
      <c r="H10" s="875"/>
      <c r="I10" s="875"/>
      <c r="J10" s="875"/>
      <c r="K10" s="875"/>
      <c r="L10" s="875"/>
      <c r="M10" s="875"/>
      <c r="N10" s="867"/>
    </row>
    <row r="11" spans="1:14" x14ac:dyDescent="0.2">
      <c r="A11" s="379">
        <v>7</v>
      </c>
      <c r="B11" s="866" t="s">
        <v>5102</v>
      </c>
      <c r="C11" s="875"/>
      <c r="D11" s="875"/>
      <c r="E11" s="875"/>
      <c r="F11" s="875"/>
      <c r="G11" s="875"/>
      <c r="H11" s="875"/>
      <c r="I11" s="875"/>
      <c r="J11" s="875"/>
      <c r="K11" s="875"/>
      <c r="L11" s="875"/>
      <c r="M11" s="875"/>
      <c r="N11" s="867"/>
    </row>
    <row r="12" spans="1:14" x14ac:dyDescent="0.2">
      <c r="A12" s="379">
        <v>8</v>
      </c>
      <c r="B12" s="866" t="s">
        <v>5100</v>
      </c>
      <c r="C12" s="875"/>
      <c r="D12" s="875"/>
      <c r="E12" s="875"/>
      <c r="F12" s="875"/>
      <c r="G12" s="875"/>
      <c r="H12" s="875"/>
      <c r="I12" s="875"/>
      <c r="J12" s="875"/>
      <c r="K12" s="875"/>
      <c r="L12" s="875"/>
      <c r="M12" s="875"/>
      <c r="N12" s="867"/>
    </row>
    <row r="13" spans="1:14" x14ac:dyDescent="0.2">
      <c r="A13" s="379">
        <v>10</v>
      </c>
      <c r="B13" s="866" t="s">
        <v>5103</v>
      </c>
      <c r="C13" s="875"/>
      <c r="D13" s="875"/>
      <c r="E13" s="875"/>
      <c r="F13" s="875"/>
      <c r="G13" s="875"/>
      <c r="H13" s="875"/>
      <c r="I13" s="875"/>
      <c r="J13" s="875"/>
      <c r="K13" s="875"/>
      <c r="L13" s="875"/>
      <c r="M13" s="875"/>
      <c r="N13" s="867"/>
    </row>
    <row r="14" spans="1:14" x14ac:dyDescent="0.2">
      <c r="A14" s="379">
        <v>23</v>
      </c>
      <c r="B14" s="866" t="s">
        <v>5104</v>
      </c>
      <c r="C14" s="875"/>
      <c r="D14" s="875"/>
      <c r="E14" s="875"/>
      <c r="F14" s="875"/>
      <c r="G14" s="875"/>
      <c r="H14" s="875"/>
      <c r="I14" s="875"/>
      <c r="J14" s="875"/>
      <c r="K14" s="875"/>
      <c r="L14" s="875"/>
      <c r="M14" s="875"/>
      <c r="N14" s="867"/>
    </row>
    <row r="15" spans="1:14" s="12" customFormat="1" x14ac:dyDescent="0.2">
      <c r="A15" s="379">
        <v>25</v>
      </c>
      <c r="B15" s="866" t="s">
        <v>5105</v>
      </c>
      <c r="C15" s="875"/>
      <c r="D15" s="875"/>
      <c r="E15" s="875"/>
      <c r="F15" s="875"/>
      <c r="G15" s="875"/>
      <c r="H15" s="875"/>
      <c r="I15" s="875"/>
      <c r="J15" s="875"/>
      <c r="K15" s="875"/>
      <c r="L15" s="875"/>
      <c r="M15" s="875"/>
      <c r="N15" s="867"/>
    </row>
    <row r="16" spans="1:14" s="12" customFormat="1" x14ac:dyDescent="0.2">
      <c r="A16" s="379">
        <v>27</v>
      </c>
      <c r="B16" s="866" t="s">
        <v>5106</v>
      </c>
      <c r="C16" s="875"/>
      <c r="D16" s="875"/>
      <c r="E16" s="875"/>
      <c r="F16" s="875"/>
      <c r="G16" s="875"/>
      <c r="H16" s="875"/>
      <c r="I16" s="875"/>
      <c r="J16" s="875"/>
      <c r="K16" s="875"/>
      <c r="L16" s="875"/>
      <c r="M16" s="875"/>
      <c r="N16" s="867"/>
    </row>
    <row r="17" spans="1:14" x14ac:dyDescent="0.2">
      <c r="A17" s="379">
        <v>30</v>
      </c>
      <c r="B17" s="866" t="s">
        <v>5107</v>
      </c>
      <c r="C17" s="875"/>
      <c r="D17" s="875"/>
      <c r="E17" s="875"/>
      <c r="F17" s="875"/>
      <c r="G17" s="875"/>
      <c r="H17" s="875"/>
      <c r="I17" s="875"/>
      <c r="J17" s="875"/>
      <c r="K17" s="875"/>
      <c r="L17" s="875"/>
      <c r="M17" s="875"/>
      <c r="N17" s="867"/>
    </row>
    <row r="18" spans="1:14" x14ac:dyDescent="0.2">
      <c r="A18" s="379">
        <v>32</v>
      </c>
      <c r="B18" s="917" t="s">
        <v>5108</v>
      </c>
      <c r="C18" s="918"/>
      <c r="D18" s="918"/>
      <c r="E18" s="918"/>
      <c r="F18" s="918"/>
      <c r="G18" s="918"/>
      <c r="H18" s="918"/>
      <c r="I18" s="918"/>
      <c r="J18" s="918"/>
      <c r="K18" s="918"/>
      <c r="L18" s="918"/>
      <c r="M18" s="918"/>
      <c r="N18" s="919"/>
    </row>
    <row r="19" spans="1:14" s="12" customFormat="1" x14ac:dyDescent="0.2">
      <c r="A19" s="379" t="s">
        <v>5077</v>
      </c>
      <c r="B19" s="917" t="s">
        <v>5109</v>
      </c>
      <c r="C19" s="918"/>
      <c r="D19" s="918"/>
      <c r="E19" s="918"/>
      <c r="F19" s="918"/>
      <c r="G19" s="918"/>
      <c r="H19" s="918"/>
      <c r="I19" s="918"/>
      <c r="J19" s="918"/>
      <c r="K19" s="918"/>
      <c r="L19" s="918"/>
      <c r="M19" s="918"/>
      <c r="N19" s="919"/>
    </row>
    <row r="20" spans="1:14" s="12" customFormat="1" x14ac:dyDescent="0.2">
      <c r="A20" s="379">
        <v>37</v>
      </c>
      <c r="B20" s="917" t="s">
        <v>5110</v>
      </c>
      <c r="C20" s="918"/>
      <c r="D20" s="918"/>
      <c r="E20" s="918"/>
      <c r="F20" s="918"/>
      <c r="G20" s="918"/>
      <c r="H20" s="918"/>
      <c r="I20" s="918"/>
      <c r="J20" s="918"/>
      <c r="K20" s="918"/>
      <c r="L20" s="918"/>
      <c r="M20" s="918"/>
      <c r="N20" s="919"/>
    </row>
    <row r="21" spans="1:14" s="12" customFormat="1" x14ac:dyDescent="0.2">
      <c r="A21" s="379" t="s">
        <v>5082</v>
      </c>
      <c r="B21" s="917" t="s">
        <v>5111</v>
      </c>
      <c r="C21" s="918"/>
      <c r="D21" s="918"/>
      <c r="E21" s="918"/>
      <c r="F21" s="918"/>
      <c r="G21" s="918"/>
      <c r="H21" s="918"/>
      <c r="I21" s="918"/>
      <c r="J21" s="918"/>
      <c r="K21" s="918"/>
      <c r="L21" s="918"/>
      <c r="M21" s="918"/>
      <c r="N21" s="919"/>
    </row>
    <row r="22" spans="1:14" s="12" customFormat="1" x14ac:dyDescent="0.2">
      <c r="A22" s="379" t="s">
        <v>5085</v>
      </c>
      <c r="B22" s="917" t="s">
        <v>5112</v>
      </c>
      <c r="C22" s="918"/>
      <c r="D22" s="918"/>
      <c r="E22" s="918"/>
      <c r="F22" s="918"/>
      <c r="G22" s="918"/>
      <c r="H22" s="918"/>
      <c r="I22" s="918"/>
      <c r="J22" s="918"/>
      <c r="K22" s="918"/>
      <c r="L22" s="918"/>
      <c r="M22" s="918"/>
      <c r="N22" s="919"/>
    </row>
    <row r="23" spans="1:14" s="12" customFormat="1" x14ac:dyDescent="0.2">
      <c r="A23" s="379" t="s">
        <v>5087</v>
      </c>
      <c r="B23" s="917" t="s">
        <v>5113</v>
      </c>
      <c r="C23" s="918"/>
      <c r="D23" s="918"/>
      <c r="E23" s="918"/>
      <c r="F23" s="918"/>
      <c r="G23" s="918"/>
      <c r="H23" s="918"/>
      <c r="I23" s="918"/>
      <c r="J23" s="918"/>
      <c r="K23" s="918"/>
      <c r="L23" s="918"/>
      <c r="M23" s="918"/>
      <c r="N23" s="919"/>
    </row>
    <row r="24" spans="1:14" s="12" customFormat="1" x14ac:dyDescent="0.2">
      <c r="A24" s="379" t="s">
        <v>5089</v>
      </c>
      <c r="B24" s="917" t="s">
        <v>5114</v>
      </c>
      <c r="C24" s="918"/>
      <c r="D24" s="918"/>
      <c r="E24" s="918"/>
      <c r="F24" s="918"/>
      <c r="G24" s="918"/>
      <c r="H24" s="918"/>
      <c r="I24" s="918"/>
      <c r="J24" s="918"/>
      <c r="K24" s="918"/>
      <c r="L24" s="918"/>
      <c r="M24" s="918"/>
      <c r="N24" s="919"/>
    </row>
    <row r="25" spans="1:14" s="12" customFormat="1" x14ac:dyDescent="0.2">
      <c r="A25" s="379">
        <v>39</v>
      </c>
      <c r="B25" s="866" t="s">
        <v>5107</v>
      </c>
      <c r="C25" s="875"/>
      <c r="D25" s="875"/>
      <c r="E25" s="875"/>
      <c r="F25" s="875"/>
      <c r="G25" s="875"/>
      <c r="H25" s="875"/>
      <c r="I25" s="875"/>
      <c r="J25" s="875"/>
      <c r="K25" s="875"/>
      <c r="L25" s="875"/>
      <c r="M25" s="875"/>
      <c r="N25" s="867"/>
    </row>
    <row r="26" spans="1:14" x14ac:dyDescent="0.2">
      <c r="A26" s="379">
        <v>40</v>
      </c>
      <c r="B26" s="866" t="s">
        <v>5115</v>
      </c>
      <c r="C26" s="875"/>
      <c r="D26" s="875"/>
      <c r="E26" s="875"/>
      <c r="F26" s="875"/>
      <c r="G26" s="875"/>
      <c r="H26" s="875"/>
      <c r="I26" s="875"/>
      <c r="J26" s="875"/>
      <c r="K26" s="875"/>
      <c r="L26" s="875"/>
      <c r="M26" s="875"/>
      <c r="N26" s="867"/>
    </row>
    <row r="27" spans="1:14" x14ac:dyDescent="0.2">
      <c r="A27" s="379">
        <v>41</v>
      </c>
      <c r="B27" s="866" t="s">
        <v>5116</v>
      </c>
      <c r="C27" s="875"/>
      <c r="D27" s="875"/>
      <c r="E27" s="875"/>
      <c r="F27" s="875"/>
      <c r="G27" s="875"/>
      <c r="H27" s="875"/>
      <c r="I27" s="875"/>
      <c r="J27" s="875"/>
      <c r="K27" s="875"/>
      <c r="L27" s="875"/>
      <c r="M27" s="875"/>
      <c r="N27" s="867"/>
    </row>
    <row r="28" spans="1:14" x14ac:dyDescent="0.2">
      <c r="A28" s="379">
        <v>42</v>
      </c>
      <c r="B28" s="917" t="s">
        <v>5117</v>
      </c>
      <c r="C28" s="918"/>
      <c r="D28" s="918"/>
      <c r="E28" s="918"/>
      <c r="F28" s="918"/>
      <c r="G28" s="918"/>
      <c r="H28" s="918"/>
      <c r="I28" s="918"/>
      <c r="J28" s="918"/>
      <c r="K28" s="918"/>
      <c r="L28" s="918"/>
      <c r="M28" s="918"/>
      <c r="N28" s="919"/>
    </row>
    <row r="29" spans="1:14" x14ac:dyDescent="0.2">
      <c r="A29" s="379">
        <v>44</v>
      </c>
      <c r="B29" s="917" t="s">
        <v>5118</v>
      </c>
      <c r="C29" s="918"/>
      <c r="D29" s="918"/>
      <c r="E29" s="918"/>
      <c r="F29" s="918"/>
      <c r="G29" s="918"/>
      <c r="H29" s="918"/>
      <c r="I29" s="918"/>
      <c r="J29" s="918"/>
      <c r="K29" s="918"/>
      <c r="L29" s="918"/>
      <c r="M29" s="918"/>
      <c r="N29" s="919"/>
    </row>
    <row r="30" spans="1:14" x14ac:dyDescent="0.2">
      <c r="A30" s="379">
        <v>46</v>
      </c>
      <c r="B30" s="917" t="s">
        <v>5119</v>
      </c>
      <c r="C30" s="918"/>
      <c r="D30" s="918"/>
      <c r="E30" s="918"/>
      <c r="F30" s="918"/>
      <c r="G30" s="918"/>
      <c r="H30" s="918"/>
      <c r="I30" s="918"/>
      <c r="J30" s="918"/>
      <c r="K30" s="918"/>
      <c r="L30" s="918"/>
      <c r="M30" s="918"/>
      <c r="N30" s="919"/>
    </row>
    <row r="31" spans="1:14" x14ac:dyDescent="0.2">
      <c r="A31" s="379">
        <v>47</v>
      </c>
      <c r="B31" s="866" t="s">
        <v>5115</v>
      </c>
      <c r="C31" s="875"/>
      <c r="D31" s="875"/>
      <c r="E31" s="875"/>
      <c r="F31" s="875"/>
      <c r="G31" s="875"/>
      <c r="H31" s="875"/>
      <c r="I31" s="875"/>
      <c r="J31" s="875"/>
      <c r="K31" s="875"/>
      <c r="L31" s="875"/>
      <c r="M31" s="875"/>
      <c r="N31" s="867"/>
    </row>
    <row r="32" spans="1:14" x14ac:dyDescent="0.2">
      <c r="A32" s="379">
        <v>56</v>
      </c>
      <c r="B32" s="866" t="s">
        <v>5100</v>
      </c>
      <c r="C32" s="875"/>
      <c r="D32" s="875"/>
      <c r="E32" s="875"/>
      <c r="F32" s="875"/>
      <c r="G32" s="875"/>
      <c r="H32" s="875"/>
      <c r="I32" s="875"/>
      <c r="J32" s="875"/>
      <c r="K32" s="875"/>
      <c r="L32" s="875"/>
      <c r="M32" s="875"/>
      <c r="N32" s="867"/>
    </row>
    <row r="33" spans="1:14" x14ac:dyDescent="0.2">
      <c r="A33" s="379">
        <v>58</v>
      </c>
      <c r="B33" s="917" t="s">
        <v>5117</v>
      </c>
      <c r="C33" s="918"/>
      <c r="D33" s="918"/>
      <c r="E33" s="918"/>
      <c r="F33" s="918"/>
      <c r="G33" s="918"/>
      <c r="H33" s="918"/>
      <c r="I33" s="918"/>
      <c r="J33" s="918"/>
      <c r="K33" s="918"/>
      <c r="L33" s="918"/>
      <c r="M33" s="918"/>
      <c r="N33" s="919"/>
    </row>
    <row r="34" spans="1:14" x14ac:dyDescent="0.2">
      <c r="A34" s="379">
        <v>61</v>
      </c>
      <c r="B34" s="866" t="s">
        <v>5120</v>
      </c>
      <c r="C34" s="875"/>
      <c r="D34" s="875"/>
      <c r="E34" s="875"/>
      <c r="F34" s="875"/>
      <c r="G34" s="875"/>
      <c r="H34" s="875"/>
      <c r="I34" s="875"/>
      <c r="J34" s="875"/>
      <c r="K34" s="875"/>
      <c r="L34" s="875"/>
      <c r="M34" s="875"/>
      <c r="N34" s="867"/>
    </row>
    <row r="35" spans="1:14" x14ac:dyDescent="0.2">
      <c r="A35" s="379"/>
      <c r="B35" s="917"/>
      <c r="C35" s="918"/>
      <c r="D35" s="918"/>
      <c r="E35" s="918"/>
      <c r="F35" s="918"/>
      <c r="G35" s="918"/>
      <c r="H35" s="918"/>
      <c r="I35" s="918"/>
      <c r="J35" s="918"/>
      <c r="K35" s="918"/>
      <c r="L35" s="918"/>
      <c r="M35" s="918"/>
      <c r="N35" s="919"/>
    </row>
    <row r="36" spans="1:14" x14ac:dyDescent="0.2">
      <c r="A36" s="379"/>
      <c r="B36" s="917"/>
      <c r="C36" s="918"/>
      <c r="D36" s="918"/>
      <c r="E36" s="918"/>
      <c r="F36" s="918"/>
      <c r="G36" s="918"/>
      <c r="H36" s="918"/>
      <c r="I36" s="918"/>
      <c r="J36" s="918"/>
      <c r="K36" s="918"/>
      <c r="L36" s="918"/>
      <c r="M36" s="918"/>
      <c r="N36" s="919"/>
    </row>
  </sheetData>
  <mergeCells count="34">
    <mergeCell ref="B14:N14"/>
    <mergeCell ref="C1:D1"/>
    <mergeCell ref="C2:D2"/>
    <mergeCell ref="C3:D3"/>
    <mergeCell ref="A5:A7"/>
    <mergeCell ref="B5:N7"/>
    <mergeCell ref="B8:N8"/>
    <mergeCell ref="B9:N9"/>
    <mergeCell ref="B10:N10"/>
    <mergeCell ref="B11:N11"/>
    <mergeCell ref="B12:N12"/>
    <mergeCell ref="B13:N13"/>
    <mergeCell ref="B26:N26"/>
    <mergeCell ref="B15:N15"/>
    <mergeCell ref="B16:N16"/>
    <mergeCell ref="B17:N17"/>
    <mergeCell ref="B18:N18"/>
    <mergeCell ref="B19:N19"/>
    <mergeCell ref="B20:N20"/>
    <mergeCell ref="B21:N21"/>
    <mergeCell ref="B22:N22"/>
    <mergeCell ref="B23:N23"/>
    <mergeCell ref="B24:N24"/>
    <mergeCell ref="B25:N25"/>
    <mergeCell ref="B33:N33"/>
    <mergeCell ref="B34:N34"/>
    <mergeCell ref="B35:N35"/>
    <mergeCell ref="B36:N36"/>
    <mergeCell ref="B27:N27"/>
    <mergeCell ref="B28:N28"/>
    <mergeCell ref="B29:N29"/>
    <mergeCell ref="B30:N30"/>
    <mergeCell ref="B31:N31"/>
    <mergeCell ref="B32:N3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
  <sheetViews>
    <sheetView topLeftCell="A64" workbookViewId="0">
      <selection activeCell="K70" sqref="K70"/>
    </sheetView>
  </sheetViews>
  <sheetFormatPr defaultRowHeight="15" x14ac:dyDescent="0.2"/>
  <cols>
    <col min="1" max="1" width="7.88671875" style="150" customWidth="1"/>
    <col min="2" max="2" width="12" style="241" customWidth="1"/>
    <col min="3" max="3" width="67.109375" style="1" customWidth="1"/>
    <col min="4" max="4" width="51.33203125" style="241" customWidth="1"/>
    <col min="5" max="5" width="18" style="241" customWidth="1"/>
    <col min="6" max="6" width="12.77734375" style="241" customWidth="1"/>
    <col min="7" max="7" width="12.5546875" style="241" customWidth="1"/>
    <col min="8" max="8" width="11.88671875" style="241" customWidth="1"/>
    <col min="9" max="10" width="12.21875" style="241" customWidth="1"/>
    <col min="11" max="11" width="11.88671875" style="241" customWidth="1"/>
    <col min="12" max="12" width="11.109375" style="241" customWidth="1"/>
    <col min="13" max="13" width="13.21875" style="241" customWidth="1"/>
    <col min="14" max="14" width="8.109375" style="241" customWidth="1"/>
    <col min="15" max="15" width="12.109375" style="241" customWidth="1"/>
    <col min="16" max="16" width="11.5546875" style="241" customWidth="1"/>
    <col min="17" max="17" width="9.6640625" style="241" bestFit="1" customWidth="1"/>
    <col min="18" max="18" width="7.77734375" style="241" customWidth="1"/>
    <col min="19" max="19" width="12.6640625" style="241" customWidth="1"/>
    <col min="20" max="21" width="12.5546875" style="241" customWidth="1"/>
    <col min="22" max="16384" width="8.88671875" style="241"/>
  </cols>
  <sheetData>
    <row r="1" spans="1:14" ht="23.25" customHeight="1" x14ac:dyDescent="0.25">
      <c r="B1" s="5" t="s">
        <v>3</v>
      </c>
      <c r="C1" s="917" t="s">
        <v>4264</v>
      </c>
      <c r="D1" s="919"/>
      <c r="E1" s="22"/>
      <c r="I1" s="12"/>
    </row>
    <row r="2" spans="1:14" ht="23.25" customHeight="1" x14ac:dyDescent="0.25">
      <c r="B2" s="5" t="s">
        <v>4</v>
      </c>
      <c r="C2" s="920">
        <v>42444</v>
      </c>
      <c r="D2" s="921"/>
      <c r="E2" s="23"/>
      <c r="G2" s="12"/>
      <c r="H2" s="33"/>
      <c r="I2" s="12"/>
      <c r="J2" s="12"/>
      <c r="M2" s="32" t="s">
        <v>4820</v>
      </c>
    </row>
    <row r="3" spans="1:14" ht="23.25" customHeight="1" x14ac:dyDescent="0.25">
      <c r="B3" s="5" t="s">
        <v>5</v>
      </c>
      <c r="C3" s="922" t="s">
        <v>4266</v>
      </c>
      <c r="D3" s="923"/>
      <c r="E3" s="24"/>
    </row>
    <row r="4" spans="1:14" ht="9" customHeight="1" x14ac:dyDescent="0.25">
      <c r="B4" s="8"/>
      <c r="C4" s="9"/>
      <c r="D4" s="1"/>
      <c r="E4" s="1"/>
    </row>
    <row r="5" spans="1:14" ht="15.75" customHeight="1" x14ac:dyDescent="0.2">
      <c r="A5" s="924" t="s">
        <v>10</v>
      </c>
      <c r="B5" s="937" t="s">
        <v>9</v>
      </c>
      <c r="C5" s="924" t="s">
        <v>16</v>
      </c>
      <c r="D5" s="937" t="s">
        <v>2</v>
      </c>
      <c r="E5" s="937" t="s">
        <v>17</v>
      </c>
      <c r="F5" s="937" t="s">
        <v>29</v>
      </c>
      <c r="G5" s="937" t="s">
        <v>37</v>
      </c>
      <c r="H5" s="924" t="s">
        <v>18</v>
      </c>
      <c r="I5" s="946" t="s">
        <v>11</v>
      </c>
      <c r="J5" s="937" t="s">
        <v>12</v>
      </c>
      <c r="K5" s="924" t="s">
        <v>13</v>
      </c>
      <c r="L5" s="924" t="s">
        <v>1</v>
      </c>
      <c r="M5" s="924" t="s">
        <v>30</v>
      </c>
      <c r="N5" s="924" t="s">
        <v>14</v>
      </c>
    </row>
    <row r="6" spans="1:14" ht="15.75" customHeight="1" x14ac:dyDescent="0.2">
      <c r="A6" s="925"/>
      <c r="B6" s="937"/>
      <c r="C6" s="925"/>
      <c r="D6" s="937"/>
      <c r="E6" s="937"/>
      <c r="F6" s="937"/>
      <c r="G6" s="937"/>
      <c r="H6" s="925"/>
      <c r="I6" s="947"/>
      <c r="J6" s="937"/>
      <c r="K6" s="925"/>
      <c r="L6" s="925"/>
      <c r="M6" s="925"/>
      <c r="N6" s="925"/>
    </row>
    <row r="7" spans="1:14" s="1" customFormat="1" ht="0.75" customHeight="1" x14ac:dyDescent="0.2">
      <c r="A7" s="926"/>
      <c r="B7" s="937"/>
      <c r="C7" s="926"/>
      <c r="D7" s="937"/>
      <c r="E7" s="937"/>
      <c r="F7" s="937"/>
      <c r="G7" s="937"/>
      <c r="H7" s="926"/>
      <c r="I7" s="948"/>
      <c r="J7" s="937"/>
      <c r="K7" s="926"/>
      <c r="L7" s="926"/>
      <c r="M7" s="926"/>
      <c r="N7" s="926"/>
    </row>
    <row r="8" spans="1:14" s="1" customFormat="1" ht="75" customHeight="1" x14ac:dyDescent="0.2">
      <c r="A8" s="210">
        <v>1</v>
      </c>
      <c r="B8" s="210">
        <v>127490</v>
      </c>
      <c r="C8" s="359" t="s">
        <v>4267</v>
      </c>
      <c r="D8" s="119" t="s">
        <v>4268</v>
      </c>
      <c r="E8" s="359" t="s">
        <v>4269</v>
      </c>
      <c r="F8" s="213">
        <v>25000000</v>
      </c>
      <c r="G8" s="213">
        <v>25000000</v>
      </c>
      <c r="H8" s="214">
        <v>43220</v>
      </c>
      <c r="I8" s="360">
        <v>0.25</v>
      </c>
      <c r="J8" s="360">
        <v>0</v>
      </c>
      <c r="K8" s="361">
        <v>1703413</v>
      </c>
      <c r="L8" s="361">
        <v>1484.8999999999999</v>
      </c>
      <c r="M8" s="362">
        <v>23295102.100000001</v>
      </c>
      <c r="N8" s="274"/>
    </row>
    <row r="9" spans="1:14" s="1" customFormat="1" ht="60" customHeight="1" x14ac:dyDescent="0.2">
      <c r="A9" s="210">
        <v>2</v>
      </c>
      <c r="B9" s="210">
        <v>116818</v>
      </c>
      <c r="C9" s="359" t="s">
        <v>4270</v>
      </c>
      <c r="D9" s="119" t="s">
        <v>4271</v>
      </c>
      <c r="E9" s="359" t="s">
        <v>4269</v>
      </c>
      <c r="F9" s="213">
        <v>200000</v>
      </c>
      <c r="G9" s="213">
        <v>200000</v>
      </c>
      <c r="H9" s="214">
        <v>43131</v>
      </c>
      <c r="I9" s="360">
        <v>0</v>
      </c>
      <c r="J9" s="360">
        <v>0</v>
      </c>
      <c r="K9" s="361">
        <v>0</v>
      </c>
      <c r="L9" s="361">
        <v>0</v>
      </c>
      <c r="M9" s="362">
        <v>200000</v>
      </c>
      <c r="N9" s="274"/>
    </row>
    <row r="10" spans="1:14" s="1" customFormat="1" ht="60" customHeight="1" x14ac:dyDescent="0.2">
      <c r="A10" s="210">
        <v>3</v>
      </c>
      <c r="B10" s="210">
        <v>116151</v>
      </c>
      <c r="C10" s="359" t="s">
        <v>4272</v>
      </c>
      <c r="D10" s="119" t="s">
        <v>4273</v>
      </c>
      <c r="E10" s="359" t="s">
        <v>4269</v>
      </c>
      <c r="F10" s="213">
        <v>1000000</v>
      </c>
      <c r="G10" s="213">
        <v>1000000</v>
      </c>
      <c r="H10" s="214">
        <v>43555</v>
      </c>
      <c r="I10" s="360">
        <v>0</v>
      </c>
      <c r="J10" s="360">
        <v>0</v>
      </c>
      <c r="K10" s="361">
        <v>0</v>
      </c>
      <c r="L10" s="361">
        <v>0</v>
      </c>
      <c r="M10" s="362">
        <v>1000000</v>
      </c>
      <c r="N10" s="274"/>
    </row>
    <row r="11" spans="1:14" s="1" customFormat="1" ht="60.75" customHeight="1" x14ac:dyDescent="0.2">
      <c r="A11" s="210">
        <v>4</v>
      </c>
      <c r="B11" s="210">
        <v>126472</v>
      </c>
      <c r="C11" s="359" t="s">
        <v>4274</v>
      </c>
      <c r="D11" s="119" t="s">
        <v>4275</v>
      </c>
      <c r="E11" s="359" t="s">
        <v>4269</v>
      </c>
      <c r="F11" s="213">
        <v>225000</v>
      </c>
      <c r="G11" s="213">
        <v>225000</v>
      </c>
      <c r="H11" s="214">
        <v>43131</v>
      </c>
      <c r="I11" s="360">
        <v>0</v>
      </c>
      <c r="J11" s="360">
        <v>0</v>
      </c>
      <c r="K11" s="361">
        <v>0</v>
      </c>
      <c r="L11" s="361">
        <v>0</v>
      </c>
      <c r="M11" s="362">
        <v>225000</v>
      </c>
      <c r="N11" s="274"/>
    </row>
    <row r="12" spans="1:14" s="1" customFormat="1" ht="60.75" customHeight="1" x14ac:dyDescent="0.2">
      <c r="A12" s="210">
        <v>5</v>
      </c>
      <c r="B12" s="210">
        <v>117535</v>
      </c>
      <c r="C12" s="363" t="s">
        <v>4276</v>
      </c>
      <c r="D12" s="119" t="s">
        <v>4277</v>
      </c>
      <c r="E12" s="359" t="s">
        <v>4269</v>
      </c>
      <c r="F12" s="213">
        <v>533000</v>
      </c>
      <c r="G12" s="213">
        <v>533000</v>
      </c>
      <c r="H12" s="214">
        <v>43555</v>
      </c>
      <c r="I12" s="360">
        <v>0</v>
      </c>
      <c r="J12" s="360">
        <v>0</v>
      </c>
      <c r="K12" s="361">
        <v>0</v>
      </c>
      <c r="L12" s="361">
        <v>0</v>
      </c>
      <c r="M12" s="362">
        <v>533000</v>
      </c>
      <c r="N12" s="274"/>
    </row>
    <row r="13" spans="1:14" s="1" customFormat="1" ht="75" customHeight="1" x14ac:dyDescent="0.2">
      <c r="A13" s="210">
        <v>6</v>
      </c>
      <c r="B13" s="210">
        <v>116471</v>
      </c>
      <c r="C13" s="363" t="s">
        <v>4278</v>
      </c>
      <c r="D13" s="119" t="s">
        <v>4279</v>
      </c>
      <c r="E13" s="359" t="s">
        <v>4269</v>
      </c>
      <c r="F13" s="213">
        <v>1200000</v>
      </c>
      <c r="G13" s="213">
        <v>1200000</v>
      </c>
      <c r="H13" s="214">
        <v>43555</v>
      </c>
      <c r="I13" s="360">
        <v>0</v>
      </c>
      <c r="J13" s="360">
        <v>0</v>
      </c>
      <c r="K13" s="361">
        <v>0</v>
      </c>
      <c r="L13" s="361">
        <v>0</v>
      </c>
      <c r="M13" s="362">
        <v>1200000</v>
      </c>
      <c r="N13" s="274"/>
    </row>
    <row r="14" spans="1:14" s="1" customFormat="1" ht="75" customHeight="1" x14ac:dyDescent="0.2">
      <c r="A14" s="210">
        <v>7</v>
      </c>
      <c r="B14" s="210">
        <v>117494</v>
      </c>
      <c r="C14" s="363" t="s">
        <v>4280</v>
      </c>
      <c r="D14" s="119" t="s">
        <v>4281</v>
      </c>
      <c r="E14" s="359" t="s">
        <v>4269</v>
      </c>
      <c r="F14" s="213">
        <v>2000000</v>
      </c>
      <c r="G14" s="213">
        <v>2000000</v>
      </c>
      <c r="H14" s="214">
        <v>43555</v>
      </c>
      <c r="I14" s="360">
        <v>0</v>
      </c>
      <c r="J14" s="360">
        <v>0</v>
      </c>
      <c r="K14" s="361">
        <v>0</v>
      </c>
      <c r="L14" s="361">
        <v>0</v>
      </c>
      <c r="M14" s="362">
        <v>2000000</v>
      </c>
      <c r="N14" s="274"/>
    </row>
    <row r="15" spans="1:14" s="1" customFormat="1" ht="60" customHeight="1" x14ac:dyDescent="0.2">
      <c r="A15" s="210">
        <v>8</v>
      </c>
      <c r="B15" s="210">
        <v>122865</v>
      </c>
      <c r="C15" s="363" t="s">
        <v>4282</v>
      </c>
      <c r="D15" s="119" t="s">
        <v>4283</v>
      </c>
      <c r="E15" s="359" t="s">
        <v>4269</v>
      </c>
      <c r="F15" s="213">
        <v>500000</v>
      </c>
      <c r="G15" s="213">
        <v>500000</v>
      </c>
      <c r="H15" s="214">
        <v>43556</v>
      </c>
      <c r="I15" s="360">
        <v>0</v>
      </c>
      <c r="J15" s="360">
        <v>0</v>
      </c>
      <c r="K15" s="361">
        <v>0</v>
      </c>
      <c r="L15" s="361">
        <v>0</v>
      </c>
      <c r="M15" s="362">
        <v>500000</v>
      </c>
      <c r="N15" s="274"/>
    </row>
    <row r="16" spans="1:14" s="1" customFormat="1" ht="75" customHeight="1" x14ac:dyDescent="0.2">
      <c r="A16" s="210">
        <v>9</v>
      </c>
      <c r="B16" s="210">
        <v>116921</v>
      </c>
      <c r="C16" s="363" t="s">
        <v>4284</v>
      </c>
      <c r="D16" s="119" t="s">
        <v>4285</v>
      </c>
      <c r="E16" s="359" t="s">
        <v>4269</v>
      </c>
      <c r="F16" s="213">
        <v>250000</v>
      </c>
      <c r="G16" s="213">
        <v>250000</v>
      </c>
      <c r="H16" s="214">
        <v>43131</v>
      </c>
      <c r="I16" s="360">
        <v>0</v>
      </c>
      <c r="J16" s="360">
        <v>0</v>
      </c>
      <c r="K16" s="361">
        <v>0</v>
      </c>
      <c r="L16" s="361">
        <v>293.55999999999995</v>
      </c>
      <c r="M16" s="362">
        <v>249706.44</v>
      </c>
      <c r="N16" s="274"/>
    </row>
    <row r="17" spans="1:14" s="1" customFormat="1" ht="60" customHeight="1" x14ac:dyDescent="0.2">
      <c r="A17" s="210">
        <v>10</v>
      </c>
      <c r="B17" s="210">
        <v>117504</v>
      </c>
      <c r="C17" s="363" t="s">
        <v>4286</v>
      </c>
      <c r="D17" s="119" t="s">
        <v>4287</v>
      </c>
      <c r="E17" s="359" t="s">
        <v>4269</v>
      </c>
      <c r="F17" s="213">
        <v>400000</v>
      </c>
      <c r="G17" s="213">
        <v>400000</v>
      </c>
      <c r="H17" s="214">
        <v>43131</v>
      </c>
      <c r="I17" s="360">
        <v>0</v>
      </c>
      <c r="J17" s="360">
        <v>0</v>
      </c>
      <c r="K17" s="361">
        <v>0</v>
      </c>
      <c r="L17" s="361">
        <v>0</v>
      </c>
      <c r="M17" s="362">
        <v>400000</v>
      </c>
      <c r="N17" s="274"/>
    </row>
    <row r="18" spans="1:14" s="1" customFormat="1" ht="60" customHeight="1" x14ac:dyDescent="0.2">
      <c r="A18" s="210">
        <v>11</v>
      </c>
      <c r="B18" s="210">
        <v>117536</v>
      </c>
      <c r="C18" s="363" t="s">
        <v>4288</v>
      </c>
      <c r="D18" s="119" t="s">
        <v>4289</v>
      </c>
      <c r="E18" s="359" t="s">
        <v>4269</v>
      </c>
      <c r="F18" s="213">
        <v>650000</v>
      </c>
      <c r="G18" s="213">
        <v>650000</v>
      </c>
      <c r="H18" s="214">
        <v>43555</v>
      </c>
      <c r="I18" s="360">
        <v>0</v>
      </c>
      <c r="J18" s="360">
        <v>0</v>
      </c>
      <c r="K18" s="361">
        <v>0</v>
      </c>
      <c r="L18" s="361">
        <v>0</v>
      </c>
      <c r="M18" s="362">
        <v>650000</v>
      </c>
      <c r="N18" s="274"/>
    </row>
    <row r="19" spans="1:14" s="1" customFormat="1" ht="60.75" customHeight="1" x14ac:dyDescent="0.2">
      <c r="A19" s="210">
        <v>12</v>
      </c>
      <c r="B19" s="210">
        <v>7505</v>
      </c>
      <c r="C19" s="363" t="s">
        <v>4290</v>
      </c>
      <c r="D19" s="119" t="s">
        <v>4291</v>
      </c>
      <c r="E19" s="359" t="s">
        <v>4269</v>
      </c>
      <c r="F19" s="213">
        <v>4000000</v>
      </c>
      <c r="G19" s="213">
        <v>4000000</v>
      </c>
      <c r="H19" s="214">
        <v>43555</v>
      </c>
      <c r="I19" s="360">
        <v>0</v>
      </c>
      <c r="J19" s="360">
        <v>0</v>
      </c>
      <c r="K19" s="361">
        <v>0</v>
      </c>
      <c r="L19" s="361">
        <v>0</v>
      </c>
      <c r="M19" s="362">
        <v>4000000</v>
      </c>
      <c r="N19" s="274"/>
    </row>
    <row r="20" spans="1:14" s="1" customFormat="1" ht="60" customHeight="1" x14ac:dyDescent="0.2">
      <c r="A20" s="210">
        <v>13</v>
      </c>
      <c r="B20" s="210">
        <v>126496</v>
      </c>
      <c r="C20" s="363" t="s">
        <v>4292</v>
      </c>
      <c r="D20" s="119" t="s">
        <v>4293</v>
      </c>
      <c r="E20" s="359" t="s">
        <v>4269</v>
      </c>
      <c r="F20" s="213">
        <v>1000000</v>
      </c>
      <c r="G20" s="213">
        <v>1000000</v>
      </c>
      <c r="H20" s="214">
        <v>43555</v>
      </c>
      <c r="I20" s="360">
        <v>0</v>
      </c>
      <c r="J20" s="360">
        <v>0</v>
      </c>
      <c r="K20" s="361">
        <v>0</v>
      </c>
      <c r="L20" s="361">
        <v>0</v>
      </c>
      <c r="M20" s="362">
        <v>1000000</v>
      </c>
      <c r="N20" s="274"/>
    </row>
    <row r="21" spans="1:14" s="1" customFormat="1" ht="30" customHeight="1" x14ac:dyDescent="0.2">
      <c r="A21" s="210">
        <v>14</v>
      </c>
      <c r="B21" s="210">
        <v>124729</v>
      </c>
      <c r="C21" s="363" t="s">
        <v>4294</v>
      </c>
      <c r="D21" s="119" t="s">
        <v>4295</v>
      </c>
      <c r="E21" s="359" t="s">
        <v>4269</v>
      </c>
      <c r="F21" s="213">
        <v>830000</v>
      </c>
      <c r="G21" s="213">
        <v>830000</v>
      </c>
      <c r="H21" s="214">
        <v>43555</v>
      </c>
      <c r="I21" s="360">
        <v>0</v>
      </c>
      <c r="J21" s="360">
        <v>0</v>
      </c>
      <c r="K21" s="361">
        <v>0</v>
      </c>
      <c r="L21" s="361">
        <v>0</v>
      </c>
      <c r="M21" s="362">
        <v>830000</v>
      </c>
      <c r="N21" s="274"/>
    </row>
    <row r="22" spans="1:14" s="1" customFormat="1" ht="60" customHeight="1" x14ac:dyDescent="0.2">
      <c r="A22" s="210">
        <v>15</v>
      </c>
      <c r="B22" s="210">
        <v>127483</v>
      </c>
      <c r="C22" s="363" t="s">
        <v>4296</v>
      </c>
      <c r="D22" s="119" t="s">
        <v>4297</v>
      </c>
      <c r="E22" s="359" t="s">
        <v>4269</v>
      </c>
      <c r="F22" s="213">
        <v>480000</v>
      </c>
      <c r="G22" s="213">
        <v>480000</v>
      </c>
      <c r="H22" s="214">
        <v>43555</v>
      </c>
      <c r="I22" s="360">
        <v>0</v>
      </c>
      <c r="J22" s="360">
        <v>0</v>
      </c>
      <c r="K22" s="361">
        <v>0</v>
      </c>
      <c r="L22" s="361">
        <v>0</v>
      </c>
      <c r="M22" s="362">
        <v>480000</v>
      </c>
      <c r="N22" s="274"/>
    </row>
    <row r="23" spans="1:14" s="1" customFormat="1" ht="60.75" customHeight="1" x14ac:dyDescent="0.2">
      <c r="A23" s="210">
        <v>16</v>
      </c>
      <c r="B23" s="210">
        <v>7358</v>
      </c>
      <c r="C23" s="363" t="s">
        <v>4298</v>
      </c>
      <c r="D23" s="364" t="s">
        <v>4299</v>
      </c>
      <c r="E23" s="359" t="s">
        <v>4269</v>
      </c>
      <c r="F23" s="213">
        <v>2713100</v>
      </c>
      <c r="G23" s="213">
        <v>2713100</v>
      </c>
      <c r="H23" s="214">
        <v>43343</v>
      </c>
      <c r="I23" s="360">
        <v>0.9</v>
      </c>
      <c r="J23" s="360">
        <v>0</v>
      </c>
      <c r="K23" s="361">
        <v>10795</v>
      </c>
      <c r="L23" s="361">
        <v>11882.26</v>
      </c>
      <c r="M23" s="362">
        <v>2713100</v>
      </c>
      <c r="N23" s="274"/>
    </row>
    <row r="24" spans="1:14" s="1" customFormat="1" ht="30" customHeight="1" x14ac:dyDescent="0.2">
      <c r="A24" s="210">
        <v>17</v>
      </c>
      <c r="B24" s="210">
        <v>117449</v>
      </c>
      <c r="C24" s="363" t="s">
        <v>4300</v>
      </c>
      <c r="D24" s="119" t="s">
        <v>4301</v>
      </c>
      <c r="E24" s="359" t="s">
        <v>4269</v>
      </c>
      <c r="F24" s="213">
        <v>413600</v>
      </c>
      <c r="G24" s="213">
        <v>413600</v>
      </c>
      <c r="H24" s="214">
        <v>43555</v>
      </c>
      <c r="I24" s="360">
        <v>0</v>
      </c>
      <c r="J24" s="360">
        <v>0</v>
      </c>
      <c r="K24" s="361">
        <v>0</v>
      </c>
      <c r="L24" s="361">
        <v>0</v>
      </c>
      <c r="M24" s="362">
        <v>413600</v>
      </c>
      <c r="N24" s="274"/>
    </row>
    <row r="25" spans="1:14" s="1" customFormat="1" ht="30" customHeight="1" x14ac:dyDescent="0.2">
      <c r="A25" s="210">
        <v>18</v>
      </c>
      <c r="B25" s="210">
        <v>117534</v>
      </c>
      <c r="C25" s="363" t="s">
        <v>4302</v>
      </c>
      <c r="D25" s="119" t="s">
        <v>4303</v>
      </c>
      <c r="E25" s="359" t="s">
        <v>4269</v>
      </c>
      <c r="F25" s="213">
        <v>306800</v>
      </c>
      <c r="G25" s="213">
        <v>306800</v>
      </c>
      <c r="H25" s="214">
        <v>43555</v>
      </c>
      <c r="I25" s="360">
        <v>0</v>
      </c>
      <c r="J25" s="360">
        <v>0</v>
      </c>
      <c r="K25" s="361">
        <v>0</v>
      </c>
      <c r="L25" s="361">
        <v>0</v>
      </c>
      <c r="M25" s="362">
        <v>306800</v>
      </c>
      <c r="N25" s="274"/>
    </row>
    <row r="26" spans="1:14" s="1" customFormat="1" ht="45" x14ac:dyDescent="0.2">
      <c r="A26" s="365">
        <v>19</v>
      </c>
      <c r="B26" s="365">
        <v>122405</v>
      </c>
      <c r="C26" s="366" t="s">
        <v>4304</v>
      </c>
      <c r="D26" s="367" t="s">
        <v>4305</v>
      </c>
      <c r="E26" s="368" t="s">
        <v>4821</v>
      </c>
      <c r="F26" s="369">
        <v>4131500</v>
      </c>
      <c r="G26" s="369">
        <v>4131500</v>
      </c>
      <c r="H26" s="370">
        <v>43131</v>
      </c>
      <c r="I26" s="371">
        <v>0.05</v>
      </c>
      <c r="J26" s="371">
        <v>0</v>
      </c>
      <c r="K26" s="372">
        <v>0</v>
      </c>
      <c r="L26" s="372">
        <v>0</v>
      </c>
      <c r="M26" s="373">
        <v>4131500</v>
      </c>
      <c r="N26" s="374"/>
    </row>
    <row r="27" spans="1:14" s="1" customFormat="1" ht="90" customHeight="1" x14ac:dyDescent="0.2">
      <c r="A27" s="210">
        <v>20</v>
      </c>
      <c r="B27" s="210">
        <v>7436</v>
      </c>
      <c r="C27" s="363" t="s">
        <v>4306</v>
      </c>
      <c r="D27" s="119" t="s">
        <v>4307</v>
      </c>
      <c r="E27" s="359" t="s">
        <v>4269</v>
      </c>
      <c r="F27" s="213">
        <v>350000</v>
      </c>
      <c r="G27" s="213">
        <v>350000</v>
      </c>
      <c r="H27" s="214">
        <v>43131</v>
      </c>
      <c r="I27" s="360">
        <v>0.05</v>
      </c>
      <c r="J27" s="360">
        <v>0</v>
      </c>
      <c r="K27" s="361">
        <v>0</v>
      </c>
      <c r="L27" s="361">
        <v>0</v>
      </c>
      <c r="M27" s="362">
        <v>350000</v>
      </c>
      <c r="N27" s="274"/>
    </row>
    <row r="28" spans="1:14" s="1" customFormat="1" ht="60.75" customHeight="1" x14ac:dyDescent="0.2">
      <c r="A28" s="210">
        <v>21</v>
      </c>
      <c r="B28" s="210">
        <v>122888</v>
      </c>
      <c r="C28" s="363" t="s">
        <v>4308</v>
      </c>
      <c r="D28" s="119" t="s">
        <v>4309</v>
      </c>
      <c r="E28" s="359" t="s">
        <v>4269</v>
      </c>
      <c r="F28" s="213">
        <v>1500000</v>
      </c>
      <c r="G28" s="213">
        <v>1500000</v>
      </c>
      <c r="H28" s="214">
        <v>43555</v>
      </c>
      <c r="I28" s="360">
        <v>0</v>
      </c>
      <c r="J28" s="360">
        <v>0</v>
      </c>
      <c r="K28" s="361">
        <v>0</v>
      </c>
      <c r="L28" s="361">
        <v>0</v>
      </c>
      <c r="M28" s="362">
        <v>1500000</v>
      </c>
      <c r="N28" s="274"/>
    </row>
    <row r="29" spans="1:14" s="1" customFormat="1" ht="45" x14ac:dyDescent="0.2">
      <c r="A29" s="365">
        <v>22</v>
      </c>
      <c r="B29" s="365">
        <v>125983</v>
      </c>
      <c r="C29" s="366" t="s">
        <v>4310</v>
      </c>
      <c r="D29" s="367" t="s">
        <v>4311</v>
      </c>
      <c r="E29" s="368" t="s">
        <v>4821</v>
      </c>
      <c r="F29" s="369">
        <v>1027000</v>
      </c>
      <c r="G29" s="369">
        <v>1027000</v>
      </c>
      <c r="H29" s="370">
        <v>43555</v>
      </c>
      <c r="I29" s="371">
        <v>0.05</v>
      </c>
      <c r="J29" s="371">
        <v>0</v>
      </c>
      <c r="K29" s="372">
        <v>0</v>
      </c>
      <c r="L29" s="372">
        <v>0</v>
      </c>
      <c r="M29" s="373">
        <v>1027000</v>
      </c>
      <c r="N29" s="374"/>
    </row>
    <row r="30" spans="1:14" s="1" customFormat="1" ht="90" x14ac:dyDescent="0.2">
      <c r="A30" s="365">
        <v>23</v>
      </c>
      <c r="B30" s="365">
        <v>122081</v>
      </c>
      <c r="C30" s="366" t="s">
        <v>4312</v>
      </c>
      <c r="D30" s="367" t="s">
        <v>4313</v>
      </c>
      <c r="E30" s="368" t="s">
        <v>4821</v>
      </c>
      <c r="F30" s="369">
        <v>1710000</v>
      </c>
      <c r="G30" s="369">
        <v>1710000</v>
      </c>
      <c r="H30" s="370">
        <v>43131</v>
      </c>
      <c r="I30" s="371">
        <v>0.05</v>
      </c>
      <c r="J30" s="371">
        <v>0</v>
      </c>
      <c r="K30" s="372">
        <v>0</v>
      </c>
      <c r="L30" s="372">
        <v>0</v>
      </c>
      <c r="M30" s="373">
        <v>1710000</v>
      </c>
      <c r="N30" s="374"/>
    </row>
    <row r="31" spans="1:14" s="1" customFormat="1" ht="45" customHeight="1" x14ac:dyDescent="0.2">
      <c r="A31" s="210">
        <v>24</v>
      </c>
      <c r="B31" s="210">
        <v>114228</v>
      </c>
      <c r="C31" s="363" t="s">
        <v>4314</v>
      </c>
      <c r="D31" s="119" t="s">
        <v>4315</v>
      </c>
      <c r="E31" s="359" t="s">
        <v>4269</v>
      </c>
      <c r="F31" s="213">
        <v>150000</v>
      </c>
      <c r="G31" s="213">
        <v>150000</v>
      </c>
      <c r="H31" s="214">
        <v>43131</v>
      </c>
      <c r="I31" s="360">
        <v>0.05</v>
      </c>
      <c r="J31" s="360">
        <v>0</v>
      </c>
      <c r="K31" s="361">
        <v>0</v>
      </c>
      <c r="L31" s="361">
        <v>0</v>
      </c>
      <c r="M31" s="362">
        <v>150000</v>
      </c>
      <c r="N31" s="274"/>
    </row>
    <row r="32" spans="1:14" s="1" customFormat="1" ht="45" x14ac:dyDescent="0.2">
      <c r="A32" s="365">
        <v>25</v>
      </c>
      <c r="B32" s="365">
        <v>124932</v>
      </c>
      <c r="C32" s="366" t="s">
        <v>4316</v>
      </c>
      <c r="D32" s="367" t="s">
        <v>4317</v>
      </c>
      <c r="E32" s="368" t="s">
        <v>4821</v>
      </c>
      <c r="F32" s="369">
        <v>598000</v>
      </c>
      <c r="G32" s="369">
        <v>598000</v>
      </c>
      <c r="H32" s="370">
        <v>43555</v>
      </c>
      <c r="I32" s="371">
        <v>0.05</v>
      </c>
      <c r="J32" s="371">
        <v>0</v>
      </c>
      <c r="K32" s="372">
        <v>0</v>
      </c>
      <c r="L32" s="372">
        <v>0</v>
      </c>
      <c r="M32" s="373">
        <v>598000</v>
      </c>
      <c r="N32" s="374"/>
    </row>
    <row r="33" spans="1:14" s="1" customFormat="1" ht="150" customHeight="1" x14ac:dyDescent="0.2">
      <c r="A33" s="210">
        <v>26</v>
      </c>
      <c r="B33" s="210">
        <v>117507</v>
      </c>
      <c r="C33" s="363" t="s">
        <v>4318</v>
      </c>
      <c r="D33" s="119" t="s">
        <v>4319</v>
      </c>
      <c r="E33" s="359" t="s">
        <v>4269</v>
      </c>
      <c r="F33" s="213">
        <v>325000</v>
      </c>
      <c r="G33" s="213">
        <v>325000</v>
      </c>
      <c r="H33" s="214">
        <v>43131</v>
      </c>
      <c r="I33" s="360">
        <v>0</v>
      </c>
      <c r="J33" s="360">
        <v>0</v>
      </c>
      <c r="K33" s="361">
        <v>0</v>
      </c>
      <c r="L33" s="361">
        <v>3214.14</v>
      </c>
      <c r="M33" s="362">
        <v>321785.86</v>
      </c>
      <c r="N33" s="274"/>
    </row>
    <row r="34" spans="1:14" s="1" customFormat="1" ht="75" customHeight="1" x14ac:dyDescent="0.2">
      <c r="A34" s="210">
        <v>27</v>
      </c>
      <c r="B34" s="210">
        <v>114243</v>
      </c>
      <c r="C34" s="363" t="s">
        <v>4320</v>
      </c>
      <c r="D34" s="119" t="s">
        <v>4321</v>
      </c>
      <c r="E34" s="359" t="s">
        <v>4269</v>
      </c>
      <c r="F34" s="213">
        <v>106000</v>
      </c>
      <c r="G34" s="213">
        <v>106000</v>
      </c>
      <c r="H34" s="214">
        <v>43131</v>
      </c>
      <c r="I34" s="360">
        <v>0</v>
      </c>
      <c r="J34" s="360">
        <v>0</v>
      </c>
      <c r="K34" s="361">
        <v>0</v>
      </c>
      <c r="L34" s="361">
        <v>0</v>
      </c>
      <c r="M34" s="362">
        <v>106000</v>
      </c>
      <c r="N34" s="274"/>
    </row>
    <row r="35" spans="1:14" s="1" customFormat="1" ht="45" customHeight="1" x14ac:dyDescent="0.2">
      <c r="A35" s="210">
        <v>28</v>
      </c>
      <c r="B35" s="210">
        <v>127260</v>
      </c>
      <c r="C35" s="363" t="s">
        <v>4322</v>
      </c>
      <c r="D35" s="119" t="s">
        <v>4323</v>
      </c>
      <c r="E35" s="359" t="s">
        <v>4269</v>
      </c>
      <c r="F35" s="213">
        <v>834600</v>
      </c>
      <c r="G35" s="213">
        <v>834600</v>
      </c>
      <c r="H35" s="214">
        <v>43555</v>
      </c>
      <c r="I35" s="360">
        <v>0.05</v>
      </c>
      <c r="J35" s="360">
        <v>0</v>
      </c>
      <c r="K35" s="361">
        <v>0</v>
      </c>
      <c r="L35" s="361">
        <v>0</v>
      </c>
      <c r="M35" s="362">
        <v>834600</v>
      </c>
      <c r="N35" s="274"/>
    </row>
    <row r="36" spans="1:14" s="1" customFormat="1" ht="75" customHeight="1" x14ac:dyDescent="0.2">
      <c r="A36" s="210">
        <v>29</v>
      </c>
      <c r="B36" s="210">
        <v>127438</v>
      </c>
      <c r="C36" s="363" t="s">
        <v>4324</v>
      </c>
      <c r="D36" s="119" t="s">
        <v>4325</v>
      </c>
      <c r="E36" s="359" t="s">
        <v>4269</v>
      </c>
      <c r="F36" s="213">
        <v>390000</v>
      </c>
      <c r="G36" s="213">
        <v>390000</v>
      </c>
      <c r="H36" s="214">
        <v>43131</v>
      </c>
      <c r="I36" s="360">
        <v>0.05</v>
      </c>
      <c r="J36" s="360">
        <v>0</v>
      </c>
      <c r="K36" s="361">
        <v>0</v>
      </c>
      <c r="L36" s="361">
        <v>0</v>
      </c>
      <c r="M36" s="362">
        <v>390000</v>
      </c>
      <c r="N36" s="274"/>
    </row>
    <row r="37" spans="1:14" s="1" customFormat="1" ht="75" customHeight="1" x14ac:dyDescent="0.2">
      <c r="A37" s="210">
        <v>30</v>
      </c>
      <c r="B37" s="210">
        <v>114238</v>
      </c>
      <c r="C37" s="363" t="s">
        <v>4326</v>
      </c>
      <c r="D37" s="119" t="s">
        <v>4327</v>
      </c>
      <c r="E37" s="359" t="s">
        <v>4269</v>
      </c>
      <c r="F37" s="213">
        <v>587500</v>
      </c>
      <c r="G37" s="213">
        <v>587500</v>
      </c>
      <c r="H37" s="214">
        <v>43131</v>
      </c>
      <c r="I37" s="360">
        <v>0</v>
      </c>
      <c r="J37" s="360">
        <v>0</v>
      </c>
      <c r="K37" s="361">
        <v>0</v>
      </c>
      <c r="L37" s="361">
        <v>0</v>
      </c>
      <c r="M37" s="362">
        <v>587500</v>
      </c>
      <c r="N37" s="274"/>
    </row>
    <row r="38" spans="1:14" s="1" customFormat="1" ht="60" customHeight="1" x14ac:dyDescent="0.2">
      <c r="A38" s="210">
        <v>31</v>
      </c>
      <c r="B38" s="210">
        <v>117359</v>
      </c>
      <c r="C38" s="363" t="s">
        <v>4328</v>
      </c>
      <c r="D38" s="375" t="s">
        <v>4329</v>
      </c>
      <c r="E38" s="359" t="s">
        <v>4269</v>
      </c>
      <c r="F38" s="213">
        <v>859800</v>
      </c>
      <c r="G38" s="213">
        <v>859800</v>
      </c>
      <c r="H38" s="214">
        <v>43343</v>
      </c>
      <c r="I38" s="360">
        <v>0.9</v>
      </c>
      <c r="J38" s="360">
        <v>0</v>
      </c>
      <c r="K38" s="361">
        <v>9545</v>
      </c>
      <c r="L38" s="361">
        <v>2986.44</v>
      </c>
      <c r="M38" s="362">
        <v>859800</v>
      </c>
      <c r="N38" s="274"/>
    </row>
    <row r="39" spans="1:14" s="1" customFormat="1" ht="30" customHeight="1" x14ac:dyDescent="0.2">
      <c r="A39" s="210">
        <v>32</v>
      </c>
      <c r="B39" s="210">
        <v>116769</v>
      </c>
      <c r="C39" s="363" t="s">
        <v>4330</v>
      </c>
      <c r="D39" s="119" t="s">
        <v>4331</v>
      </c>
      <c r="E39" s="359" t="s">
        <v>4269</v>
      </c>
      <c r="F39" s="213">
        <v>1000000</v>
      </c>
      <c r="G39" s="213">
        <v>1000000</v>
      </c>
      <c r="H39" s="214">
        <v>43131</v>
      </c>
      <c r="I39" s="360">
        <v>0.1</v>
      </c>
      <c r="J39" s="360">
        <v>0</v>
      </c>
      <c r="K39" s="361">
        <v>100278.08</v>
      </c>
      <c r="L39" s="361">
        <v>84773.140000000014</v>
      </c>
      <c r="M39" s="362">
        <v>814948.78</v>
      </c>
      <c r="N39" s="274"/>
    </row>
    <row r="40" spans="1:14" s="1" customFormat="1" ht="75" customHeight="1" x14ac:dyDescent="0.2">
      <c r="A40" s="210">
        <v>33</v>
      </c>
      <c r="B40" s="210">
        <v>127360</v>
      </c>
      <c r="C40" s="363" t="s">
        <v>4332</v>
      </c>
      <c r="D40" s="375" t="s">
        <v>4333</v>
      </c>
      <c r="E40" s="359" t="s">
        <v>4269</v>
      </c>
      <c r="F40" s="213">
        <v>978400</v>
      </c>
      <c r="G40" s="213">
        <v>978400</v>
      </c>
      <c r="H40" s="214">
        <v>43343</v>
      </c>
      <c r="I40" s="360">
        <v>0.9</v>
      </c>
      <c r="J40" s="360">
        <v>0</v>
      </c>
      <c r="K40" s="361">
        <v>50103.85</v>
      </c>
      <c r="L40" s="361">
        <v>7914.24</v>
      </c>
      <c r="M40" s="362">
        <v>978400</v>
      </c>
      <c r="N40" s="274"/>
    </row>
    <row r="41" spans="1:14" s="1" customFormat="1" ht="105" customHeight="1" x14ac:dyDescent="0.2">
      <c r="A41" s="210">
        <v>34</v>
      </c>
      <c r="B41" s="210">
        <v>126719</v>
      </c>
      <c r="C41" s="363" t="s">
        <v>4334</v>
      </c>
      <c r="D41" s="119" t="s">
        <v>4335</v>
      </c>
      <c r="E41" s="359" t="s">
        <v>4269</v>
      </c>
      <c r="F41" s="213">
        <v>2444000</v>
      </c>
      <c r="G41" s="213">
        <v>2444000</v>
      </c>
      <c r="H41" s="214">
        <v>43555</v>
      </c>
      <c r="I41" s="360">
        <v>0</v>
      </c>
      <c r="J41" s="360">
        <v>0</v>
      </c>
      <c r="K41" s="361">
        <v>0</v>
      </c>
      <c r="L41" s="361">
        <v>0</v>
      </c>
      <c r="M41" s="362">
        <v>2444000</v>
      </c>
      <c r="N41" s="274"/>
    </row>
    <row r="42" spans="1:14" s="1" customFormat="1" ht="90" customHeight="1" x14ac:dyDescent="0.2">
      <c r="A42" s="210">
        <v>35</v>
      </c>
      <c r="B42" s="210">
        <v>126912</v>
      </c>
      <c r="C42" s="363" t="s">
        <v>4336</v>
      </c>
      <c r="D42" s="119" t="s">
        <v>4337</v>
      </c>
      <c r="E42" s="359" t="s">
        <v>4269</v>
      </c>
      <c r="F42" s="213">
        <v>250000</v>
      </c>
      <c r="G42" s="213">
        <v>250000</v>
      </c>
      <c r="H42" s="214">
        <v>43131</v>
      </c>
      <c r="I42" s="360">
        <v>0</v>
      </c>
      <c r="J42" s="360">
        <v>0</v>
      </c>
      <c r="K42" s="361">
        <v>0</v>
      </c>
      <c r="L42" s="361">
        <v>0</v>
      </c>
      <c r="M42" s="362">
        <v>250000</v>
      </c>
      <c r="N42" s="274"/>
    </row>
    <row r="43" spans="1:14" s="1" customFormat="1" ht="30" customHeight="1" x14ac:dyDescent="0.2">
      <c r="A43" s="210">
        <v>36</v>
      </c>
      <c r="B43" s="210">
        <v>117106</v>
      </c>
      <c r="C43" s="363" t="s">
        <v>4338</v>
      </c>
      <c r="D43" s="119" t="s">
        <v>4339</v>
      </c>
      <c r="E43" s="359" t="s">
        <v>4269</v>
      </c>
      <c r="F43" s="213">
        <v>598000</v>
      </c>
      <c r="G43" s="213">
        <v>598000</v>
      </c>
      <c r="H43" s="214">
        <v>43555</v>
      </c>
      <c r="I43" s="360">
        <v>0</v>
      </c>
      <c r="J43" s="360">
        <v>0</v>
      </c>
      <c r="K43" s="361">
        <v>0</v>
      </c>
      <c r="L43" s="361">
        <v>0</v>
      </c>
      <c r="M43" s="362">
        <v>598000</v>
      </c>
      <c r="N43" s="274"/>
    </row>
    <row r="44" spans="1:14" s="1" customFormat="1" ht="45" customHeight="1" x14ac:dyDescent="0.2">
      <c r="A44" s="210">
        <v>37</v>
      </c>
      <c r="B44" s="210" t="s">
        <v>4340</v>
      </c>
      <c r="C44" s="363" t="s">
        <v>4341</v>
      </c>
      <c r="D44" s="119" t="s">
        <v>4342</v>
      </c>
      <c r="E44" s="359" t="s">
        <v>4269</v>
      </c>
      <c r="F44" s="213">
        <v>1300000</v>
      </c>
      <c r="G44" s="213">
        <v>1300000</v>
      </c>
      <c r="H44" s="214">
        <v>43555</v>
      </c>
      <c r="I44" s="360">
        <v>0</v>
      </c>
      <c r="J44" s="360">
        <v>0</v>
      </c>
      <c r="K44" s="361">
        <v>0</v>
      </c>
      <c r="L44" s="361">
        <v>0</v>
      </c>
      <c r="M44" s="362">
        <v>1300000</v>
      </c>
      <c r="N44" s="274"/>
    </row>
    <row r="45" spans="1:14" s="1" customFormat="1" ht="105" customHeight="1" x14ac:dyDescent="0.2">
      <c r="A45" s="210">
        <v>38</v>
      </c>
      <c r="B45" s="210">
        <v>117503</v>
      </c>
      <c r="C45" s="363" t="s">
        <v>4343</v>
      </c>
      <c r="D45" s="119" t="s">
        <v>4344</v>
      </c>
      <c r="E45" s="359" t="s">
        <v>4269</v>
      </c>
      <c r="F45" s="213">
        <v>4000000</v>
      </c>
      <c r="G45" s="213">
        <v>4000000</v>
      </c>
      <c r="H45" s="214">
        <v>43555</v>
      </c>
      <c r="I45" s="360">
        <v>0</v>
      </c>
      <c r="J45" s="360">
        <v>0</v>
      </c>
      <c r="K45" s="361">
        <v>0</v>
      </c>
      <c r="L45" s="361">
        <v>2933.7700000000004</v>
      </c>
      <c r="M45" s="362">
        <v>3997066.23</v>
      </c>
      <c r="N45" s="274"/>
    </row>
    <row r="46" spans="1:14" s="1" customFormat="1" ht="105" customHeight="1" x14ac:dyDescent="0.2">
      <c r="A46" s="210">
        <v>39</v>
      </c>
      <c r="B46" s="210">
        <v>117495</v>
      </c>
      <c r="C46" s="363" t="s">
        <v>4345</v>
      </c>
      <c r="D46" s="119" t="s">
        <v>4346</v>
      </c>
      <c r="E46" s="359" t="s">
        <v>4269</v>
      </c>
      <c r="F46" s="213">
        <v>588000</v>
      </c>
      <c r="G46" s="213">
        <v>588000</v>
      </c>
      <c r="H46" s="214">
        <v>43131</v>
      </c>
      <c r="I46" s="360">
        <v>0</v>
      </c>
      <c r="J46" s="360">
        <v>0</v>
      </c>
      <c r="K46" s="361">
        <v>0</v>
      </c>
      <c r="L46" s="361">
        <v>410.98</v>
      </c>
      <c r="M46" s="362">
        <v>587589.02</v>
      </c>
      <c r="N46" s="274"/>
    </row>
    <row r="47" spans="1:14" s="1" customFormat="1" ht="30" customHeight="1" x14ac:dyDescent="0.2">
      <c r="A47" s="210">
        <v>40</v>
      </c>
      <c r="B47" s="210">
        <v>127510</v>
      </c>
      <c r="C47" s="363" t="s">
        <v>4347</v>
      </c>
      <c r="D47" s="119" t="s">
        <v>4348</v>
      </c>
      <c r="E47" s="359" t="s">
        <v>4269</v>
      </c>
      <c r="F47" s="213">
        <v>240400</v>
      </c>
      <c r="G47" s="213">
        <v>240400</v>
      </c>
      <c r="H47" s="214">
        <v>43131</v>
      </c>
      <c r="I47" s="360">
        <v>0</v>
      </c>
      <c r="J47" s="360">
        <v>0</v>
      </c>
      <c r="K47" s="361">
        <v>0</v>
      </c>
      <c r="L47" s="361">
        <v>418.3</v>
      </c>
      <c r="M47" s="362">
        <v>239981.7</v>
      </c>
      <c r="N47" s="274"/>
    </row>
    <row r="48" spans="1:14" s="1" customFormat="1" ht="60" x14ac:dyDescent="0.2">
      <c r="A48" s="365">
        <v>41</v>
      </c>
      <c r="B48" s="365">
        <v>124743</v>
      </c>
      <c r="C48" s="366" t="s">
        <v>4349</v>
      </c>
      <c r="D48" s="367" t="s">
        <v>4350</v>
      </c>
      <c r="E48" s="368" t="s">
        <v>4821</v>
      </c>
      <c r="F48" s="369">
        <v>507000</v>
      </c>
      <c r="G48" s="369">
        <v>507000</v>
      </c>
      <c r="H48" s="370">
        <v>43343</v>
      </c>
      <c r="I48" s="371">
        <v>0.05</v>
      </c>
      <c r="J48" s="371">
        <v>0</v>
      </c>
      <c r="K48" s="372">
        <v>0</v>
      </c>
      <c r="L48" s="372">
        <v>0</v>
      </c>
      <c r="M48" s="373">
        <v>507000</v>
      </c>
      <c r="N48" s="374"/>
    </row>
    <row r="49" spans="1:14" s="1" customFormat="1" ht="30" customHeight="1" x14ac:dyDescent="0.2">
      <c r="A49" s="210">
        <v>42</v>
      </c>
      <c r="B49" s="210">
        <v>115922</v>
      </c>
      <c r="C49" s="363" t="s">
        <v>4351</v>
      </c>
      <c r="D49" s="119" t="s">
        <v>4352</v>
      </c>
      <c r="E49" s="359" t="s">
        <v>4269</v>
      </c>
      <c r="F49" s="213">
        <v>850000</v>
      </c>
      <c r="G49" s="213">
        <v>850000</v>
      </c>
      <c r="H49" s="214">
        <v>43131</v>
      </c>
      <c r="I49" s="360">
        <v>0</v>
      </c>
      <c r="J49" s="360">
        <v>0</v>
      </c>
      <c r="K49" s="361">
        <v>0</v>
      </c>
      <c r="L49" s="361">
        <v>0</v>
      </c>
      <c r="M49" s="362">
        <v>850000</v>
      </c>
      <c r="N49" s="274"/>
    </row>
    <row r="50" spans="1:14" s="1" customFormat="1" ht="60.75" customHeight="1" x14ac:dyDescent="0.2">
      <c r="A50" s="210">
        <v>43</v>
      </c>
      <c r="B50" s="210">
        <v>114144</v>
      </c>
      <c r="C50" s="359" t="s">
        <v>4353</v>
      </c>
      <c r="D50" s="119" t="s">
        <v>4354</v>
      </c>
      <c r="E50" s="359" t="s">
        <v>4269</v>
      </c>
      <c r="F50" s="213">
        <v>478800</v>
      </c>
      <c r="G50" s="213">
        <v>478800</v>
      </c>
      <c r="H50" s="214">
        <v>43343</v>
      </c>
      <c r="I50" s="360">
        <v>0.05</v>
      </c>
      <c r="J50" s="360">
        <v>0</v>
      </c>
      <c r="K50" s="361">
        <v>0</v>
      </c>
      <c r="L50" s="361">
        <v>0</v>
      </c>
      <c r="M50" s="362">
        <v>478800</v>
      </c>
      <c r="N50" s="274"/>
    </row>
    <row r="51" spans="1:14" s="1" customFormat="1" ht="45" customHeight="1" x14ac:dyDescent="0.2">
      <c r="A51" s="210">
        <v>44</v>
      </c>
      <c r="B51" s="210">
        <v>114906</v>
      </c>
      <c r="C51" s="212" t="s">
        <v>4355</v>
      </c>
      <c r="D51" s="119" t="s">
        <v>4356</v>
      </c>
      <c r="E51" s="359" t="s">
        <v>4269</v>
      </c>
      <c r="F51" s="213">
        <v>144348</v>
      </c>
      <c r="G51" s="213">
        <v>144348</v>
      </c>
      <c r="H51" s="214">
        <v>43343</v>
      </c>
      <c r="I51" s="360">
        <v>0</v>
      </c>
      <c r="J51" s="360">
        <v>0</v>
      </c>
      <c r="K51" s="361">
        <v>0</v>
      </c>
      <c r="L51" s="361">
        <v>0</v>
      </c>
      <c r="M51" s="362">
        <v>144348</v>
      </c>
      <c r="N51" s="274"/>
    </row>
    <row r="52" spans="1:14" s="1" customFormat="1" ht="60" customHeight="1" x14ac:dyDescent="0.2">
      <c r="A52" s="210">
        <v>45</v>
      </c>
      <c r="B52" s="210">
        <v>5786</v>
      </c>
      <c r="C52" s="363" t="s">
        <v>4357</v>
      </c>
      <c r="D52" s="119" t="s">
        <v>4358</v>
      </c>
      <c r="E52" s="359" t="s">
        <v>4269</v>
      </c>
      <c r="F52" s="213">
        <v>73152</v>
      </c>
      <c r="G52" s="213">
        <v>73152</v>
      </c>
      <c r="H52" s="214">
        <v>43555</v>
      </c>
      <c r="I52" s="360">
        <v>0</v>
      </c>
      <c r="J52" s="360">
        <v>0</v>
      </c>
      <c r="K52" s="361">
        <v>0</v>
      </c>
      <c r="L52" s="361">
        <v>0</v>
      </c>
      <c r="M52" s="362">
        <v>73152</v>
      </c>
      <c r="N52" s="274"/>
    </row>
    <row r="53" spans="1:14" s="1" customFormat="1" ht="45" customHeight="1" x14ac:dyDescent="0.2">
      <c r="A53" s="210">
        <v>46</v>
      </c>
      <c r="B53" s="210" t="s">
        <v>91</v>
      </c>
      <c r="C53" s="363" t="s">
        <v>4359</v>
      </c>
      <c r="D53" s="119" t="s">
        <v>4360</v>
      </c>
      <c r="E53" s="359" t="s">
        <v>4269</v>
      </c>
      <c r="F53" s="213">
        <v>8058550</v>
      </c>
      <c r="G53" s="213">
        <v>7721550</v>
      </c>
      <c r="H53" s="214">
        <v>43131</v>
      </c>
      <c r="I53" s="360">
        <v>0</v>
      </c>
      <c r="J53" s="360">
        <v>0</v>
      </c>
      <c r="K53" s="361">
        <v>0</v>
      </c>
      <c r="L53" s="361">
        <v>0</v>
      </c>
      <c r="M53" s="362">
        <v>7721550</v>
      </c>
      <c r="N53" s="274" t="s">
        <v>3360</v>
      </c>
    </row>
    <row r="54" spans="1:14" s="1" customFormat="1" ht="30" customHeight="1" x14ac:dyDescent="0.2">
      <c r="A54" s="210">
        <v>47</v>
      </c>
      <c r="B54" s="210" t="s">
        <v>91</v>
      </c>
      <c r="C54" s="363" t="s">
        <v>4361</v>
      </c>
      <c r="D54" s="119" t="s">
        <v>4362</v>
      </c>
      <c r="E54" s="359" t="s">
        <v>4269</v>
      </c>
      <c r="F54" s="213">
        <v>300000</v>
      </c>
      <c r="G54" s="213">
        <v>300000</v>
      </c>
      <c r="H54" s="214">
        <v>43343</v>
      </c>
      <c r="I54" s="360">
        <v>0</v>
      </c>
      <c r="J54" s="360">
        <v>0</v>
      </c>
      <c r="K54" s="361">
        <v>0</v>
      </c>
      <c r="L54" s="361">
        <v>0</v>
      </c>
      <c r="M54" s="362">
        <v>300000</v>
      </c>
      <c r="N54" s="274"/>
    </row>
    <row r="55" spans="1:14" s="1" customFormat="1" ht="30" customHeight="1" x14ac:dyDescent="0.2">
      <c r="A55" s="210">
        <v>48</v>
      </c>
      <c r="B55" s="210">
        <v>124545</v>
      </c>
      <c r="C55" s="363" t="s">
        <v>4363</v>
      </c>
      <c r="D55" s="119" t="s">
        <v>4364</v>
      </c>
      <c r="E55" s="359" t="s">
        <v>4269</v>
      </c>
      <c r="F55" s="213">
        <v>4380000</v>
      </c>
      <c r="G55" s="213">
        <v>4380000</v>
      </c>
      <c r="H55" s="214">
        <v>42885</v>
      </c>
      <c r="I55" s="360">
        <v>1</v>
      </c>
      <c r="J55" s="360">
        <v>0.05</v>
      </c>
      <c r="K55" s="361">
        <v>3949418.72</v>
      </c>
      <c r="L55" s="361">
        <v>18366.069999999996</v>
      </c>
      <c r="M55" s="362">
        <v>412215.20999999979</v>
      </c>
      <c r="N55" s="274"/>
    </row>
    <row r="56" spans="1:14" s="1" customFormat="1" ht="105" customHeight="1" x14ac:dyDescent="0.2">
      <c r="A56" s="210">
        <v>49</v>
      </c>
      <c r="B56" s="210">
        <v>132907</v>
      </c>
      <c r="C56" s="363" t="s">
        <v>4365</v>
      </c>
      <c r="D56" s="119" t="s">
        <v>4366</v>
      </c>
      <c r="E56" s="359" t="s">
        <v>4269</v>
      </c>
      <c r="F56" s="213">
        <v>3558000</v>
      </c>
      <c r="G56" s="213">
        <v>3558000</v>
      </c>
      <c r="H56" s="214">
        <v>43190</v>
      </c>
      <c r="I56" s="360">
        <v>0.9</v>
      </c>
      <c r="J56" s="360">
        <v>0</v>
      </c>
      <c r="K56" s="361">
        <v>8792</v>
      </c>
      <c r="L56" s="361">
        <v>39151.300000000003</v>
      </c>
      <c r="M56" s="362">
        <v>3510056.7</v>
      </c>
      <c r="N56" s="274"/>
    </row>
    <row r="57" spans="1:14" ht="45" customHeight="1" x14ac:dyDescent="0.2">
      <c r="A57" s="210">
        <v>50</v>
      </c>
      <c r="B57" s="210">
        <v>125986</v>
      </c>
      <c r="C57" s="211" t="s">
        <v>4367</v>
      </c>
      <c r="D57" s="119" t="s">
        <v>4368</v>
      </c>
      <c r="E57" s="359" t="s">
        <v>4269</v>
      </c>
      <c r="F57" s="213">
        <v>279950</v>
      </c>
      <c r="G57" s="213">
        <v>279950</v>
      </c>
      <c r="H57" s="214">
        <v>42825</v>
      </c>
      <c r="I57" s="360">
        <v>0.9</v>
      </c>
      <c r="J57" s="360">
        <v>0</v>
      </c>
      <c r="K57" s="361">
        <v>0</v>
      </c>
      <c r="L57" s="361">
        <v>1602.95</v>
      </c>
      <c r="M57" s="362">
        <v>278347.05</v>
      </c>
      <c r="N57" s="274"/>
    </row>
    <row r="58" spans="1:14" ht="39.75" customHeight="1" x14ac:dyDescent="0.2">
      <c r="A58" s="210">
        <v>51</v>
      </c>
      <c r="B58" s="210">
        <v>137824</v>
      </c>
      <c r="C58" s="363" t="s">
        <v>4369</v>
      </c>
      <c r="D58" s="119" t="s">
        <v>4370</v>
      </c>
      <c r="E58" s="359" t="s">
        <v>4269</v>
      </c>
      <c r="F58" s="213">
        <v>170000</v>
      </c>
      <c r="G58" s="213">
        <v>170000</v>
      </c>
      <c r="H58" s="214">
        <v>43343</v>
      </c>
      <c r="I58" s="360">
        <v>0</v>
      </c>
      <c r="J58" s="360">
        <v>0</v>
      </c>
      <c r="K58" s="361">
        <v>0</v>
      </c>
      <c r="L58" s="361">
        <v>0</v>
      </c>
      <c r="M58" s="362">
        <v>170000</v>
      </c>
      <c r="N58" s="274"/>
    </row>
    <row r="59" spans="1:14" ht="45" customHeight="1" x14ac:dyDescent="0.2">
      <c r="A59" s="210">
        <v>52</v>
      </c>
      <c r="B59" s="210">
        <v>134232</v>
      </c>
      <c r="C59" s="363" t="s">
        <v>4371</v>
      </c>
      <c r="D59" s="119" t="s">
        <v>4372</v>
      </c>
      <c r="E59" s="363" t="s">
        <v>4269</v>
      </c>
      <c r="F59" s="213">
        <v>365000</v>
      </c>
      <c r="G59" s="213">
        <v>365000</v>
      </c>
      <c r="H59" s="214">
        <v>42978</v>
      </c>
      <c r="I59" s="360">
        <v>1</v>
      </c>
      <c r="J59" s="360">
        <v>0</v>
      </c>
      <c r="K59" s="361">
        <v>0</v>
      </c>
      <c r="L59" s="361">
        <v>1420.8999999999999</v>
      </c>
      <c r="M59" s="362">
        <v>363579.1</v>
      </c>
      <c r="N59" s="376"/>
    </row>
    <row r="60" spans="1:14" ht="45" customHeight="1" x14ac:dyDescent="0.2">
      <c r="A60" s="210">
        <v>53</v>
      </c>
      <c r="B60" s="210">
        <v>134239</v>
      </c>
      <c r="C60" s="363" t="s">
        <v>4373</v>
      </c>
      <c r="D60" s="119" t="s">
        <v>4374</v>
      </c>
      <c r="E60" s="363" t="s">
        <v>4269</v>
      </c>
      <c r="F60" s="213">
        <v>485000</v>
      </c>
      <c r="G60" s="213">
        <v>485000</v>
      </c>
      <c r="H60" s="214">
        <v>42948</v>
      </c>
      <c r="I60" s="360">
        <v>1</v>
      </c>
      <c r="J60" s="360">
        <v>0</v>
      </c>
      <c r="K60" s="361">
        <v>0</v>
      </c>
      <c r="L60" s="361">
        <v>1094.3499999999999</v>
      </c>
      <c r="M60" s="362">
        <v>483905.65</v>
      </c>
      <c r="N60" s="274"/>
    </row>
    <row r="61" spans="1:14" ht="45" customHeight="1" x14ac:dyDescent="0.2">
      <c r="A61" s="210">
        <v>54</v>
      </c>
      <c r="B61" s="210">
        <v>137394</v>
      </c>
      <c r="C61" s="363" t="s">
        <v>4375</v>
      </c>
      <c r="D61" s="119" t="s">
        <v>4376</v>
      </c>
      <c r="E61" s="363" t="s">
        <v>4269</v>
      </c>
      <c r="F61" s="213">
        <v>570000</v>
      </c>
      <c r="G61" s="213">
        <v>570000</v>
      </c>
      <c r="H61" s="214">
        <v>42886</v>
      </c>
      <c r="I61" s="360">
        <v>0.6</v>
      </c>
      <c r="J61" s="360">
        <v>0</v>
      </c>
      <c r="K61" s="361">
        <v>0</v>
      </c>
      <c r="L61" s="361">
        <v>3397.35</v>
      </c>
      <c r="M61" s="362">
        <v>566602.65</v>
      </c>
      <c r="N61" s="274"/>
    </row>
    <row r="62" spans="1:14" ht="30" customHeight="1" x14ac:dyDescent="0.2">
      <c r="A62" s="210">
        <v>55</v>
      </c>
      <c r="B62" s="210">
        <v>136423</v>
      </c>
      <c r="C62" s="363" t="s">
        <v>4377</v>
      </c>
      <c r="D62" s="119" t="s">
        <v>4378</v>
      </c>
      <c r="E62" s="363" t="s">
        <v>4269</v>
      </c>
      <c r="F62" s="213">
        <v>317000</v>
      </c>
      <c r="G62" s="213">
        <v>317000</v>
      </c>
      <c r="H62" s="214">
        <v>43555</v>
      </c>
      <c r="I62" s="360">
        <v>0.3</v>
      </c>
      <c r="J62" s="360">
        <v>0</v>
      </c>
      <c r="K62" s="361">
        <v>0</v>
      </c>
      <c r="L62" s="361">
        <v>0</v>
      </c>
      <c r="M62" s="362">
        <v>317000</v>
      </c>
      <c r="N62" s="274"/>
    </row>
    <row r="63" spans="1:14" s="12" customFormat="1" ht="30" customHeight="1" x14ac:dyDescent="0.2">
      <c r="A63" s="210">
        <v>56</v>
      </c>
      <c r="B63" s="210">
        <v>112741</v>
      </c>
      <c r="C63" s="363" t="s">
        <v>4379</v>
      </c>
      <c r="D63" s="119" t="s">
        <v>4380</v>
      </c>
      <c r="E63" s="363" t="s">
        <v>4269</v>
      </c>
      <c r="F63" s="213">
        <v>3000000</v>
      </c>
      <c r="G63" s="213">
        <v>3000000</v>
      </c>
      <c r="H63" s="214">
        <v>43555</v>
      </c>
      <c r="I63" s="360">
        <v>0</v>
      </c>
      <c r="J63" s="360">
        <v>0</v>
      </c>
      <c r="K63" s="361">
        <v>0</v>
      </c>
      <c r="L63" s="361">
        <v>0</v>
      </c>
      <c r="M63" s="362">
        <v>3000000</v>
      </c>
      <c r="N63" s="274"/>
    </row>
    <row r="64" spans="1:14" s="12" customFormat="1" ht="30" customHeight="1" x14ac:dyDescent="0.2">
      <c r="A64" s="210">
        <v>57</v>
      </c>
      <c r="B64" s="210">
        <v>127872</v>
      </c>
      <c r="C64" s="363" t="s">
        <v>4381</v>
      </c>
      <c r="D64" s="119" t="s">
        <v>4382</v>
      </c>
      <c r="E64" s="363" t="s">
        <v>4269</v>
      </c>
      <c r="F64" s="213">
        <v>225000</v>
      </c>
      <c r="G64" s="213">
        <v>225000</v>
      </c>
      <c r="H64" s="214">
        <v>43343</v>
      </c>
      <c r="I64" s="360">
        <v>0</v>
      </c>
      <c r="J64" s="360">
        <v>0</v>
      </c>
      <c r="K64" s="361">
        <v>0</v>
      </c>
      <c r="L64" s="361">
        <v>0</v>
      </c>
      <c r="M64" s="362">
        <v>225000</v>
      </c>
      <c r="N64" s="376"/>
    </row>
    <row r="65" spans="1:14" s="12" customFormat="1" ht="45" customHeight="1" x14ac:dyDescent="0.2">
      <c r="A65" s="210">
        <v>58</v>
      </c>
      <c r="B65" s="210" t="s">
        <v>91</v>
      </c>
      <c r="C65" s="363" t="s">
        <v>4383</v>
      </c>
      <c r="D65" s="119" t="s">
        <v>4384</v>
      </c>
      <c r="E65" s="363" t="s">
        <v>4269</v>
      </c>
      <c r="F65" s="213">
        <v>350000</v>
      </c>
      <c r="G65" s="213">
        <v>350000</v>
      </c>
      <c r="H65" s="214">
        <v>43343</v>
      </c>
      <c r="I65" s="360">
        <v>1</v>
      </c>
      <c r="J65" s="360">
        <v>0</v>
      </c>
      <c r="K65" s="361">
        <v>0</v>
      </c>
      <c r="L65" s="361">
        <v>0</v>
      </c>
      <c r="M65" s="362">
        <v>350000</v>
      </c>
      <c r="N65" s="376"/>
    </row>
    <row r="66" spans="1:14" s="12" customFormat="1" ht="75" customHeight="1" x14ac:dyDescent="0.2">
      <c r="A66" s="210">
        <v>59</v>
      </c>
      <c r="B66" s="210" t="s">
        <v>91</v>
      </c>
      <c r="C66" s="363" t="s">
        <v>4385</v>
      </c>
      <c r="D66" s="119" t="s">
        <v>4386</v>
      </c>
      <c r="E66" s="363" t="s">
        <v>4269</v>
      </c>
      <c r="F66" s="213">
        <v>150000</v>
      </c>
      <c r="G66" s="213">
        <v>150000</v>
      </c>
      <c r="H66" s="214">
        <v>43131</v>
      </c>
      <c r="I66" s="360">
        <v>0</v>
      </c>
      <c r="J66" s="360">
        <v>0</v>
      </c>
      <c r="K66" s="361">
        <v>0</v>
      </c>
      <c r="L66" s="361">
        <v>0</v>
      </c>
      <c r="M66" s="362">
        <v>150000</v>
      </c>
      <c r="N66" s="376"/>
    </row>
    <row r="67" spans="1:14" s="12" customFormat="1" ht="30" customHeight="1" x14ac:dyDescent="0.2">
      <c r="A67" s="210">
        <v>60</v>
      </c>
      <c r="B67" s="210" t="s">
        <v>91</v>
      </c>
      <c r="C67" s="363" t="s">
        <v>4387</v>
      </c>
      <c r="D67" s="119" t="s">
        <v>4388</v>
      </c>
      <c r="E67" s="363" t="s">
        <v>4269</v>
      </c>
      <c r="F67" s="213">
        <v>100000</v>
      </c>
      <c r="G67" s="213">
        <v>100000</v>
      </c>
      <c r="H67" s="214">
        <v>43131</v>
      </c>
      <c r="I67" s="360">
        <v>0</v>
      </c>
      <c r="J67" s="360">
        <v>0</v>
      </c>
      <c r="K67" s="361">
        <v>0</v>
      </c>
      <c r="L67" s="361">
        <v>0</v>
      </c>
      <c r="M67" s="362">
        <v>100000</v>
      </c>
      <c r="N67" s="376"/>
    </row>
    <row r="68" spans="1:14" s="12" customFormat="1" ht="45" x14ac:dyDescent="0.2">
      <c r="A68" s="377">
        <v>61</v>
      </c>
      <c r="B68" s="377">
        <v>127758</v>
      </c>
      <c r="C68" s="366" t="s">
        <v>4389</v>
      </c>
      <c r="D68" s="378" t="s">
        <v>4390</v>
      </c>
      <c r="E68" s="368" t="s">
        <v>4821</v>
      </c>
      <c r="F68" s="369">
        <v>968500</v>
      </c>
      <c r="G68" s="369">
        <v>968500</v>
      </c>
      <c r="H68" s="370">
        <v>43343</v>
      </c>
      <c r="I68" s="371">
        <v>0.6</v>
      </c>
      <c r="J68" s="371">
        <v>0</v>
      </c>
      <c r="K68" s="372">
        <v>0</v>
      </c>
      <c r="L68" s="372">
        <v>0</v>
      </c>
      <c r="M68" s="373">
        <v>968500</v>
      </c>
      <c r="N68" s="378"/>
    </row>
    <row r="69" spans="1:14" s="12" customFormat="1" ht="30.75" thickBot="1" x14ac:dyDescent="0.25">
      <c r="A69" s="210">
        <v>62</v>
      </c>
      <c r="B69" s="210">
        <v>192540</v>
      </c>
      <c r="C69" s="363" t="s">
        <v>4822</v>
      </c>
      <c r="D69" s="119" t="s">
        <v>4823</v>
      </c>
      <c r="E69" s="363" t="s">
        <v>4269</v>
      </c>
      <c r="F69" s="213">
        <v>0</v>
      </c>
      <c r="G69" s="213">
        <v>337000</v>
      </c>
      <c r="H69" s="214">
        <v>42886</v>
      </c>
      <c r="I69" s="360">
        <v>0</v>
      </c>
      <c r="J69" s="360">
        <v>0.5</v>
      </c>
      <c r="K69" s="361">
        <v>146653.6</v>
      </c>
      <c r="L69" s="361">
        <v>190142</v>
      </c>
      <c r="M69" s="362">
        <v>204</v>
      </c>
      <c r="N69" s="379" t="s">
        <v>3360</v>
      </c>
    </row>
    <row r="70" spans="1:14" s="12" customFormat="1" ht="43.35" customHeight="1" thickBot="1" x14ac:dyDescent="0.3">
      <c r="A70" s="11"/>
      <c r="B70" s="11"/>
      <c r="C70" s="170"/>
      <c r="D70" s="15"/>
      <c r="E70" s="39" t="s">
        <v>38</v>
      </c>
      <c r="F70" s="41">
        <f>SUM(F8:F69)</f>
        <v>91000000</v>
      </c>
      <c r="G70" s="380">
        <f>SUM(G8:G69)</f>
        <v>91000000</v>
      </c>
      <c r="H70" s="40"/>
      <c r="I70" s="240"/>
      <c r="J70" s="240"/>
      <c r="K70" s="41">
        <f>SUM(K8:K69)</f>
        <v>5978999.25</v>
      </c>
      <c r="L70" s="42">
        <f>SUM(L8:L69)</f>
        <v>371486.65</v>
      </c>
      <c r="M70" s="43">
        <f>G70-K70-L70</f>
        <v>84649514.099999994</v>
      </c>
      <c r="N70" s="381"/>
    </row>
    <row r="71" spans="1:14" s="12" customFormat="1" ht="15.75" x14ac:dyDescent="0.25">
      <c r="A71" s="11"/>
      <c r="B71" s="11"/>
      <c r="C71" s="174"/>
      <c r="D71" s="13"/>
      <c r="E71" s="13"/>
      <c r="F71" s="13"/>
      <c r="G71" s="13"/>
      <c r="H71" s="13"/>
      <c r="I71" s="13"/>
      <c r="J71" s="13"/>
      <c r="K71" s="13"/>
      <c r="L71" s="382"/>
    </row>
    <row r="72" spans="1:14" s="12" customFormat="1" x14ac:dyDescent="0.2">
      <c r="A72" s="11"/>
      <c r="B72" s="11"/>
      <c r="C72" s="16"/>
      <c r="D72" s="16"/>
      <c r="E72" s="16"/>
      <c r="F72" s="16"/>
      <c r="G72" s="383"/>
      <c r="H72" s="16"/>
      <c r="I72" s="16"/>
      <c r="J72" s="16"/>
      <c r="K72" s="384"/>
      <c r="L72" s="384"/>
    </row>
    <row r="73" spans="1:14" s="12" customFormat="1" x14ac:dyDescent="0.2">
      <c r="A73" s="11"/>
      <c r="B73" s="11"/>
      <c r="C73" s="16"/>
      <c r="D73" s="16"/>
      <c r="E73" s="16"/>
      <c r="F73" s="16"/>
      <c r="G73" s="16"/>
      <c r="H73" s="16"/>
      <c r="I73" s="16"/>
      <c r="J73" s="16"/>
    </row>
    <row r="74" spans="1:14" s="12" customFormat="1" x14ac:dyDescent="0.2">
      <c r="A74" s="11"/>
      <c r="B74" s="11"/>
      <c r="C74" s="170"/>
      <c r="D74" s="15"/>
      <c r="E74" s="15"/>
      <c r="F74" s="15"/>
      <c r="G74" s="15"/>
      <c r="H74" s="15"/>
      <c r="I74" s="15"/>
      <c r="J74" s="15"/>
    </row>
    <row r="75" spans="1:14" s="12" customFormat="1" x14ac:dyDescent="0.2">
      <c r="A75" s="11"/>
      <c r="C75" s="16"/>
      <c r="D75" s="16"/>
      <c r="E75" s="16"/>
      <c r="F75" s="16"/>
      <c r="G75" s="16"/>
      <c r="H75" s="16"/>
      <c r="I75" s="16"/>
      <c r="J75" s="16"/>
    </row>
    <row r="76" spans="1:14" s="12" customFormat="1" x14ac:dyDescent="0.2">
      <c r="A76" s="11"/>
      <c r="C76" s="170"/>
      <c r="D76" s="15"/>
      <c r="E76" s="15"/>
      <c r="F76" s="15"/>
      <c r="G76" s="15"/>
      <c r="H76" s="15"/>
      <c r="I76" s="15"/>
      <c r="J76" s="15"/>
    </row>
    <row r="77" spans="1:14" s="12" customFormat="1" x14ac:dyDescent="0.2">
      <c r="A77" s="11"/>
      <c r="C77" s="170"/>
      <c r="D77" s="15"/>
      <c r="E77" s="15"/>
      <c r="F77" s="15"/>
      <c r="G77" s="15"/>
      <c r="H77" s="15"/>
      <c r="I77" s="15"/>
      <c r="J77" s="15"/>
    </row>
    <row r="78" spans="1:14" x14ac:dyDescent="0.2">
      <c r="A78" s="11"/>
      <c r="B78" s="12"/>
      <c r="C78" s="170"/>
      <c r="D78" s="15"/>
      <c r="E78" s="15"/>
      <c r="F78" s="15"/>
      <c r="G78" s="15"/>
      <c r="H78" s="15"/>
      <c r="I78" s="15"/>
      <c r="J78" s="15"/>
      <c r="K78" s="12"/>
      <c r="L78" s="12"/>
      <c r="M78" s="12"/>
      <c r="N78" s="12"/>
    </row>
    <row r="79" spans="1:14" x14ac:dyDescent="0.2">
      <c r="A79" s="11"/>
      <c r="B79" s="12"/>
      <c r="C79" s="170"/>
      <c r="D79" s="15"/>
      <c r="E79" s="15"/>
      <c r="F79" s="15"/>
      <c r="G79" s="15"/>
      <c r="H79" s="15"/>
      <c r="I79" s="15"/>
      <c r="J79" s="15"/>
      <c r="K79" s="12"/>
      <c r="L79" s="12"/>
      <c r="M79" s="12"/>
      <c r="N79" s="12"/>
    </row>
    <row r="80" spans="1:14" x14ac:dyDescent="0.2">
      <c r="A80" s="11"/>
      <c r="B80" s="12"/>
      <c r="C80" s="170"/>
      <c r="D80" s="15"/>
      <c r="E80" s="15"/>
      <c r="F80" s="15"/>
      <c r="G80" s="15"/>
      <c r="H80" s="15"/>
      <c r="I80" s="15"/>
      <c r="J80" s="15"/>
      <c r="K80" s="12"/>
      <c r="L80" s="12"/>
      <c r="M80" s="12"/>
      <c r="N80" s="12"/>
    </row>
    <row r="81" spans="1:14" x14ac:dyDescent="0.2">
      <c r="A81" s="11"/>
      <c r="B81" s="12"/>
      <c r="C81" s="170"/>
      <c r="D81" s="15"/>
      <c r="E81" s="15"/>
      <c r="F81" s="15"/>
      <c r="G81" s="15"/>
      <c r="H81" s="15"/>
      <c r="I81" s="15"/>
      <c r="J81" s="15"/>
      <c r="K81" s="12"/>
      <c r="L81" s="12"/>
      <c r="M81" s="12"/>
      <c r="N81" s="12"/>
    </row>
    <row r="82" spans="1:14" x14ac:dyDescent="0.2">
      <c r="A82" s="11"/>
      <c r="B82" s="12"/>
      <c r="C82" s="170"/>
      <c r="D82" s="12"/>
      <c r="E82" s="12"/>
      <c r="F82" s="12"/>
      <c r="G82" s="12"/>
      <c r="H82" s="12"/>
      <c r="I82" s="12"/>
      <c r="J82" s="12"/>
      <c r="K82" s="12"/>
      <c r="L82" s="12"/>
      <c r="M82" s="12"/>
      <c r="N82" s="12"/>
    </row>
    <row r="83" spans="1:14" x14ac:dyDescent="0.2">
      <c r="A83" s="11"/>
      <c r="B83" s="12"/>
      <c r="C83" s="170"/>
      <c r="D83" s="12"/>
      <c r="E83" s="12"/>
      <c r="F83" s="12"/>
      <c r="G83" s="12"/>
      <c r="H83" s="12"/>
      <c r="I83" s="12"/>
      <c r="J83" s="12"/>
      <c r="K83" s="12"/>
      <c r="L83" s="12"/>
      <c r="M83" s="12"/>
      <c r="N83" s="12"/>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topLeftCell="E49" workbookViewId="0">
      <selection activeCell="I82" sqref="I82"/>
    </sheetView>
  </sheetViews>
  <sheetFormatPr defaultRowHeight="15" x14ac:dyDescent="0.2"/>
  <cols>
    <col min="1" max="1" width="7.44140625" style="203" bestFit="1" customWidth="1"/>
    <col min="2" max="2" width="10.6640625" style="203" customWidth="1"/>
    <col min="3" max="3" width="42" style="203" customWidth="1"/>
    <col min="4" max="4" width="51.33203125" style="203" customWidth="1"/>
    <col min="5" max="5" width="18" style="203" customWidth="1"/>
    <col min="6" max="6" width="14.5546875" style="203" customWidth="1"/>
    <col min="7" max="7" width="14.33203125" style="203" customWidth="1"/>
    <col min="8" max="9" width="12.88671875" style="203" customWidth="1"/>
    <col min="10" max="10" width="13.33203125" style="203" customWidth="1"/>
    <col min="11" max="11" width="12.88671875" style="203" customWidth="1"/>
    <col min="12" max="13" width="13.21875" style="203" customWidth="1"/>
    <col min="14" max="14" width="8.109375" style="203" customWidth="1"/>
    <col min="15" max="15" width="12.109375" style="203" customWidth="1"/>
    <col min="16" max="16" width="11.5546875" style="203" customWidth="1"/>
    <col min="17" max="17" width="9.6640625" style="203" bestFit="1" customWidth="1"/>
    <col min="18" max="18" width="7.77734375" style="203" customWidth="1"/>
    <col min="19" max="19" width="12.6640625" style="203" customWidth="1"/>
    <col min="20" max="21" width="12.5546875" style="203" customWidth="1"/>
    <col min="22" max="16384" width="8.88671875" style="203"/>
  </cols>
  <sheetData>
    <row r="1" spans="1:14" ht="15.75" x14ac:dyDescent="0.25">
      <c r="B1" s="5" t="s">
        <v>3</v>
      </c>
      <c r="C1" s="942" t="s">
        <v>4264</v>
      </c>
      <c r="D1" s="944"/>
      <c r="E1" s="204"/>
      <c r="I1" s="205"/>
    </row>
    <row r="2" spans="1:14" ht="15.75" x14ac:dyDescent="0.25">
      <c r="B2" s="5" t="s">
        <v>4</v>
      </c>
      <c r="C2" s="1056" t="s">
        <v>4265</v>
      </c>
      <c r="D2" s="1057"/>
      <c r="E2" s="206"/>
      <c r="G2" s="205"/>
      <c r="H2" s="33"/>
      <c r="I2" s="205"/>
      <c r="J2" s="205"/>
      <c r="M2" s="32">
        <v>42353</v>
      </c>
    </row>
    <row r="3" spans="1:14" ht="31.5" x14ac:dyDescent="0.25">
      <c r="B3" s="5" t="s">
        <v>5</v>
      </c>
      <c r="C3" s="1058" t="s">
        <v>4266</v>
      </c>
      <c r="D3" s="1059"/>
      <c r="E3" s="207"/>
    </row>
    <row r="4" spans="1:14" ht="15.75" x14ac:dyDescent="0.25">
      <c r="B4" s="8"/>
      <c r="C4" s="208"/>
      <c r="D4" s="209"/>
      <c r="E4" s="209"/>
    </row>
    <row r="5" spans="1:14" x14ac:dyDescent="0.2">
      <c r="A5" s="924" t="s">
        <v>10</v>
      </c>
      <c r="B5" s="937" t="s">
        <v>9</v>
      </c>
      <c r="C5" s="924" t="s">
        <v>16</v>
      </c>
      <c r="D5" s="937" t="s">
        <v>2</v>
      </c>
      <c r="E5" s="937" t="s">
        <v>17</v>
      </c>
      <c r="F5" s="937" t="s">
        <v>29</v>
      </c>
      <c r="G5" s="937" t="s">
        <v>37</v>
      </c>
      <c r="H5" s="924" t="s">
        <v>18</v>
      </c>
      <c r="I5" s="946" t="s">
        <v>11</v>
      </c>
      <c r="J5" s="937" t="s">
        <v>12</v>
      </c>
      <c r="K5" s="924" t="s">
        <v>13</v>
      </c>
      <c r="L5" s="924" t="s">
        <v>1</v>
      </c>
      <c r="M5" s="924" t="s">
        <v>30</v>
      </c>
      <c r="N5" s="924" t="s">
        <v>14</v>
      </c>
    </row>
    <row r="6" spans="1:14" x14ac:dyDescent="0.2">
      <c r="A6" s="925"/>
      <c r="B6" s="937"/>
      <c r="C6" s="925"/>
      <c r="D6" s="937"/>
      <c r="E6" s="937"/>
      <c r="F6" s="937"/>
      <c r="G6" s="937"/>
      <c r="H6" s="925"/>
      <c r="I6" s="947"/>
      <c r="J6" s="937"/>
      <c r="K6" s="925"/>
      <c r="L6" s="925"/>
      <c r="M6" s="925"/>
      <c r="N6" s="925"/>
    </row>
    <row r="7" spans="1:14" s="209" customFormat="1" x14ac:dyDescent="0.2">
      <c r="A7" s="926"/>
      <c r="B7" s="937"/>
      <c r="C7" s="926"/>
      <c r="D7" s="937"/>
      <c r="E7" s="937"/>
      <c r="F7" s="937"/>
      <c r="G7" s="937"/>
      <c r="H7" s="926"/>
      <c r="I7" s="948"/>
      <c r="J7" s="937"/>
      <c r="K7" s="926"/>
      <c r="L7" s="926"/>
      <c r="M7" s="926"/>
      <c r="N7" s="926"/>
    </row>
    <row r="8" spans="1:14" s="209" customFormat="1" ht="75" x14ac:dyDescent="0.2">
      <c r="A8" s="210">
        <v>1</v>
      </c>
      <c r="B8" s="210">
        <v>127490</v>
      </c>
      <c r="C8" s="211" t="s">
        <v>4267</v>
      </c>
      <c r="D8" s="212" t="s">
        <v>4268</v>
      </c>
      <c r="E8" s="211" t="s">
        <v>4269</v>
      </c>
      <c r="F8" s="213">
        <v>25000000</v>
      </c>
      <c r="G8" s="213">
        <v>25000000</v>
      </c>
      <c r="H8" s="214">
        <v>43220</v>
      </c>
      <c r="I8" s="215">
        <v>0</v>
      </c>
      <c r="J8" s="215">
        <v>0</v>
      </c>
      <c r="K8" s="216">
        <v>0</v>
      </c>
      <c r="L8" s="216">
        <v>0</v>
      </c>
      <c r="M8" s="217">
        <f>G8-K8-L8</f>
        <v>25000000</v>
      </c>
      <c r="N8" s="210"/>
    </row>
    <row r="9" spans="1:14" s="209" customFormat="1" ht="60" x14ac:dyDescent="0.2">
      <c r="A9" s="210">
        <v>2</v>
      </c>
      <c r="B9" s="210">
        <v>6818</v>
      </c>
      <c r="C9" s="211" t="s">
        <v>4270</v>
      </c>
      <c r="D9" s="212" t="s">
        <v>4271</v>
      </c>
      <c r="E9" s="211" t="s">
        <v>4269</v>
      </c>
      <c r="F9" s="213">
        <v>200000</v>
      </c>
      <c r="G9" s="213">
        <v>200000</v>
      </c>
      <c r="H9" s="214">
        <v>43131</v>
      </c>
      <c r="I9" s="215">
        <v>0</v>
      </c>
      <c r="J9" s="215">
        <v>0</v>
      </c>
      <c r="K9" s="216">
        <v>0</v>
      </c>
      <c r="L9" s="216">
        <v>0</v>
      </c>
      <c r="M9" s="217">
        <f t="shared" ref="M9:M69" si="0">G9-K9-L9</f>
        <v>200000</v>
      </c>
      <c r="N9" s="210"/>
    </row>
    <row r="10" spans="1:14" s="209" customFormat="1" ht="60" x14ac:dyDescent="0.2">
      <c r="A10" s="210">
        <v>3</v>
      </c>
      <c r="B10" s="210">
        <v>6151</v>
      </c>
      <c r="C10" s="211" t="s">
        <v>4272</v>
      </c>
      <c r="D10" s="212" t="s">
        <v>4273</v>
      </c>
      <c r="E10" s="211" t="s">
        <v>4269</v>
      </c>
      <c r="F10" s="213">
        <v>1000000</v>
      </c>
      <c r="G10" s="213">
        <v>1000000</v>
      </c>
      <c r="H10" s="214">
        <v>43555</v>
      </c>
      <c r="I10" s="215">
        <v>0</v>
      </c>
      <c r="J10" s="215">
        <v>0</v>
      </c>
      <c r="K10" s="216">
        <v>0</v>
      </c>
      <c r="L10" s="216">
        <v>0</v>
      </c>
      <c r="M10" s="217">
        <f t="shared" si="0"/>
        <v>1000000</v>
      </c>
      <c r="N10" s="210"/>
    </row>
    <row r="11" spans="1:14" s="209" customFormat="1" ht="90" x14ac:dyDescent="0.2">
      <c r="A11" s="210">
        <v>4</v>
      </c>
      <c r="B11" s="210">
        <v>6472</v>
      </c>
      <c r="C11" s="211" t="s">
        <v>4274</v>
      </c>
      <c r="D11" s="212" t="s">
        <v>4275</v>
      </c>
      <c r="E11" s="211" t="s">
        <v>4269</v>
      </c>
      <c r="F11" s="213">
        <v>225000</v>
      </c>
      <c r="G11" s="213">
        <v>225000</v>
      </c>
      <c r="H11" s="214">
        <v>43131</v>
      </c>
      <c r="I11" s="215">
        <v>0</v>
      </c>
      <c r="J11" s="215">
        <v>0</v>
      </c>
      <c r="K11" s="216">
        <v>0</v>
      </c>
      <c r="L11" s="216">
        <v>0</v>
      </c>
      <c r="M11" s="217">
        <f t="shared" si="0"/>
        <v>225000</v>
      </c>
      <c r="N11" s="210"/>
    </row>
    <row r="12" spans="1:14" s="209" customFormat="1" ht="60" x14ac:dyDescent="0.2">
      <c r="A12" s="210">
        <v>5</v>
      </c>
      <c r="B12" s="210">
        <v>7535</v>
      </c>
      <c r="C12" s="212" t="s">
        <v>4276</v>
      </c>
      <c r="D12" s="212" t="s">
        <v>4277</v>
      </c>
      <c r="E12" s="211" t="s">
        <v>4269</v>
      </c>
      <c r="F12" s="213">
        <v>533000</v>
      </c>
      <c r="G12" s="213">
        <v>533000</v>
      </c>
      <c r="H12" s="214">
        <v>43555</v>
      </c>
      <c r="I12" s="215">
        <v>0</v>
      </c>
      <c r="J12" s="215">
        <v>0</v>
      </c>
      <c r="K12" s="216">
        <v>0</v>
      </c>
      <c r="L12" s="216">
        <v>0</v>
      </c>
      <c r="M12" s="217">
        <f t="shared" si="0"/>
        <v>533000</v>
      </c>
      <c r="N12" s="210"/>
    </row>
    <row r="13" spans="1:14" s="209" customFormat="1" ht="75" x14ac:dyDescent="0.2">
      <c r="A13" s="210">
        <v>6</v>
      </c>
      <c r="B13" s="210">
        <v>6471</v>
      </c>
      <c r="C13" s="212" t="s">
        <v>4278</v>
      </c>
      <c r="D13" s="212" t="s">
        <v>4279</v>
      </c>
      <c r="E13" s="211" t="s">
        <v>4269</v>
      </c>
      <c r="F13" s="213">
        <v>1200000</v>
      </c>
      <c r="G13" s="213">
        <v>1200000</v>
      </c>
      <c r="H13" s="214">
        <v>43555</v>
      </c>
      <c r="I13" s="215">
        <v>0</v>
      </c>
      <c r="J13" s="215">
        <v>0</v>
      </c>
      <c r="K13" s="216">
        <v>0</v>
      </c>
      <c r="L13" s="216">
        <v>0</v>
      </c>
      <c r="M13" s="217">
        <f t="shared" si="0"/>
        <v>1200000</v>
      </c>
      <c r="N13" s="210"/>
    </row>
    <row r="14" spans="1:14" s="209" customFormat="1" ht="75" x14ac:dyDescent="0.2">
      <c r="A14" s="210">
        <v>7</v>
      </c>
      <c r="B14" s="210">
        <v>7494</v>
      </c>
      <c r="C14" s="212" t="s">
        <v>4280</v>
      </c>
      <c r="D14" s="218" t="s">
        <v>4281</v>
      </c>
      <c r="E14" s="211" t="s">
        <v>4269</v>
      </c>
      <c r="F14" s="213">
        <v>2000000</v>
      </c>
      <c r="G14" s="213">
        <v>2000000</v>
      </c>
      <c r="H14" s="214">
        <v>43555</v>
      </c>
      <c r="I14" s="215">
        <v>0</v>
      </c>
      <c r="J14" s="215">
        <v>0</v>
      </c>
      <c r="K14" s="216">
        <v>0</v>
      </c>
      <c r="L14" s="216">
        <v>0</v>
      </c>
      <c r="M14" s="217">
        <f t="shared" si="0"/>
        <v>2000000</v>
      </c>
      <c r="N14" s="210"/>
    </row>
    <row r="15" spans="1:14" s="209" customFormat="1" ht="60" x14ac:dyDescent="0.2">
      <c r="A15" s="210">
        <v>8</v>
      </c>
      <c r="B15" s="210">
        <v>2865</v>
      </c>
      <c r="C15" s="212" t="s">
        <v>4282</v>
      </c>
      <c r="D15" s="212" t="s">
        <v>4283</v>
      </c>
      <c r="E15" s="211" t="s">
        <v>4269</v>
      </c>
      <c r="F15" s="213">
        <v>500000</v>
      </c>
      <c r="G15" s="213">
        <v>500000</v>
      </c>
      <c r="H15" s="214">
        <v>43556</v>
      </c>
      <c r="I15" s="215">
        <v>0</v>
      </c>
      <c r="J15" s="215">
        <v>0</v>
      </c>
      <c r="K15" s="216">
        <v>0</v>
      </c>
      <c r="L15" s="216">
        <v>0</v>
      </c>
      <c r="M15" s="217">
        <f t="shared" si="0"/>
        <v>500000</v>
      </c>
      <c r="N15" s="210"/>
    </row>
    <row r="16" spans="1:14" s="209" customFormat="1" ht="75" x14ac:dyDescent="0.2">
      <c r="A16" s="210">
        <v>9</v>
      </c>
      <c r="B16" s="210">
        <v>6921</v>
      </c>
      <c r="C16" s="212" t="s">
        <v>4284</v>
      </c>
      <c r="D16" s="212" t="s">
        <v>4285</v>
      </c>
      <c r="E16" s="211" t="s">
        <v>4269</v>
      </c>
      <c r="F16" s="213">
        <v>250000</v>
      </c>
      <c r="G16" s="213">
        <v>250000</v>
      </c>
      <c r="H16" s="214">
        <v>43131</v>
      </c>
      <c r="I16" s="215">
        <v>0</v>
      </c>
      <c r="J16" s="215">
        <v>0</v>
      </c>
      <c r="K16" s="216">
        <v>0</v>
      </c>
      <c r="L16" s="216">
        <v>0</v>
      </c>
      <c r="M16" s="217">
        <f t="shared" si="0"/>
        <v>250000</v>
      </c>
      <c r="N16" s="210"/>
    </row>
    <row r="17" spans="1:14" s="209" customFormat="1" ht="60" x14ac:dyDescent="0.2">
      <c r="A17" s="210">
        <v>10</v>
      </c>
      <c r="B17" s="210">
        <v>7504</v>
      </c>
      <c r="C17" s="212" t="s">
        <v>4286</v>
      </c>
      <c r="D17" s="212" t="s">
        <v>4287</v>
      </c>
      <c r="E17" s="211" t="s">
        <v>4269</v>
      </c>
      <c r="F17" s="213">
        <v>400000</v>
      </c>
      <c r="G17" s="213">
        <v>400000</v>
      </c>
      <c r="H17" s="214">
        <v>43131</v>
      </c>
      <c r="I17" s="215">
        <v>0</v>
      </c>
      <c r="J17" s="215">
        <v>0</v>
      </c>
      <c r="K17" s="216">
        <v>0</v>
      </c>
      <c r="L17" s="216">
        <v>0</v>
      </c>
      <c r="M17" s="217">
        <f t="shared" si="0"/>
        <v>400000</v>
      </c>
      <c r="N17" s="210"/>
    </row>
    <row r="18" spans="1:14" s="209" customFormat="1" ht="60" x14ac:dyDescent="0.2">
      <c r="A18" s="210">
        <v>11</v>
      </c>
      <c r="B18" s="210">
        <v>7536</v>
      </c>
      <c r="C18" s="212" t="s">
        <v>4288</v>
      </c>
      <c r="D18" s="212" t="s">
        <v>4289</v>
      </c>
      <c r="E18" s="211" t="s">
        <v>4269</v>
      </c>
      <c r="F18" s="213">
        <v>650000</v>
      </c>
      <c r="G18" s="213">
        <v>650000</v>
      </c>
      <c r="H18" s="214">
        <v>43555</v>
      </c>
      <c r="I18" s="215">
        <v>0</v>
      </c>
      <c r="J18" s="215">
        <v>0</v>
      </c>
      <c r="K18" s="216">
        <v>0</v>
      </c>
      <c r="L18" s="216">
        <v>0</v>
      </c>
      <c r="M18" s="217">
        <f t="shared" si="0"/>
        <v>650000</v>
      </c>
      <c r="N18" s="210"/>
    </row>
    <row r="19" spans="1:14" s="209" customFormat="1" ht="120" x14ac:dyDescent="0.2">
      <c r="A19" s="210">
        <v>12</v>
      </c>
      <c r="B19" s="210">
        <v>7505</v>
      </c>
      <c r="C19" s="212" t="s">
        <v>4290</v>
      </c>
      <c r="D19" s="218" t="s">
        <v>4291</v>
      </c>
      <c r="E19" s="211" t="s">
        <v>4269</v>
      </c>
      <c r="F19" s="213">
        <v>4000000</v>
      </c>
      <c r="G19" s="213">
        <v>4000000</v>
      </c>
      <c r="H19" s="214">
        <v>43555</v>
      </c>
      <c r="I19" s="215">
        <v>0</v>
      </c>
      <c r="J19" s="215">
        <v>0</v>
      </c>
      <c r="K19" s="216">
        <v>0</v>
      </c>
      <c r="L19" s="216">
        <v>0</v>
      </c>
      <c r="M19" s="217">
        <f t="shared" si="0"/>
        <v>4000000</v>
      </c>
      <c r="N19" s="210"/>
    </row>
    <row r="20" spans="1:14" s="209" customFormat="1" ht="60" x14ac:dyDescent="0.2">
      <c r="A20" s="210">
        <v>13</v>
      </c>
      <c r="B20" s="210">
        <v>6496</v>
      </c>
      <c r="C20" s="212" t="s">
        <v>4292</v>
      </c>
      <c r="D20" s="212" t="s">
        <v>4293</v>
      </c>
      <c r="E20" s="211" t="s">
        <v>4269</v>
      </c>
      <c r="F20" s="213">
        <v>1000000</v>
      </c>
      <c r="G20" s="213">
        <v>1000000</v>
      </c>
      <c r="H20" s="214">
        <v>43555</v>
      </c>
      <c r="I20" s="215">
        <v>0</v>
      </c>
      <c r="J20" s="215">
        <v>0</v>
      </c>
      <c r="K20" s="216">
        <v>0</v>
      </c>
      <c r="L20" s="216">
        <v>0</v>
      </c>
      <c r="M20" s="217">
        <f t="shared" si="0"/>
        <v>1000000</v>
      </c>
      <c r="N20" s="210"/>
    </row>
    <row r="21" spans="1:14" s="209" customFormat="1" ht="60" x14ac:dyDescent="0.2">
      <c r="A21" s="210">
        <v>14</v>
      </c>
      <c r="B21" s="210">
        <v>4729</v>
      </c>
      <c r="C21" s="212" t="s">
        <v>4294</v>
      </c>
      <c r="D21" s="212" t="s">
        <v>4295</v>
      </c>
      <c r="E21" s="211" t="s">
        <v>4269</v>
      </c>
      <c r="F21" s="213">
        <v>830000</v>
      </c>
      <c r="G21" s="213">
        <v>830000</v>
      </c>
      <c r="H21" s="214">
        <v>43555</v>
      </c>
      <c r="I21" s="215">
        <v>0</v>
      </c>
      <c r="J21" s="215">
        <v>0</v>
      </c>
      <c r="K21" s="216">
        <v>0</v>
      </c>
      <c r="L21" s="216">
        <v>0</v>
      </c>
      <c r="M21" s="217">
        <f t="shared" si="0"/>
        <v>830000</v>
      </c>
      <c r="N21" s="210"/>
    </row>
    <row r="22" spans="1:14" s="209" customFormat="1" ht="60" x14ac:dyDescent="0.2">
      <c r="A22" s="210">
        <v>15</v>
      </c>
      <c r="B22" s="210">
        <v>7483</v>
      </c>
      <c r="C22" s="212" t="s">
        <v>4296</v>
      </c>
      <c r="D22" s="212" t="s">
        <v>4297</v>
      </c>
      <c r="E22" s="211" t="s">
        <v>4269</v>
      </c>
      <c r="F22" s="213">
        <v>480000</v>
      </c>
      <c r="G22" s="213">
        <v>480000</v>
      </c>
      <c r="H22" s="214">
        <v>43555</v>
      </c>
      <c r="I22" s="215">
        <v>0</v>
      </c>
      <c r="J22" s="215">
        <v>0</v>
      </c>
      <c r="K22" s="216">
        <v>0</v>
      </c>
      <c r="L22" s="216">
        <v>0</v>
      </c>
      <c r="M22" s="217">
        <f t="shared" si="0"/>
        <v>480000</v>
      </c>
      <c r="N22" s="210"/>
    </row>
    <row r="23" spans="1:14" s="209" customFormat="1" ht="75" x14ac:dyDescent="0.2">
      <c r="A23" s="210">
        <v>16</v>
      </c>
      <c r="B23" s="210">
        <v>7358</v>
      </c>
      <c r="C23" s="212" t="s">
        <v>4298</v>
      </c>
      <c r="D23" s="219" t="s">
        <v>4299</v>
      </c>
      <c r="E23" s="211" t="s">
        <v>4269</v>
      </c>
      <c r="F23" s="213">
        <v>2713100</v>
      </c>
      <c r="G23" s="213">
        <v>2713100</v>
      </c>
      <c r="H23" s="214">
        <v>43343</v>
      </c>
      <c r="I23" s="215">
        <v>0.6</v>
      </c>
      <c r="J23" s="215">
        <v>0</v>
      </c>
      <c r="K23" s="216">
        <v>0</v>
      </c>
      <c r="L23" s="216">
        <v>0</v>
      </c>
      <c r="M23" s="217">
        <f t="shared" si="0"/>
        <v>2713100</v>
      </c>
      <c r="N23" s="210"/>
    </row>
    <row r="24" spans="1:14" s="209" customFormat="1" ht="30" x14ac:dyDescent="0.2">
      <c r="A24" s="210">
        <v>17</v>
      </c>
      <c r="B24" s="210">
        <v>7449</v>
      </c>
      <c r="C24" s="212" t="s">
        <v>4300</v>
      </c>
      <c r="D24" s="212" t="s">
        <v>4301</v>
      </c>
      <c r="E24" s="211" t="s">
        <v>4269</v>
      </c>
      <c r="F24" s="213">
        <v>413600</v>
      </c>
      <c r="G24" s="213">
        <v>413600</v>
      </c>
      <c r="H24" s="214">
        <v>43555</v>
      </c>
      <c r="I24" s="215">
        <v>0</v>
      </c>
      <c r="J24" s="215">
        <v>0</v>
      </c>
      <c r="K24" s="216">
        <v>0</v>
      </c>
      <c r="L24" s="216">
        <v>0</v>
      </c>
      <c r="M24" s="217">
        <f t="shared" si="0"/>
        <v>413600</v>
      </c>
      <c r="N24" s="210"/>
    </row>
    <row r="25" spans="1:14" s="209" customFormat="1" ht="45" x14ac:dyDescent="0.2">
      <c r="A25" s="210">
        <v>18</v>
      </c>
      <c r="B25" s="210">
        <v>7534</v>
      </c>
      <c r="C25" s="212" t="s">
        <v>4302</v>
      </c>
      <c r="D25" s="212" t="s">
        <v>4303</v>
      </c>
      <c r="E25" s="211" t="s">
        <v>4269</v>
      </c>
      <c r="F25" s="213">
        <v>306800</v>
      </c>
      <c r="G25" s="213">
        <v>306800</v>
      </c>
      <c r="H25" s="214">
        <v>43555</v>
      </c>
      <c r="I25" s="215">
        <v>0</v>
      </c>
      <c r="J25" s="215">
        <v>0</v>
      </c>
      <c r="K25" s="216">
        <v>0</v>
      </c>
      <c r="L25" s="216">
        <v>0</v>
      </c>
      <c r="M25" s="217">
        <f t="shared" si="0"/>
        <v>306800</v>
      </c>
      <c r="N25" s="210"/>
    </row>
    <row r="26" spans="1:14" s="209" customFormat="1" ht="60" x14ac:dyDescent="0.2">
      <c r="A26" s="210">
        <v>19</v>
      </c>
      <c r="B26" s="210">
        <v>2405</v>
      </c>
      <c r="C26" s="212" t="s">
        <v>4304</v>
      </c>
      <c r="D26" s="212" t="s">
        <v>4305</v>
      </c>
      <c r="E26" s="211" t="s">
        <v>4269</v>
      </c>
      <c r="F26" s="213">
        <v>4131500</v>
      </c>
      <c r="G26" s="213">
        <v>4131500</v>
      </c>
      <c r="H26" s="214">
        <v>43131</v>
      </c>
      <c r="I26" s="215">
        <v>0</v>
      </c>
      <c r="J26" s="215">
        <v>0</v>
      </c>
      <c r="K26" s="216">
        <v>0</v>
      </c>
      <c r="L26" s="216">
        <v>0</v>
      </c>
      <c r="M26" s="217">
        <f t="shared" si="0"/>
        <v>4131500</v>
      </c>
      <c r="N26" s="210" t="s">
        <v>3360</v>
      </c>
    </row>
    <row r="27" spans="1:14" s="209" customFormat="1" ht="90" x14ac:dyDescent="0.2">
      <c r="A27" s="210">
        <v>20</v>
      </c>
      <c r="B27" s="210">
        <v>7436</v>
      </c>
      <c r="C27" s="212" t="s">
        <v>4306</v>
      </c>
      <c r="D27" s="212" t="s">
        <v>4307</v>
      </c>
      <c r="E27" s="211" t="s">
        <v>4269</v>
      </c>
      <c r="F27" s="213">
        <v>350000</v>
      </c>
      <c r="G27" s="213">
        <v>350000</v>
      </c>
      <c r="H27" s="214">
        <v>43131</v>
      </c>
      <c r="I27" s="215">
        <v>0</v>
      </c>
      <c r="J27" s="215">
        <v>0</v>
      </c>
      <c r="K27" s="216">
        <v>0</v>
      </c>
      <c r="L27" s="216">
        <v>0</v>
      </c>
      <c r="M27" s="217">
        <f t="shared" si="0"/>
        <v>350000</v>
      </c>
      <c r="N27" s="210"/>
    </row>
    <row r="28" spans="1:14" s="209" customFormat="1" ht="75" x14ac:dyDescent="0.2">
      <c r="A28" s="210">
        <v>21</v>
      </c>
      <c r="B28" s="210">
        <v>2888</v>
      </c>
      <c r="C28" s="212" t="s">
        <v>4308</v>
      </c>
      <c r="D28" s="212" t="s">
        <v>4309</v>
      </c>
      <c r="E28" s="211" t="s">
        <v>4269</v>
      </c>
      <c r="F28" s="213">
        <v>1500000</v>
      </c>
      <c r="G28" s="213">
        <v>1500000</v>
      </c>
      <c r="H28" s="214">
        <v>43555</v>
      </c>
      <c r="I28" s="215">
        <v>0</v>
      </c>
      <c r="J28" s="215">
        <v>0</v>
      </c>
      <c r="K28" s="216">
        <v>0</v>
      </c>
      <c r="L28" s="216">
        <v>0</v>
      </c>
      <c r="M28" s="217">
        <f t="shared" si="0"/>
        <v>1500000</v>
      </c>
      <c r="N28" s="210"/>
    </row>
    <row r="29" spans="1:14" s="209" customFormat="1" ht="60" x14ac:dyDescent="0.2">
      <c r="A29" s="210">
        <v>22</v>
      </c>
      <c r="B29" s="210">
        <v>5983</v>
      </c>
      <c r="C29" s="212" t="s">
        <v>4310</v>
      </c>
      <c r="D29" s="212" t="s">
        <v>4311</v>
      </c>
      <c r="E29" s="211" t="s">
        <v>4269</v>
      </c>
      <c r="F29" s="213">
        <v>1027000</v>
      </c>
      <c r="G29" s="213">
        <v>1027000</v>
      </c>
      <c r="H29" s="214">
        <v>43555</v>
      </c>
      <c r="I29" s="215">
        <v>0</v>
      </c>
      <c r="J29" s="215">
        <v>0</v>
      </c>
      <c r="K29" s="216">
        <v>0</v>
      </c>
      <c r="L29" s="216">
        <v>0</v>
      </c>
      <c r="M29" s="217">
        <f t="shared" si="0"/>
        <v>1027000</v>
      </c>
      <c r="N29" s="210" t="s">
        <v>3360</v>
      </c>
    </row>
    <row r="30" spans="1:14" s="209" customFormat="1" ht="90" x14ac:dyDescent="0.2">
      <c r="A30" s="210">
        <v>23</v>
      </c>
      <c r="B30" s="210">
        <v>2081</v>
      </c>
      <c r="C30" s="212" t="s">
        <v>4312</v>
      </c>
      <c r="D30" s="212" t="s">
        <v>4313</v>
      </c>
      <c r="E30" s="211" t="s">
        <v>4269</v>
      </c>
      <c r="F30" s="213">
        <v>1710000</v>
      </c>
      <c r="G30" s="213">
        <v>1710000</v>
      </c>
      <c r="H30" s="214">
        <v>43131</v>
      </c>
      <c r="I30" s="215">
        <v>0</v>
      </c>
      <c r="J30" s="215">
        <v>0</v>
      </c>
      <c r="K30" s="216">
        <v>0</v>
      </c>
      <c r="L30" s="216">
        <v>0</v>
      </c>
      <c r="M30" s="217">
        <f t="shared" si="0"/>
        <v>1710000</v>
      </c>
      <c r="N30" s="210" t="s">
        <v>3360</v>
      </c>
    </row>
    <row r="31" spans="1:14" s="209" customFormat="1" ht="60" x14ac:dyDescent="0.2">
      <c r="A31" s="210">
        <v>24</v>
      </c>
      <c r="B31" s="210">
        <v>4228</v>
      </c>
      <c r="C31" s="212" t="s">
        <v>4314</v>
      </c>
      <c r="D31" s="212" t="s">
        <v>4315</v>
      </c>
      <c r="E31" s="211" t="s">
        <v>4269</v>
      </c>
      <c r="F31" s="213">
        <v>150000</v>
      </c>
      <c r="G31" s="213">
        <v>150000</v>
      </c>
      <c r="H31" s="214">
        <v>43131</v>
      </c>
      <c r="I31" s="215">
        <v>0</v>
      </c>
      <c r="J31" s="215">
        <v>0</v>
      </c>
      <c r="K31" s="216">
        <v>0</v>
      </c>
      <c r="L31" s="216">
        <v>0</v>
      </c>
      <c r="M31" s="217">
        <f t="shared" si="0"/>
        <v>150000</v>
      </c>
      <c r="N31" s="210"/>
    </row>
    <row r="32" spans="1:14" s="209" customFormat="1" ht="45" x14ac:dyDescent="0.2">
      <c r="A32" s="210">
        <v>25</v>
      </c>
      <c r="B32" s="210">
        <v>4932</v>
      </c>
      <c r="C32" s="212" t="s">
        <v>4316</v>
      </c>
      <c r="D32" s="212" t="s">
        <v>4317</v>
      </c>
      <c r="E32" s="211" t="s">
        <v>4269</v>
      </c>
      <c r="F32" s="213">
        <v>598000</v>
      </c>
      <c r="G32" s="213">
        <v>598000</v>
      </c>
      <c r="H32" s="214">
        <v>43555</v>
      </c>
      <c r="I32" s="215">
        <v>0</v>
      </c>
      <c r="J32" s="215">
        <v>0</v>
      </c>
      <c r="K32" s="216">
        <v>0</v>
      </c>
      <c r="L32" s="216">
        <v>0</v>
      </c>
      <c r="M32" s="217">
        <f t="shared" si="0"/>
        <v>598000</v>
      </c>
      <c r="N32" s="210" t="s">
        <v>3360</v>
      </c>
    </row>
    <row r="33" spans="1:14" s="209" customFormat="1" ht="150" x14ac:dyDescent="0.2">
      <c r="A33" s="210">
        <v>26</v>
      </c>
      <c r="B33" s="210">
        <v>7507</v>
      </c>
      <c r="C33" s="212" t="s">
        <v>4318</v>
      </c>
      <c r="D33" s="212" t="s">
        <v>4319</v>
      </c>
      <c r="E33" s="211" t="s">
        <v>4269</v>
      </c>
      <c r="F33" s="213">
        <v>325000</v>
      </c>
      <c r="G33" s="213">
        <v>325000</v>
      </c>
      <c r="H33" s="214">
        <v>43131</v>
      </c>
      <c r="I33" s="215">
        <v>0</v>
      </c>
      <c r="J33" s="215">
        <v>0</v>
      </c>
      <c r="K33" s="216">
        <v>0</v>
      </c>
      <c r="L33" s="216">
        <v>0</v>
      </c>
      <c r="M33" s="217">
        <f t="shared" si="0"/>
        <v>325000</v>
      </c>
      <c r="N33" s="210"/>
    </row>
    <row r="34" spans="1:14" s="209" customFormat="1" ht="75" x14ac:dyDescent="0.2">
      <c r="A34" s="210">
        <v>27</v>
      </c>
      <c r="B34" s="210">
        <v>4243</v>
      </c>
      <c r="C34" s="212" t="s">
        <v>4320</v>
      </c>
      <c r="D34" s="212" t="s">
        <v>4321</v>
      </c>
      <c r="E34" s="211" t="s">
        <v>4269</v>
      </c>
      <c r="F34" s="213">
        <v>106000</v>
      </c>
      <c r="G34" s="213">
        <v>106000</v>
      </c>
      <c r="H34" s="214">
        <v>43131</v>
      </c>
      <c r="I34" s="215">
        <v>0</v>
      </c>
      <c r="J34" s="215">
        <v>0</v>
      </c>
      <c r="K34" s="216">
        <v>0</v>
      </c>
      <c r="L34" s="216">
        <v>0</v>
      </c>
      <c r="M34" s="217">
        <f t="shared" si="0"/>
        <v>106000</v>
      </c>
      <c r="N34" s="210"/>
    </row>
    <row r="35" spans="1:14" s="209" customFormat="1" ht="60" x14ac:dyDescent="0.2">
      <c r="A35" s="210">
        <v>28</v>
      </c>
      <c r="B35" s="210">
        <v>7260</v>
      </c>
      <c r="C35" s="212" t="s">
        <v>4322</v>
      </c>
      <c r="D35" s="212" t="s">
        <v>4323</v>
      </c>
      <c r="E35" s="211" t="s">
        <v>4269</v>
      </c>
      <c r="F35" s="213">
        <v>834600</v>
      </c>
      <c r="G35" s="213">
        <v>834600</v>
      </c>
      <c r="H35" s="214">
        <v>43555</v>
      </c>
      <c r="I35" s="215">
        <v>0</v>
      </c>
      <c r="J35" s="215">
        <v>0</v>
      </c>
      <c r="K35" s="216">
        <v>0</v>
      </c>
      <c r="L35" s="216">
        <v>0</v>
      </c>
      <c r="M35" s="217">
        <f t="shared" si="0"/>
        <v>834600</v>
      </c>
      <c r="N35" s="210"/>
    </row>
    <row r="36" spans="1:14" s="209" customFormat="1" ht="75" x14ac:dyDescent="0.2">
      <c r="A36" s="210">
        <v>29</v>
      </c>
      <c r="B36" s="210">
        <v>7438</v>
      </c>
      <c r="C36" s="212" t="s">
        <v>4324</v>
      </c>
      <c r="D36" s="212" t="s">
        <v>4325</v>
      </c>
      <c r="E36" s="211" t="s">
        <v>4269</v>
      </c>
      <c r="F36" s="213">
        <v>390000</v>
      </c>
      <c r="G36" s="213">
        <v>390000</v>
      </c>
      <c r="H36" s="214">
        <v>43131</v>
      </c>
      <c r="I36" s="215">
        <v>0</v>
      </c>
      <c r="J36" s="215">
        <v>0</v>
      </c>
      <c r="K36" s="216">
        <v>0</v>
      </c>
      <c r="L36" s="216">
        <v>0</v>
      </c>
      <c r="M36" s="217">
        <f t="shared" si="0"/>
        <v>390000</v>
      </c>
      <c r="N36" s="210"/>
    </row>
    <row r="37" spans="1:14" s="209" customFormat="1" ht="75" x14ac:dyDescent="0.2">
      <c r="A37" s="210">
        <v>30</v>
      </c>
      <c r="B37" s="210">
        <v>4238</v>
      </c>
      <c r="C37" s="212" t="s">
        <v>4326</v>
      </c>
      <c r="D37" s="212" t="s">
        <v>4327</v>
      </c>
      <c r="E37" s="211" t="s">
        <v>4269</v>
      </c>
      <c r="F37" s="213">
        <v>587500</v>
      </c>
      <c r="G37" s="213">
        <v>587500</v>
      </c>
      <c r="H37" s="214">
        <v>43131</v>
      </c>
      <c r="I37" s="215">
        <v>0</v>
      </c>
      <c r="J37" s="215">
        <v>0</v>
      </c>
      <c r="K37" s="216">
        <v>0</v>
      </c>
      <c r="L37" s="216">
        <v>0</v>
      </c>
      <c r="M37" s="217">
        <f t="shared" si="0"/>
        <v>587500</v>
      </c>
      <c r="N37" s="210"/>
    </row>
    <row r="38" spans="1:14" s="209" customFormat="1" ht="60" x14ac:dyDescent="0.2">
      <c r="A38" s="210">
        <v>31</v>
      </c>
      <c r="B38" s="210">
        <v>7359</v>
      </c>
      <c r="C38" s="212" t="s">
        <v>4328</v>
      </c>
      <c r="D38" s="219" t="s">
        <v>4329</v>
      </c>
      <c r="E38" s="211" t="s">
        <v>4269</v>
      </c>
      <c r="F38" s="213">
        <v>859800</v>
      </c>
      <c r="G38" s="213">
        <v>859800</v>
      </c>
      <c r="H38" s="214">
        <v>43343</v>
      </c>
      <c r="I38" s="215">
        <v>0.6</v>
      </c>
      <c r="J38" s="215">
        <v>0</v>
      </c>
      <c r="K38" s="216">
        <v>0</v>
      </c>
      <c r="L38" s="216">
        <v>0</v>
      </c>
      <c r="M38" s="217">
        <f t="shared" si="0"/>
        <v>859800</v>
      </c>
      <c r="N38" s="210"/>
    </row>
    <row r="39" spans="1:14" s="209" customFormat="1" ht="60" x14ac:dyDescent="0.2">
      <c r="A39" s="210">
        <v>32</v>
      </c>
      <c r="B39" s="210">
        <v>116769</v>
      </c>
      <c r="C39" s="212" t="s">
        <v>4330</v>
      </c>
      <c r="D39" s="212" t="s">
        <v>4331</v>
      </c>
      <c r="E39" s="211" t="s">
        <v>4269</v>
      </c>
      <c r="F39" s="213">
        <v>1000000</v>
      </c>
      <c r="G39" s="213">
        <v>1000000</v>
      </c>
      <c r="H39" s="214">
        <v>43131</v>
      </c>
      <c r="I39" s="215">
        <v>0</v>
      </c>
      <c r="J39" s="215">
        <v>0</v>
      </c>
      <c r="K39" s="216">
        <v>178560.08</v>
      </c>
      <c r="L39" s="216">
        <v>435.21000000000004</v>
      </c>
      <c r="M39" s="217">
        <f t="shared" si="0"/>
        <v>821004.71000000008</v>
      </c>
      <c r="N39" s="210"/>
    </row>
    <row r="40" spans="1:14" s="209" customFormat="1" ht="75" x14ac:dyDescent="0.2">
      <c r="A40" s="210">
        <v>33</v>
      </c>
      <c r="B40" s="210">
        <v>7360</v>
      </c>
      <c r="C40" s="212" t="s">
        <v>4332</v>
      </c>
      <c r="D40" s="219" t="s">
        <v>4333</v>
      </c>
      <c r="E40" s="211" t="s">
        <v>4269</v>
      </c>
      <c r="F40" s="213">
        <v>978400</v>
      </c>
      <c r="G40" s="213">
        <v>978400</v>
      </c>
      <c r="H40" s="214">
        <v>43343</v>
      </c>
      <c r="I40" s="215">
        <v>0.6</v>
      </c>
      <c r="J40" s="215">
        <v>0</v>
      </c>
      <c r="K40" s="216">
        <v>0</v>
      </c>
      <c r="L40" s="216">
        <v>0</v>
      </c>
      <c r="M40" s="217">
        <f t="shared" si="0"/>
        <v>978400</v>
      </c>
      <c r="N40" s="210"/>
    </row>
    <row r="41" spans="1:14" s="209" customFormat="1" ht="105" x14ac:dyDescent="0.2">
      <c r="A41" s="210">
        <v>34</v>
      </c>
      <c r="B41" s="210">
        <v>6719</v>
      </c>
      <c r="C41" s="212" t="s">
        <v>4334</v>
      </c>
      <c r="D41" s="212" t="s">
        <v>4335</v>
      </c>
      <c r="E41" s="211" t="s">
        <v>4269</v>
      </c>
      <c r="F41" s="213">
        <v>2444000</v>
      </c>
      <c r="G41" s="213">
        <v>2444000</v>
      </c>
      <c r="H41" s="214">
        <v>43555</v>
      </c>
      <c r="I41" s="215">
        <v>0</v>
      </c>
      <c r="J41" s="215">
        <v>0</v>
      </c>
      <c r="K41" s="216">
        <v>0</v>
      </c>
      <c r="L41" s="216">
        <v>0</v>
      </c>
      <c r="M41" s="217">
        <f t="shared" si="0"/>
        <v>2444000</v>
      </c>
      <c r="N41" s="210"/>
    </row>
    <row r="42" spans="1:14" s="209" customFormat="1" ht="90" x14ac:dyDescent="0.2">
      <c r="A42" s="210">
        <v>35</v>
      </c>
      <c r="B42" s="210">
        <v>6912</v>
      </c>
      <c r="C42" s="212" t="s">
        <v>4336</v>
      </c>
      <c r="D42" s="212" t="s">
        <v>4337</v>
      </c>
      <c r="E42" s="211" t="s">
        <v>4269</v>
      </c>
      <c r="F42" s="213">
        <v>250000</v>
      </c>
      <c r="G42" s="213">
        <v>250000</v>
      </c>
      <c r="H42" s="214">
        <v>43131</v>
      </c>
      <c r="I42" s="215">
        <v>0</v>
      </c>
      <c r="J42" s="215">
        <v>0</v>
      </c>
      <c r="K42" s="216">
        <v>0</v>
      </c>
      <c r="L42" s="216">
        <v>0</v>
      </c>
      <c r="M42" s="217">
        <f t="shared" si="0"/>
        <v>250000</v>
      </c>
      <c r="N42" s="210"/>
    </row>
    <row r="43" spans="1:14" s="209" customFormat="1" ht="60" x14ac:dyDescent="0.2">
      <c r="A43" s="210">
        <v>36</v>
      </c>
      <c r="B43" s="210">
        <v>7106</v>
      </c>
      <c r="C43" s="212" t="s">
        <v>4338</v>
      </c>
      <c r="D43" s="212" t="s">
        <v>4339</v>
      </c>
      <c r="E43" s="211" t="s">
        <v>4269</v>
      </c>
      <c r="F43" s="213">
        <v>598000</v>
      </c>
      <c r="G43" s="213">
        <v>598000</v>
      </c>
      <c r="H43" s="214">
        <v>43555</v>
      </c>
      <c r="I43" s="215">
        <v>0</v>
      </c>
      <c r="J43" s="215">
        <v>0</v>
      </c>
      <c r="K43" s="216">
        <v>0</v>
      </c>
      <c r="L43" s="216">
        <v>0</v>
      </c>
      <c r="M43" s="217">
        <f t="shared" si="0"/>
        <v>598000</v>
      </c>
      <c r="N43" s="210"/>
    </row>
    <row r="44" spans="1:14" s="209" customFormat="1" ht="45" x14ac:dyDescent="0.2">
      <c r="A44" s="210">
        <v>37</v>
      </c>
      <c r="B44" s="210" t="s">
        <v>4340</v>
      </c>
      <c r="C44" s="212" t="s">
        <v>4341</v>
      </c>
      <c r="D44" s="212" t="s">
        <v>4342</v>
      </c>
      <c r="E44" s="211" t="s">
        <v>4269</v>
      </c>
      <c r="F44" s="213">
        <v>1300000</v>
      </c>
      <c r="G44" s="213">
        <v>1300000</v>
      </c>
      <c r="H44" s="214">
        <v>43555</v>
      </c>
      <c r="I44" s="215">
        <v>0</v>
      </c>
      <c r="J44" s="215">
        <v>0</v>
      </c>
      <c r="K44" s="216">
        <v>0</v>
      </c>
      <c r="L44" s="216">
        <v>0</v>
      </c>
      <c r="M44" s="217">
        <f t="shared" si="0"/>
        <v>1300000</v>
      </c>
      <c r="N44" s="210"/>
    </row>
    <row r="45" spans="1:14" s="209" customFormat="1" ht="105" x14ac:dyDescent="0.2">
      <c r="A45" s="210">
        <v>38</v>
      </c>
      <c r="B45" s="210">
        <v>7503</v>
      </c>
      <c r="C45" s="212" t="s">
        <v>4343</v>
      </c>
      <c r="D45" s="218" t="s">
        <v>4344</v>
      </c>
      <c r="E45" s="211" t="s">
        <v>4269</v>
      </c>
      <c r="F45" s="213">
        <v>4000000</v>
      </c>
      <c r="G45" s="213">
        <v>4000000</v>
      </c>
      <c r="H45" s="214">
        <v>43555</v>
      </c>
      <c r="I45" s="215">
        <v>0</v>
      </c>
      <c r="J45" s="215">
        <v>0</v>
      </c>
      <c r="K45" s="216">
        <v>0</v>
      </c>
      <c r="L45" s="216">
        <v>0</v>
      </c>
      <c r="M45" s="217">
        <f t="shared" si="0"/>
        <v>4000000</v>
      </c>
      <c r="N45" s="210"/>
    </row>
    <row r="46" spans="1:14" s="209" customFormat="1" ht="105" x14ac:dyDescent="0.2">
      <c r="A46" s="210">
        <v>39</v>
      </c>
      <c r="B46" s="210">
        <v>7495</v>
      </c>
      <c r="C46" s="212" t="s">
        <v>4345</v>
      </c>
      <c r="D46" s="212" t="s">
        <v>4346</v>
      </c>
      <c r="E46" s="211" t="s">
        <v>4269</v>
      </c>
      <c r="F46" s="213">
        <v>588000</v>
      </c>
      <c r="G46" s="213">
        <v>588000</v>
      </c>
      <c r="H46" s="214">
        <v>43131</v>
      </c>
      <c r="I46" s="215">
        <v>0</v>
      </c>
      <c r="J46" s="215">
        <v>0</v>
      </c>
      <c r="K46" s="216">
        <v>0</v>
      </c>
      <c r="L46" s="216">
        <v>0</v>
      </c>
      <c r="M46" s="217">
        <f t="shared" si="0"/>
        <v>588000</v>
      </c>
      <c r="N46" s="210"/>
    </row>
    <row r="47" spans="1:14" s="209" customFormat="1" ht="60" x14ac:dyDescent="0.2">
      <c r="A47" s="210">
        <v>40</v>
      </c>
      <c r="B47" s="210">
        <v>7510</v>
      </c>
      <c r="C47" s="212" t="s">
        <v>4347</v>
      </c>
      <c r="D47" s="212" t="s">
        <v>4348</v>
      </c>
      <c r="E47" s="211" t="s">
        <v>4269</v>
      </c>
      <c r="F47" s="213">
        <v>240400</v>
      </c>
      <c r="G47" s="213">
        <v>240400</v>
      </c>
      <c r="H47" s="214">
        <v>43131</v>
      </c>
      <c r="I47" s="215">
        <v>0</v>
      </c>
      <c r="J47" s="215">
        <v>0</v>
      </c>
      <c r="K47" s="216">
        <v>0</v>
      </c>
      <c r="L47" s="216">
        <v>0</v>
      </c>
      <c r="M47" s="217">
        <f t="shared" si="0"/>
        <v>240400</v>
      </c>
      <c r="N47" s="210"/>
    </row>
    <row r="48" spans="1:14" s="209" customFormat="1" ht="60" x14ac:dyDescent="0.2">
      <c r="A48" s="210">
        <v>41</v>
      </c>
      <c r="B48" s="210">
        <v>4743</v>
      </c>
      <c r="C48" s="212" t="s">
        <v>4349</v>
      </c>
      <c r="D48" s="212" t="s">
        <v>4350</v>
      </c>
      <c r="E48" s="211" t="s">
        <v>4269</v>
      </c>
      <c r="F48" s="213">
        <v>507000</v>
      </c>
      <c r="G48" s="213">
        <v>507000</v>
      </c>
      <c r="H48" s="214">
        <v>43343</v>
      </c>
      <c r="I48" s="215">
        <v>0</v>
      </c>
      <c r="J48" s="215">
        <v>0</v>
      </c>
      <c r="K48" s="216">
        <v>0</v>
      </c>
      <c r="L48" s="216">
        <v>0</v>
      </c>
      <c r="M48" s="217">
        <f t="shared" si="0"/>
        <v>507000</v>
      </c>
      <c r="N48" s="210" t="s">
        <v>3360</v>
      </c>
    </row>
    <row r="49" spans="1:14" s="209" customFormat="1" ht="60" x14ac:dyDescent="0.2">
      <c r="A49" s="210">
        <v>42</v>
      </c>
      <c r="B49" s="210">
        <v>5922</v>
      </c>
      <c r="C49" s="212" t="s">
        <v>4351</v>
      </c>
      <c r="D49" s="212" t="s">
        <v>4352</v>
      </c>
      <c r="E49" s="211" t="s">
        <v>4269</v>
      </c>
      <c r="F49" s="213">
        <v>850000</v>
      </c>
      <c r="G49" s="213">
        <v>850000</v>
      </c>
      <c r="H49" s="214">
        <v>43131</v>
      </c>
      <c r="I49" s="215">
        <v>0</v>
      </c>
      <c r="J49" s="215">
        <v>0</v>
      </c>
      <c r="K49" s="216">
        <v>0</v>
      </c>
      <c r="L49" s="216">
        <v>0</v>
      </c>
      <c r="M49" s="217">
        <f t="shared" si="0"/>
        <v>850000</v>
      </c>
      <c r="N49" s="210"/>
    </row>
    <row r="50" spans="1:14" s="209" customFormat="1" ht="75" x14ac:dyDescent="0.2">
      <c r="A50" s="210">
        <v>43</v>
      </c>
      <c r="B50" s="210">
        <v>4144</v>
      </c>
      <c r="C50" s="211" t="s">
        <v>4353</v>
      </c>
      <c r="D50" s="212" t="s">
        <v>4354</v>
      </c>
      <c r="E50" s="211" t="s">
        <v>4269</v>
      </c>
      <c r="F50" s="213">
        <v>478800</v>
      </c>
      <c r="G50" s="213">
        <v>478800</v>
      </c>
      <c r="H50" s="214">
        <v>43343</v>
      </c>
      <c r="I50" s="215">
        <v>0</v>
      </c>
      <c r="J50" s="215">
        <v>0</v>
      </c>
      <c r="K50" s="216">
        <v>0</v>
      </c>
      <c r="L50" s="216">
        <v>0</v>
      </c>
      <c r="M50" s="217">
        <f t="shared" si="0"/>
        <v>478800</v>
      </c>
      <c r="N50" s="210" t="s">
        <v>3360</v>
      </c>
    </row>
    <row r="51" spans="1:14" s="209" customFormat="1" ht="60" x14ac:dyDescent="0.2">
      <c r="A51" s="210">
        <v>44</v>
      </c>
      <c r="B51" s="210">
        <v>4906</v>
      </c>
      <c r="C51" s="212" t="s">
        <v>4355</v>
      </c>
      <c r="D51" s="212" t="s">
        <v>4356</v>
      </c>
      <c r="E51" s="211" t="s">
        <v>4269</v>
      </c>
      <c r="F51" s="213">
        <v>144348</v>
      </c>
      <c r="G51" s="213">
        <v>144348</v>
      </c>
      <c r="H51" s="214">
        <v>43343</v>
      </c>
      <c r="I51" s="215">
        <v>0</v>
      </c>
      <c r="J51" s="215">
        <v>0</v>
      </c>
      <c r="K51" s="216">
        <v>0</v>
      </c>
      <c r="L51" s="216">
        <v>0</v>
      </c>
      <c r="M51" s="217">
        <f t="shared" si="0"/>
        <v>144348</v>
      </c>
      <c r="N51" s="210" t="s">
        <v>3360</v>
      </c>
    </row>
    <row r="52" spans="1:14" s="209" customFormat="1" ht="60" x14ac:dyDescent="0.2">
      <c r="A52" s="210">
        <v>45</v>
      </c>
      <c r="B52" s="210">
        <v>5786</v>
      </c>
      <c r="C52" s="212" t="s">
        <v>4357</v>
      </c>
      <c r="D52" s="212" t="s">
        <v>4358</v>
      </c>
      <c r="E52" s="211" t="s">
        <v>4269</v>
      </c>
      <c r="F52" s="213">
        <v>73152</v>
      </c>
      <c r="G52" s="213">
        <v>73152</v>
      </c>
      <c r="H52" s="214">
        <v>43555</v>
      </c>
      <c r="I52" s="215">
        <v>0</v>
      </c>
      <c r="J52" s="215">
        <v>0</v>
      </c>
      <c r="K52" s="216">
        <v>0</v>
      </c>
      <c r="L52" s="216">
        <v>0</v>
      </c>
      <c r="M52" s="217">
        <f t="shared" si="0"/>
        <v>73152</v>
      </c>
      <c r="N52" s="210" t="s">
        <v>3360</v>
      </c>
    </row>
    <row r="53" spans="1:14" s="209" customFormat="1" ht="45" x14ac:dyDescent="0.2">
      <c r="A53" s="210">
        <v>46</v>
      </c>
      <c r="B53" s="210" t="s">
        <v>91</v>
      </c>
      <c r="C53" s="212" t="s">
        <v>4359</v>
      </c>
      <c r="D53" s="212" t="s">
        <v>4360</v>
      </c>
      <c r="E53" s="211" t="s">
        <v>4269</v>
      </c>
      <c r="F53" s="213">
        <v>8058550</v>
      </c>
      <c r="G53" s="213">
        <v>8058550</v>
      </c>
      <c r="H53" s="214">
        <v>43131</v>
      </c>
      <c r="I53" s="215">
        <v>0</v>
      </c>
      <c r="J53" s="215">
        <v>0</v>
      </c>
      <c r="K53" s="216">
        <v>0</v>
      </c>
      <c r="L53" s="216">
        <v>0</v>
      </c>
      <c r="M53" s="217">
        <f t="shared" si="0"/>
        <v>8058550</v>
      </c>
      <c r="N53" s="210" t="s">
        <v>3360</v>
      </c>
    </row>
    <row r="54" spans="1:14" s="209" customFormat="1" ht="45" x14ac:dyDescent="0.2">
      <c r="A54" s="210">
        <v>47</v>
      </c>
      <c r="B54" s="210" t="s">
        <v>91</v>
      </c>
      <c r="C54" s="212" t="s">
        <v>4361</v>
      </c>
      <c r="D54" s="212" t="s">
        <v>4362</v>
      </c>
      <c r="E54" s="211" t="s">
        <v>4269</v>
      </c>
      <c r="F54" s="213">
        <v>300000</v>
      </c>
      <c r="G54" s="213">
        <v>300000</v>
      </c>
      <c r="H54" s="214">
        <v>43343</v>
      </c>
      <c r="I54" s="215">
        <v>0</v>
      </c>
      <c r="J54" s="215">
        <v>0</v>
      </c>
      <c r="K54" s="216">
        <v>0</v>
      </c>
      <c r="L54" s="216">
        <v>0</v>
      </c>
      <c r="M54" s="217">
        <f t="shared" si="0"/>
        <v>300000</v>
      </c>
      <c r="N54" s="210"/>
    </row>
    <row r="55" spans="1:14" s="209" customFormat="1" ht="45" x14ac:dyDescent="0.2">
      <c r="A55" s="210">
        <v>48</v>
      </c>
      <c r="B55" s="210">
        <v>124545</v>
      </c>
      <c r="C55" s="212" t="s">
        <v>4363</v>
      </c>
      <c r="D55" s="212" t="s">
        <v>4364</v>
      </c>
      <c r="E55" s="211" t="s">
        <v>4269</v>
      </c>
      <c r="F55" s="213">
        <v>4380000</v>
      </c>
      <c r="G55" s="213">
        <v>4380000</v>
      </c>
      <c r="H55" s="214">
        <v>42885</v>
      </c>
      <c r="I55" s="215">
        <v>1</v>
      </c>
      <c r="J55" s="215">
        <v>0</v>
      </c>
      <c r="K55" s="216">
        <v>3879000</v>
      </c>
      <c r="L55" s="216">
        <v>2650.6800000000003</v>
      </c>
      <c r="M55" s="217">
        <f t="shared" si="0"/>
        <v>498349.32</v>
      </c>
      <c r="N55" s="210"/>
    </row>
    <row r="56" spans="1:14" s="209" customFormat="1" ht="105" x14ac:dyDescent="0.2">
      <c r="A56" s="210">
        <v>49</v>
      </c>
      <c r="B56" s="210">
        <v>132907</v>
      </c>
      <c r="C56" s="212" t="s">
        <v>4365</v>
      </c>
      <c r="D56" s="212" t="s">
        <v>4366</v>
      </c>
      <c r="E56" s="211" t="s">
        <v>4269</v>
      </c>
      <c r="F56" s="213">
        <v>3558000</v>
      </c>
      <c r="G56" s="213">
        <v>3558000</v>
      </c>
      <c r="H56" s="214">
        <v>43190</v>
      </c>
      <c r="I56" s="215">
        <v>0.9</v>
      </c>
      <c r="J56" s="215">
        <v>0</v>
      </c>
      <c r="K56" s="216">
        <v>0</v>
      </c>
      <c r="L56" s="216">
        <v>2354.4899999999998</v>
      </c>
      <c r="M56" s="217">
        <f t="shared" si="0"/>
        <v>3555645.51</v>
      </c>
      <c r="N56" s="210"/>
    </row>
    <row r="57" spans="1:14" ht="60" x14ac:dyDescent="0.2">
      <c r="A57" s="210">
        <v>50</v>
      </c>
      <c r="B57" s="210">
        <v>125986</v>
      </c>
      <c r="C57" s="211" t="s">
        <v>4367</v>
      </c>
      <c r="D57" s="212" t="s">
        <v>4368</v>
      </c>
      <c r="E57" s="211" t="s">
        <v>4269</v>
      </c>
      <c r="F57" s="213">
        <v>279950</v>
      </c>
      <c r="G57" s="213">
        <v>279950</v>
      </c>
      <c r="H57" s="214">
        <v>42825</v>
      </c>
      <c r="I57" s="215">
        <v>0.3</v>
      </c>
      <c r="J57" s="215">
        <v>0</v>
      </c>
      <c r="K57" s="216">
        <v>0</v>
      </c>
      <c r="L57" s="216">
        <v>618.67999999999995</v>
      </c>
      <c r="M57" s="217">
        <f t="shared" si="0"/>
        <v>279331.32</v>
      </c>
      <c r="N57" s="210"/>
    </row>
    <row r="58" spans="1:14" ht="60" x14ac:dyDescent="0.2">
      <c r="A58" s="210">
        <v>51</v>
      </c>
      <c r="B58" s="210">
        <v>137824</v>
      </c>
      <c r="C58" s="212" t="s">
        <v>4369</v>
      </c>
      <c r="D58" s="212" t="s">
        <v>4370</v>
      </c>
      <c r="E58" s="211" t="s">
        <v>4269</v>
      </c>
      <c r="F58" s="213">
        <v>170000</v>
      </c>
      <c r="G58" s="213">
        <v>170000</v>
      </c>
      <c r="H58" s="214">
        <v>43343</v>
      </c>
      <c r="I58" s="215">
        <v>0</v>
      </c>
      <c r="J58" s="215">
        <v>0</v>
      </c>
      <c r="K58" s="216">
        <v>0</v>
      </c>
      <c r="L58" s="216">
        <v>0</v>
      </c>
      <c r="M58" s="217">
        <f t="shared" si="0"/>
        <v>170000</v>
      </c>
      <c r="N58" s="210"/>
    </row>
    <row r="59" spans="1:14" ht="45" x14ac:dyDescent="0.2">
      <c r="A59" s="210">
        <v>52</v>
      </c>
      <c r="B59" s="210">
        <v>134232</v>
      </c>
      <c r="C59" s="212" t="s">
        <v>4371</v>
      </c>
      <c r="D59" s="212" t="s">
        <v>4372</v>
      </c>
      <c r="E59" s="212" t="s">
        <v>4269</v>
      </c>
      <c r="F59" s="213">
        <v>365000</v>
      </c>
      <c r="G59" s="213">
        <v>365000</v>
      </c>
      <c r="H59" s="214">
        <v>42978</v>
      </c>
      <c r="I59" s="215">
        <v>0.9</v>
      </c>
      <c r="J59" s="215">
        <v>0</v>
      </c>
      <c r="K59" s="216">
        <v>0</v>
      </c>
      <c r="L59" s="216">
        <v>0</v>
      </c>
      <c r="M59" s="217">
        <f t="shared" si="0"/>
        <v>365000</v>
      </c>
      <c r="N59" s="220"/>
    </row>
    <row r="60" spans="1:14" ht="60" x14ac:dyDescent="0.2">
      <c r="A60" s="210">
        <v>53</v>
      </c>
      <c r="B60" s="210">
        <v>134239</v>
      </c>
      <c r="C60" s="212" t="s">
        <v>4373</v>
      </c>
      <c r="D60" s="212" t="s">
        <v>4374</v>
      </c>
      <c r="E60" s="212" t="s">
        <v>4269</v>
      </c>
      <c r="F60" s="213">
        <v>485000</v>
      </c>
      <c r="G60" s="213">
        <v>485000</v>
      </c>
      <c r="H60" s="214">
        <v>42948</v>
      </c>
      <c r="I60" s="215">
        <v>0.9</v>
      </c>
      <c r="J60" s="215">
        <v>0</v>
      </c>
      <c r="K60" s="216">
        <v>0</v>
      </c>
      <c r="L60" s="216">
        <v>0</v>
      </c>
      <c r="M60" s="217">
        <f t="shared" si="0"/>
        <v>485000</v>
      </c>
      <c r="N60" s="210"/>
    </row>
    <row r="61" spans="1:14" ht="60" x14ac:dyDescent="0.2">
      <c r="A61" s="210">
        <v>54</v>
      </c>
      <c r="B61" s="210">
        <v>137394</v>
      </c>
      <c r="C61" s="212" t="s">
        <v>4375</v>
      </c>
      <c r="D61" s="212" t="s">
        <v>4376</v>
      </c>
      <c r="E61" s="212" t="s">
        <v>4269</v>
      </c>
      <c r="F61" s="213">
        <v>570000</v>
      </c>
      <c r="G61" s="213">
        <v>570000</v>
      </c>
      <c r="H61" s="214">
        <v>42886</v>
      </c>
      <c r="I61" s="215">
        <v>0.3</v>
      </c>
      <c r="J61" s="215">
        <v>0</v>
      </c>
      <c r="K61" s="216">
        <v>0</v>
      </c>
      <c r="L61" s="221">
        <v>128.36000000000001</v>
      </c>
      <c r="M61" s="217">
        <f t="shared" si="0"/>
        <v>569871.64</v>
      </c>
      <c r="N61" s="210"/>
    </row>
    <row r="62" spans="1:14" ht="60" x14ac:dyDescent="0.2">
      <c r="A62" s="210">
        <v>55</v>
      </c>
      <c r="B62" s="210">
        <v>136423</v>
      </c>
      <c r="C62" s="212" t="s">
        <v>4377</v>
      </c>
      <c r="D62" s="212" t="s">
        <v>4378</v>
      </c>
      <c r="E62" s="212" t="s">
        <v>4269</v>
      </c>
      <c r="F62" s="213">
        <v>317000</v>
      </c>
      <c r="G62" s="213">
        <v>317000</v>
      </c>
      <c r="H62" s="214">
        <v>43555</v>
      </c>
      <c r="I62" s="215">
        <v>0.3</v>
      </c>
      <c r="J62" s="215">
        <v>0</v>
      </c>
      <c r="K62" s="216">
        <v>0</v>
      </c>
      <c r="L62" s="216">
        <v>0</v>
      </c>
      <c r="M62" s="217">
        <f t="shared" si="0"/>
        <v>317000</v>
      </c>
      <c r="N62" s="210"/>
    </row>
    <row r="63" spans="1:14" s="205" customFormat="1" ht="45" x14ac:dyDescent="0.2">
      <c r="A63" s="210">
        <v>56</v>
      </c>
      <c r="B63" s="210">
        <v>112741</v>
      </c>
      <c r="C63" s="212" t="s">
        <v>4379</v>
      </c>
      <c r="D63" s="212" t="s">
        <v>4380</v>
      </c>
      <c r="E63" s="212" t="s">
        <v>4269</v>
      </c>
      <c r="F63" s="213">
        <v>3000000</v>
      </c>
      <c r="G63" s="213">
        <v>3000000</v>
      </c>
      <c r="H63" s="214">
        <v>43555</v>
      </c>
      <c r="I63" s="215">
        <v>0</v>
      </c>
      <c r="J63" s="215">
        <v>0</v>
      </c>
      <c r="K63" s="216">
        <v>0</v>
      </c>
      <c r="L63" s="216">
        <v>0</v>
      </c>
      <c r="M63" s="217">
        <f t="shared" si="0"/>
        <v>3000000</v>
      </c>
      <c r="N63" s="210"/>
    </row>
    <row r="64" spans="1:14" s="205" customFormat="1" ht="60" x14ac:dyDescent="0.2">
      <c r="A64" s="210">
        <v>57</v>
      </c>
      <c r="B64" s="210">
        <v>7872</v>
      </c>
      <c r="C64" s="212" t="s">
        <v>4381</v>
      </c>
      <c r="D64" s="212" t="s">
        <v>4382</v>
      </c>
      <c r="E64" s="212" t="s">
        <v>4269</v>
      </c>
      <c r="F64" s="213">
        <v>225000</v>
      </c>
      <c r="G64" s="213">
        <v>225000</v>
      </c>
      <c r="H64" s="214">
        <v>43343</v>
      </c>
      <c r="I64" s="215">
        <v>0</v>
      </c>
      <c r="J64" s="215">
        <v>0</v>
      </c>
      <c r="K64" s="216">
        <v>0</v>
      </c>
      <c r="L64" s="216">
        <v>0</v>
      </c>
      <c r="M64" s="217">
        <f t="shared" si="0"/>
        <v>225000</v>
      </c>
      <c r="N64" s="220"/>
    </row>
    <row r="65" spans="1:14" s="205" customFormat="1" ht="60" x14ac:dyDescent="0.2">
      <c r="A65" s="210">
        <v>58</v>
      </c>
      <c r="B65" s="210" t="s">
        <v>91</v>
      </c>
      <c r="C65" s="212" t="s">
        <v>4383</v>
      </c>
      <c r="D65" s="212" t="s">
        <v>4384</v>
      </c>
      <c r="E65" s="212" t="s">
        <v>4269</v>
      </c>
      <c r="F65" s="213">
        <v>350000</v>
      </c>
      <c r="G65" s="213">
        <v>350000</v>
      </c>
      <c r="H65" s="214">
        <v>43343</v>
      </c>
      <c r="I65" s="215">
        <v>1</v>
      </c>
      <c r="J65" s="215">
        <v>0</v>
      </c>
      <c r="K65" s="216">
        <v>0</v>
      </c>
      <c r="L65" s="216">
        <v>0</v>
      </c>
      <c r="M65" s="217">
        <f t="shared" si="0"/>
        <v>350000</v>
      </c>
      <c r="N65" s="220"/>
    </row>
    <row r="66" spans="1:14" s="205" customFormat="1" ht="75" x14ac:dyDescent="0.2">
      <c r="A66" s="210">
        <v>59</v>
      </c>
      <c r="B66" s="210" t="s">
        <v>91</v>
      </c>
      <c r="C66" s="212" t="s">
        <v>4385</v>
      </c>
      <c r="D66" s="212" t="s">
        <v>4386</v>
      </c>
      <c r="E66" s="212" t="s">
        <v>4269</v>
      </c>
      <c r="F66" s="213">
        <v>150000</v>
      </c>
      <c r="G66" s="213">
        <v>150000</v>
      </c>
      <c r="H66" s="214">
        <v>43131</v>
      </c>
      <c r="I66" s="215">
        <v>0</v>
      </c>
      <c r="J66" s="215">
        <v>0</v>
      </c>
      <c r="K66" s="216">
        <v>0</v>
      </c>
      <c r="L66" s="216">
        <v>0</v>
      </c>
      <c r="M66" s="217">
        <f t="shared" si="0"/>
        <v>150000</v>
      </c>
      <c r="N66" s="220"/>
    </row>
    <row r="67" spans="1:14" s="205" customFormat="1" ht="60" x14ac:dyDescent="0.2">
      <c r="A67" s="210">
        <v>60</v>
      </c>
      <c r="B67" s="210" t="s">
        <v>91</v>
      </c>
      <c r="C67" s="212" t="s">
        <v>4387</v>
      </c>
      <c r="D67" s="212" t="s">
        <v>4388</v>
      </c>
      <c r="E67" s="212" t="s">
        <v>4269</v>
      </c>
      <c r="F67" s="213">
        <v>100000</v>
      </c>
      <c r="G67" s="213">
        <v>100000</v>
      </c>
      <c r="H67" s="214">
        <v>43131</v>
      </c>
      <c r="I67" s="215">
        <v>0</v>
      </c>
      <c r="J67" s="215">
        <v>0</v>
      </c>
      <c r="K67" s="216">
        <v>0</v>
      </c>
      <c r="L67" s="216">
        <v>0</v>
      </c>
      <c r="M67" s="217">
        <f t="shared" si="0"/>
        <v>100000</v>
      </c>
      <c r="N67" s="220"/>
    </row>
    <row r="68" spans="1:14" s="205" customFormat="1" ht="60.75" thickBot="1" x14ac:dyDescent="0.25">
      <c r="A68" s="222">
        <v>61</v>
      </c>
      <c r="B68" s="222">
        <v>127758</v>
      </c>
      <c r="C68" s="211" t="s">
        <v>4389</v>
      </c>
      <c r="D68" s="212" t="s">
        <v>4390</v>
      </c>
      <c r="E68" s="211" t="s">
        <v>4269</v>
      </c>
      <c r="F68" s="213">
        <v>968500</v>
      </c>
      <c r="G68" s="213">
        <v>968500</v>
      </c>
      <c r="H68" s="214">
        <v>43343</v>
      </c>
      <c r="I68" s="215">
        <v>0.6</v>
      </c>
      <c r="J68" s="215">
        <v>0</v>
      </c>
      <c r="K68" s="216">
        <v>0</v>
      </c>
      <c r="L68" s="216">
        <v>0</v>
      </c>
      <c r="M68" s="217">
        <f t="shared" si="0"/>
        <v>968500</v>
      </c>
      <c r="N68" s="210" t="s">
        <v>3360</v>
      </c>
    </row>
    <row r="69" spans="1:14" s="205" customFormat="1" ht="16.5" thickBot="1" x14ac:dyDescent="0.3">
      <c r="B69" s="223"/>
      <c r="C69" s="224"/>
      <c r="D69" s="224"/>
      <c r="E69" s="39" t="s">
        <v>38</v>
      </c>
      <c r="F69" s="41">
        <f>SUM(F8:F68)</f>
        <v>91000000</v>
      </c>
      <c r="G69" s="42">
        <f>SUM(G8:G68)</f>
        <v>91000000</v>
      </c>
      <c r="H69" s="225"/>
      <c r="I69" s="226"/>
      <c r="J69" s="226"/>
      <c r="K69" s="41">
        <f>SUM(K8:K68)</f>
        <v>4057560.08</v>
      </c>
      <c r="L69" s="42">
        <f>SUM(L8:L68)</f>
        <v>6187.42</v>
      </c>
      <c r="M69" s="43">
        <f t="shared" si="0"/>
        <v>86936252.5</v>
      </c>
      <c r="N69" s="225"/>
    </row>
    <row r="70" spans="1:14" s="205" customFormat="1" ht="15.75" x14ac:dyDescent="0.25">
      <c r="B70" s="223"/>
      <c r="C70" s="174"/>
      <c r="D70" s="13"/>
      <c r="E70" s="13"/>
      <c r="F70" s="13"/>
      <c r="G70" s="13"/>
      <c r="H70" s="13"/>
      <c r="I70" s="13"/>
      <c r="J70" s="13"/>
      <c r="K70" s="13"/>
    </row>
    <row r="71" spans="1:14" s="205" customFormat="1" x14ac:dyDescent="0.2">
      <c r="B71" s="223"/>
      <c r="C71" s="227"/>
      <c r="D71" s="227"/>
      <c r="E71" s="227"/>
      <c r="F71" s="227"/>
      <c r="G71" s="227"/>
      <c r="H71" s="227"/>
      <c r="I71" s="227"/>
      <c r="J71" s="227"/>
    </row>
    <row r="72" spans="1:14" s="205" customFormat="1" x14ac:dyDescent="0.2">
      <c r="B72" s="223"/>
      <c r="C72" s="227"/>
      <c r="D72" s="227"/>
      <c r="E72" s="227"/>
      <c r="F72" s="227"/>
      <c r="G72" s="227"/>
      <c r="H72" s="227"/>
      <c r="I72" s="227"/>
      <c r="J72" s="227"/>
    </row>
    <row r="73" spans="1:14" s="205" customFormat="1" x14ac:dyDescent="0.2">
      <c r="B73" s="223"/>
      <c r="C73" s="228"/>
      <c r="D73" s="224"/>
      <c r="E73" s="224"/>
      <c r="F73" s="224"/>
      <c r="G73" s="224"/>
      <c r="H73" s="224"/>
      <c r="I73" s="224"/>
      <c r="J73" s="224"/>
    </row>
    <row r="74" spans="1:14" s="205" customFormat="1" x14ac:dyDescent="0.2">
      <c r="C74" s="227"/>
      <c r="D74" s="227"/>
      <c r="E74" s="227"/>
      <c r="F74" s="229"/>
      <c r="G74" s="229"/>
      <c r="H74" s="227"/>
      <c r="I74" s="227"/>
      <c r="J74" s="227"/>
    </row>
    <row r="75" spans="1:14" s="205" customFormat="1" x14ac:dyDescent="0.2">
      <c r="C75" s="228"/>
      <c r="D75" s="224"/>
      <c r="E75" s="224"/>
      <c r="F75" s="230"/>
      <c r="G75" s="230"/>
      <c r="H75" s="224"/>
      <c r="I75" s="231"/>
      <c r="J75" s="224"/>
    </row>
    <row r="76" spans="1:14" s="205" customFormat="1" ht="15.75" x14ac:dyDescent="0.25">
      <c r="C76" s="228"/>
      <c r="D76" s="224"/>
      <c r="E76" s="224"/>
      <c r="F76" s="230"/>
      <c r="G76" s="230"/>
      <c r="H76" s="224"/>
      <c r="I76" s="232"/>
      <c r="J76" s="224"/>
    </row>
    <row r="77" spans="1:14" x14ac:dyDescent="0.2">
      <c r="A77" s="205"/>
      <c r="B77" s="205"/>
      <c r="C77" s="228"/>
      <c r="D77" s="224"/>
      <c r="E77" s="224"/>
      <c r="F77" s="233"/>
      <c r="G77" s="230"/>
      <c r="H77" s="224"/>
      <c r="I77" s="230"/>
      <c r="J77" s="224"/>
      <c r="K77" s="205"/>
      <c r="L77" s="205"/>
      <c r="M77" s="205"/>
      <c r="N77" s="205"/>
    </row>
    <row r="78" spans="1:14" x14ac:dyDescent="0.2">
      <c r="A78" s="205"/>
      <c r="B78" s="205"/>
      <c r="C78" s="228"/>
      <c r="D78" s="224"/>
      <c r="E78" s="224"/>
      <c r="F78" s="230"/>
      <c r="G78" s="224"/>
      <c r="H78" s="224"/>
      <c r="I78" s="224"/>
      <c r="J78" s="224"/>
      <c r="K78" s="205"/>
      <c r="L78" s="205"/>
      <c r="M78" s="205"/>
      <c r="N78" s="205"/>
    </row>
    <row r="79" spans="1:14" x14ac:dyDescent="0.2">
      <c r="A79" s="205"/>
      <c r="B79" s="205"/>
      <c r="C79" s="228"/>
      <c r="D79" s="224"/>
      <c r="E79" s="224"/>
      <c r="F79" s="224"/>
      <c r="G79" s="224"/>
      <c r="H79" s="224"/>
      <c r="I79" s="224"/>
      <c r="J79" s="224"/>
      <c r="K79" s="205"/>
      <c r="L79" s="205"/>
      <c r="M79" s="205"/>
      <c r="N79" s="205"/>
    </row>
    <row r="80" spans="1:14" x14ac:dyDescent="0.2">
      <c r="A80" s="205"/>
      <c r="B80" s="205"/>
      <c r="C80" s="228"/>
      <c r="D80" s="224"/>
      <c r="E80" s="224"/>
      <c r="F80" s="224"/>
      <c r="G80" s="230">
        <f>G76-F78</f>
        <v>0</v>
      </c>
      <c r="H80" s="224"/>
      <c r="I80" s="224"/>
      <c r="J80" s="224"/>
      <c r="K80" s="205"/>
      <c r="L80" s="205"/>
      <c r="M80" s="205"/>
      <c r="N80" s="205"/>
    </row>
    <row r="81" spans="1:14" x14ac:dyDescent="0.2">
      <c r="A81" s="205"/>
      <c r="B81" s="205"/>
      <c r="C81" s="228"/>
      <c r="D81" s="205"/>
      <c r="E81" s="205"/>
      <c r="F81" s="205"/>
      <c r="G81" s="205"/>
      <c r="H81" s="205"/>
      <c r="I81" s="205"/>
      <c r="J81" s="205"/>
      <c r="K81" s="205"/>
      <c r="L81" s="205"/>
      <c r="M81" s="205"/>
      <c r="N81" s="205"/>
    </row>
    <row r="82" spans="1:14" x14ac:dyDescent="0.2">
      <c r="A82" s="205"/>
      <c r="B82" s="205"/>
      <c r="C82" s="228"/>
      <c r="D82" s="205"/>
      <c r="E82" s="205"/>
      <c r="F82" s="205"/>
      <c r="G82" s="205"/>
      <c r="H82" s="205"/>
      <c r="I82" s="205"/>
      <c r="J82" s="205"/>
      <c r="K82" s="205"/>
      <c r="L82" s="205"/>
      <c r="M82" s="205"/>
      <c r="N82" s="205"/>
    </row>
    <row r="83" spans="1:14" x14ac:dyDescent="0.2">
      <c r="C83" s="209"/>
    </row>
    <row r="84" spans="1:14" x14ac:dyDescent="0.2">
      <c r="C84" s="209"/>
    </row>
    <row r="85" spans="1:14" x14ac:dyDescent="0.2">
      <c r="C85" s="209"/>
    </row>
    <row r="86" spans="1:14" x14ac:dyDescent="0.2">
      <c r="C86" s="209"/>
    </row>
    <row r="87" spans="1:14" x14ac:dyDescent="0.2">
      <c r="C87" s="209"/>
    </row>
    <row r="88" spans="1:14" x14ac:dyDescent="0.2">
      <c r="C88" s="209"/>
    </row>
    <row r="89" spans="1:14" x14ac:dyDescent="0.2">
      <c r="C89" s="209"/>
    </row>
    <row r="90" spans="1:14" x14ac:dyDescent="0.2">
      <c r="C90" s="209"/>
    </row>
    <row r="91" spans="1:14" x14ac:dyDescent="0.2">
      <c r="C91" s="209"/>
    </row>
    <row r="92" spans="1:14" x14ac:dyDescent="0.2">
      <c r="C92" s="209"/>
    </row>
    <row r="93" spans="1:14" x14ac:dyDescent="0.2">
      <c r="C93" s="209"/>
    </row>
    <row r="94" spans="1:14" x14ac:dyDescent="0.2">
      <c r="C94" s="209"/>
    </row>
    <row r="95" spans="1:14" x14ac:dyDescent="0.2">
      <c r="C95" s="209"/>
    </row>
    <row r="96" spans="1:14" x14ac:dyDescent="0.2">
      <c r="C96" s="209"/>
    </row>
    <row r="97" spans="3:3" x14ac:dyDescent="0.2">
      <c r="C97" s="209"/>
    </row>
    <row r="98" spans="3:3" x14ac:dyDescent="0.2">
      <c r="C98" s="209"/>
    </row>
    <row r="99" spans="3:3" x14ac:dyDescent="0.2">
      <c r="C99" s="209"/>
    </row>
    <row r="100" spans="3:3" x14ac:dyDescent="0.2">
      <c r="C100" s="209"/>
    </row>
    <row r="101" spans="3:3" x14ac:dyDescent="0.2">
      <c r="C101" s="209"/>
    </row>
    <row r="102" spans="3:3" x14ac:dyDescent="0.2">
      <c r="C102" s="209"/>
    </row>
  </sheetData>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activeCell="D36" sqref="D36"/>
    </sheetView>
  </sheetViews>
  <sheetFormatPr defaultRowHeight="15" x14ac:dyDescent="0.2"/>
  <cols>
    <col min="1" max="1" width="10.109375" customWidth="1"/>
    <col min="2" max="2" width="13.88671875" customWidth="1"/>
    <col min="3" max="3" width="24" customWidth="1"/>
    <col min="4" max="4" width="51.33203125" customWidth="1"/>
    <col min="5" max="5" width="18" customWidth="1"/>
    <col min="6" max="6" width="14.5546875" customWidth="1"/>
    <col min="7" max="7" width="14.33203125" customWidth="1"/>
    <col min="8" max="9" width="12.88671875" customWidth="1"/>
    <col min="10" max="10" width="13.33203125" customWidth="1"/>
    <col min="11" max="11" width="12.88671875" customWidth="1"/>
    <col min="12" max="14" width="13.21875" customWidth="1"/>
    <col min="15" max="15" width="12.109375" customWidth="1"/>
    <col min="16" max="16" width="11.5546875" customWidth="1"/>
    <col min="17" max="17" width="9.6640625" bestFit="1" customWidth="1"/>
    <col min="18" max="18" width="7.77734375" customWidth="1"/>
    <col min="19" max="19" width="12.6640625" customWidth="1"/>
    <col min="20" max="21" width="12.5546875" customWidth="1"/>
  </cols>
  <sheetData>
    <row r="1" spans="1:14" ht="15.75" x14ac:dyDescent="0.25">
      <c r="B1" s="5" t="s">
        <v>3</v>
      </c>
      <c r="C1" s="942" t="s">
        <v>4264</v>
      </c>
      <c r="D1" s="944"/>
      <c r="E1" s="22"/>
      <c r="I1" s="12"/>
    </row>
    <row r="2" spans="1:14" ht="15.75" x14ac:dyDescent="0.25">
      <c r="B2" s="5" t="s">
        <v>4</v>
      </c>
      <c r="C2" s="1056" t="s">
        <v>4265</v>
      </c>
      <c r="D2" s="1057"/>
      <c r="E2" s="23"/>
      <c r="G2" s="12"/>
      <c r="H2" s="33"/>
      <c r="I2" s="12"/>
      <c r="J2" s="12"/>
      <c r="M2" s="34"/>
    </row>
    <row r="3" spans="1:14" ht="15.75" x14ac:dyDescent="0.25">
      <c r="B3" s="5" t="s">
        <v>5</v>
      </c>
      <c r="C3" s="1058" t="s">
        <v>4266</v>
      </c>
      <c r="D3" s="1059"/>
      <c r="E3" s="24"/>
    </row>
    <row r="4" spans="1:14" ht="15.75" x14ac:dyDescent="0.25">
      <c r="B4" s="8"/>
      <c r="C4" s="9"/>
      <c r="D4" s="1"/>
      <c r="E4" s="1"/>
    </row>
    <row r="5" spans="1:14" x14ac:dyDescent="0.2">
      <c r="A5" s="924" t="s">
        <v>10</v>
      </c>
      <c r="B5" s="927" t="s">
        <v>27</v>
      </c>
      <c r="C5" s="928"/>
      <c r="D5" s="928"/>
      <c r="E5" s="928"/>
      <c r="F5" s="928"/>
      <c r="G5" s="928"/>
      <c r="H5" s="928"/>
      <c r="I5" s="928"/>
      <c r="J5" s="928"/>
      <c r="K5" s="928"/>
      <c r="L5" s="928"/>
      <c r="M5" s="928"/>
      <c r="N5" s="929"/>
    </row>
    <row r="6" spans="1:14" x14ac:dyDescent="0.2">
      <c r="A6" s="925"/>
      <c r="B6" s="930"/>
      <c r="C6" s="931"/>
      <c r="D6" s="931"/>
      <c r="E6" s="931"/>
      <c r="F6" s="931"/>
      <c r="G6" s="931"/>
      <c r="H6" s="931"/>
      <c r="I6" s="931"/>
      <c r="J6" s="931"/>
      <c r="K6" s="931"/>
      <c r="L6" s="931"/>
      <c r="M6" s="931"/>
      <c r="N6" s="932"/>
    </row>
    <row r="7" spans="1:14" s="1" customFormat="1" x14ac:dyDescent="0.2">
      <c r="A7" s="926"/>
      <c r="B7" s="933"/>
      <c r="C7" s="934"/>
      <c r="D7" s="934"/>
      <c r="E7" s="934"/>
      <c r="F7" s="934"/>
      <c r="G7" s="934"/>
      <c r="H7" s="934"/>
      <c r="I7" s="934"/>
      <c r="J7" s="934"/>
      <c r="K7" s="934"/>
      <c r="L7" s="934"/>
      <c r="M7" s="934"/>
      <c r="N7" s="935"/>
    </row>
    <row r="8" spans="1:14" s="1" customFormat="1" x14ac:dyDescent="0.2">
      <c r="A8" s="4">
        <v>19</v>
      </c>
      <c r="B8" s="917" t="s">
        <v>4391</v>
      </c>
      <c r="C8" s="918"/>
      <c r="D8" s="918"/>
      <c r="E8" s="918"/>
      <c r="F8" s="918"/>
      <c r="G8" s="918"/>
      <c r="H8" s="918"/>
      <c r="I8" s="918"/>
      <c r="J8" s="918"/>
      <c r="K8" s="918"/>
      <c r="L8" s="918"/>
      <c r="M8" s="918"/>
      <c r="N8" s="919"/>
    </row>
    <row r="9" spans="1:14" x14ac:dyDescent="0.2">
      <c r="A9" s="4">
        <v>22</v>
      </c>
      <c r="B9" s="917" t="s">
        <v>4391</v>
      </c>
      <c r="C9" s="918"/>
      <c r="D9" s="918"/>
      <c r="E9" s="918"/>
      <c r="F9" s="918"/>
      <c r="G9" s="918"/>
      <c r="H9" s="918"/>
      <c r="I9" s="918"/>
      <c r="J9" s="918"/>
      <c r="K9" s="918"/>
      <c r="L9" s="918"/>
      <c r="M9" s="918"/>
      <c r="N9" s="919"/>
    </row>
    <row r="10" spans="1:14" x14ac:dyDescent="0.2">
      <c r="A10" s="10">
        <v>23</v>
      </c>
      <c r="B10" s="917" t="s">
        <v>4391</v>
      </c>
      <c r="C10" s="918"/>
      <c r="D10" s="918"/>
      <c r="E10" s="918"/>
      <c r="F10" s="918"/>
      <c r="G10" s="918"/>
      <c r="H10" s="918"/>
      <c r="I10" s="918"/>
      <c r="J10" s="918"/>
      <c r="K10" s="918"/>
      <c r="L10" s="918"/>
      <c r="M10" s="918"/>
      <c r="N10" s="919"/>
    </row>
    <row r="11" spans="1:14" x14ac:dyDescent="0.2">
      <c r="A11" s="10">
        <v>25</v>
      </c>
      <c r="B11" s="917" t="s">
        <v>4391</v>
      </c>
      <c r="C11" s="918"/>
      <c r="D11" s="918"/>
      <c r="E11" s="918"/>
      <c r="F11" s="918"/>
      <c r="G11" s="918"/>
      <c r="H11" s="918"/>
      <c r="I11" s="918"/>
      <c r="J11" s="918"/>
      <c r="K11" s="918"/>
      <c r="L11" s="918"/>
      <c r="M11" s="918"/>
      <c r="N11" s="919"/>
    </row>
    <row r="12" spans="1:14" x14ac:dyDescent="0.2">
      <c r="A12" s="10">
        <v>41</v>
      </c>
      <c r="B12" s="917" t="s">
        <v>4391</v>
      </c>
      <c r="C12" s="918"/>
      <c r="D12" s="918"/>
      <c r="E12" s="918"/>
      <c r="F12" s="918"/>
      <c r="G12" s="918"/>
      <c r="H12" s="918"/>
      <c r="I12" s="918"/>
      <c r="J12" s="918"/>
      <c r="K12" s="918"/>
      <c r="L12" s="918"/>
      <c r="M12" s="918"/>
      <c r="N12" s="919"/>
    </row>
    <row r="13" spans="1:14" x14ac:dyDescent="0.2">
      <c r="A13" s="10">
        <v>43</v>
      </c>
      <c r="B13" s="917" t="s">
        <v>4392</v>
      </c>
      <c r="C13" s="918"/>
      <c r="D13" s="918"/>
      <c r="E13" s="918"/>
      <c r="F13" s="918"/>
      <c r="G13" s="918"/>
      <c r="H13" s="918"/>
      <c r="I13" s="918"/>
      <c r="J13" s="918"/>
      <c r="K13" s="918"/>
      <c r="L13" s="918"/>
      <c r="M13" s="918"/>
      <c r="N13" s="919"/>
    </row>
    <row r="14" spans="1:14" x14ac:dyDescent="0.2">
      <c r="A14" s="10">
        <v>44</v>
      </c>
      <c r="B14" s="917" t="s">
        <v>4392</v>
      </c>
      <c r="C14" s="918"/>
      <c r="D14" s="918"/>
      <c r="E14" s="918"/>
      <c r="F14" s="918"/>
      <c r="G14" s="918"/>
      <c r="H14" s="918"/>
      <c r="I14" s="918"/>
      <c r="J14" s="918"/>
      <c r="K14" s="918"/>
      <c r="L14" s="918"/>
      <c r="M14" s="918"/>
      <c r="N14" s="919"/>
    </row>
    <row r="15" spans="1:14" s="12" customFormat="1" x14ac:dyDescent="0.2">
      <c r="A15" s="10">
        <v>45</v>
      </c>
      <c r="B15" s="917" t="s">
        <v>4392</v>
      </c>
      <c r="C15" s="918"/>
      <c r="D15" s="918"/>
      <c r="E15" s="918"/>
      <c r="F15" s="918"/>
      <c r="G15" s="918"/>
      <c r="H15" s="918"/>
      <c r="I15" s="918"/>
      <c r="J15" s="918"/>
      <c r="K15" s="918"/>
      <c r="L15" s="918"/>
      <c r="M15" s="918"/>
      <c r="N15" s="919"/>
    </row>
    <row r="16" spans="1:14" s="12" customFormat="1" x14ac:dyDescent="0.2">
      <c r="A16" s="10">
        <v>46</v>
      </c>
      <c r="B16" s="922" t="s">
        <v>4393</v>
      </c>
      <c r="C16" s="936"/>
      <c r="D16" s="936"/>
      <c r="E16" s="936"/>
      <c r="F16" s="936"/>
      <c r="G16" s="936"/>
      <c r="H16" s="936"/>
      <c r="I16" s="936"/>
      <c r="J16" s="936"/>
      <c r="K16" s="936"/>
      <c r="L16" s="936"/>
      <c r="M16" s="936"/>
      <c r="N16" s="923"/>
    </row>
    <row r="17" spans="1:14" x14ac:dyDescent="0.2">
      <c r="A17" s="10">
        <v>61</v>
      </c>
      <c r="B17" s="917" t="s">
        <v>4391</v>
      </c>
      <c r="C17" s="918"/>
      <c r="D17" s="918"/>
      <c r="E17" s="918"/>
      <c r="F17" s="918"/>
      <c r="G17" s="918"/>
      <c r="H17" s="918"/>
      <c r="I17" s="918"/>
      <c r="J17" s="918"/>
      <c r="K17" s="918"/>
      <c r="L17" s="918"/>
      <c r="M17" s="918"/>
      <c r="N17" s="919"/>
    </row>
    <row r="18" spans="1:14" x14ac:dyDescent="0.2">
      <c r="A18" s="10" t="s">
        <v>4394</v>
      </c>
      <c r="B18" s="922" t="s">
        <v>4395</v>
      </c>
      <c r="C18" s="936"/>
      <c r="D18" s="936"/>
      <c r="E18" s="936"/>
      <c r="F18" s="936"/>
      <c r="G18" s="936"/>
      <c r="H18" s="936"/>
      <c r="I18" s="936"/>
      <c r="J18" s="936"/>
      <c r="K18" s="936"/>
      <c r="L18" s="936"/>
      <c r="M18" s="936"/>
      <c r="N18" s="923"/>
    </row>
    <row r="19" spans="1:14" s="12" customFormat="1" x14ac:dyDescent="0.2">
      <c r="A19" s="2"/>
      <c r="B19" s="917"/>
      <c r="C19" s="918"/>
      <c r="D19" s="918"/>
      <c r="E19" s="918"/>
      <c r="F19" s="918"/>
      <c r="G19" s="918"/>
      <c r="H19" s="918"/>
      <c r="I19" s="918"/>
      <c r="J19" s="918"/>
      <c r="K19" s="918"/>
      <c r="L19" s="918"/>
      <c r="M19" s="918"/>
      <c r="N19" s="919"/>
    </row>
    <row r="20" spans="1:14" s="12" customFormat="1" x14ac:dyDescent="0.2">
      <c r="A20" s="2"/>
      <c r="B20" s="917"/>
      <c r="C20" s="918"/>
      <c r="D20" s="918"/>
      <c r="E20" s="918"/>
      <c r="F20" s="918"/>
      <c r="G20" s="918"/>
      <c r="H20" s="918"/>
      <c r="I20" s="918"/>
      <c r="J20" s="918"/>
      <c r="K20" s="918"/>
      <c r="L20" s="918"/>
      <c r="M20" s="918"/>
      <c r="N20" s="919"/>
    </row>
    <row r="21" spans="1:14" x14ac:dyDescent="0.2">
      <c r="A21" s="2"/>
      <c r="B21" s="917"/>
      <c r="C21" s="918"/>
      <c r="D21" s="918"/>
      <c r="E21" s="918"/>
      <c r="F21" s="918"/>
      <c r="G21" s="918"/>
      <c r="H21" s="918"/>
      <c r="I21" s="918"/>
      <c r="J21" s="918"/>
      <c r="K21" s="918"/>
      <c r="L21" s="918"/>
      <c r="M21" s="918"/>
      <c r="N21" s="919"/>
    </row>
    <row r="22" spans="1:14" x14ac:dyDescent="0.2">
      <c r="A22" s="2"/>
      <c r="B22" s="917"/>
      <c r="C22" s="918"/>
      <c r="D22" s="918"/>
      <c r="E22" s="918"/>
      <c r="F22" s="918"/>
      <c r="G22" s="918"/>
      <c r="H22" s="918"/>
      <c r="I22" s="918"/>
      <c r="J22" s="918"/>
      <c r="K22" s="918"/>
      <c r="L22" s="918"/>
      <c r="M22" s="918"/>
      <c r="N22" s="919"/>
    </row>
    <row r="23" spans="1:14" x14ac:dyDescent="0.2">
      <c r="A23" s="2"/>
      <c r="B23" s="917"/>
      <c r="C23" s="918"/>
      <c r="D23" s="918"/>
      <c r="E23" s="918"/>
      <c r="F23" s="918"/>
      <c r="G23" s="918"/>
      <c r="H23" s="918"/>
      <c r="I23" s="918"/>
      <c r="J23" s="918"/>
      <c r="K23" s="918"/>
      <c r="L23" s="918"/>
      <c r="M23" s="918"/>
      <c r="N23" s="919"/>
    </row>
    <row r="24" spans="1:14" x14ac:dyDescent="0.2">
      <c r="A24" s="2"/>
      <c r="B24" s="917"/>
      <c r="C24" s="918"/>
      <c r="D24" s="918"/>
      <c r="E24" s="918"/>
      <c r="F24" s="918"/>
      <c r="G24" s="918"/>
      <c r="H24" s="918"/>
      <c r="I24" s="918"/>
      <c r="J24" s="918"/>
      <c r="K24" s="918"/>
      <c r="L24" s="918"/>
      <c r="M24" s="918"/>
      <c r="N24" s="919"/>
    </row>
    <row r="25" spans="1:14" x14ac:dyDescent="0.2">
      <c r="A25" s="2"/>
      <c r="B25" s="917"/>
      <c r="C25" s="918"/>
      <c r="D25" s="918"/>
      <c r="E25" s="918"/>
      <c r="F25" s="918"/>
      <c r="G25" s="918"/>
      <c r="H25" s="918"/>
      <c r="I25" s="918"/>
      <c r="J25" s="918"/>
      <c r="K25" s="918"/>
      <c r="L25" s="918"/>
      <c r="M25" s="918"/>
      <c r="N25" s="919"/>
    </row>
  </sheetData>
  <mergeCells count="23">
    <mergeCell ref="B8:N8"/>
    <mergeCell ref="C1:D1"/>
    <mergeCell ref="C2:D2"/>
    <mergeCell ref="C3:D3"/>
    <mergeCell ref="A5:A7"/>
    <mergeCell ref="B5:N7"/>
    <mergeCell ref="B20:N20"/>
    <mergeCell ref="B9:N9"/>
    <mergeCell ref="B10:N10"/>
    <mergeCell ref="B11:N11"/>
    <mergeCell ref="B12:N12"/>
    <mergeCell ref="B13:N13"/>
    <mergeCell ref="B14:N14"/>
    <mergeCell ref="B15:N15"/>
    <mergeCell ref="B16:N16"/>
    <mergeCell ref="B17:N17"/>
    <mergeCell ref="B18:N18"/>
    <mergeCell ref="B19:N19"/>
    <mergeCell ref="B21:N21"/>
    <mergeCell ref="B22:N22"/>
    <mergeCell ref="B23:N23"/>
    <mergeCell ref="B24:N24"/>
    <mergeCell ref="B25:N2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topLeftCell="E13" workbookViewId="0">
      <selection activeCell="E26" sqref="E26"/>
    </sheetView>
  </sheetViews>
  <sheetFormatPr defaultRowHeight="15" x14ac:dyDescent="0.2"/>
  <cols>
    <col min="1" max="1" width="7.88671875" style="479" customWidth="1"/>
    <col min="2" max="2" width="12" style="479" customWidth="1"/>
    <col min="3" max="3" width="24" style="479" customWidth="1"/>
    <col min="4" max="4" width="51.33203125" style="479" customWidth="1"/>
    <col min="5" max="5" width="17" style="479" customWidth="1"/>
    <col min="6" max="6" width="14.5546875" style="387" customWidth="1"/>
    <col min="7" max="7" width="14.33203125" style="387" customWidth="1"/>
    <col min="8" max="9" width="12.88671875" style="479" customWidth="1"/>
    <col min="10" max="10" width="13.33203125" style="479" customWidth="1"/>
    <col min="11" max="11" width="12.88671875" style="387" customWidth="1"/>
    <col min="12" max="13" width="13.21875" style="479" customWidth="1"/>
    <col min="14" max="14" width="8.109375" style="479" customWidth="1"/>
    <col min="15" max="15" width="4.109375" style="389" customWidth="1"/>
    <col min="16" max="16" width="7.33203125" style="389" customWidth="1"/>
    <col min="17" max="17" width="9.6640625" style="481" bestFit="1" customWidth="1"/>
    <col min="18" max="18" width="7.77734375" style="481" customWidth="1"/>
    <col min="19" max="19" width="12.6640625" style="481" customWidth="1"/>
    <col min="20" max="21" width="12.5546875" style="481" customWidth="1"/>
    <col min="22" max="16384" width="8.88671875" style="481"/>
  </cols>
  <sheetData>
    <row r="1" spans="1:16" ht="15.75" x14ac:dyDescent="0.2">
      <c r="B1" s="385" t="s">
        <v>3</v>
      </c>
      <c r="C1" s="1039" t="s">
        <v>4226</v>
      </c>
      <c r="D1" s="1041"/>
      <c r="E1" s="386"/>
      <c r="I1" s="388"/>
    </row>
    <row r="2" spans="1:16" ht="15.75" x14ac:dyDescent="0.2">
      <c r="B2" s="385" t="s">
        <v>4</v>
      </c>
      <c r="C2" s="1045">
        <v>42530</v>
      </c>
      <c r="D2" s="1046"/>
      <c r="E2" s="390"/>
      <c r="G2" s="391"/>
      <c r="H2" s="392"/>
      <c r="I2" s="388"/>
      <c r="J2" s="388"/>
      <c r="M2" s="393">
        <v>42530</v>
      </c>
    </row>
    <row r="3" spans="1:16" ht="15.75" x14ac:dyDescent="0.2">
      <c r="B3" s="385" t="s">
        <v>5</v>
      </c>
      <c r="C3" s="1047" t="s">
        <v>4400</v>
      </c>
      <c r="D3" s="1048"/>
      <c r="E3" s="394"/>
    </row>
    <row r="4" spans="1:16" ht="15.75" x14ac:dyDescent="0.2">
      <c r="B4" s="395"/>
      <c r="C4" s="396"/>
      <c r="D4" s="163"/>
      <c r="E4" s="163"/>
    </row>
    <row r="5" spans="1:16" x14ac:dyDescent="0.2">
      <c r="A5" s="1049" t="s">
        <v>10</v>
      </c>
      <c r="B5" s="1052" t="s">
        <v>9</v>
      </c>
      <c r="C5" s="1052" t="s">
        <v>16</v>
      </c>
      <c r="D5" s="1052" t="s">
        <v>2</v>
      </c>
      <c r="E5" s="1052" t="s">
        <v>17</v>
      </c>
      <c r="F5" s="1060" t="s">
        <v>29</v>
      </c>
      <c r="G5" s="1060" t="s">
        <v>37</v>
      </c>
      <c r="H5" s="1049" t="s">
        <v>18</v>
      </c>
      <c r="I5" s="1053" t="s">
        <v>11</v>
      </c>
      <c r="J5" s="1052" t="s">
        <v>12</v>
      </c>
      <c r="K5" s="1061" t="s">
        <v>13</v>
      </c>
      <c r="L5" s="1049" t="s">
        <v>1</v>
      </c>
      <c r="M5" s="1049" t="s">
        <v>30</v>
      </c>
      <c r="N5" s="1049" t="s">
        <v>14</v>
      </c>
    </row>
    <row r="6" spans="1:16" x14ac:dyDescent="0.2">
      <c r="A6" s="1050"/>
      <c r="B6" s="1052"/>
      <c r="C6" s="1052"/>
      <c r="D6" s="1052"/>
      <c r="E6" s="1052"/>
      <c r="F6" s="1060"/>
      <c r="G6" s="1060"/>
      <c r="H6" s="1050"/>
      <c r="I6" s="1054"/>
      <c r="J6" s="1052"/>
      <c r="K6" s="1062"/>
      <c r="L6" s="1050"/>
      <c r="M6" s="1050"/>
      <c r="N6" s="1050"/>
    </row>
    <row r="7" spans="1:16" s="1" customFormat="1" x14ac:dyDescent="0.2">
      <c r="A7" s="1051"/>
      <c r="B7" s="1052"/>
      <c r="C7" s="1052"/>
      <c r="D7" s="1052"/>
      <c r="E7" s="1052"/>
      <c r="F7" s="1060"/>
      <c r="G7" s="1060"/>
      <c r="H7" s="1051"/>
      <c r="I7" s="1055"/>
      <c r="J7" s="1052"/>
      <c r="K7" s="1063"/>
      <c r="L7" s="1051"/>
      <c r="M7" s="1051"/>
      <c r="N7" s="1051"/>
      <c r="O7" s="397"/>
      <c r="P7" s="397"/>
    </row>
    <row r="8" spans="1:16" s="1" customFormat="1" ht="60" x14ac:dyDescent="0.2">
      <c r="A8" s="161">
        <v>1</v>
      </c>
      <c r="B8" s="161">
        <v>48150090</v>
      </c>
      <c r="C8" s="153" t="s">
        <v>4228</v>
      </c>
      <c r="D8" s="178" t="s">
        <v>4229</v>
      </c>
      <c r="E8" s="161" t="s">
        <v>4230</v>
      </c>
      <c r="F8" s="398">
        <v>2000000</v>
      </c>
      <c r="G8" s="398">
        <v>2000000</v>
      </c>
      <c r="H8" s="161" t="s">
        <v>4231</v>
      </c>
      <c r="I8" s="157">
        <v>1</v>
      </c>
      <c r="J8" s="157">
        <v>0</v>
      </c>
      <c r="K8" s="159">
        <f>110624+10168+14263.62+5985+2306.82</f>
        <v>143347.44</v>
      </c>
      <c r="L8" s="399">
        <f>SUM(690.01+2880.8+2880.8+2880.8+2304.64+2626.57)+2306.82</f>
        <v>16570.439999999999</v>
      </c>
      <c r="M8" s="160">
        <f>G8-K8-L8</f>
        <v>1840082.12</v>
      </c>
      <c r="N8" s="161" t="s">
        <v>4232</v>
      </c>
    </row>
    <row r="9" spans="1:16" ht="60" x14ac:dyDescent="0.2">
      <c r="A9" s="47">
        <v>2</v>
      </c>
      <c r="B9" s="47">
        <v>48140070</v>
      </c>
      <c r="C9" s="153" t="s">
        <v>4233</v>
      </c>
      <c r="D9" s="180" t="s">
        <v>4234</v>
      </c>
      <c r="E9" s="161" t="s">
        <v>4235</v>
      </c>
      <c r="F9" s="398">
        <v>1500000</v>
      </c>
      <c r="G9" s="398">
        <v>1500000</v>
      </c>
      <c r="H9" s="400" t="s">
        <v>4236</v>
      </c>
      <c r="I9" s="401">
        <v>1</v>
      </c>
      <c r="J9" s="401">
        <v>0</v>
      </c>
      <c r="K9" s="402">
        <f>80658+6204+880+10257.03+1153.41+36000+1336995</f>
        <v>1472147.44</v>
      </c>
      <c r="L9" s="402">
        <f>SUM(2304.64+2880.8+2880.8+2190.79)+880+1153.41</f>
        <v>12290.44</v>
      </c>
      <c r="M9" s="160">
        <f t="shared" ref="M9:M22" si="0">G9-K9-L9</f>
        <v>15562.120000000055</v>
      </c>
      <c r="N9" s="47" t="s">
        <v>4232</v>
      </c>
    </row>
    <row r="10" spans="1:16" ht="60" x14ac:dyDescent="0.2">
      <c r="A10" s="47">
        <v>3</v>
      </c>
      <c r="B10" s="47">
        <v>48140040</v>
      </c>
      <c r="C10" s="153" t="s">
        <v>4237</v>
      </c>
      <c r="D10" s="180" t="s">
        <v>4238</v>
      </c>
      <c r="E10" s="161" t="s">
        <v>4235</v>
      </c>
      <c r="F10" s="398">
        <v>1125000</v>
      </c>
      <c r="G10" s="398">
        <v>1125000</v>
      </c>
      <c r="H10" s="400" t="s">
        <v>4236</v>
      </c>
      <c r="I10" s="401">
        <v>1</v>
      </c>
      <c r="J10" s="401">
        <v>0</v>
      </c>
      <c r="K10" s="159">
        <f>60494+8607+(2278.56-34.16)+8159.73+3750+27000+803440.16</f>
        <v>913695.29</v>
      </c>
      <c r="L10" s="159">
        <f>22694+1401.08+843.32+37800+2880.8+2880.8+1728.48+669.65</f>
        <v>70898.12999999999</v>
      </c>
      <c r="M10" s="160">
        <f t="shared" si="0"/>
        <v>140406.57999999996</v>
      </c>
      <c r="N10" s="161" t="s">
        <v>4232</v>
      </c>
    </row>
    <row r="11" spans="1:16" ht="60" x14ac:dyDescent="0.2">
      <c r="A11" s="47">
        <v>4</v>
      </c>
      <c r="B11" s="47">
        <v>48150110</v>
      </c>
      <c r="C11" s="153" t="s">
        <v>4824</v>
      </c>
      <c r="D11" s="178" t="s">
        <v>4240</v>
      </c>
      <c r="E11" s="161" t="s">
        <v>4235</v>
      </c>
      <c r="F11" s="398">
        <v>3875000</v>
      </c>
      <c r="G11" s="398">
        <v>3875000</v>
      </c>
      <c r="H11" s="400" t="s">
        <v>4231</v>
      </c>
      <c r="I11" s="401">
        <v>1</v>
      </c>
      <c r="J11" s="401">
        <v>0</v>
      </c>
      <c r="K11" s="402">
        <f>208367+7758+20050.5+25520.94+777.5+886.1+93000+3418000</f>
        <v>3774360.04</v>
      </c>
      <c r="L11" s="402">
        <f>SUM(254.23+2880.8+2880.8+2211.05)+886.1</f>
        <v>9112.9800000000014</v>
      </c>
      <c r="M11" s="160">
        <f t="shared" si="0"/>
        <v>91526.979999999967</v>
      </c>
      <c r="N11" s="47" t="s">
        <v>4232</v>
      </c>
    </row>
    <row r="12" spans="1:16" ht="60" x14ac:dyDescent="0.2">
      <c r="A12" s="47">
        <v>5</v>
      </c>
      <c r="B12" s="47">
        <v>48160100</v>
      </c>
      <c r="C12" s="46" t="s">
        <v>4241</v>
      </c>
      <c r="D12" s="178" t="s">
        <v>4242</v>
      </c>
      <c r="E12" s="161" t="s">
        <v>4230</v>
      </c>
      <c r="F12" s="398">
        <v>1375000</v>
      </c>
      <c r="G12" s="398">
        <v>1375000</v>
      </c>
      <c r="H12" s="400" t="s">
        <v>4231</v>
      </c>
      <c r="I12" s="401">
        <v>1</v>
      </c>
      <c r="J12" s="401">
        <v>0</v>
      </c>
      <c r="K12" s="403">
        <f>127937+8607+6701+16123.68+1628.48</f>
        <v>160997.16</v>
      </c>
      <c r="L12" s="403">
        <v>0</v>
      </c>
      <c r="M12" s="160">
        <f t="shared" si="0"/>
        <v>1214002.8400000001</v>
      </c>
      <c r="N12" s="161" t="s">
        <v>4232</v>
      </c>
    </row>
    <row r="13" spans="1:16" ht="60" x14ac:dyDescent="0.2">
      <c r="A13" s="47">
        <v>6</v>
      </c>
      <c r="B13" s="47">
        <v>48130053</v>
      </c>
      <c r="C13" s="46" t="s">
        <v>4243</v>
      </c>
      <c r="D13" s="46" t="s">
        <v>4244</v>
      </c>
      <c r="E13" s="46" t="s">
        <v>4235</v>
      </c>
      <c r="F13" s="404">
        <v>4000000</v>
      </c>
      <c r="G13" s="405">
        <v>4000000</v>
      </c>
      <c r="H13" s="406" t="s">
        <v>4245</v>
      </c>
      <c r="I13" s="407">
        <v>0</v>
      </c>
      <c r="J13" s="407">
        <v>0</v>
      </c>
      <c r="K13" s="408">
        <v>0</v>
      </c>
      <c r="L13" s="159" t="s">
        <v>4825</v>
      </c>
      <c r="M13" s="160">
        <v>4000000</v>
      </c>
      <c r="N13" s="161" t="s">
        <v>4232</v>
      </c>
      <c r="O13" s="481"/>
      <c r="P13" s="481"/>
    </row>
    <row r="14" spans="1:16" ht="60" x14ac:dyDescent="0.2">
      <c r="A14" s="47">
        <v>7</v>
      </c>
      <c r="B14" s="47">
        <v>48150060</v>
      </c>
      <c r="C14" s="46" t="s">
        <v>4246</v>
      </c>
      <c r="D14" s="46" t="s">
        <v>4247</v>
      </c>
      <c r="E14" s="46" t="s">
        <v>4235</v>
      </c>
      <c r="F14" s="404">
        <v>2875000</v>
      </c>
      <c r="G14" s="405">
        <v>2875000</v>
      </c>
      <c r="H14" s="406" t="s">
        <v>4245</v>
      </c>
      <c r="I14" s="407">
        <v>0</v>
      </c>
      <c r="J14" s="407">
        <v>0</v>
      </c>
      <c r="K14" s="408">
        <v>0</v>
      </c>
      <c r="L14" s="159" t="s">
        <v>4825</v>
      </c>
      <c r="M14" s="160">
        <v>2875000</v>
      </c>
      <c r="N14" s="161" t="s">
        <v>4232</v>
      </c>
      <c r="O14" s="481"/>
      <c r="P14" s="481"/>
    </row>
    <row r="15" spans="1:16" s="12" customFormat="1" ht="60" x14ac:dyDescent="0.2">
      <c r="A15" s="47">
        <v>8</v>
      </c>
      <c r="B15" s="47">
        <v>48170090</v>
      </c>
      <c r="C15" s="46" t="s">
        <v>4248</v>
      </c>
      <c r="D15" s="46" t="s">
        <v>4249</v>
      </c>
      <c r="E15" s="46" t="s">
        <v>4230</v>
      </c>
      <c r="F15" s="404">
        <v>1437500</v>
      </c>
      <c r="G15" s="405">
        <v>1437500</v>
      </c>
      <c r="H15" s="406" t="s">
        <v>4245</v>
      </c>
      <c r="I15" s="407">
        <v>0</v>
      </c>
      <c r="J15" s="407">
        <v>0</v>
      </c>
      <c r="K15" s="408">
        <v>0</v>
      </c>
      <c r="L15" s="159" t="s">
        <v>4825</v>
      </c>
      <c r="M15" s="160">
        <v>1437500</v>
      </c>
      <c r="N15" s="161" t="s">
        <v>4232</v>
      </c>
    </row>
    <row r="16" spans="1:16" s="12" customFormat="1" ht="60" x14ac:dyDescent="0.2">
      <c r="A16" s="47">
        <v>9</v>
      </c>
      <c r="B16" s="47">
        <v>48140061</v>
      </c>
      <c r="C16" s="46" t="s">
        <v>4250</v>
      </c>
      <c r="D16" s="46" t="s">
        <v>4251</v>
      </c>
      <c r="E16" s="46" t="s">
        <v>4235</v>
      </c>
      <c r="F16" s="404">
        <v>1375000</v>
      </c>
      <c r="G16" s="405">
        <v>1375000</v>
      </c>
      <c r="H16" s="406" t="s">
        <v>4252</v>
      </c>
      <c r="I16" s="407">
        <v>0</v>
      </c>
      <c r="J16" s="407">
        <v>0</v>
      </c>
      <c r="K16" s="409">
        <v>0</v>
      </c>
      <c r="L16" s="158" t="s">
        <v>4825</v>
      </c>
      <c r="M16" s="160">
        <v>1375000</v>
      </c>
      <c r="N16" s="410" t="s">
        <v>4232</v>
      </c>
    </row>
    <row r="17" spans="1:16" s="12" customFormat="1" x14ac:dyDescent="0.2">
      <c r="A17" s="410"/>
      <c r="B17" s="47"/>
      <c r="C17" s="410"/>
      <c r="D17" s="410"/>
      <c r="E17" s="410"/>
      <c r="F17" s="154"/>
      <c r="G17" s="154"/>
      <c r="H17" s="410"/>
      <c r="I17" s="410"/>
      <c r="J17" s="410"/>
      <c r="K17" s="158"/>
      <c r="L17" s="411"/>
      <c r="M17" s="160">
        <f t="shared" si="0"/>
        <v>0</v>
      </c>
      <c r="N17" s="410"/>
    </row>
    <row r="18" spans="1:16" s="12" customFormat="1" ht="15.75" x14ac:dyDescent="0.2">
      <c r="A18" s="410"/>
      <c r="B18" s="412"/>
      <c r="C18" s="412"/>
      <c r="D18" s="410"/>
      <c r="E18" s="410"/>
      <c r="F18" s="154"/>
      <c r="G18" s="154"/>
      <c r="H18" s="410"/>
      <c r="I18" s="410"/>
      <c r="J18" s="410"/>
      <c r="K18" s="158"/>
      <c r="L18" s="411"/>
      <c r="M18" s="160">
        <f t="shared" si="0"/>
        <v>0</v>
      </c>
      <c r="N18" s="410"/>
    </row>
    <row r="19" spans="1:16" s="12" customFormat="1" x14ac:dyDescent="0.2">
      <c r="A19" s="47"/>
      <c r="B19" s="47"/>
      <c r="C19" s="410"/>
      <c r="D19" s="410"/>
      <c r="E19" s="410"/>
      <c r="F19" s="167"/>
      <c r="G19" s="154"/>
      <c r="H19" s="406"/>
      <c r="I19" s="406"/>
      <c r="J19" s="406"/>
      <c r="K19" s="158"/>
      <c r="L19" s="158"/>
      <c r="M19" s="160">
        <f t="shared" si="0"/>
        <v>0</v>
      </c>
      <c r="N19" s="410"/>
    </row>
    <row r="20" spans="1:16" s="12" customFormat="1" x14ac:dyDescent="0.2">
      <c r="A20" s="410"/>
      <c r="B20" s="47"/>
      <c r="C20" s="410"/>
      <c r="D20" s="410"/>
      <c r="E20" s="410"/>
      <c r="F20" s="154"/>
      <c r="G20" s="154"/>
      <c r="H20" s="410"/>
      <c r="I20" s="410"/>
      <c r="J20" s="410"/>
      <c r="K20" s="158"/>
      <c r="L20" s="411"/>
      <c r="M20" s="160">
        <f t="shared" si="0"/>
        <v>0</v>
      </c>
      <c r="N20" s="410"/>
    </row>
    <row r="21" spans="1:16" s="12" customFormat="1" ht="16.5" thickBot="1" x14ac:dyDescent="0.25">
      <c r="A21" s="410"/>
      <c r="B21" s="412"/>
      <c r="C21" s="412"/>
      <c r="D21" s="410"/>
      <c r="E21" s="413"/>
      <c r="F21" s="414"/>
      <c r="G21" s="414"/>
      <c r="H21" s="410"/>
      <c r="I21" s="413"/>
      <c r="J21" s="413"/>
      <c r="K21" s="415"/>
      <c r="L21" s="478"/>
      <c r="M21" s="417"/>
      <c r="N21" s="413"/>
    </row>
    <row r="22" spans="1:16" s="12" customFormat="1" ht="16.5" thickBot="1" x14ac:dyDescent="0.25">
      <c r="A22" s="388"/>
      <c r="B22" s="418"/>
      <c r="C22" s="388"/>
      <c r="D22" s="388"/>
      <c r="E22" s="419" t="s">
        <v>38</v>
      </c>
      <c r="F22" s="420">
        <f>SUM(F8:F21)</f>
        <v>19562500</v>
      </c>
      <c r="G22" s="421">
        <f>SUM(G8:G21)</f>
        <v>19562500</v>
      </c>
      <c r="H22" s="422"/>
      <c r="I22" s="529"/>
      <c r="J22" s="477"/>
      <c r="K22" s="420">
        <f>SUM(K8:K21)</f>
        <v>6464547.3700000001</v>
      </c>
      <c r="L22" s="424">
        <f>SUM(L8:L21)</f>
        <v>108871.98999999998</v>
      </c>
      <c r="M22" s="425">
        <f t="shared" si="0"/>
        <v>12989080.639999999</v>
      </c>
      <c r="N22" s="422"/>
      <c r="O22" s="426"/>
      <c r="P22" s="1064"/>
    </row>
    <row r="23" spans="1:16" s="12" customFormat="1" ht="15.75" x14ac:dyDescent="0.2">
      <c r="A23" s="388"/>
      <c r="B23" s="418"/>
      <c r="C23" s="427"/>
      <c r="D23" s="427"/>
      <c r="E23" s="427"/>
      <c r="F23" s="428"/>
      <c r="G23" s="428"/>
      <c r="H23" s="427"/>
      <c r="I23" s="427"/>
      <c r="J23" s="427"/>
      <c r="K23" s="428"/>
      <c r="L23" s="388"/>
      <c r="M23" s="388"/>
      <c r="N23" s="388"/>
      <c r="O23" s="426"/>
      <c r="P23" s="1064"/>
    </row>
    <row r="24" spans="1:16" s="12" customFormat="1" x14ac:dyDescent="0.2">
      <c r="A24" s="388"/>
      <c r="B24" s="418"/>
      <c r="C24" s="429"/>
      <c r="D24" s="429"/>
      <c r="E24" s="429"/>
      <c r="F24" s="430"/>
      <c r="G24" s="430"/>
      <c r="H24" s="429"/>
      <c r="I24" s="429"/>
      <c r="J24" s="429"/>
      <c r="K24" s="391"/>
      <c r="L24" s="388"/>
      <c r="M24" s="388"/>
      <c r="N24" s="388"/>
      <c r="O24" s="426"/>
      <c r="P24" s="1064"/>
    </row>
    <row r="25" spans="1:16" s="12" customFormat="1" x14ac:dyDescent="0.2">
      <c r="A25" s="388"/>
      <c r="B25" s="418"/>
      <c r="C25" s="429"/>
      <c r="D25" s="429"/>
      <c r="E25" s="429"/>
      <c r="F25" s="430"/>
      <c r="G25" s="430"/>
      <c r="H25" s="429"/>
      <c r="I25" s="429"/>
      <c r="J25" s="429"/>
      <c r="L25" s="388"/>
      <c r="M25" s="388"/>
      <c r="N25" s="388"/>
      <c r="O25" s="426"/>
      <c r="P25" s="426"/>
    </row>
    <row r="26" spans="1:16" s="12" customFormat="1" x14ac:dyDescent="0.2">
      <c r="A26" s="388"/>
      <c r="B26" s="418"/>
      <c r="C26" s="388"/>
      <c r="D26" s="388"/>
      <c r="E26" s="388"/>
      <c r="F26" s="391"/>
      <c r="G26" s="391"/>
      <c r="H26" s="388"/>
      <c r="I26" s="388"/>
      <c r="J26" s="388"/>
      <c r="L26" s="388"/>
      <c r="M26" s="388"/>
      <c r="N26" s="388"/>
      <c r="O26" s="426"/>
      <c r="P26" s="426"/>
    </row>
  </sheetData>
  <mergeCells count="18">
    <mergeCell ref="K5:K7"/>
    <mergeCell ref="L5:L7"/>
    <mergeCell ref="M5:M7"/>
    <mergeCell ref="N5:N7"/>
    <mergeCell ref="P22:P24"/>
    <mergeCell ref="J5:J7"/>
    <mergeCell ref="C1:D1"/>
    <mergeCell ref="C2:D2"/>
    <mergeCell ref="C3:D3"/>
    <mergeCell ref="A5:A7"/>
    <mergeCell ref="B5:B7"/>
    <mergeCell ref="C5:C7"/>
    <mergeCell ref="D5:D7"/>
    <mergeCell ref="E5:E7"/>
    <mergeCell ref="F5:F7"/>
    <mergeCell ref="G5:G7"/>
    <mergeCell ref="H5:H7"/>
    <mergeCell ref="I5:I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D26" sqref="D26"/>
    </sheetView>
  </sheetViews>
  <sheetFormatPr defaultRowHeight="15" x14ac:dyDescent="0.2"/>
  <cols>
    <col min="1" max="1" width="10.109375" style="481" customWidth="1"/>
    <col min="2" max="2" width="17.21875" style="481" customWidth="1"/>
    <col min="3" max="3" width="20.77734375" style="481" customWidth="1"/>
    <col min="4" max="4" width="26.77734375" style="481" customWidth="1"/>
    <col min="5" max="5" width="21.6640625" style="481" customWidth="1"/>
    <col min="6" max="6" width="14.5546875" style="481" customWidth="1"/>
    <col min="7" max="7" width="14.33203125" style="481" customWidth="1"/>
    <col min="8" max="9" width="12.88671875" style="481" customWidth="1"/>
    <col min="10" max="10" width="13.33203125" style="481" customWidth="1"/>
    <col min="11" max="11" width="12.88671875" style="481" customWidth="1"/>
    <col min="12" max="14" width="13.21875" style="481" customWidth="1"/>
    <col min="15" max="15" width="12.109375" style="481" customWidth="1"/>
    <col min="16" max="16" width="11.5546875" style="481" customWidth="1"/>
    <col min="17" max="17" width="9.6640625" style="481" bestFit="1" customWidth="1"/>
    <col min="18" max="18" width="7.77734375" style="481" customWidth="1"/>
    <col min="19" max="19" width="12.6640625" style="481" customWidth="1"/>
    <col min="20" max="21" width="12.5546875" style="481" customWidth="1"/>
    <col min="22" max="16384" width="8.88671875" style="481"/>
  </cols>
  <sheetData>
    <row r="1" spans="1:14" ht="15.75" x14ac:dyDescent="0.2">
      <c r="A1" s="479"/>
      <c r="B1" s="385" t="s">
        <v>3</v>
      </c>
      <c r="C1" s="1039" t="s">
        <v>4226</v>
      </c>
      <c r="D1" s="1041"/>
      <c r="E1" s="386"/>
      <c r="F1" s="479"/>
      <c r="I1" s="12"/>
    </row>
    <row r="2" spans="1:14" ht="15.75" x14ac:dyDescent="0.2">
      <c r="A2" s="479"/>
      <c r="B2" s="385" t="s">
        <v>4</v>
      </c>
      <c r="C2" s="1045">
        <f>[6]Template!C2</f>
        <v>42530</v>
      </c>
      <c r="D2" s="1046"/>
      <c r="E2" s="390"/>
      <c r="F2" s="479"/>
      <c r="G2" s="12"/>
      <c r="H2" s="33"/>
      <c r="I2" s="12"/>
      <c r="J2" s="12"/>
      <c r="M2" s="34"/>
    </row>
    <row r="3" spans="1:14" ht="15.75" x14ac:dyDescent="0.2">
      <c r="A3" s="479"/>
      <c r="B3" s="385" t="s">
        <v>5</v>
      </c>
      <c r="C3" s="1047"/>
      <c r="D3" s="1048"/>
      <c r="E3" s="394"/>
      <c r="F3" s="479"/>
    </row>
    <row r="4" spans="1:14" ht="15.75" x14ac:dyDescent="0.2">
      <c r="A4" s="479"/>
      <c r="B4" s="395"/>
      <c r="C4" s="396"/>
      <c r="D4" s="163"/>
      <c r="E4" s="163"/>
      <c r="F4" s="479"/>
    </row>
    <row r="5" spans="1:14" x14ac:dyDescent="0.2">
      <c r="A5" s="1049" t="s">
        <v>10</v>
      </c>
      <c r="B5" s="1066" t="s">
        <v>4253</v>
      </c>
      <c r="C5" s="1067"/>
      <c r="D5" s="1067"/>
      <c r="E5" s="1067"/>
      <c r="F5" s="1067"/>
      <c r="G5" s="1067"/>
      <c r="H5" s="1067"/>
      <c r="I5" s="1067"/>
      <c r="J5" s="1067"/>
      <c r="K5" s="1067"/>
      <c r="L5" s="1067"/>
      <c r="M5" s="1067"/>
      <c r="N5" s="1068"/>
    </row>
    <row r="6" spans="1:14" x14ac:dyDescent="0.2">
      <c r="A6" s="1050"/>
      <c r="B6" s="1069"/>
      <c r="C6" s="1070"/>
      <c r="D6" s="1070"/>
      <c r="E6" s="1070"/>
      <c r="F6" s="1070"/>
      <c r="G6" s="1070"/>
      <c r="H6" s="1070"/>
      <c r="I6" s="1070"/>
      <c r="J6" s="1070"/>
      <c r="K6" s="1070"/>
      <c r="L6" s="1070"/>
      <c r="M6" s="1070"/>
      <c r="N6" s="1071"/>
    </row>
    <row r="7" spans="1:14" s="1" customFormat="1" x14ac:dyDescent="0.2">
      <c r="A7" s="1051"/>
      <c r="B7" s="1072"/>
      <c r="C7" s="1073"/>
      <c r="D7" s="1073"/>
      <c r="E7" s="1073"/>
      <c r="F7" s="1073"/>
      <c r="G7" s="1073"/>
      <c r="H7" s="1073"/>
      <c r="I7" s="1073"/>
      <c r="J7" s="1073"/>
      <c r="K7" s="1073"/>
      <c r="L7" s="1073"/>
      <c r="M7" s="1073"/>
      <c r="N7" s="1074"/>
    </row>
    <row r="8" spans="1:14" s="1" customFormat="1" ht="31.5" x14ac:dyDescent="0.2">
      <c r="A8" s="476"/>
      <c r="B8" s="475" t="s">
        <v>4254</v>
      </c>
      <c r="C8" s="475" t="s">
        <v>4826</v>
      </c>
      <c r="D8" s="475" t="s">
        <v>5060</v>
      </c>
      <c r="E8" s="475" t="s">
        <v>4257</v>
      </c>
      <c r="F8" s="1075" t="s">
        <v>4827</v>
      </c>
      <c r="G8" s="1076"/>
      <c r="H8" s="1076"/>
      <c r="I8" s="1076"/>
      <c r="J8" s="1076"/>
      <c r="K8" s="1076"/>
      <c r="L8" s="1076"/>
      <c r="M8" s="1076"/>
      <c r="N8" s="1077"/>
    </row>
    <row r="9" spans="1:14" s="1" customFormat="1" x14ac:dyDescent="0.2">
      <c r="A9" s="161">
        <v>1</v>
      </c>
      <c r="B9" s="433">
        <v>8000000</v>
      </c>
      <c r="C9" s="434">
        <v>6000000</v>
      </c>
      <c r="D9" s="434">
        <f>473306+17955</f>
        <v>491261</v>
      </c>
      <c r="E9" s="434">
        <f>SUM(C9,-D9)</f>
        <v>5508739</v>
      </c>
      <c r="F9" s="1039" t="s">
        <v>5061</v>
      </c>
      <c r="G9" s="1040"/>
      <c r="H9" s="1040"/>
      <c r="I9" s="1040"/>
      <c r="J9" s="1040"/>
      <c r="K9" s="1040"/>
      <c r="L9" s="1040"/>
      <c r="M9" s="1040"/>
      <c r="N9" s="1041"/>
    </row>
    <row r="10" spans="1:14" x14ac:dyDescent="0.2">
      <c r="A10" s="47">
        <v>2</v>
      </c>
      <c r="B10" s="433">
        <v>3000000</v>
      </c>
      <c r="C10" s="434">
        <v>1500000</v>
      </c>
      <c r="D10" s="434">
        <f>141629.75+36000+1104420.4+1153.41</f>
        <v>1283203.5599999998</v>
      </c>
      <c r="E10" s="434">
        <f>SUM(C10,-D10)</f>
        <v>216796.44000000018</v>
      </c>
      <c r="F10" s="1039" t="s">
        <v>5062</v>
      </c>
      <c r="G10" s="1040"/>
      <c r="H10" s="1040"/>
      <c r="I10" s="1040"/>
      <c r="J10" s="1040"/>
      <c r="K10" s="1040"/>
      <c r="L10" s="1040"/>
      <c r="M10" s="1040"/>
      <c r="N10" s="1041"/>
    </row>
    <row r="11" spans="1:14" x14ac:dyDescent="0.2">
      <c r="A11" s="47">
        <v>3</v>
      </c>
      <c r="B11" s="433">
        <v>2250000</v>
      </c>
      <c r="C11" s="434">
        <v>1125000</v>
      </c>
      <c r="D11" s="434">
        <f>101506+27000+803440.16</f>
        <v>931946.16</v>
      </c>
      <c r="E11" s="434">
        <f>SUM(C11,-D11)</f>
        <v>193053.83999999997</v>
      </c>
      <c r="F11" s="1039" t="s">
        <v>5063</v>
      </c>
      <c r="G11" s="1040"/>
      <c r="H11" s="1040"/>
      <c r="I11" s="1040"/>
      <c r="J11" s="1040"/>
      <c r="K11" s="1040"/>
      <c r="L11" s="1040"/>
      <c r="M11" s="1040"/>
      <c r="N11" s="1041"/>
    </row>
    <row r="12" spans="1:14" x14ac:dyDescent="0.2">
      <c r="A12" s="47">
        <v>4</v>
      </c>
      <c r="B12" s="433">
        <v>7750000</v>
      </c>
      <c r="C12" s="434">
        <v>3875000</v>
      </c>
      <c r="D12" s="434">
        <f>353139+20050.5+93000+1812736.2+777.5+886.1</f>
        <v>2280589.3000000003</v>
      </c>
      <c r="E12" s="434">
        <f>SUM(C12,-D12)</f>
        <v>1594410.6999999997</v>
      </c>
      <c r="F12" s="1039" t="s">
        <v>5064</v>
      </c>
      <c r="G12" s="1040"/>
      <c r="H12" s="1040"/>
      <c r="I12" s="1040"/>
      <c r="J12" s="1040"/>
      <c r="K12" s="1040"/>
      <c r="L12" s="1040"/>
      <c r="M12" s="1040"/>
      <c r="N12" s="1041"/>
    </row>
    <row r="13" spans="1:14" ht="15.75" thickBot="1" x14ac:dyDescent="0.25">
      <c r="A13" s="47">
        <v>5</v>
      </c>
      <c r="B13" s="433">
        <v>5500000</v>
      </c>
      <c r="C13" s="434">
        <v>4125000</v>
      </c>
      <c r="D13" s="434">
        <f>335214.25+20103</f>
        <v>355317.25</v>
      </c>
      <c r="E13" s="435">
        <f>SUM(C13,-D13)</f>
        <v>3769682.75</v>
      </c>
      <c r="F13" s="1039" t="s">
        <v>5065</v>
      </c>
      <c r="G13" s="1040"/>
      <c r="H13" s="1040"/>
      <c r="I13" s="1040"/>
      <c r="J13" s="1040"/>
      <c r="K13" s="1040"/>
      <c r="L13" s="1040"/>
      <c r="M13" s="1040"/>
      <c r="N13" s="1041"/>
    </row>
    <row r="14" spans="1:14" ht="16.5" thickBot="1" x14ac:dyDescent="0.25">
      <c r="A14" s="410"/>
      <c r="B14" s="472"/>
      <c r="C14" s="473"/>
      <c r="D14" s="480"/>
      <c r="E14" s="438">
        <f>SUM(E9:E13)</f>
        <v>11282682.73</v>
      </c>
      <c r="F14" s="473"/>
      <c r="G14" s="473"/>
      <c r="H14" s="473"/>
      <c r="I14" s="473"/>
      <c r="J14" s="473"/>
      <c r="K14" s="473"/>
      <c r="L14" s="473"/>
      <c r="M14" s="473"/>
      <c r="N14" s="474"/>
    </row>
    <row r="15" spans="1:14" x14ac:dyDescent="0.2">
      <c r="A15" s="2"/>
      <c r="B15" s="917"/>
      <c r="C15" s="918"/>
      <c r="D15" s="918"/>
      <c r="E15" s="1065"/>
      <c r="F15" s="918"/>
      <c r="G15" s="918"/>
      <c r="H15" s="918"/>
      <c r="I15" s="918"/>
      <c r="J15" s="918"/>
      <c r="K15" s="918"/>
      <c r="L15" s="918"/>
      <c r="M15" s="918"/>
      <c r="N15" s="919"/>
    </row>
    <row r="16" spans="1:14" s="12" customFormat="1" x14ac:dyDescent="0.2">
      <c r="A16" s="2"/>
      <c r="B16" s="917"/>
      <c r="C16" s="918"/>
      <c r="D16" s="918"/>
      <c r="E16" s="918"/>
      <c r="F16" s="918"/>
      <c r="G16" s="918"/>
      <c r="H16" s="918"/>
      <c r="I16" s="918"/>
      <c r="J16" s="918"/>
      <c r="K16" s="918"/>
      <c r="L16" s="918"/>
      <c r="M16" s="918"/>
      <c r="N16" s="919"/>
    </row>
    <row r="17" spans="1:14" s="12" customFormat="1" x14ac:dyDescent="0.2">
      <c r="A17" s="2"/>
      <c r="B17" s="917"/>
      <c r="C17" s="918"/>
      <c r="D17" s="918"/>
      <c r="E17" s="918"/>
      <c r="F17" s="918"/>
      <c r="G17" s="918"/>
      <c r="H17" s="918"/>
      <c r="I17" s="918"/>
      <c r="J17" s="918"/>
      <c r="K17" s="918"/>
      <c r="L17" s="918"/>
      <c r="M17" s="918"/>
      <c r="N17" s="919"/>
    </row>
    <row r="18" spans="1:14" x14ac:dyDescent="0.2">
      <c r="A18" s="2"/>
      <c r="B18" s="917"/>
      <c r="C18" s="918"/>
      <c r="D18" s="918"/>
      <c r="E18" s="918"/>
      <c r="F18" s="918"/>
      <c r="G18" s="918"/>
      <c r="H18" s="918"/>
      <c r="I18" s="918"/>
      <c r="J18" s="918"/>
      <c r="K18" s="918"/>
      <c r="L18" s="918"/>
      <c r="M18" s="918"/>
      <c r="N18" s="919"/>
    </row>
    <row r="19" spans="1:14" x14ac:dyDescent="0.2">
      <c r="A19" s="2"/>
      <c r="B19" s="917"/>
      <c r="C19" s="918"/>
      <c r="D19" s="918"/>
      <c r="E19" s="918"/>
      <c r="F19" s="918"/>
      <c r="G19" s="918"/>
      <c r="H19" s="918"/>
      <c r="I19" s="918"/>
      <c r="J19" s="918"/>
      <c r="K19" s="918"/>
      <c r="L19" s="918"/>
      <c r="M19" s="918"/>
      <c r="N19" s="919"/>
    </row>
    <row r="20" spans="1:14" s="12" customFormat="1" x14ac:dyDescent="0.2">
      <c r="A20" s="2"/>
      <c r="B20" s="917"/>
      <c r="C20" s="918"/>
      <c r="D20" s="918"/>
      <c r="E20" s="918"/>
      <c r="F20" s="918"/>
      <c r="G20" s="918"/>
      <c r="H20" s="918"/>
      <c r="I20" s="918"/>
      <c r="J20" s="918"/>
      <c r="K20" s="918"/>
      <c r="L20" s="918"/>
      <c r="M20" s="918"/>
      <c r="N20" s="919"/>
    </row>
    <row r="21" spans="1:14" s="12" customFormat="1" x14ac:dyDescent="0.2">
      <c r="A21" s="2"/>
      <c r="B21" s="917"/>
      <c r="C21" s="918"/>
      <c r="D21" s="918"/>
      <c r="E21" s="918"/>
      <c r="F21" s="918"/>
      <c r="G21" s="918"/>
      <c r="H21" s="918"/>
      <c r="I21" s="918"/>
      <c r="J21" s="918"/>
      <c r="K21" s="918"/>
      <c r="L21" s="918"/>
      <c r="M21" s="918"/>
      <c r="N21" s="919"/>
    </row>
    <row r="22" spans="1:14" x14ac:dyDescent="0.2">
      <c r="A22" s="2"/>
      <c r="B22" s="917"/>
      <c r="C22" s="918"/>
      <c r="D22" s="918"/>
      <c r="E22" s="918"/>
      <c r="F22" s="918"/>
      <c r="G22" s="918"/>
      <c r="H22" s="918"/>
      <c r="I22" s="918"/>
      <c r="J22" s="918"/>
      <c r="K22" s="918"/>
      <c r="L22" s="918"/>
      <c r="M22" s="918"/>
      <c r="N22" s="919"/>
    </row>
    <row r="23" spans="1:14" x14ac:dyDescent="0.2">
      <c r="A23" s="2"/>
      <c r="B23" s="917"/>
      <c r="C23" s="918"/>
      <c r="D23" s="918"/>
      <c r="E23" s="918"/>
      <c r="F23" s="918"/>
      <c r="G23" s="918"/>
      <c r="H23" s="918"/>
      <c r="I23" s="918"/>
      <c r="J23" s="918"/>
      <c r="K23" s="918"/>
      <c r="L23" s="918"/>
      <c r="M23" s="918"/>
      <c r="N23" s="919"/>
    </row>
  </sheetData>
  <mergeCells count="20">
    <mergeCell ref="B22:N22"/>
    <mergeCell ref="B23:N23"/>
    <mergeCell ref="B16:N16"/>
    <mergeCell ref="B17:N17"/>
    <mergeCell ref="B18:N18"/>
    <mergeCell ref="B19:N19"/>
    <mergeCell ref="B20:N20"/>
    <mergeCell ref="B21:N21"/>
    <mergeCell ref="B15:N15"/>
    <mergeCell ref="C1:D1"/>
    <mergeCell ref="C2:D2"/>
    <mergeCell ref="C3:D3"/>
    <mergeCell ref="A5:A7"/>
    <mergeCell ref="B5:N7"/>
    <mergeCell ref="F8:N8"/>
    <mergeCell ref="F9:N9"/>
    <mergeCell ref="F10:N10"/>
    <mergeCell ref="F11:N11"/>
    <mergeCell ref="F12:N12"/>
    <mergeCell ref="F13:N13"/>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C11" sqref="C11"/>
    </sheetView>
  </sheetViews>
  <sheetFormatPr defaultRowHeight="15" x14ac:dyDescent="0.2"/>
  <cols>
    <col min="1" max="1" width="7.88671875" style="663" customWidth="1"/>
    <col min="2" max="2" width="12" style="663" customWidth="1"/>
    <col min="3" max="3" width="24" style="663" customWidth="1"/>
    <col min="4" max="4" width="51.33203125" style="663" customWidth="1"/>
    <col min="5" max="5" width="17" style="663" customWidth="1"/>
    <col min="6" max="6" width="14.5546875" style="387" customWidth="1"/>
    <col min="7" max="7" width="14.33203125" style="387" customWidth="1"/>
    <col min="8" max="8" width="12.88671875" style="663" customWidth="1"/>
    <col min="9" max="9" width="12.88671875" style="532" customWidth="1"/>
    <col min="10" max="10" width="13.33203125" style="532" customWidth="1"/>
    <col min="11" max="11" width="12.88671875" style="387" customWidth="1"/>
    <col min="12" max="13" width="13.21875" style="663" customWidth="1"/>
    <col min="14" max="14" width="8.109375" style="663" customWidth="1"/>
    <col min="15" max="15" width="4.109375" style="389" customWidth="1"/>
    <col min="16" max="16" width="7.33203125" style="389" customWidth="1"/>
    <col min="17" max="17" width="9.6640625" style="665" bestFit="1" customWidth="1"/>
    <col min="18" max="18" width="7.77734375" style="665" customWidth="1"/>
    <col min="19" max="19" width="12.6640625" style="665" customWidth="1"/>
    <col min="20" max="21" width="12.5546875" style="665" customWidth="1"/>
    <col min="22" max="16384" width="8.88671875" style="665"/>
  </cols>
  <sheetData>
    <row r="1" spans="1:16" ht="15.75" x14ac:dyDescent="0.2">
      <c r="B1" s="385" t="s">
        <v>3</v>
      </c>
      <c r="C1" s="1039" t="s">
        <v>4226</v>
      </c>
      <c r="D1" s="1041"/>
      <c r="E1" s="386"/>
      <c r="I1" s="418"/>
    </row>
    <row r="2" spans="1:16" ht="15.75" x14ac:dyDescent="0.2">
      <c r="B2" s="385" t="s">
        <v>4</v>
      </c>
      <c r="C2" s="1045">
        <v>42621</v>
      </c>
      <c r="D2" s="1046"/>
      <c r="E2" s="390"/>
      <c r="G2" s="391"/>
      <c r="H2" s="392"/>
      <c r="I2" s="418"/>
      <c r="J2" s="418"/>
      <c r="M2" s="393">
        <f>C2</f>
        <v>42621</v>
      </c>
    </row>
    <row r="3" spans="1:16" ht="15.75" x14ac:dyDescent="0.2">
      <c r="B3" s="385" t="s">
        <v>5</v>
      </c>
      <c r="C3" s="1047" t="s">
        <v>5726</v>
      </c>
      <c r="D3" s="1048"/>
      <c r="E3" s="394"/>
    </row>
    <row r="4" spans="1:16" ht="15.75" x14ac:dyDescent="0.2">
      <c r="B4" s="395"/>
      <c r="C4" s="396"/>
      <c r="D4" s="163"/>
      <c r="E4" s="163"/>
    </row>
    <row r="5" spans="1:16" x14ac:dyDescent="0.2">
      <c r="A5" s="1049" t="s">
        <v>10</v>
      </c>
      <c r="B5" s="1052" t="s">
        <v>9</v>
      </c>
      <c r="C5" s="1052" t="s">
        <v>16</v>
      </c>
      <c r="D5" s="1052" t="s">
        <v>2</v>
      </c>
      <c r="E5" s="1052" t="s">
        <v>17</v>
      </c>
      <c r="F5" s="1060" t="s">
        <v>29</v>
      </c>
      <c r="G5" s="1060" t="s">
        <v>5727</v>
      </c>
      <c r="H5" s="1049" t="s">
        <v>18</v>
      </c>
      <c r="I5" s="1053" t="s">
        <v>11</v>
      </c>
      <c r="J5" s="1052" t="s">
        <v>12</v>
      </c>
      <c r="K5" s="1061" t="s">
        <v>13</v>
      </c>
      <c r="L5" s="1049" t="s">
        <v>1</v>
      </c>
      <c r="M5" s="1049" t="s">
        <v>30</v>
      </c>
      <c r="N5" s="1049" t="s">
        <v>14</v>
      </c>
    </row>
    <row r="6" spans="1:16" x14ac:dyDescent="0.2">
      <c r="A6" s="1050"/>
      <c r="B6" s="1052"/>
      <c r="C6" s="1052"/>
      <c r="D6" s="1052"/>
      <c r="E6" s="1052"/>
      <c r="F6" s="1060"/>
      <c r="G6" s="1060"/>
      <c r="H6" s="1050"/>
      <c r="I6" s="1054"/>
      <c r="J6" s="1052"/>
      <c r="K6" s="1062"/>
      <c r="L6" s="1050"/>
      <c r="M6" s="1050"/>
      <c r="N6" s="1050"/>
    </row>
    <row r="7" spans="1:16" s="1" customFormat="1" x14ac:dyDescent="0.2">
      <c r="A7" s="1051"/>
      <c r="B7" s="1052"/>
      <c r="C7" s="1052"/>
      <c r="D7" s="1052"/>
      <c r="E7" s="1052"/>
      <c r="F7" s="1060"/>
      <c r="G7" s="1060"/>
      <c r="H7" s="1051"/>
      <c r="I7" s="1055"/>
      <c r="J7" s="1052"/>
      <c r="K7" s="1063"/>
      <c r="L7" s="1051"/>
      <c r="M7" s="1051"/>
      <c r="N7" s="1051"/>
      <c r="O7" s="397"/>
      <c r="P7" s="397"/>
    </row>
    <row r="8" spans="1:16" s="1" customFormat="1" ht="60" x14ac:dyDescent="0.2">
      <c r="A8" s="161">
        <v>1</v>
      </c>
      <c r="B8" s="161">
        <v>48150090</v>
      </c>
      <c r="C8" s="153" t="s">
        <v>4228</v>
      </c>
      <c r="D8" s="178" t="s">
        <v>4229</v>
      </c>
      <c r="E8" s="161" t="s">
        <v>4230</v>
      </c>
      <c r="F8" s="398">
        <v>2000000</v>
      </c>
      <c r="G8" s="398">
        <f>'[7]Project Data'!D25</f>
        <v>1252102.4400000002</v>
      </c>
      <c r="H8" s="161" t="s">
        <v>4231</v>
      </c>
      <c r="I8" s="157">
        <v>1</v>
      </c>
      <c r="J8" s="157">
        <v>0</v>
      </c>
      <c r="K8" s="159">
        <f>'[7]Project Data'!D27</f>
        <v>1109771.8000000003</v>
      </c>
      <c r="L8" s="399">
        <f>'[7]Project Data'!D26</f>
        <v>142330.64000000001</v>
      </c>
      <c r="M8" s="160">
        <f>G8-K8-L8</f>
        <v>0</v>
      </c>
      <c r="N8" s="161" t="s">
        <v>4232</v>
      </c>
    </row>
    <row r="9" spans="1:16" ht="60" x14ac:dyDescent="0.2">
      <c r="A9" s="47">
        <v>2</v>
      </c>
      <c r="B9" s="47">
        <v>48140070</v>
      </c>
      <c r="C9" s="153" t="s">
        <v>4233</v>
      </c>
      <c r="D9" s="180" t="s">
        <v>4234</v>
      </c>
      <c r="E9" s="161" t="s">
        <v>4235</v>
      </c>
      <c r="F9" s="398">
        <v>1500000</v>
      </c>
      <c r="G9" s="398">
        <f>'[7]Project Data'!D41</f>
        <v>1472147.44</v>
      </c>
      <c r="H9" s="714">
        <v>42921</v>
      </c>
      <c r="I9" s="401">
        <v>1</v>
      </c>
      <c r="J9" s="401">
        <v>0</v>
      </c>
      <c r="K9" s="402">
        <f>'[7]Project Data'!D43</f>
        <v>1373615.4</v>
      </c>
      <c r="L9" s="402">
        <f>'[7]Project Data'!D42</f>
        <v>98532.040000000008</v>
      </c>
      <c r="M9" s="160">
        <f t="shared" ref="M9:M22" si="0">G9-K9-L9</f>
        <v>0</v>
      </c>
      <c r="N9" s="47" t="s">
        <v>4232</v>
      </c>
    </row>
    <row r="10" spans="1:16" ht="60" x14ac:dyDescent="0.2">
      <c r="A10" s="47">
        <v>3</v>
      </c>
      <c r="B10" s="47">
        <v>48140040</v>
      </c>
      <c r="C10" s="153" t="s">
        <v>4237</v>
      </c>
      <c r="D10" s="180" t="s">
        <v>4238</v>
      </c>
      <c r="E10" s="161" t="s">
        <v>4235</v>
      </c>
      <c r="F10" s="398">
        <v>1125000</v>
      </c>
      <c r="G10" s="398">
        <f>'[7]Project Data'!D57</f>
        <v>923601.69000000006</v>
      </c>
      <c r="H10" s="714">
        <v>42725</v>
      </c>
      <c r="I10" s="401">
        <v>1</v>
      </c>
      <c r="J10" s="401">
        <v>0.05</v>
      </c>
      <c r="K10" s="159">
        <f>'[7]Project Data'!D59</f>
        <v>841207.26</v>
      </c>
      <c r="L10" s="159">
        <f>'[7]Project Data'!D58</f>
        <v>82394.430000000008</v>
      </c>
      <c r="M10" s="160">
        <f t="shared" si="0"/>
        <v>0</v>
      </c>
      <c r="N10" s="161" t="s">
        <v>4232</v>
      </c>
    </row>
    <row r="11" spans="1:16" ht="60" x14ac:dyDescent="0.2">
      <c r="A11" s="47">
        <v>4</v>
      </c>
      <c r="B11" s="47">
        <v>48150110</v>
      </c>
      <c r="C11" s="153" t="s">
        <v>4824</v>
      </c>
      <c r="D11" s="178" t="s">
        <v>4240</v>
      </c>
      <c r="E11" s="161" t="s">
        <v>4235</v>
      </c>
      <c r="F11" s="398">
        <v>3875000</v>
      </c>
      <c r="G11" s="398">
        <f>'[7]Project Data'!D74</f>
        <v>3870654.88</v>
      </c>
      <c r="H11" s="400" t="s">
        <v>4231</v>
      </c>
      <c r="I11" s="401">
        <v>1</v>
      </c>
      <c r="J11" s="401">
        <v>0</v>
      </c>
      <c r="K11" s="402">
        <f>'[7]Project Data'!D76</f>
        <v>3580334.19</v>
      </c>
      <c r="L11" s="402">
        <f>'[7]Project Data'!D75</f>
        <v>290320.69000000006</v>
      </c>
      <c r="M11" s="160">
        <f t="shared" si="0"/>
        <v>0</v>
      </c>
      <c r="N11" s="47" t="s">
        <v>4232</v>
      </c>
    </row>
    <row r="12" spans="1:16" ht="60" x14ac:dyDescent="0.2">
      <c r="A12" s="47">
        <v>5</v>
      </c>
      <c r="B12" s="47">
        <v>48160100</v>
      </c>
      <c r="C12" s="46" t="s">
        <v>4241</v>
      </c>
      <c r="D12" s="178" t="s">
        <v>4242</v>
      </c>
      <c r="E12" s="161" t="s">
        <v>4230</v>
      </c>
      <c r="F12" s="398">
        <v>1375000</v>
      </c>
      <c r="G12" s="398">
        <f>'[7]Project Data'!D90</f>
        <v>1615540.5499999998</v>
      </c>
      <c r="H12" s="400" t="s">
        <v>4231</v>
      </c>
      <c r="I12" s="401">
        <v>1</v>
      </c>
      <c r="J12" s="401">
        <v>0</v>
      </c>
      <c r="K12" s="403">
        <f>'[7]Project Data'!D92</f>
        <v>1466547.17</v>
      </c>
      <c r="L12" s="403">
        <f>'[7]Project Data'!D91</f>
        <v>148993.38</v>
      </c>
      <c r="M12" s="160">
        <f t="shared" si="0"/>
        <v>0</v>
      </c>
      <c r="N12" s="161" t="s">
        <v>4232</v>
      </c>
    </row>
    <row r="13" spans="1:16" ht="60" x14ac:dyDescent="0.2">
      <c r="A13" s="47">
        <v>6</v>
      </c>
      <c r="B13" s="47">
        <v>48130053</v>
      </c>
      <c r="C13" s="46" t="s">
        <v>4243</v>
      </c>
      <c r="D13" s="46" t="s">
        <v>4244</v>
      </c>
      <c r="E13" s="46" t="s">
        <v>4235</v>
      </c>
      <c r="F13" s="167">
        <v>4000000</v>
      </c>
      <c r="G13" s="405">
        <v>4000000</v>
      </c>
      <c r="H13" s="406" t="s">
        <v>4245</v>
      </c>
      <c r="I13" s="401">
        <v>0.95</v>
      </c>
      <c r="J13" s="401">
        <v>0</v>
      </c>
      <c r="K13" s="715">
        <f>'[7]Project Data'!D108</f>
        <v>0</v>
      </c>
      <c r="L13" s="159">
        <f>'[7]Project Data'!D107</f>
        <v>0</v>
      </c>
      <c r="M13" s="160">
        <v>4000000</v>
      </c>
      <c r="N13" s="161" t="s">
        <v>4232</v>
      </c>
    </row>
    <row r="14" spans="1:16" ht="60" x14ac:dyDescent="0.2">
      <c r="A14" s="47">
        <v>7</v>
      </c>
      <c r="B14" s="47">
        <v>48150060</v>
      </c>
      <c r="C14" s="46" t="s">
        <v>4246</v>
      </c>
      <c r="D14" s="46" t="s">
        <v>4247</v>
      </c>
      <c r="E14" s="46" t="s">
        <v>4235</v>
      </c>
      <c r="F14" s="167">
        <v>2875000</v>
      </c>
      <c r="G14" s="716">
        <f>2875000+K14+L14</f>
        <v>3165801</v>
      </c>
      <c r="H14" s="406" t="s">
        <v>4245</v>
      </c>
      <c r="I14" s="401">
        <v>0.05</v>
      </c>
      <c r="J14" s="401">
        <v>0</v>
      </c>
      <c r="K14" s="159">
        <f>'[7]Project Data'!D140</f>
        <v>270614.90000000002</v>
      </c>
      <c r="L14" s="159">
        <f>'[7]Project Data'!D139</f>
        <v>20186.099999999999</v>
      </c>
      <c r="M14" s="160">
        <v>2875000</v>
      </c>
      <c r="N14" s="161" t="s">
        <v>4232</v>
      </c>
    </row>
    <row r="15" spans="1:16" s="12" customFormat="1" ht="60" x14ac:dyDescent="0.2">
      <c r="A15" s="47">
        <v>8</v>
      </c>
      <c r="B15" s="47">
        <v>48170090</v>
      </c>
      <c r="C15" s="46" t="s">
        <v>4248</v>
      </c>
      <c r="D15" s="46" t="s">
        <v>4249</v>
      </c>
      <c r="E15" s="46" t="s">
        <v>4230</v>
      </c>
      <c r="F15" s="167">
        <v>1437500</v>
      </c>
      <c r="G15" s="716">
        <f>1437500+K15+L15</f>
        <v>1712295</v>
      </c>
      <c r="H15" s="406" t="s">
        <v>4245</v>
      </c>
      <c r="I15" s="401">
        <v>0.05</v>
      </c>
      <c r="J15" s="401">
        <v>0</v>
      </c>
      <c r="K15" s="159">
        <f>'[7]Project Data'!D156</f>
        <v>129618.29999999999</v>
      </c>
      <c r="L15" s="159">
        <f>'[7]Project Data'!D155</f>
        <v>145176.70000000001</v>
      </c>
      <c r="M15" s="160">
        <v>1437500</v>
      </c>
      <c r="N15" s="161" t="s">
        <v>4232</v>
      </c>
    </row>
    <row r="16" spans="1:16" s="12" customFormat="1" ht="60" x14ac:dyDescent="0.2">
      <c r="A16" s="47">
        <v>9</v>
      </c>
      <c r="B16" s="47">
        <v>48140061</v>
      </c>
      <c r="C16" s="46" t="s">
        <v>4250</v>
      </c>
      <c r="D16" s="46" t="s">
        <v>4251</v>
      </c>
      <c r="E16" s="46" t="s">
        <v>4235</v>
      </c>
      <c r="F16" s="167">
        <v>1375000</v>
      </c>
      <c r="G16" s="716">
        <f>1375000+K16+L16</f>
        <v>1550357</v>
      </c>
      <c r="H16" s="406" t="s">
        <v>4252</v>
      </c>
      <c r="I16" s="401">
        <v>0.05</v>
      </c>
      <c r="J16" s="401">
        <v>0</v>
      </c>
      <c r="K16" s="158">
        <f>'[7]Project Data'!D124</f>
        <v>160028.20000000001</v>
      </c>
      <c r="L16" s="158">
        <f>'[7]Project Data'!D123</f>
        <v>15328.8</v>
      </c>
      <c r="M16" s="160">
        <v>1375000</v>
      </c>
      <c r="N16" s="47" t="s">
        <v>4232</v>
      </c>
    </row>
    <row r="17" spans="1:16" s="12" customFormat="1" x14ac:dyDescent="0.2">
      <c r="A17" s="410"/>
      <c r="B17" s="47"/>
      <c r="C17" s="410"/>
      <c r="D17" s="410"/>
      <c r="E17" s="410"/>
      <c r="F17" s="154"/>
      <c r="G17" s="154"/>
      <c r="H17" s="410"/>
      <c r="I17" s="47"/>
      <c r="J17" s="47"/>
      <c r="K17" s="158"/>
      <c r="L17" s="411"/>
      <c r="M17" s="160"/>
      <c r="N17" s="410"/>
    </row>
    <row r="18" spans="1:16" s="12" customFormat="1" ht="15.75" x14ac:dyDescent="0.2">
      <c r="A18" s="410"/>
      <c r="B18" s="412"/>
      <c r="C18" s="412"/>
      <c r="D18" s="410"/>
      <c r="E18" s="410"/>
      <c r="F18" s="154"/>
      <c r="G18" s="154"/>
      <c r="H18" s="410"/>
      <c r="I18" s="47"/>
      <c r="J18" s="47"/>
      <c r="K18" s="158"/>
      <c r="L18" s="411"/>
      <c r="M18" s="160"/>
      <c r="N18" s="410"/>
    </row>
    <row r="19" spans="1:16" s="12" customFormat="1" x14ac:dyDescent="0.2">
      <c r="A19" s="47"/>
      <c r="B19" s="47"/>
      <c r="C19" s="410"/>
      <c r="D19" s="410"/>
      <c r="E19" s="410"/>
      <c r="F19" s="167"/>
      <c r="G19" s="154"/>
      <c r="H19" s="406"/>
      <c r="I19" s="400"/>
      <c r="J19" s="400"/>
      <c r="K19" s="158"/>
      <c r="L19" s="158"/>
      <c r="M19" s="160"/>
      <c r="N19" s="410"/>
    </row>
    <row r="20" spans="1:16" s="12" customFormat="1" x14ac:dyDescent="0.2">
      <c r="A20" s="410"/>
      <c r="B20" s="47"/>
      <c r="C20" s="410"/>
      <c r="D20" s="410"/>
      <c r="E20" s="410"/>
      <c r="F20" s="154"/>
      <c r="G20" s="154"/>
      <c r="H20" s="410"/>
      <c r="I20" s="47"/>
      <c r="J20" s="47"/>
      <c r="K20" s="158"/>
      <c r="L20" s="411"/>
      <c r="M20" s="160"/>
      <c r="N20" s="410"/>
    </row>
    <row r="21" spans="1:16" s="12" customFormat="1" ht="16.5" thickBot="1" x14ac:dyDescent="0.25">
      <c r="A21" s="410"/>
      <c r="B21" s="412"/>
      <c r="C21" s="412"/>
      <c r="D21" s="410"/>
      <c r="E21" s="413"/>
      <c r="F21" s="414"/>
      <c r="G21" s="414"/>
      <c r="H21" s="410"/>
      <c r="I21" s="717"/>
      <c r="J21" s="717"/>
      <c r="K21" s="415"/>
      <c r="L21" s="662"/>
      <c r="M21" s="417"/>
      <c r="N21" s="413"/>
    </row>
    <row r="22" spans="1:16" s="12" customFormat="1" ht="16.5" thickBot="1" x14ac:dyDescent="0.25">
      <c r="A22" s="388"/>
      <c r="B22" s="418"/>
      <c r="C22" s="388"/>
      <c r="D22" s="388"/>
      <c r="E22" s="419" t="s">
        <v>38</v>
      </c>
      <c r="F22" s="420">
        <f>SUM(F8:F21)</f>
        <v>19562500</v>
      </c>
      <c r="G22" s="421">
        <f>SUM(G8:G21)</f>
        <v>19562500</v>
      </c>
      <c r="H22" s="718"/>
      <c r="I22" s="719"/>
      <c r="J22" s="720"/>
      <c r="K22" s="420">
        <f>SUM(K8:K21)</f>
        <v>8931737.2200000007</v>
      </c>
      <c r="L22" s="424">
        <f>SUM(L8:L21)</f>
        <v>943262.78</v>
      </c>
      <c r="M22" s="425">
        <f t="shared" si="0"/>
        <v>9687500</v>
      </c>
      <c r="N22" s="422"/>
      <c r="O22" s="426"/>
      <c r="P22" s="1064"/>
    </row>
    <row r="23" spans="1:16" s="12" customFormat="1" ht="15.75" x14ac:dyDescent="0.2">
      <c r="A23" s="388"/>
      <c r="B23" s="418"/>
      <c r="C23" s="427"/>
      <c r="D23" s="427"/>
      <c r="E23" s="427"/>
      <c r="F23" s="428"/>
      <c r="G23" s="428"/>
      <c r="H23" s="427"/>
      <c r="I23" s="580"/>
      <c r="J23" s="580"/>
      <c r="K23" s="428"/>
      <c r="L23" s="388"/>
      <c r="M23" s="388"/>
      <c r="N23" s="388"/>
      <c r="O23" s="426"/>
      <c r="P23" s="1064"/>
    </row>
    <row r="24" spans="1:16" s="12" customFormat="1" x14ac:dyDescent="0.2">
      <c r="A24" s="388"/>
      <c r="B24" s="418"/>
      <c r="C24" s="429"/>
      <c r="D24" s="429"/>
      <c r="E24" s="429"/>
      <c r="F24" s="430"/>
      <c r="G24" s="430"/>
      <c r="H24" s="429"/>
      <c r="I24" s="713"/>
      <c r="J24" s="713"/>
      <c r="K24" s="391"/>
      <c r="L24" s="388"/>
      <c r="M24" s="388"/>
      <c r="N24" s="388"/>
      <c r="O24" s="426"/>
      <c r="P24" s="1064"/>
    </row>
    <row r="25" spans="1:16" s="12" customFormat="1" x14ac:dyDescent="0.2">
      <c r="A25" s="388"/>
      <c r="B25" s="418"/>
      <c r="C25" s="429"/>
      <c r="D25" s="429"/>
      <c r="E25" s="429"/>
      <c r="F25" s="430"/>
      <c r="G25" s="430"/>
      <c r="H25" s="429"/>
      <c r="I25" s="713"/>
      <c r="J25" s="713"/>
      <c r="L25" s="388"/>
      <c r="M25" s="388"/>
      <c r="N25" s="388"/>
      <c r="O25" s="426"/>
      <c r="P25" s="426"/>
    </row>
    <row r="26" spans="1:16" s="12" customFormat="1" x14ac:dyDescent="0.2">
      <c r="A26" s="388"/>
      <c r="B26" s="418"/>
      <c r="C26" s="388"/>
      <c r="D26" s="388"/>
      <c r="E26" s="388"/>
      <c r="F26" s="391"/>
      <c r="G26" s="391"/>
      <c r="H26" s="388"/>
      <c r="I26" s="418"/>
      <c r="J26" s="418"/>
      <c r="L26" s="388"/>
      <c r="M26" s="388"/>
      <c r="N26" s="388"/>
      <c r="O26" s="426"/>
      <c r="P26" s="426"/>
    </row>
  </sheetData>
  <mergeCells count="18">
    <mergeCell ref="J5:J7"/>
    <mergeCell ref="C1:D1"/>
    <mergeCell ref="C2:D2"/>
    <mergeCell ref="C3:D3"/>
    <mergeCell ref="A5:A7"/>
    <mergeCell ref="B5:B7"/>
    <mergeCell ref="C5:C7"/>
    <mergeCell ref="D5:D7"/>
    <mergeCell ref="E5:E7"/>
    <mergeCell ref="F5:F7"/>
    <mergeCell ref="G5:G7"/>
    <mergeCell ref="H5:H7"/>
    <mergeCell ref="I5:I7"/>
    <mergeCell ref="K5:K7"/>
    <mergeCell ref="L5:L7"/>
    <mergeCell ref="M5:M7"/>
    <mergeCell ref="N5:N7"/>
    <mergeCell ref="P22:P2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
  <sheetViews>
    <sheetView topLeftCell="A91" workbookViewId="0">
      <selection activeCell="I9" sqref="I9"/>
    </sheetView>
  </sheetViews>
  <sheetFormatPr defaultRowHeight="15" x14ac:dyDescent="0.2"/>
  <cols>
    <col min="1" max="2" width="8.88671875" style="665"/>
    <col min="3" max="7" width="0" style="665" hidden="1" customWidth="1"/>
    <col min="8" max="8" width="11.5546875" style="665" customWidth="1"/>
    <col min="9" max="9" width="29.109375" style="665" customWidth="1"/>
    <col min="10" max="11" width="0" style="665" hidden="1" customWidth="1"/>
    <col min="12" max="12" width="10.21875" style="665" customWidth="1"/>
    <col min="13" max="16" width="0" style="665" hidden="1" customWidth="1"/>
    <col min="17" max="17" width="13.6640625" style="665" customWidth="1"/>
    <col min="18" max="18" width="14.21875" style="665" hidden="1" customWidth="1"/>
    <col min="19" max="19" width="15.77734375" style="665" hidden="1" customWidth="1"/>
    <col min="20" max="20" width="15.77734375" style="665" customWidth="1"/>
    <col min="21" max="21" width="11.5546875" style="665" customWidth="1"/>
    <col min="22" max="22" width="11.109375" style="665" hidden="1" customWidth="1"/>
    <col min="23" max="23" width="12.5546875" style="665" hidden="1" customWidth="1"/>
    <col min="24" max="24" width="10.77734375" style="665" hidden="1" customWidth="1"/>
    <col min="25" max="25" width="11.5546875" style="665" hidden="1" customWidth="1"/>
    <col min="26" max="26" width="10.77734375" style="665" customWidth="1"/>
    <col min="27" max="27" width="8.77734375" style="665" customWidth="1"/>
    <col min="28" max="16384" width="8.88671875" style="665"/>
  </cols>
  <sheetData>
    <row r="1" spans="1:27" s="105" customFormat="1" ht="16.5" x14ac:dyDescent="0.25">
      <c r="B1" s="106" t="s">
        <v>3</v>
      </c>
      <c r="C1" s="107"/>
      <c r="D1" s="107"/>
      <c r="E1" s="107"/>
      <c r="F1" s="107"/>
      <c r="G1" s="107"/>
      <c r="H1" s="866" t="s">
        <v>3342</v>
      </c>
      <c r="I1" s="867"/>
      <c r="J1" s="490"/>
      <c r="K1" s="490"/>
      <c r="L1" s="109"/>
      <c r="M1" s="109"/>
      <c r="N1" s="109"/>
      <c r="O1" s="491"/>
      <c r="P1" s="491"/>
      <c r="Q1" s="243"/>
      <c r="R1" s="243"/>
      <c r="S1" s="243"/>
      <c r="T1" s="243"/>
      <c r="V1" s="244"/>
    </row>
    <row r="2" spans="1:27" s="105" customFormat="1" ht="15.75" x14ac:dyDescent="0.2">
      <c r="B2" s="106" t="s">
        <v>4</v>
      </c>
      <c r="C2" s="107"/>
      <c r="D2" s="107"/>
      <c r="E2" s="107"/>
      <c r="F2" s="107"/>
      <c r="G2" s="107"/>
      <c r="H2" s="868">
        <v>42628</v>
      </c>
      <c r="I2" s="869"/>
      <c r="J2" s="492"/>
      <c r="K2" s="492"/>
      <c r="L2" s="111"/>
      <c r="M2" s="111"/>
      <c r="N2" s="111"/>
      <c r="O2" s="493"/>
      <c r="P2" s="493"/>
      <c r="Q2" s="243"/>
      <c r="R2" s="665"/>
      <c r="S2" s="665"/>
      <c r="T2" s="665"/>
      <c r="U2" s="112"/>
      <c r="V2" s="244"/>
      <c r="W2" s="110"/>
      <c r="Z2" s="113"/>
    </row>
    <row r="3" spans="1:27" s="105" customFormat="1" ht="31.5" x14ac:dyDescent="0.2">
      <c r="B3" s="106" t="s">
        <v>5</v>
      </c>
      <c r="C3" s="107"/>
      <c r="D3" s="107"/>
      <c r="E3" s="107"/>
      <c r="F3" s="107"/>
      <c r="G3" s="107"/>
      <c r="H3" s="870" t="s">
        <v>3343</v>
      </c>
      <c r="I3" s="871"/>
      <c r="J3" s="494"/>
      <c r="K3" s="494"/>
      <c r="L3" s="109"/>
      <c r="M3" s="109"/>
      <c r="N3" s="109"/>
      <c r="O3" s="495"/>
      <c r="P3" s="495"/>
      <c r="Q3" s="243"/>
      <c r="R3" s="243"/>
      <c r="S3" s="243"/>
      <c r="T3" s="243"/>
      <c r="V3" s="247"/>
    </row>
    <row r="4" spans="1:27" s="105" customFormat="1" ht="15.75" x14ac:dyDescent="0.2">
      <c r="B4" s="114"/>
      <c r="C4" s="114"/>
      <c r="D4" s="114"/>
      <c r="E4" s="114"/>
      <c r="F4" s="114"/>
      <c r="G4" s="114"/>
      <c r="H4" s="115"/>
      <c r="J4" s="496"/>
      <c r="K4" s="496"/>
      <c r="O4" s="497"/>
      <c r="P4" s="497"/>
      <c r="Q4" s="243"/>
      <c r="R4" s="243"/>
      <c r="S4" s="243"/>
      <c r="T4" s="243"/>
      <c r="V4" s="247"/>
    </row>
    <row r="5" spans="1:27" s="105" customFormat="1" ht="31.5" x14ac:dyDescent="0.2">
      <c r="A5" s="893" t="s">
        <v>10</v>
      </c>
      <c r="B5" s="893" t="s">
        <v>9</v>
      </c>
      <c r="C5" s="905" t="s">
        <v>3344</v>
      </c>
      <c r="D5" s="905" t="s">
        <v>3345</v>
      </c>
      <c r="E5" s="905" t="s">
        <v>3346</v>
      </c>
      <c r="F5" s="905" t="s">
        <v>4396</v>
      </c>
      <c r="G5" s="905" t="s">
        <v>3348</v>
      </c>
      <c r="H5" s="893" t="s">
        <v>16</v>
      </c>
      <c r="I5" s="893" t="s">
        <v>2</v>
      </c>
      <c r="J5" s="906" t="s">
        <v>4397</v>
      </c>
      <c r="K5" s="906" t="s">
        <v>4398</v>
      </c>
      <c r="L5" s="893" t="s">
        <v>17</v>
      </c>
      <c r="M5" s="651" t="s">
        <v>4848</v>
      </c>
      <c r="N5" s="900" t="s">
        <v>4849</v>
      </c>
      <c r="O5" s="894" t="s">
        <v>4850</v>
      </c>
      <c r="P5" s="658" t="s">
        <v>4851</v>
      </c>
      <c r="Q5" s="897" t="s">
        <v>29</v>
      </c>
      <c r="R5" s="898" t="s">
        <v>37</v>
      </c>
      <c r="S5" s="898" t="s">
        <v>4399</v>
      </c>
      <c r="T5" s="897" t="s">
        <v>4852</v>
      </c>
      <c r="U5" s="893" t="s">
        <v>18</v>
      </c>
      <c r="V5" s="899" t="s">
        <v>11</v>
      </c>
      <c r="W5" s="893" t="s">
        <v>12</v>
      </c>
      <c r="X5" s="893" t="s">
        <v>13</v>
      </c>
      <c r="Y5" s="893" t="s">
        <v>1</v>
      </c>
      <c r="Z5" s="893" t="s">
        <v>30</v>
      </c>
      <c r="AA5" s="893" t="s">
        <v>14</v>
      </c>
    </row>
    <row r="6" spans="1:27" s="105" customFormat="1" ht="15.75" x14ac:dyDescent="0.2">
      <c r="A6" s="903"/>
      <c r="B6" s="893"/>
      <c r="C6" s="905"/>
      <c r="D6" s="905"/>
      <c r="E6" s="905"/>
      <c r="F6" s="905"/>
      <c r="G6" s="905"/>
      <c r="H6" s="893"/>
      <c r="I6" s="893"/>
      <c r="J6" s="907"/>
      <c r="K6" s="907"/>
      <c r="L6" s="893"/>
      <c r="M6" s="652"/>
      <c r="N6" s="901"/>
      <c r="O6" s="895"/>
      <c r="P6" s="659"/>
      <c r="Q6" s="897"/>
      <c r="R6" s="898"/>
      <c r="S6" s="898"/>
      <c r="T6" s="897"/>
      <c r="U6" s="893"/>
      <c r="V6" s="899"/>
      <c r="W6" s="893"/>
      <c r="X6" s="893"/>
      <c r="Y6" s="893"/>
      <c r="Z6" s="893"/>
      <c r="AA6" s="893"/>
    </row>
    <row r="7" spans="1:27" s="105" customFormat="1" ht="15.75" x14ac:dyDescent="0.2">
      <c r="A7" s="904"/>
      <c r="B7" s="893"/>
      <c r="C7" s="905"/>
      <c r="D7" s="905"/>
      <c r="E7" s="905"/>
      <c r="F7" s="905"/>
      <c r="G7" s="905"/>
      <c r="H7" s="893"/>
      <c r="I7" s="893"/>
      <c r="J7" s="908"/>
      <c r="K7" s="908"/>
      <c r="L7" s="893"/>
      <c r="M7" s="653"/>
      <c r="N7" s="902"/>
      <c r="O7" s="896"/>
      <c r="P7" s="660"/>
      <c r="Q7" s="897"/>
      <c r="R7" s="898"/>
      <c r="S7" s="898"/>
      <c r="T7" s="897"/>
      <c r="U7" s="893"/>
      <c r="V7" s="899"/>
      <c r="W7" s="893"/>
      <c r="X7" s="893"/>
      <c r="Y7" s="893"/>
      <c r="Z7" s="893"/>
      <c r="AA7" s="893"/>
    </row>
    <row r="8" spans="1:27" s="105" customFormat="1" ht="18" x14ac:dyDescent="0.2">
      <c r="A8" s="692" t="s">
        <v>5721</v>
      </c>
      <c r="B8" s="693"/>
      <c r="C8" s="693"/>
      <c r="D8" s="693"/>
      <c r="E8" s="693"/>
      <c r="F8" s="694"/>
      <c r="G8" s="693"/>
      <c r="H8" s="693"/>
      <c r="I8" s="693"/>
      <c r="J8" s="695"/>
      <c r="K8" s="695"/>
      <c r="L8" s="693"/>
      <c r="M8" s="693"/>
      <c r="N8" s="693"/>
      <c r="O8" s="693"/>
      <c r="P8" s="693"/>
      <c r="Q8" s="696"/>
      <c r="R8" s="696"/>
      <c r="S8" s="696"/>
      <c r="T8" s="696"/>
      <c r="U8" s="693"/>
      <c r="V8" s="693"/>
      <c r="W8" s="693"/>
      <c r="X8" s="693"/>
      <c r="Y8" s="693"/>
      <c r="Z8" s="697"/>
      <c r="AA8" s="694"/>
    </row>
    <row r="9" spans="1:27" s="105" customFormat="1" ht="135" x14ac:dyDescent="0.2">
      <c r="A9" s="116">
        <v>131</v>
      </c>
      <c r="B9" s="117" t="s">
        <v>3727</v>
      </c>
      <c r="C9" s="117" t="s">
        <v>3459</v>
      </c>
      <c r="D9" s="117" t="s">
        <v>3460</v>
      </c>
      <c r="E9" s="116">
        <v>62798</v>
      </c>
      <c r="F9" s="117" t="str">
        <f t="shared" ref="F9:F72" si="0">CONCATENATE(D9,E9)</f>
        <v>HQ-A-16-62798</v>
      </c>
      <c r="G9" s="117" t="s">
        <v>3727</v>
      </c>
      <c r="H9" s="132" t="s">
        <v>3728</v>
      </c>
      <c r="I9" s="132" t="s">
        <v>4497</v>
      </c>
      <c r="J9" s="502" t="s">
        <v>4431</v>
      </c>
      <c r="K9" s="502" t="s">
        <v>4431</v>
      </c>
      <c r="L9" s="119" t="s">
        <v>3530</v>
      </c>
      <c r="M9" s="119"/>
      <c r="N9" s="119"/>
      <c r="O9" s="503"/>
      <c r="P9" s="503"/>
      <c r="Q9" s="253">
        <v>41600</v>
      </c>
      <c r="R9" s="253">
        <v>41600</v>
      </c>
      <c r="S9" s="253">
        <v>41600</v>
      </c>
      <c r="T9" s="253">
        <v>41600</v>
      </c>
      <c r="U9" s="121" t="s">
        <v>3530</v>
      </c>
      <c r="V9" s="124"/>
      <c r="W9" s="124"/>
      <c r="X9" s="125"/>
      <c r="Y9" s="125"/>
      <c r="Z9" s="122">
        <f t="shared" ref="Z9:Z72" si="1">T9-X9-Y9</f>
        <v>41600</v>
      </c>
      <c r="AA9" s="117" t="s">
        <v>3360</v>
      </c>
    </row>
    <row r="10" spans="1:27" s="105" customFormat="1" ht="150" x14ac:dyDescent="0.2">
      <c r="A10" s="116">
        <f t="shared" ref="A10:A73" ca="1" si="2">OFFSET(A10,-1,0)+1</f>
        <v>132</v>
      </c>
      <c r="B10" s="133" t="s">
        <v>3730</v>
      </c>
      <c r="C10" s="133" t="s">
        <v>3731</v>
      </c>
      <c r="D10" s="133" t="s">
        <v>3732</v>
      </c>
      <c r="E10" s="116">
        <v>62799</v>
      </c>
      <c r="F10" s="117" t="str">
        <f t="shared" si="0"/>
        <v>3-DEL-16-62799</v>
      </c>
      <c r="G10" s="133" t="s">
        <v>3730</v>
      </c>
      <c r="H10" s="126" t="s">
        <v>3733</v>
      </c>
      <c r="I10" s="126" t="s">
        <v>3646</v>
      </c>
      <c r="J10" s="502" t="s">
        <v>4431</v>
      </c>
      <c r="K10" s="502" t="s">
        <v>4431</v>
      </c>
      <c r="L10" s="119" t="s">
        <v>3530</v>
      </c>
      <c r="M10" s="119"/>
      <c r="N10" s="119"/>
      <c r="O10" s="503"/>
      <c r="P10" s="503"/>
      <c r="Q10" s="253">
        <v>228853.04</v>
      </c>
      <c r="R10" s="253">
        <v>228853.04</v>
      </c>
      <c r="S10" s="253">
        <v>228853.04</v>
      </c>
      <c r="T10" s="253">
        <v>228853.04</v>
      </c>
      <c r="U10" s="121" t="s">
        <v>3530</v>
      </c>
      <c r="V10" s="124"/>
      <c r="W10" s="124"/>
      <c r="X10" s="125"/>
      <c r="Y10" s="125"/>
      <c r="Z10" s="122">
        <f t="shared" si="1"/>
        <v>228853.04</v>
      </c>
      <c r="AA10" s="117" t="s">
        <v>3360</v>
      </c>
    </row>
    <row r="11" spans="1:27" s="105" customFormat="1" ht="150" x14ac:dyDescent="0.2">
      <c r="A11" s="116">
        <f t="shared" ca="1" si="2"/>
        <v>133</v>
      </c>
      <c r="B11" s="133" t="s">
        <v>3734</v>
      </c>
      <c r="C11" s="133" t="s">
        <v>3580</v>
      </c>
      <c r="D11" s="133" t="s">
        <v>3581</v>
      </c>
      <c r="E11" s="116">
        <v>62800</v>
      </c>
      <c r="F11" s="117" t="str">
        <f t="shared" si="0"/>
        <v>3-HAR-16-62800</v>
      </c>
      <c r="G11" s="133" t="s">
        <v>3734</v>
      </c>
      <c r="H11" s="126" t="s">
        <v>3735</v>
      </c>
      <c r="I11" s="126" t="s">
        <v>3736</v>
      </c>
      <c r="J11" s="502" t="s">
        <v>4431</v>
      </c>
      <c r="K11" s="502" t="s">
        <v>4431</v>
      </c>
      <c r="L11" s="119" t="s">
        <v>3530</v>
      </c>
      <c r="M11" s="119"/>
      <c r="N11" s="119"/>
      <c r="O11" s="503"/>
      <c r="P11" s="503"/>
      <c r="Q11" s="253">
        <v>84252.479999999996</v>
      </c>
      <c r="R11" s="253">
        <v>84252.479999999996</v>
      </c>
      <c r="S11" s="253">
        <v>84252.479999999996</v>
      </c>
      <c r="T11" s="253">
        <v>84252.479999999996</v>
      </c>
      <c r="U11" s="121" t="s">
        <v>3530</v>
      </c>
      <c r="V11" s="124"/>
      <c r="W11" s="124"/>
      <c r="X11" s="125"/>
      <c r="Y11" s="125"/>
      <c r="Z11" s="122">
        <f t="shared" si="1"/>
        <v>84252.479999999996</v>
      </c>
      <c r="AA11" s="117" t="s">
        <v>3360</v>
      </c>
    </row>
    <row r="12" spans="1:27" s="105" customFormat="1" ht="150" x14ac:dyDescent="0.2">
      <c r="A12" s="116">
        <f t="shared" ca="1" si="2"/>
        <v>134</v>
      </c>
      <c r="B12" s="133" t="s">
        <v>3737</v>
      </c>
      <c r="C12" s="133" t="s">
        <v>3580</v>
      </c>
      <c r="D12" s="133" t="s">
        <v>3581</v>
      </c>
      <c r="E12" s="116">
        <v>62801</v>
      </c>
      <c r="F12" s="117" t="str">
        <f t="shared" si="0"/>
        <v>3-HAR-16-62801</v>
      </c>
      <c r="G12" s="133" t="s">
        <v>3737</v>
      </c>
      <c r="H12" s="126" t="s">
        <v>3738</v>
      </c>
      <c r="I12" s="135" t="s">
        <v>3739</v>
      </c>
      <c r="J12" s="502" t="s">
        <v>4431</v>
      </c>
      <c r="K12" s="502" t="s">
        <v>4431</v>
      </c>
      <c r="L12" s="119" t="s">
        <v>3530</v>
      </c>
      <c r="M12" s="119"/>
      <c r="N12" s="119"/>
      <c r="O12" s="503"/>
      <c r="P12" s="503"/>
      <c r="Q12" s="263">
        <v>62400</v>
      </c>
      <c r="R12" s="263">
        <v>62400</v>
      </c>
      <c r="S12" s="263">
        <v>62400</v>
      </c>
      <c r="T12" s="263">
        <v>62400</v>
      </c>
      <c r="U12" s="121" t="s">
        <v>3530</v>
      </c>
      <c r="V12" s="124"/>
      <c r="W12" s="124"/>
      <c r="X12" s="125"/>
      <c r="Y12" s="125"/>
      <c r="Z12" s="122">
        <f t="shared" si="1"/>
        <v>62400</v>
      </c>
      <c r="AA12" s="117" t="s">
        <v>3360</v>
      </c>
    </row>
    <row r="13" spans="1:27" s="105" customFormat="1" ht="165" x14ac:dyDescent="0.2">
      <c r="A13" s="116">
        <f t="shared" ca="1" si="2"/>
        <v>135</v>
      </c>
      <c r="B13" s="133" t="s">
        <v>3740</v>
      </c>
      <c r="C13" s="133" t="s">
        <v>3580</v>
      </c>
      <c r="D13" s="133" t="s">
        <v>3581</v>
      </c>
      <c r="E13" s="116">
        <v>62802</v>
      </c>
      <c r="F13" s="117" t="str">
        <f t="shared" si="0"/>
        <v>3-HAR-16-62802</v>
      </c>
      <c r="G13" s="133" t="s">
        <v>3740</v>
      </c>
      <c r="H13" s="126" t="s">
        <v>3741</v>
      </c>
      <c r="I13" s="126" t="s">
        <v>3646</v>
      </c>
      <c r="J13" s="502" t="s">
        <v>4431</v>
      </c>
      <c r="K13" s="502" t="s">
        <v>4431</v>
      </c>
      <c r="L13" s="119" t="s">
        <v>3530</v>
      </c>
      <c r="M13" s="119"/>
      <c r="N13" s="119"/>
      <c r="O13" s="503"/>
      <c r="P13" s="503"/>
      <c r="Q13" s="253">
        <v>157109.68</v>
      </c>
      <c r="R13" s="253">
        <v>157109.68</v>
      </c>
      <c r="S13" s="253">
        <v>157109.68</v>
      </c>
      <c r="T13" s="253">
        <v>157109.68</v>
      </c>
      <c r="U13" s="121" t="s">
        <v>3530</v>
      </c>
      <c r="V13" s="124"/>
      <c r="W13" s="124"/>
      <c r="X13" s="125"/>
      <c r="Y13" s="125"/>
      <c r="Z13" s="122">
        <f t="shared" si="1"/>
        <v>157109.68</v>
      </c>
      <c r="AA13" s="117" t="s">
        <v>3360</v>
      </c>
    </row>
    <row r="14" spans="1:27" s="105" customFormat="1" ht="135" x14ac:dyDescent="0.2">
      <c r="A14" s="116">
        <f t="shared" ca="1" si="2"/>
        <v>136</v>
      </c>
      <c r="B14" s="116" t="s">
        <v>3742</v>
      </c>
      <c r="C14" s="116" t="s">
        <v>3566</v>
      </c>
      <c r="D14" s="116" t="s">
        <v>3567</v>
      </c>
      <c r="E14" s="116">
        <v>62803</v>
      </c>
      <c r="F14" s="117" t="str">
        <f t="shared" si="0"/>
        <v>4-SAN-16-62803</v>
      </c>
      <c r="G14" s="116" t="s">
        <v>3742</v>
      </c>
      <c r="H14" s="126" t="s">
        <v>3743</v>
      </c>
      <c r="I14" s="126" t="s">
        <v>3673</v>
      </c>
      <c r="J14" s="502" t="s">
        <v>4431</v>
      </c>
      <c r="K14" s="502" t="s">
        <v>4431</v>
      </c>
      <c r="L14" s="119" t="s">
        <v>3530</v>
      </c>
      <c r="M14" s="119"/>
      <c r="N14" s="119"/>
      <c r="O14" s="503"/>
      <c r="P14" s="503"/>
      <c r="Q14" s="253">
        <v>43630.080000000002</v>
      </c>
      <c r="R14" s="253">
        <v>43630.080000000002</v>
      </c>
      <c r="S14" s="253">
        <v>43630.080000000002</v>
      </c>
      <c r="T14" s="253">
        <v>43630.080000000002</v>
      </c>
      <c r="U14" s="121" t="s">
        <v>3530</v>
      </c>
      <c r="V14" s="124"/>
      <c r="W14" s="124"/>
      <c r="X14" s="125"/>
      <c r="Y14" s="125"/>
      <c r="Z14" s="122">
        <f t="shared" si="1"/>
        <v>43630.080000000002</v>
      </c>
      <c r="AA14" s="117" t="s">
        <v>3360</v>
      </c>
    </row>
    <row r="15" spans="1:27" s="105" customFormat="1" ht="165" x14ac:dyDescent="0.2">
      <c r="A15" s="116">
        <f t="shared" ca="1" si="2"/>
        <v>137</v>
      </c>
      <c r="B15" s="123" t="s">
        <v>3744</v>
      </c>
      <c r="C15" s="123" t="s">
        <v>3411</v>
      </c>
      <c r="D15" s="123" t="s">
        <v>3412</v>
      </c>
      <c r="E15" s="116">
        <v>62804</v>
      </c>
      <c r="F15" s="117" t="str">
        <f t="shared" si="0"/>
        <v>5-ABI-16-62804</v>
      </c>
      <c r="G15" s="123" t="s">
        <v>3744</v>
      </c>
      <c r="H15" s="132" t="s">
        <v>3745</v>
      </c>
      <c r="I15" s="126" t="s">
        <v>3746</v>
      </c>
      <c r="J15" s="502" t="s">
        <v>4431</v>
      </c>
      <c r="K15" s="502" t="s">
        <v>4431</v>
      </c>
      <c r="L15" s="119" t="s">
        <v>3530</v>
      </c>
      <c r="M15" s="119"/>
      <c r="N15" s="119"/>
      <c r="O15" s="503"/>
      <c r="P15" s="503"/>
      <c r="Q15" s="253">
        <v>77654.720000000001</v>
      </c>
      <c r="R15" s="253">
        <v>77654.720000000001</v>
      </c>
      <c r="S15" s="253">
        <v>77654.720000000001</v>
      </c>
      <c r="T15" s="253">
        <v>77654.720000000001</v>
      </c>
      <c r="U15" s="121" t="s">
        <v>3530</v>
      </c>
      <c r="V15" s="124"/>
      <c r="W15" s="124"/>
      <c r="X15" s="125"/>
      <c r="Y15" s="125"/>
      <c r="Z15" s="122">
        <f t="shared" si="1"/>
        <v>77654.720000000001</v>
      </c>
      <c r="AA15" s="117" t="s">
        <v>3360</v>
      </c>
    </row>
    <row r="16" spans="1:27" s="105" customFormat="1" ht="150" x14ac:dyDescent="0.2">
      <c r="A16" s="116">
        <f t="shared" ca="1" si="2"/>
        <v>138</v>
      </c>
      <c r="B16" s="133" t="s">
        <v>3747</v>
      </c>
      <c r="C16" s="133" t="s">
        <v>3584</v>
      </c>
      <c r="D16" s="133" t="s">
        <v>3585</v>
      </c>
      <c r="E16" s="116">
        <v>62805</v>
      </c>
      <c r="F16" s="117" t="str">
        <f t="shared" si="0"/>
        <v>3-BEE-16-62805</v>
      </c>
      <c r="G16" s="133" t="s">
        <v>3747</v>
      </c>
      <c r="H16" s="126" t="s">
        <v>3748</v>
      </c>
      <c r="I16" s="126" t="s">
        <v>3646</v>
      </c>
      <c r="J16" s="502" t="s">
        <v>4431</v>
      </c>
      <c r="K16" s="502" t="s">
        <v>4431</v>
      </c>
      <c r="L16" s="119" t="s">
        <v>3530</v>
      </c>
      <c r="M16" s="119"/>
      <c r="N16" s="119"/>
      <c r="O16" s="503"/>
      <c r="P16" s="503"/>
      <c r="Q16" s="253">
        <v>125000</v>
      </c>
      <c r="R16" s="253">
        <v>125000</v>
      </c>
      <c r="S16" s="253">
        <v>125000</v>
      </c>
      <c r="T16" s="253">
        <v>125000</v>
      </c>
      <c r="U16" s="121" t="s">
        <v>3530</v>
      </c>
      <c r="V16" s="124"/>
      <c r="W16" s="124"/>
      <c r="X16" s="125"/>
      <c r="Y16" s="125"/>
      <c r="Z16" s="122">
        <f t="shared" si="1"/>
        <v>125000</v>
      </c>
      <c r="AA16" s="117" t="s">
        <v>3360</v>
      </c>
    </row>
    <row r="17" spans="1:28" s="105" customFormat="1" ht="120" x14ac:dyDescent="0.2">
      <c r="A17" s="116">
        <f t="shared" ca="1" si="2"/>
        <v>139</v>
      </c>
      <c r="B17" s="133" t="s">
        <v>3749</v>
      </c>
      <c r="C17" s="133" t="s">
        <v>3584</v>
      </c>
      <c r="D17" s="133" t="s">
        <v>3585</v>
      </c>
      <c r="E17" s="116">
        <v>62806</v>
      </c>
      <c r="F17" s="117" t="str">
        <f t="shared" si="0"/>
        <v>3-BEE-16-62806</v>
      </c>
      <c r="G17" s="133" t="s">
        <v>3749</v>
      </c>
      <c r="H17" s="126" t="s">
        <v>3750</v>
      </c>
      <c r="I17" s="126" t="s">
        <v>3622</v>
      </c>
      <c r="J17" s="502" t="s">
        <v>4431</v>
      </c>
      <c r="K17" s="502" t="s">
        <v>4431</v>
      </c>
      <c r="L17" s="119" t="s">
        <v>3530</v>
      </c>
      <c r="M17" s="119"/>
      <c r="N17" s="119"/>
      <c r="O17" s="503"/>
      <c r="P17" s="503"/>
      <c r="Q17" s="253">
        <v>3602.56</v>
      </c>
      <c r="R17" s="253">
        <v>3602.56</v>
      </c>
      <c r="S17" s="253">
        <v>3602.56</v>
      </c>
      <c r="T17" s="253">
        <v>3602.56</v>
      </c>
      <c r="U17" s="121" t="s">
        <v>3530</v>
      </c>
      <c r="V17" s="124"/>
      <c r="W17" s="124"/>
      <c r="X17" s="125"/>
      <c r="Y17" s="125"/>
      <c r="Z17" s="122">
        <f t="shared" si="1"/>
        <v>3602.56</v>
      </c>
      <c r="AA17" s="117" t="s">
        <v>3360</v>
      </c>
    </row>
    <row r="18" spans="1:28" s="105" customFormat="1" ht="120" x14ac:dyDescent="0.2">
      <c r="A18" s="116">
        <f t="shared" ca="1" si="2"/>
        <v>140</v>
      </c>
      <c r="B18" s="133" t="s">
        <v>3751</v>
      </c>
      <c r="C18" s="133" t="s">
        <v>3584</v>
      </c>
      <c r="D18" s="133" t="s">
        <v>3585</v>
      </c>
      <c r="E18" s="116">
        <v>62807</v>
      </c>
      <c r="F18" s="117" t="str">
        <f t="shared" si="0"/>
        <v>3-BEE-16-62807</v>
      </c>
      <c r="G18" s="133" t="s">
        <v>3751</v>
      </c>
      <c r="H18" s="126" t="s">
        <v>3752</v>
      </c>
      <c r="I18" s="132" t="s">
        <v>3753</v>
      </c>
      <c r="J18" s="502" t="s">
        <v>4431</v>
      </c>
      <c r="K18" s="502" t="s">
        <v>4431</v>
      </c>
      <c r="L18" s="119" t="s">
        <v>3530</v>
      </c>
      <c r="M18" s="119"/>
      <c r="N18" s="119"/>
      <c r="O18" s="503"/>
      <c r="P18" s="503"/>
      <c r="Q18" s="253">
        <v>20000</v>
      </c>
      <c r="R18" s="253">
        <v>20000</v>
      </c>
      <c r="S18" s="253">
        <v>20000</v>
      </c>
      <c r="T18" s="253">
        <v>20000</v>
      </c>
      <c r="U18" s="121" t="s">
        <v>3530</v>
      </c>
      <c r="V18" s="124"/>
      <c r="W18" s="124"/>
      <c r="X18" s="125"/>
      <c r="Y18" s="125"/>
      <c r="Z18" s="122">
        <f t="shared" si="1"/>
        <v>20000</v>
      </c>
      <c r="AA18" s="117" t="s">
        <v>3360</v>
      </c>
    </row>
    <row r="19" spans="1:28" s="105" customFormat="1" ht="120" x14ac:dyDescent="0.2">
      <c r="A19" s="116">
        <f t="shared" ca="1" si="2"/>
        <v>141</v>
      </c>
      <c r="B19" s="133" t="s">
        <v>3754</v>
      </c>
      <c r="C19" s="133" t="s">
        <v>3584</v>
      </c>
      <c r="D19" s="133" t="s">
        <v>3585</v>
      </c>
      <c r="E19" s="116">
        <v>62808</v>
      </c>
      <c r="F19" s="117" t="str">
        <f t="shared" si="0"/>
        <v>3-BEE-16-62808</v>
      </c>
      <c r="G19" s="133" t="s">
        <v>3754</v>
      </c>
      <c r="H19" s="126" t="s">
        <v>3755</v>
      </c>
      <c r="I19" s="126" t="s">
        <v>3756</v>
      </c>
      <c r="J19" s="502" t="s">
        <v>4431</v>
      </c>
      <c r="K19" s="502" t="s">
        <v>4431</v>
      </c>
      <c r="L19" s="119" t="s">
        <v>3530</v>
      </c>
      <c r="M19" s="119"/>
      <c r="N19" s="119"/>
      <c r="O19" s="503"/>
      <c r="P19" s="503"/>
      <c r="Q19" s="253">
        <v>75000</v>
      </c>
      <c r="R19" s="253">
        <v>75000</v>
      </c>
      <c r="S19" s="253">
        <v>75000</v>
      </c>
      <c r="T19" s="253">
        <v>75000</v>
      </c>
      <c r="U19" s="121" t="s">
        <v>3530</v>
      </c>
      <c r="V19" s="124"/>
      <c r="W19" s="124"/>
      <c r="X19" s="125"/>
      <c r="Y19" s="125"/>
      <c r="Z19" s="122">
        <f t="shared" si="1"/>
        <v>75000</v>
      </c>
      <c r="AA19" s="117" t="s">
        <v>3360</v>
      </c>
    </row>
    <row r="20" spans="1:28" s="105" customFormat="1" ht="135" x14ac:dyDescent="0.2">
      <c r="A20" s="116">
        <f t="shared" ca="1" si="2"/>
        <v>142</v>
      </c>
      <c r="B20" s="133" t="s">
        <v>3757</v>
      </c>
      <c r="C20" s="133" t="s">
        <v>3584</v>
      </c>
      <c r="D20" s="133" t="s">
        <v>3585</v>
      </c>
      <c r="E20" s="116">
        <v>62809</v>
      </c>
      <c r="F20" s="117" t="str">
        <f t="shared" si="0"/>
        <v>3-BEE-16-62809</v>
      </c>
      <c r="G20" s="133" t="s">
        <v>3757</v>
      </c>
      <c r="H20" s="126" t="s">
        <v>3758</v>
      </c>
      <c r="I20" s="126" t="s">
        <v>3673</v>
      </c>
      <c r="J20" s="502" t="s">
        <v>4431</v>
      </c>
      <c r="K20" s="502" t="s">
        <v>4431</v>
      </c>
      <c r="L20" s="119" t="s">
        <v>3530</v>
      </c>
      <c r="M20" s="119"/>
      <c r="N20" s="119"/>
      <c r="O20" s="503"/>
      <c r="P20" s="503"/>
      <c r="Q20" s="253">
        <v>9337.1200000000008</v>
      </c>
      <c r="R20" s="253">
        <v>9337.1200000000008</v>
      </c>
      <c r="S20" s="253">
        <v>9337.1200000000008</v>
      </c>
      <c r="T20" s="253">
        <v>9337.1200000000008</v>
      </c>
      <c r="U20" s="121" t="s">
        <v>3530</v>
      </c>
      <c r="V20" s="124"/>
      <c r="W20" s="124"/>
      <c r="X20" s="125"/>
      <c r="Y20" s="125"/>
      <c r="Z20" s="122">
        <f t="shared" si="1"/>
        <v>9337.1200000000008</v>
      </c>
      <c r="AA20" s="117" t="s">
        <v>3360</v>
      </c>
      <c r="AB20" s="110"/>
    </row>
    <row r="21" spans="1:28" s="105" customFormat="1" ht="150" x14ac:dyDescent="0.2">
      <c r="A21" s="116">
        <f t="shared" ca="1" si="2"/>
        <v>143</v>
      </c>
      <c r="B21" s="116" t="s">
        <v>3759</v>
      </c>
      <c r="C21" s="116" t="s">
        <v>3590</v>
      </c>
      <c r="D21" s="116" t="s">
        <v>3591</v>
      </c>
      <c r="E21" s="116">
        <v>62810</v>
      </c>
      <c r="F21" s="117" t="str">
        <f t="shared" si="0"/>
        <v>4-BIG-16-62810</v>
      </c>
      <c r="G21" s="116" t="s">
        <v>3759</v>
      </c>
      <c r="H21" s="126" t="s">
        <v>3760</v>
      </c>
      <c r="I21" s="126" t="s">
        <v>3663</v>
      </c>
      <c r="J21" s="502" t="s">
        <v>4431</v>
      </c>
      <c r="K21" s="502" t="s">
        <v>4431</v>
      </c>
      <c r="L21" s="119" t="s">
        <v>3530</v>
      </c>
      <c r="M21" s="119"/>
      <c r="N21" s="119"/>
      <c r="O21" s="503"/>
      <c r="P21" s="503"/>
      <c r="Q21" s="253">
        <v>227175.52</v>
      </c>
      <c r="R21" s="253">
        <v>227175.52</v>
      </c>
      <c r="S21" s="253">
        <v>227175.52</v>
      </c>
      <c r="T21" s="253">
        <v>227175.52</v>
      </c>
      <c r="U21" s="121" t="s">
        <v>3530</v>
      </c>
      <c r="V21" s="124"/>
      <c r="W21" s="124"/>
      <c r="X21" s="125"/>
      <c r="Y21" s="125"/>
      <c r="Z21" s="122">
        <f t="shared" si="1"/>
        <v>227175.52</v>
      </c>
      <c r="AA21" s="117" t="s">
        <v>3360</v>
      </c>
    </row>
    <row r="22" spans="1:28" s="105" customFormat="1" ht="150" x14ac:dyDescent="0.2">
      <c r="A22" s="116">
        <f t="shared" ca="1" si="2"/>
        <v>144</v>
      </c>
      <c r="B22" s="116" t="s">
        <v>3761</v>
      </c>
      <c r="C22" s="116" t="s">
        <v>3590</v>
      </c>
      <c r="D22" s="116" t="s">
        <v>3591</v>
      </c>
      <c r="E22" s="116">
        <v>62811</v>
      </c>
      <c r="F22" s="117" t="str">
        <f t="shared" si="0"/>
        <v>4-BIG-16-62811</v>
      </c>
      <c r="G22" s="116" t="s">
        <v>3761</v>
      </c>
      <c r="H22" s="126" t="s">
        <v>3762</v>
      </c>
      <c r="I22" s="132" t="s">
        <v>3763</v>
      </c>
      <c r="J22" s="502" t="s">
        <v>4431</v>
      </c>
      <c r="K22" s="502" t="s">
        <v>4431</v>
      </c>
      <c r="L22" s="119" t="s">
        <v>3530</v>
      </c>
      <c r="M22" s="119"/>
      <c r="N22" s="119"/>
      <c r="O22" s="503"/>
      <c r="P22" s="503"/>
      <c r="Q22" s="253">
        <v>2006.16</v>
      </c>
      <c r="R22" s="253">
        <v>2006.16</v>
      </c>
      <c r="S22" s="253">
        <v>2006.16</v>
      </c>
      <c r="T22" s="253">
        <v>2006.16</v>
      </c>
      <c r="U22" s="121" t="s">
        <v>3530</v>
      </c>
      <c r="V22" s="124"/>
      <c r="W22" s="124"/>
      <c r="X22" s="125"/>
      <c r="Y22" s="125"/>
      <c r="Z22" s="122">
        <f t="shared" si="1"/>
        <v>2006.16</v>
      </c>
      <c r="AA22" s="117" t="s">
        <v>3360</v>
      </c>
    </row>
    <row r="23" spans="1:28" s="105" customFormat="1" ht="165" x14ac:dyDescent="0.2">
      <c r="A23" s="116">
        <f t="shared" ca="1" si="2"/>
        <v>145</v>
      </c>
      <c r="B23" s="116" t="s">
        <v>3764</v>
      </c>
      <c r="C23" s="116" t="s">
        <v>3590</v>
      </c>
      <c r="D23" s="116" t="s">
        <v>3591</v>
      </c>
      <c r="E23" s="116">
        <v>62812</v>
      </c>
      <c r="F23" s="117" t="str">
        <f t="shared" si="0"/>
        <v>4-BIG-16-62812</v>
      </c>
      <c r="G23" s="116" t="s">
        <v>3764</v>
      </c>
      <c r="H23" s="126" t="s">
        <v>3765</v>
      </c>
      <c r="I23" s="126" t="s">
        <v>3766</v>
      </c>
      <c r="J23" s="502" t="s">
        <v>4431</v>
      </c>
      <c r="K23" s="502" t="s">
        <v>4431</v>
      </c>
      <c r="L23" s="119" t="s">
        <v>3530</v>
      </c>
      <c r="M23" s="119"/>
      <c r="N23" s="119"/>
      <c r="O23" s="503"/>
      <c r="P23" s="503"/>
      <c r="Q23" s="253">
        <v>4767.3599999999997</v>
      </c>
      <c r="R23" s="253">
        <v>4767.3599999999997</v>
      </c>
      <c r="S23" s="253">
        <v>4767.3599999999997</v>
      </c>
      <c r="T23" s="253">
        <v>4767.3599999999997</v>
      </c>
      <c r="U23" s="121" t="s">
        <v>3530</v>
      </c>
      <c r="V23" s="124"/>
      <c r="W23" s="124"/>
      <c r="X23" s="125"/>
      <c r="Y23" s="125"/>
      <c r="Z23" s="122">
        <f t="shared" si="1"/>
        <v>4767.3599999999997</v>
      </c>
      <c r="AA23" s="117" t="s">
        <v>3360</v>
      </c>
    </row>
    <row r="24" spans="1:28" s="105" customFormat="1" ht="150" x14ac:dyDescent="0.2">
      <c r="A24" s="116">
        <f t="shared" ca="1" si="2"/>
        <v>146</v>
      </c>
      <c r="B24" s="116" t="s">
        <v>3767</v>
      </c>
      <c r="C24" s="116" t="s">
        <v>3590</v>
      </c>
      <c r="D24" s="116" t="s">
        <v>3591</v>
      </c>
      <c r="E24" s="116">
        <v>62813</v>
      </c>
      <c r="F24" s="117" t="str">
        <f t="shared" si="0"/>
        <v>4-BIG-16-62813</v>
      </c>
      <c r="G24" s="116" t="s">
        <v>3767</v>
      </c>
      <c r="H24" s="126" t="s">
        <v>3768</v>
      </c>
      <c r="I24" s="126" t="s">
        <v>3646</v>
      </c>
      <c r="J24" s="502" t="s">
        <v>4431</v>
      </c>
      <c r="K24" s="502" t="s">
        <v>4431</v>
      </c>
      <c r="L24" s="119" t="s">
        <v>3530</v>
      </c>
      <c r="M24" s="119"/>
      <c r="N24" s="119"/>
      <c r="O24" s="503"/>
      <c r="P24" s="503"/>
      <c r="Q24" s="253">
        <v>135779.28</v>
      </c>
      <c r="R24" s="253">
        <v>135779.28</v>
      </c>
      <c r="S24" s="253">
        <v>135779.28</v>
      </c>
      <c r="T24" s="253">
        <v>135779.28</v>
      </c>
      <c r="U24" s="121" t="s">
        <v>3530</v>
      </c>
      <c r="V24" s="124"/>
      <c r="W24" s="124"/>
      <c r="X24" s="125"/>
      <c r="Y24" s="125"/>
      <c r="Z24" s="122">
        <f t="shared" si="1"/>
        <v>135779.28</v>
      </c>
      <c r="AA24" s="117" t="s">
        <v>3360</v>
      </c>
    </row>
    <row r="25" spans="1:28" s="105" customFormat="1" ht="135" x14ac:dyDescent="0.2">
      <c r="A25" s="116">
        <f t="shared" ca="1" si="2"/>
        <v>147</v>
      </c>
      <c r="B25" s="116" t="s">
        <v>3769</v>
      </c>
      <c r="C25" s="116" t="s">
        <v>3590</v>
      </c>
      <c r="D25" s="116" t="s">
        <v>3591</v>
      </c>
      <c r="E25" s="116">
        <v>62814</v>
      </c>
      <c r="F25" s="117" t="str">
        <f t="shared" si="0"/>
        <v>4-BIG-16-62814</v>
      </c>
      <c r="G25" s="116" t="s">
        <v>3769</v>
      </c>
      <c r="H25" s="126" t="s">
        <v>3770</v>
      </c>
      <c r="I25" s="126" t="s">
        <v>3657</v>
      </c>
      <c r="J25" s="502" t="s">
        <v>4431</v>
      </c>
      <c r="K25" s="502" t="s">
        <v>4431</v>
      </c>
      <c r="L25" s="119" t="s">
        <v>3530</v>
      </c>
      <c r="M25" s="119"/>
      <c r="N25" s="119"/>
      <c r="O25" s="503"/>
      <c r="P25" s="503"/>
      <c r="Q25" s="253">
        <v>60514.48</v>
      </c>
      <c r="R25" s="253">
        <v>60514.48</v>
      </c>
      <c r="S25" s="253">
        <v>60514.48</v>
      </c>
      <c r="T25" s="253">
        <v>60514.48</v>
      </c>
      <c r="U25" s="121" t="s">
        <v>3530</v>
      </c>
      <c r="V25" s="124"/>
      <c r="W25" s="124"/>
      <c r="X25" s="125"/>
      <c r="Y25" s="125"/>
      <c r="Z25" s="122">
        <f t="shared" si="1"/>
        <v>60514.48</v>
      </c>
      <c r="AA25" s="117" t="s">
        <v>3360</v>
      </c>
    </row>
    <row r="26" spans="1:28" s="105" customFormat="1" ht="120" x14ac:dyDescent="0.2">
      <c r="A26" s="116">
        <f t="shared" ca="1" si="2"/>
        <v>148</v>
      </c>
      <c r="B26" s="116" t="s">
        <v>3771</v>
      </c>
      <c r="C26" s="116" t="s">
        <v>3590</v>
      </c>
      <c r="D26" s="116" t="s">
        <v>3591</v>
      </c>
      <c r="E26" s="116">
        <v>62815</v>
      </c>
      <c r="F26" s="117" t="str">
        <f t="shared" si="0"/>
        <v>4-BIG-16-62815</v>
      </c>
      <c r="G26" s="116" t="s">
        <v>3771</v>
      </c>
      <c r="H26" s="126" t="s">
        <v>3772</v>
      </c>
      <c r="I26" s="126" t="s">
        <v>3622</v>
      </c>
      <c r="J26" s="502" t="s">
        <v>4431</v>
      </c>
      <c r="K26" s="502" t="s">
        <v>4431</v>
      </c>
      <c r="L26" s="119" t="s">
        <v>3530</v>
      </c>
      <c r="M26" s="119"/>
      <c r="N26" s="119"/>
      <c r="O26" s="503"/>
      <c r="P26" s="503"/>
      <c r="Q26" s="253">
        <v>12940.72</v>
      </c>
      <c r="R26" s="253">
        <v>12940.72</v>
      </c>
      <c r="S26" s="253">
        <v>12940.72</v>
      </c>
      <c r="T26" s="253">
        <v>12940.72</v>
      </c>
      <c r="U26" s="121" t="s">
        <v>3530</v>
      </c>
      <c r="V26" s="124"/>
      <c r="W26" s="124"/>
      <c r="X26" s="125"/>
      <c r="Y26" s="125"/>
      <c r="Z26" s="122">
        <f t="shared" si="1"/>
        <v>12940.72</v>
      </c>
      <c r="AA26" s="117" t="s">
        <v>3360</v>
      </c>
    </row>
    <row r="27" spans="1:28" s="105" customFormat="1" ht="135" x14ac:dyDescent="0.2">
      <c r="A27" s="116">
        <f t="shared" ca="1" si="2"/>
        <v>149</v>
      </c>
      <c r="B27" s="116" t="s">
        <v>3773</v>
      </c>
      <c r="C27" s="116" t="s">
        <v>3590</v>
      </c>
      <c r="D27" s="116" t="s">
        <v>3591</v>
      </c>
      <c r="E27" s="116">
        <v>62816</v>
      </c>
      <c r="F27" s="117" t="str">
        <f t="shared" si="0"/>
        <v>4-BIG-16-62816</v>
      </c>
      <c r="G27" s="116" t="s">
        <v>3773</v>
      </c>
      <c r="H27" s="126" t="s">
        <v>3774</v>
      </c>
      <c r="I27" s="126" t="s">
        <v>3775</v>
      </c>
      <c r="J27" s="502" t="s">
        <v>4431</v>
      </c>
      <c r="K27" s="502" t="s">
        <v>4431</v>
      </c>
      <c r="L27" s="119" t="s">
        <v>3530</v>
      </c>
      <c r="M27" s="119"/>
      <c r="N27" s="119"/>
      <c r="O27" s="503"/>
      <c r="P27" s="503"/>
      <c r="Q27" s="253">
        <v>74893.52</v>
      </c>
      <c r="R27" s="253">
        <v>74893.52</v>
      </c>
      <c r="S27" s="253">
        <v>74893.52</v>
      </c>
      <c r="T27" s="253">
        <v>74893.52</v>
      </c>
      <c r="U27" s="121" t="s">
        <v>3530</v>
      </c>
      <c r="V27" s="124"/>
      <c r="W27" s="124"/>
      <c r="X27" s="125"/>
      <c r="Y27" s="125"/>
      <c r="Z27" s="122">
        <f t="shared" si="1"/>
        <v>74893.52</v>
      </c>
      <c r="AA27" s="117" t="s">
        <v>3360</v>
      </c>
    </row>
    <row r="28" spans="1:28" s="105" customFormat="1" ht="135" x14ac:dyDescent="0.2">
      <c r="A28" s="116">
        <f t="shared" ca="1" si="2"/>
        <v>150</v>
      </c>
      <c r="B28" s="116" t="s">
        <v>3776</v>
      </c>
      <c r="C28" s="116" t="s">
        <v>3590</v>
      </c>
      <c r="D28" s="116" t="s">
        <v>3591</v>
      </c>
      <c r="E28" s="116">
        <v>62817</v>
      </c>
      <c r="F28" s="117" t="str">
        <f t="shared" si="0"/>
        <v>4-BIG-16-62817</v>
      </c>
      <c r="G28" s="116" t="s">
        <v>3776</v>
      </c>
      <c r="H28" s="126" t="s">
        <v>3777</v>
      </c>
      <c r="I28" s="126" t="s">
        <v>3673</v>
      </c>
      <c r="J28" s="502" t="s">
        <v>4431</v>
      </c>
      <c r="K28" s="502" t="s">
        <v>4431</v>
      </c>
      <c r="L28" s="119" t="s">
        <v>3530</v>
      </c>
      <c r="M28" s="119"/>
      <c r="N28" s="119"/>
      <c r="O28" s="503"/>
      <c r="P28" s="503"/>
      <c r="Q28" s="253">
        <v>33533.760000000002</v>
      </c>
      <c r="R28" s="253">
        <v>33533.760000000002</v>
      </c>
      <c r="S28" s="253">
        <v>33533.760000000002</v>
      </c>
      <c r="T28" s="253">
        <v>33533.760000000002</v>
      </c>
      <c r="U28" s="121" t="s">
        <v>3530</v>
      </c>
      <c r="V28" s="124"/>
      <c r="W28" s="124"/>
      <c r="X28" s="125"/>
      <c r="Y28" s="125"/>
      <c r="Z28" s="122">
        <f t="shared" si="1"/>
        <v>33533.760000000002</v>
      </c>
      <c r="AA28" s="117" t="s">
        <v>3360</v>
      </c>
    </row>
    <row r="29" spans="1:28" s="105" customFormat="1" ht="165" x14ac:dyDescent="0.2">
      <c r="A29" s="116">
        <f t="shared" ca="1" si="2"/>
        <v>151</v>
      </c>
      <c r="B29" s="116" t="s">
        <v>3778</v>
      </c>
      <c r="C29" s="116" t="s">
        <v>3590</v>
      </c>
      <c r="D29" s="116" t="s">
        <v>3591</v>
      </c>
      <c r="E29" s="116">
        <v>62818</v>
      </c>
      <c r="F29" s="117" t="str">
        <f t="shared" si="0"/>
        <v>4-BIG-16-62818</v>
      </c>
      <c r="G29" s="116" t="s">
        <v>3778</v>
      </c>
      <c r="H29" s="126" t="s">
        <v>3779</v>
      </c>
      <c r="I29" s="126" t="s">
        <v>3780</v>
      </c>
      <c r="J29" s="502" t="s">
        <v>4431</v>
      </c>
      <c r="K29" s="502" t="s">
        <v>4431</v>
      </c>
      <c r="L29" s="119" t="s">
        <v>3530</v>
      </c>
      <c r="M29" s="119"/>
      <c r="N29" s="119"/>
      <c r="O29" s="503"/>
      <c r="P29" s="503"/>
      <c r="Q29" s="253">
        <v>13395.2</v>
      </c>
      <c r="R29" s="253">
        <v>13395.2</v>
      </c>
      <c r="S29" s="253">
        <v>13395.2</v>
      </c>
      <c r="T29" s="253">
        <v>13395.2</v>
      </c>
      <c r="U29" s="121" t="s">
        <v>3530</v>
      </c>
      <c r="V29" s="124"/>
      <c r="W29" s="124"/>
      <c r="X29" s="125"/>
      <c r="Y29" s="125"/>
      <c r="Z29" s="122">
        <f t="shared" si="1"/>
        <v>13395.2</v>
      </c>
      <c r="AA29" s="117" t="s">
        <v>3360</v>
      </c>
    </row>
    <row r="30" spans="1:28" s="105" customFormat="1" ht="135" x14ac:dyDescent="0.2">
      <c r="A30" s="116">
        <f t="shared" ca="1" si="2"/>
        <v>152</v>
      </c>
      <c r="B30" s="123" t="s">
        <v>3781</v>
      </c>
      <c r="C30" s="123" t="s">
        <v>3394</v>
      </c>
      <c r="D30" s="123" t="s">
        <v>3395</v>
      </c>
      <c r="E30" s="116">
        <v>62819</v>
      </c>
      <c r="F30" s="117" t="str">
        <f t="shared" si="0"/>
        <v>5-WIC-16-62819</v>
      </c>
      <c r="G30" s="123" t="s">
        <v>3781</v>
      </c>
      <c r="H30" s="132" t="s">
        <v>3782</v>
      </c>
      <c r="I30" s="126" t="s">
        <v>3670</v>
      </c>
      <c r="J30" s="502" t="s">
        <v>4431</v>
      </c>
      <c r="K30" s="502" t="s">
        <v>4431</v>
      </c>
      <c r="L30" s="119" t="s">
        <v>3530</v>
      </c>
      <c r="M30" s="119"/>
      <c r="N30" s="119"/>
      <c r="O30" s="503"/>
      <c r="P30" s="503"/>
      <c r="Q30" s="253">
        <v>260000</v>
      </c>
      <c r="R30" s="253">
        <v>260000</v>
      </c>
      <c r="S30" s="253">
        <v>260000</v>
      </c>
      <c r="T30" s="253">
        <v>260000</v>
      </c>
      <c r="U30" s="121" t="s">
        <v>3530</v>
      </c>
      <c r="V30" s="124"/>
      <c r="W30" s="124"/>
      <c r="X30" s="125"/>
      <c r="Y30" s="125"/>
      <c r="Z30" s="122">
        <f t="shared" si="1"/>
        <v>260000</v>
      </c>
      <c r="AA30" s="117" t="s">
        <v>3360</v>
      </c>
    </row>
    <row r="31" spans="1:28" s="105" customFormat="1" ht="150" x14ac:dyDescent="0.2">
      <c r="A31" s="116">
        <f t="shared" ca="1" si="2"/>
        <v>153</v>
      </c>
      <c r="B31" s="123" t="s">
        <v>3783</v>
      </c>
      <c r="C31" s="123" t="s">
        <v>3394</v>
      </c>
      <c r="D31" s="123" t="s">
        <v>3395</v>
      </c>
      <c r="E31" s="116">
        <v>62820</v>
      </c>
      <c r="F31" s="117" t="str">
        <f t="shared" si="0"/>
        <v>5-WIC-16-62820</v>
      </c>
      <c r="G31" s="123" t="s">
        <v>3783</v>
      </c>
      <c r="H31" s="132" t="s">
        <v>3784</v>
      </c>
      <c r="I31" s="132" t="s">
        <v>3673</v>
      </c>
      <c r="J31" s="502" t="s">
        <v>4431</v>
      </c>
      <c r="K31" s="502" t="s">
        <v>4431</v>
      </c>
      <c r="L31" s="119" t="s">
        <v>3530</v>
      </c>
      <c r="M31" s="119"/>
      <c r="N31" s="119"/>
      <c r="O31" s="503"/>
      <c r="P31" s="503"/>
      <c r="Q31" s="253">
        <v>40254.239999999998</v>
      </c>
      <c r="R31" s="253">
        <v>40254.239999999998</v>
      </c>
      <c r="S31" s="253">
        <v>40254.239999999998</v>
      </c>
      <c r="T31" s="253">
        <v>40254.239999999998</v>
      </c>
      <c r="U31" s="121" t="s">
        <v>3530</v>
      </c>
      <c r="V31" s="124"/>
      <c r="W31" s="124"/>
      <c r="X31" s="125"/>
      <c r="Y31" s="125"/>
      <c r="Z31" s="122">
        <f t="shared" si="1"/>
        <v>40254.239999999998</v>
      </c>
      <c r="AA31" s="117" t="s">
        <v>3360</v>
      </c>
    </row>
    <row r="32" spans="1:28" s="105" customFormat="1" ht="120" x14ac:dyDescent="0.2">
      <c r="A32" s="116">
        <f t="shared" ca="1" si="2"/>
        <v>154</v>
      </c>
      <c r="B32" s="116" t="s">
        <v>3785</v>
      </c>
      <c r="C32" s="116" t="s">
        <v>3687</v>
      </c>
      <c r="D32" s="116" t="s">
        <v>3688</v>
      </c>
      <c r="E32" s="116">
        <v>62821</v>
      </c>
      <c r="F32" s="117" t="str">
        <f t="shared" si="0"/>
        <v>6-WAC-16-62821</v>
      </c>
      <c r="G32" s="116" t="s">
        <v>3785</v>
      </c>
      <c r="H32" s="132" t="s">
        <v>3786</v>
      </c>
      <c r="I32" s="126" t="s">
        <v>3622</v>
      </c>
      <c r="J32" s="502" t="s">
        <v>4431</v>
      </c>
      <c r="K32" s="502" t="s">
        <v>4431</v>
      </c>
      <c r="L32" s="119" t="s">
        <v>3530</v>
      </c>
      <c r="M32" s="119"/>
      <c r="N32" s="119"/>
      <c r="O32" s="503"/>
      <c r="P32" s="503"/>
      <c r="Q32" s="253">
        <v>40913.599999999999</v>
      </c>
      <c r="R32" s="253">
        <v>40913.599999999999</v>
      </c>
      <c r="S32" s="253">
        <v>40913.599999999999</v>
      </c>
      <c r="T32" s="253">
        <v>40913.599999999999</v>
      </c>
      <c r="U32" s="121" t="s">
        <v>3530</v>
      </c>
      <c r="V32" s="124"/>
      <c r="W32" s="124"/>
      <c r="X32" s="125"/>
      <c r="Y32" s="125"/>
      <c r="Z32" s="122">
        <f t="shared" si="1"/>
        <v>40913.599999999999</v>
      </c>
      <c r="AA32" s="117" t="s">
        <v>3360</v>
      </c>
    </row>
    <row r="33" spans="1:28" s="105" customFormat="1" ht="135" x14ac:dyDescent="0.2">
      <c r="A33" s="116">
        <f t="shared" ca="1" si="2"/>
        <v>155</v>
      </c>
      <c r="B33" s="116" t="s">
        <v>3787</v>
      </c>
      <c r="C33" s="116" t="s">
        <v>3687</v>
      </c>
      <c r="D33" s="116" t="s">
        <v>3688</v>
      </c>
      <c r="E33" s="116">
        <v>62822</v>
      </c>
      <c r="F33" s="117" t="str">
        <f t="shared" si="0"/>
        <v>6-WAC-16-62822</v>
      </c>
      <c r="G33" s="116" t="s">
        <v>3787</v>
      </c>
      <c r="H33" s="132" t="s">
        <v>3788</v>
      </c>
      <c r="I33" s="126" t="s">
        <v>3718</v>
      </c>
      <c r="J33" s="502" t="s">
        <v>4431</v>
      </c>
      <c r="K33" s="502" t="s">
        <v>4431</v>
      </c>
      <c r="L33" s="119" t="s">
        <v>3530</v>
      </c>
      <c r="M33" s="119"/>
      <c r="N33" s="119"/>
      <c r="O33" s="503"/>
      <c r="P33" s="503"/>
      <c r="Q33" s="253">
        <v>363811.76</v>
      </c>
      <c r="R33" s="253">
        <v>363811.76</v>
      </c>
      <c r="S33" s="253">
        <v>363811.76</v>
      </c>
      <c r="T33" s="253">
        <v>363811.76</v>
      </c>
      <c r="U33" s="121" t="s">
        <v>3530</v>
      </c>
      <c r="V33" s="124"/>
      <c r="W33" s="124"/>
      <c r="X33" s="125"/>
      <c r="Y33" s="125"/>
      <c r="Z33" s="122">
        <f t="shared" si="1"/>
        <v>363811.76</v>
      </c>
      <c r="AA33" s="117" t="s">
        <v>3360</v>
      </c>
    </row>
    <row r="34" spans="1:28" s="105" customFormat="1" ht="135" x14ac:dyDescent="0.2">
      <c r="A34" s="116">
        <f t="shared" ca="1" si="2"/>
        <v>156</v>
      </c>
      <c r="B34" s="116" t="s">
        <v>3789</v>
      </c>
      <c r="C34" s="116" t="s">
        <v>3687</v>
      </c>
      <c r="D34" s="116" t="s">
        <v>3688</v>
      </c>
      <c r="E34" s="116">
        <v>62823</v>
      </c>
      <c r="F34" s="117" t="str">
        <f t="shared" si="0"/>
        <v>6-WAC-16-62823</v>
      </c>
      <c r="G34" s="116" t="s">
        <v>3789</v>
      </c>
      <c r="H34" s="132" t="s">
        <v>3790</v>
      </c>
      <c r="I34" s="132" t="s">
        <v>3673</v>
      </c>
      <c r="J34" s="502" t="s">
        <v>4431</v>
      </c>
      <c r="K34" s="502" t="s">
        <v>4431</v>
      </c>
      <c r="L34" s="119" t="s">
        <v>3530</v>
      </c>
      <c r="M34" s="119"/>
      <c r="N34" s="119"/>
      <c r="O34" s="503"/>
      <c r="P34" s="503"/>
      <c r="Q34" s="253">
        <v>105996.8</v>
      </c>
      <c r="R34" s="253">
        <v>105996.8</v>
      </c>
      <c r="S34" s="253">
        <v>105996.8</v>
      </c>
      <c r="T34" s="253">
        <v>105997</v>
      </c>
      <c r="U34" s="121" t="s">
        <v>3530</v>
      </c>
      <c r="V34" s="124"/>
      <c r="W34" s="124"/>
      <c r="X34" s="125"/>
      <c r="Y34" s="125"/>
      <c r="Z34" s="122">
        <f t="shared" si="1"/>
        <v>105997</v>
      </c>
      <c r="AA34" s="117" t="s">
        <v>3360</v>
      </c>
    </row>
    <row r="35" spans="1:28" s="105" customFormat="1" ht="135" x14ac:dyDescent="0.2">
      <c r="A35" s="116">
        <f t="shared" ca="1" si="2"/>
        <v>157</v>
      </c>
      <c r="B35" s="116" t="s">
        <v>3791</v>
      </c>
      <c r="C35" s="116" t="s">
        <v>3687</v>
      </c>
      <c r="D35" s="116" t="s">
        <v>3688</v>
      </c>
      <c r="E35" s="116">
        <v>62824</v>
      </c>
      <c r="F35" s="117" t="str">
        <f t="shared" si="0"/>
        <v>6-WAC-16-62824</v>
      </c>
      <c r="G35" s="116" t="s">
        <v>3791</v>
      </c>
      <c r="H35" s="132" t="s">
        <v>3792</v>
      </c>
      <c r="I35" s="132" t="s">
        <v>3793</v>
      </c>
      <c r="J35" s="502" t="s">
        <v>4431</v>
      </c>
      <c r="K35" s="502" t="s">
        <v>4431</v>
      </c>
      <c r="L35" s="119" t="s">
        <v>3530</v>
      </c>
      <c r="M35" s="119"/>
      <c r="N35" s="119"/>
      <c r="O35" s="503"/>
      <c r="P35" s="503"/>
      <c r="Q35" s="253">
        <v>211420.56</v>
      </c>
      <c r="R35" s="253">
        <v>211420.56</v>
      </c>
      <c r="S35" s="253">
        <v>211420.56</v>
      </c>
      <c r="T35" s="253"/>
      <c r="U35" s="121" t="s">
        <v>3530</v>
      </c>
      <c r="V35" s="124"/>
      <c r="W35" s="124"/>
      <c r="X35" s="125"/>
      <c r="Y35" s="125"/>
      <c r="Z35" s="122">
        <f t="shared" si="1"/>
        <v>0</v>
      </c>
      <c r="AA35" s="117" t="s">
        <v>3360</v>
      </c>
    </row>
    <row r="36" spans="1:28" s="105" customFormat="1" ht="120" x14ac:dyDescent="0.2">
      <c r="A36" s="116">
        <f t="shared" ca="1" si="2"/>
        <v>158</v>
      </c>
      <c r="B36" s="116" t="s">
        <v>3794</v>
      </c>
      <c r="C36" s="116" t="s">
        <v>3595</v>
      </c>
      <c r="D36" s="116" t="s">
        <v>3596</v>
      </c>
      <c r="E36" s="116">
        <v>62825</v>
      </c>
      <c r="F36" s="117" t="str">
        <f t="shared" si="0"/>
        <v>2-BRE-16-62825</v>
      </c>
      <c r="G36" s="116" t="s">
        <v>3794</v>
      </c>
      <c r="H36" s="132" t="s">
        <v>3795</v>
      </c>
      <c r="I36" s="126" t="s">
        <v>3622</v>
      </c>
      <c r="J36" s="502" t="s">
        <v>4431</v>
      </c>
      <c r="K36" s="502" t="s">
        <v>4431</v>
      </c>
      <c r="L36" s="119" t="s">
        <v>3530</v>
      </c>
      <c r="M36" s="119"/>
      <c r="N36" s="119"/>
      <c r="O36" s="503"/>
      <c r="P36" s="503"/>
      <c r="Q36" s="253">
        <v>3106.48</v>
      </c>
      <c r="R36" s="253">
        <v>3106.48</v>
      </c>
      <c r="S36" s="253">
        <v>3106.48</v>
      </c>
      <c r="T36" s="253"/>
      <c r="U36" s="121" t="s">
        <v>3530</v>
      </c>
      <c r="V36" s="124"/>
      <c r="W36" s="124"/>
      <c r="X36" s="125"/>
      <c r="Y36" s="125"/>
      <c r="Z36" s="122">
        <f t="shared" si="1"/>
        <v>0</v>
      </c>
      <c r="AA36" s="117" t="s">
        <v>3360</v>
      </c>
    </row>
    <row r="37" spans="1:28" s="105" customFormat="1" ht="135" x14ac:dyDescent="0.2">
      <c r="A37" s="116">
        <f t="shared" ca="1" si="2"/>
        <v>159</v>
      </c>
      <c r="B37" s="116" t="s">
        <v>3796</v>
      </c>
      <c r="C37" s="116" t="s">
        <v>3595</v>
      </c>
      <c r="D37" s="116" t="s">
        <v>3596</v>
      </c>
      <c r="E37" s="116">
        <v>62826</v>
      </c>
      <c r="F37" s="117" t="str">
        <f t="shared" si="0"/>
        <v>2-BRE-16-62826</v>
      </c>
      <c r="G37" s="116" t="s">
        <v>3796</v>
      </c>
      <c r="H37" s="132" t="s">
        <v>3797</v>
      </c>
      <c r="I37" s="132" t="s">
        <v>3798</v>
      </c>
      <c r="J37" s="502" t="s">
        <v>4431</v>
      </c>
      <c r="K37" s="502" t="s">
        <v>4431</v>
      </c>
      <c r="L37" s="119" t="s">
        <v>3530</v>
      </c>
      <c r="M37" s="119"/>
      <c r="N37" s="119"/>
      <c r="O37" s="503"/>
      <c r="P37" s="503"/>
      <c r="Q37" s="253">
        <v>3934.32</v>
      </c>
      <c r="R37" s="253">
        <v>3934.32</v>
      </c>
      <c r="S37" s="253">
        <v>3934.32</v>
      </c>
      <c r="T37" s="253"/>
      <c r="U37" s="121" t="s">
        <v>3530</v>
      </c>
      <c r="V37" s="124"/>
      <c r="W37" s="124"/>
      <c r="X37" s="125"/>
      <c r="Y37" s="125"/>
      <c r="Z37" s="122">
        <f t="shared" si="1"/>
        <v>0</v>
      </c>
      <c r="AA37" s="117" t="s">
        <v>3360</v>
      </c>
    </row>
    <row r="38" spans="1:28" s="105" customFormat="1" ht="135" x14ac:dyDescent="0.2">
      <c r="A38" s="116">
        <f t="shared" ca="1" si="2"/>
        <v>160</v>
      </c>
      <c r="B38" s="116" t="s">
        <v>3799</v>
      </c>
      <c r="C38" s="116" t="s">
        <v>3595</v>
      </c>
      <c r="D38" s="116" t="s">
        <v>3596</v>
      </c>
      <c r="E38" s="116">
        <v>62827</v>
      </c>
      <c r="F38" s="117" t="str">
        <f t="shared" si="0"/>
        <v>2-BRE-16-62827</v>
      </c>
      <c r="G38" s="116" t="s">
        <v>3799</v>
      </c>
      <c r="H38" s="132" t="s">
        <v>3800</v>
      </c>
      <c r="I38" s="132" t="s">
        <v>3673</v>
      </c>
      <c r="J38" s="502" t="s">
        <v>4431</v>
      </c>
      <c r="K38" s="502" t="s">
        <v>4431</v>
      </c>
      <c r="L38" s="119" t="s">
        <v>3530</v>
      </c>
      <c r="M38" s="119"/>
      <c r="N38" s="119"/>
      <c r="O38" s="503"/>
      <c r="P38" s="503"/>
      <c r="Q38" s="253">
        <v>8049.6</v>
      </c>
      <c r="R38" s="253">
        <v>8049.6</v>
      </c>
      <c r="S38" s="253">
        <v>8049.6</v>
      </c>
      <c r="T38" s="253"/>
      <c r="U38" s="121" t="s">
        <v>3530</v>
      </c>
      <c r="V38" s="124"/>
      <c r="W38" s="124"/>
      <c r="X38" s="125"/>
      <c r="Y38" s="125"/>
      <c r="Z38" s="122">
        <f t="shared" si="1"/>
        <v>0</v>
      </c>
      <c r="AA38" s="117" t="s">
        <v>3360</v>
      </c>
    </row>
    <row r="39" spans="1:28" s="105" customFormat="1" ht="135" x14ac:dyDescent="0.2">
      <c r="A39" s="116">
        <f t="shared" ca="1" si="2"/>
        <v>161</v>
      </c>
      <c r="B39" s="116" t="s">
        <v>3801</v>
      </c>
      <c r="C39" s="116" t="s">
        <v>3595</v>
      </c>
      <c r="D39" s="116" t="s">
        <v>3596</v>
      </c>
      <c r="E39" s="116">
        <v>62828</v>
      </c>
      <c r="F39" s="117" t="str">
        <f t="shared" si="0"/>
        <v>2-BRE-16-62828</v>
      </c>
      <c r="G39" s="116" t="s">
        <v>3801</v>
      </c>
      <c r="H39" s="132" t="s">
        <v>3802</v>
      </c>
      <c r="I39" s="132" t="s">
        <v>3793</v>
      </c>
      <c r="J39" s="502" t="s">
        <v>4431</v>
      </c>
      <c r="K39" s="502" t="s">
        <v>4431</v>
      </c>
      <c r="L39" s="119" t="s">
        <v>3530</v>
      </c>
      <c r="M39" s="119"/>
      <c r="N39" s="119"/>
      <c r="O39" s="503"/>
      <c r="P39" s="503"/>
      <c r="Q39" s="253">
        <v>16107.52</v>
      </c>
      <c r="R39" s="253">
        <v>16107.52</v>
      </c>
      <c r="S39" s="253">
        <v>16107.52</v>
      </c>
      <c r="T39" s="253"/>
      <c r="U39" s="121" t="s">
        <v>3530</v>
      </c>
      <c r="V39" s="124"/>
      <c r="W39" s="124"/>
      <c r="X39" s="125"/>
      <c r="Y39" s="125"/>
      <c r="Z39" s="122">
        <f t="shared" si="1"/>
        <v>0</v>
      </c>
      <c r="AA39" s="117" t="s">
        <v>3360</v>
      </c>
      <c r="AB39" s="110"/>
    </row>
    <row r="40" spans="1:28" s="105" customFormat="1" ht="150" x14ac:dyDescent="0.2">
      <c r="A40" s="116">
        <f t="shared" ca="1" si="2"/>
        <v>162</v>
      </c>
      <c r="B40" s="116" t="s">
        <v>3803</v>
      </c>
      <c r="C40" s="116" t="s">
        <v>3804</v>
      </c>
      <c r="D40" s="116" t="s">
        <v>3805</v>
      </c>
      <c r="E40" s="116">
        <v>62829</v>
      </c>
      <c r="F40" s="117" t="str">
        <f t="shared" si="0"/>
        <v>3-BRO-16-62829</v>
      </c>
      <c r="G40" s="116" t="s">
        <v>3803</v>
      </c>
      <c r="H40" s="126" t="s">
        <v>3806</v>
      </c>
      <c r="I40" s="126" t="s">
        <v>3657</v>
      </c>
      <c r="J40" s="502" t="s">
        <v>4431</v>
      </c>
      <c r="K40" s="502" t="s">
        <v>4431</v>
      </c>
      <c r="L40" s="119" t="s">
        <v>3530</v>
      </c>
      <c r="M40" s="119"/>
      <c r="N40" s="119"/>
      <c r="O40" s="503"/>
      <c r="P40" s="503"/>
      <c r="Q40" s="253">
        <v>74402.64</v>
      </c>
      <c r="R40" s="253">
        <v>74402.64</v>
      </c>
      <c r="S40" s="253">
        <v>74402.64</v>
      </c>
      <c r="T40" s="253"/>
      <c r="U40" s="121" t="s">
        <v>3530</v>
      </c>
      <c r="V40" s="124"/>
      <c r="W40" s="124"/>
      <c r="X40" s="125"/>
      <c r="Y40" s="125"/>
      <c r="Z40" s="122">
        <f t="shared" si="1"/>
        <v>0</v>
      </c>
      <c r="AA40" s="117" t="s">
        <v>3360</v>
      </c>
    </row>
    <row r="41" spans="1:28" s="105" customFormat="1" ht="150" x14ac:dyDescent="0.2">
      <c r="A41" s="116">
        <f t="shared" ca="1" si="2"/>
        <v>163</v>
      </c>
      <c r="B41" s="116" t="s">
        <v>3807</v>
      </c>
      <c r="C41" s="116" t="s">
        <v>3804</v>
      </c>
      <c r="D41" s="116" t="s">
        <v>3805</v>
      </c>
      <c r="E41" s="116">
        <v>62830</v>
      </c>
      <c r="F41" s="117" t="str">
        <f t="shared" si="0"/>
        <v>3-BRO-16-62830</v>
      </c>
      <c r="G41" s="116" t="s">
        <v>3807</v>
      </c>
      <c r="H41" s="126" t="s">
        <v>3808</v>
      </c>
      <c r="I41" s="126" t="s">
        <v>3809</v>
      </c>
      <c r="J41" s="502" t="s">
        <v>4431</v>
      </c>
      <c r="K41" s="502" t="s">
        <v>4431</v>
      </c>
      <c r="L41" s="119" t="s">
        <v>3530</v>
      </c>
      <c r="M41" s="119"/>
      <c r="N41" s="119"/>
      <c r="O41" s="503"/>
      <c r="P41" s="503"/>
      <c r="Q41" s="253">
        <v>400000</v>
      </c>
      <c r="R41" s="253">
        <v>400000</v>
      </c>
      <c r="S41" s="253">
        <v>400000</v>
      </c>
      <c r="T41" s="253"/>
      <c r="U41" s="121" t="s">
        <v>3530</v>
      </c>
      <c r="V41" s="124"/>
      <c r="W41" s="124"/>
      <c r="X41" s="125"/>
      <c r="Y41" s="125"/>
      <c r="Z41" s="122">
        <f t="shared" si="1"/>
        <v>0</v>
      </c>
      <c r="AA41" s="117" t="s">
        <v>3360</v>
      </c>
      <c r="AB41" s="110"/>
    </row>
    <row r="42" spans="1:28" s="105" customFormat="1" ht="165" x14ac:dyDescent="0.2">
      <c r="A42" s="116">
        <f t="shared" ca="1" si="2"/>
        <v>164</v>
      </c>
      <c r="B42" s="116" t="s">
        <v>3810</v>
      </c>
      <c r="C42" s="116" t="s">
        <v>3804</v>
      </c>
      <c r="D42" s="116" t="s">
        <v>3805</v>
      </c>
      <c r="E42" s="116">
        <v>62831</v>
      </c>
      <c r="F42" s="117" t="str">
        <f t="shared" si="0"/>
        <v>3-BRO-16-62831</v>
      </c>
      <c r="G42" s="116" t="s">
        <v>3810</v>
      </c>
      <c r="H42" s="126" t="s">
        <v>3811</v>
      </c>
      <c r="I42" s="132" t="s">
        <v>3753</v>
      </c>
      <c r="J42" s="502" t="s">
        <v>4431</v>
      </c>
      <c r="K42" s="502" t="s">
        <v>4431</v>
      </c>
      <c r="L42" s="119" t="s">
        <v>3530</v>
      </c>
      <c r="M42" s="119"/>
      <c r="N42" s="119"/>
      <c r="O42" s="503"/>
      <c r="P42" s="503"/>
      <c r="Q42" s="253">
        <v>24739.52</v>
      </c>
      <c r="R42" s="253">
        <v>24739.52</v>
      </c>
      <c r="S42" s="253">
        <v>24739.52</v>
      </c>
      <c r="T42" s="253"/>
      <c r="U42" s="121" t="s">
        <v>3530</v>
      </c>
      <c r="V42" s="124"/>
      <c r="W42" s="124"/>
      <c r="X42" s="125"/>
      <c r="Y42" s="125"/>
      <c r="Z42" s="122">
        <f t="shared" si="1"/>
        <v>0</v>
      </c>
      <c r="AA42" s="117" t="s">
        <v>3360</v>
      </c>
    </row>
    <row r="43" spans="1:28" s="105" customFormat="1" ht="150" x14ac:dyDescent="0.2">
      <c r="A43" s="116">
        <f t="shared" ca="1" si="2"/>
        <v>165</v>
      </c>
      <c r="B43" s="116" t="s">
        <v>3812</v>
      </c>
      <c r="C43" s="116" t="s">
        <v>3804</v>
      </c>
      <c r="D43" s="116" t="s">
        <v>3805</v>
      </c>
      <c r="E43" s="116">
        <v>62832</v>
      </c>
      <c r="F43" s="117" t="str">
        <f t="shared" si="0"/>
        <v>3-BRO-16-62832</v>
      </c>
      <c r="G43" s="116" t="s">
        <v>3812</v>
      </c>
      <c r="H43" s="126" t="s">
        <v>3813</v>
      </c>
      <c r="I43" s="132" t="s">
        <v>3793</v>
      </c>
      <c r="J43" s="502" t="s">
        <v>4431</v>
      </c>
      <c r="K43" s="502" t="s">
        <v>4431</v>
      </c>
      <c r="L43" s="119" t="s">
        <v>3530</v>
      </c>
      <c r="M43" s="119"/>
      <c r="N43" s="119"/>
      <c r="O43" s="503"/>
      <c r="P43" s="503"/>
      <c r="Q43" s="253">
        <v>39411.839999999997</v>
      </c>
      <c r="R43" s="253">
        <v>39411.839999999997</v>
      </c>
      <c r="S43" s="253">
        <v>39411.839999999997</v>
      </c>
      <c r="T43" s="253"/>
      <c r="U43" s="121" t="s">
        <v>3530</v>
      </c>
      <c r="V43" s="124"/>
      <c r="W43" s="124"/>
      <c r="X43" s="125"/>
      <c r="Y43" s="125"/>
      <c r="Z43" s="122">
        <f t="shared" si="1"/>
        <v>0</v>
      </c>
      <c r="AA43" s="117" t="s">
        <v>3360</v>
      </c>
    </row>
    <row r="44" spans="1:28" s="105" customFormat="1" ht="180" x14ac:dyDescent="0.2">
      <c r="A44" s="116">
        <f t="shared" ca="1" si="2"/>
        <v>166</v>
      </c>
      <c r="B44" s="116" t="s">
        <v>3814</v>
      </c>
      <c r="C44" s="116" t="s">
        <v>3815</v>
      </c>
      <c r="D44" s="116" t="s">
        <v>3816</v>
      </c>
      <c r="E44" s="116">
        <v>62833</v>
      </c>
      <c r="F44" s="117" t="str">
        <f t="shared" si="0"/>
        <v>4-FOR-16-62833</v>
      </c>
      <c r="G44" s="116" t="s">
        <v>3814</v>
      </c>
      <c r="H44" s="126" t="s">
        <v>3817</v>
      </c>
      <c r="I44" s="126" t="s">
        <v>3646</v>
      </c>
      <c r="J44" s="502" t="s">
        <v>4431</v>
      </c>
      <c r="K44" s="502" t="s">
        <v>4431</v>
      </c>
      <c r="L44" s="119" t="s">
        <v>3530</v>
      </c>
      <c r="M44" s="119"/>
      <c r="N44" s="119"/>
      <c r="O44" s="503"/>
      <c r="P44" s="503"/>
      <c r="Q44" s="253">
        <v>89671.92</v>
      </c>
      <c r="R44" s="253">
        <v>89671.92</v>
      </c>
      <c r="S44" s="253">
        <v>89671.92</v>
      </c>
      <c r="T44" s="253"/>
      <c r="U44" s="121" t="s">
        <v>3530</v>
      </c>
      <c r="V44" s="124"/>
      <c r="W44" s="124"/>
      <c r="X44" s="125"/>
      <c r="Y44" s="125"/>
      <c r="Z44" s="122">
        <f t="shared" si="1"/>
        <v>0</v>
      </c>
      <c r="AA44" s="117" t="s">
        <v>3360</v>
      </c>
    </row>
    <row r="45" spans="1:28" s="105" customFormat="1" ht="135" x14ac:dyDescent="0.2">
      <c r="A45" s="116">
        <f t="shared" ca="1" si="2"/>
        <v>167</v>
      </c>
      <c r="B45" s="116" t="s">
        <v>3818</v>
      </c>
      <c r="C45" s="116" t="s">
        <v>3819</v>
      </c>
      <c r="D45" s="116" t="s">
        <v>3820</v>
      </c>
      <c r="E45" s="116">
        <v>62834</v>
      </c>
      <c r="F45" s="117" t="str">
        <f t="shared" si="0"/>
        <v>4-LAM-16-62834</v>
      </c>
      <c r="G45" s="116" t="s">
        <v>3818</v>
      </c>
      <c r="H45" s="126" t="s">
        <v>3821</v>
      </c>
      <c r="I45" s="126" t="s">
        <v>3822</v>
      </c>
      <c r="J45" s="502" t="s">
        <v>4431</v>
      </c>
      <c r="K45" s="502" t="s">
        <v>4431</v>
      </c>
      <c r="L45" s="119" t="s">
        <v>3530</v>
      </c>
      <c r="M45" s="119"/>
      <c r="N45" s="119"/>
      <c r="O45" s="503"/>
      <c r="P45" s="503"/>
      <c r="Q45" s="253">
        <v>24428.560000000001</v>
      </c>
      <c r="R45" s="253">
        <v>24428.560000000001</v>
      </c>
      <c r="S45" s="253">
        <v>24428.560000000001</v>
      </c>
      <c r="T45" s="253"/>
      <c r="U45" s="121" t="s">
        <v>3530</v>
      </c>
      <c r="V45" s="124"/>
      <c r="W45" s="124"/>
      <c r="X45" s="125"/>
      <c r="Y45" s="125"/>
      <c r="Z45" s="122">
        <f t="shared" si="1"/>
        <v>0</v>
      </c>
      <c r="AA45" s="117" t="s">
        <v>3360</v>
      </c>
    </row>
    <row r="46" spans="1:28" s="105" customFormat="1" ht="150" x14ac:dyDescent="0.2">
      <c r="A46" s="116">
        <f t="shared" ca="1" si="2"/>
        <v>168</v>
      </c>
      <c r="B46" s="116" t="s">
        <v>3823</v>
      </c>
      <c r="C46" s="116" t="s">
        <v>3819</v>
      </c>
      <c r="D46" s="116" t="s">
        <v>3820</v>
      </c>
      <c r="E46" s="116">
        <v>62835</v>
      </c>
      <c r="F46" s="117" t="str">
        <f t="shared" si="0"/>
        <v>4-LAM-16-62835</v>
      </c>
      <c r="G46" s="116" t="s">
        <v>3823</v>
      </c>
      <c r="H46" s="126" t="s">
        <v>3824</v>
      </c>
      <c r="I46" s="126" t="s">
        <v>3766</v>
      </c>
      <c r="J46" s="502" t="s">
        <v>4431</v>
      </c>
      <c r="K46" s="502" t="s">
        <v>4431</v>
      </c>
      <c r="L46" s="119" t="s">
        <v>3530</v>
      </c>
      <c r="M46" s="119"/>
      <c r="N46" s="119"/>
      <c r="O46" s="503"/>
      <c r="P46" s="503"/>
      <c r="Q46" s="253">
        <v>53836.639999999999</v>
      </c>
      <c r="R46" s="253">
        <v>53836.639999999999</v>
      </c>
      <c r="S46" s="253">
        <v>53836.639999999999</v>
      </c>
      <c r="T46" s="253"/>
      <c r="U46" s="121" t="s">
        <v>3530</v>
      </c>
      <c r="V46" s="124"/>
      <c r="W46" s="124"/>
      <c r="X46" s="125"/>
      <c r="Y46" s="125"/>
      <c r="Z46" s="122">
        <f t="shared" si="1"/>
        <v>0</v>
      </c>
      <c r="AA46" s="117" t="s">
        <v>3360</v>
      </c>
    </row>
    <row r="47" spans="1:28" s="105" customFormat="1" ht="120" x14ac:dyDescent="0.2">
      <c r="A47" s="116">
        <f t="shared" ca="1" si="2"/>
        <v>169</v>
      </c>
      <c r="B47" s="116" t="s">
        <v>3825</v>
      </c>
      <c r="C47" s="116" t="s">
        <v>3819</v>
      </c>
      <c r="D47" s="116" t="s">
        <v>3820</v>
      </c>
      <c r="E47" s="116">
        <v>62836</v>
      </c>
      <c r="F47" s="117" t="str">
        <f t="shared" si="0"/>
        <v>4-LAM-16-62836</v>
      </c>
      <c r="G47" s="116" t="s">
        <v>3825</v>
      </c>
      <c r="H47" s="126" t="s">
        <v>3826</v>
      </c>
      <c r="I47" s="126" t="s">
        <v>3827</v>
      </c>
      <c r="J47" s="502" t="s">
        <v>4431</v>
      </c>
      <c r="K47" s="502" t="s">
        <v>4431</v>
      </c>
      <c r="L47" s="119" t="s">
        <v>3530</v>
      </c>
      <c r="M47" s="119"/>
      <c r="N47" s="119"/>
      <c r="O47" s="503"/>
      <c r="P47" s="503"/>
      <c r="Q47" s="253">
        <v>2618.7199999999998</v>
      </c>
      <c r="R47" s="253">
        <v>2618.7199999999998</v>
      </c>
      <c r="S47" s="253">
        <v>2618.7199999999998</v>
      </c>
      <c r="T47" s="253"/>
      <c r="U47" s="121" t="s">
        <v>3530</v>
      </c>
      <c r="V47" s="124"/>
      <c r="W47" s="124"/>
      <c r="X47" s="125"/>
      <c r="Y47" s="125"/>
      <c r="Z47" s="122">
        <f t="shared" si="1"/>
        <v>0</v>
      </c>
      <c r="AA47" s="117" t="s">
        <v>3360</v>
      </c>
    </row>
    <row r="48" spans="1:28" s="105" customFormat="1" ht="120" x14ac:dyDescent="0.2">
      <c r="A48" s="116">
        <f t="shared" ca="1" si="2"/>
        <v>170</v>
      </c>
      <c r="B48" s="116" t="s">
        <v>3828</v>
      </c>
      <c r="C48" s="116" t="s">
        <v>3819</v>
      </c>
      <c r="D48" s="116" t="s">
        <v>3820</v>
      </c>
      <c r="E48" s="116">
        <v>62837</v>
      </c>
      <c r="F48" s="117" t="str">
        <f t="shared" si="0"/>
        <v>4-LAM-16-62837</v>
      </c>
      <c r="G48" s="116" t="s">
        <v>3828</v>
      </c>
      <c r="H48" s="126" t="s">
        <v>3829</v>
      </c>
      <c r="I48" s="132" t="s">
        <v>3763</v>
      </c>
      <c r="J48" s="502" t="s">
        <v>4431</v>
      </c>
      <c r="K48" s="502" t="s">
        <v>4431</v>
      </c>
      <c r="L48" s="119" t="s">
        <v>3530</v>
      </c>
      <c r="M48" s="119"/>
      <c r="N48" s="119"/>
      <c r="O48" s="503"/>
      <c r="P48" s="503"/>
      <c r="Q48" s="253">
        <v>2674.88</v>
      </c>
      <c r="R48" s="253">
        <v>2674.88</v>
      </c>
      <c r="S48" s="253">
        <v>2674.88</v>
      </c>
      <c r="T48" s="253"/>
      <c r="U48" s="121" t="s">
        <v>3530</v>
      </c>
      <c r="V48" s="124"/>
      <c r="W48" s="124"/>
      <c r="X48" s="125"/>
      <c r="Y48" s="125"/>
      <c r="Z48" s="122">
        <f t="shared" si="1"/>
        <v>0</v>
      </c>
      <c r="AA48" s="117" t="s">
        <v>3360</v>
      </c>
    </row>
    <row r="49" spans="1:28" s="105" customFormat="1" ht="120" x14ac:dyDescent="0.2">
      <c r="A49" s="116">
        <f t="shared" ca="1" si="2"/>
        <v>171</v>
      </c>
      <c r="B49" s="116" t="s">
        <v>3830</v>
      </c>
      <c r="C49" s="116" t="s">
        <v>3819</v>
      </c>
      <c r="D49" s="116" t="s">
        <v>3820</v>
      </c>
      <c r="E49" s="116">
        <v>62838</v>
      </c>
      <c r="F49" s="117" t="str">
        <f t="shared" si="0"/>
        <v>4-LAM-16-62838</v>
      </c>
      <c r="G49" s="116" t="s">
        <v>3830</v>
      </c>
      <c r="H49" s="126" t="s">
        <v>3831</v>
      </c>
      <c r="I49" s="132" t="s">
        <v>4498</v>
      </c>
      <c r="J49" s="502" t="s">
        <v>4431</v>
      </c>
      <c r="K49" s="502" t="s">
        <v>4431</v>
      </c>
      <c r="L49" s="119" t="s">
        <v>3530</v>
      </c>
      <c r="M49" s="119"/>
      <c r="N49" s="119"/>
      <c r="O49" s="503"/>
      <c r="P49" s="503"/>
      <c r="Q49" s="253">
        <v>2978.56</v>
      </c>
      <c r="R49" s="253">
        <v>2978.56</v>
      </c>
      <c r="S49" s="253">
        <v>2978.56</v>
      </c>
      <c r="T49" s="253"/>
      <c r="U49" s="121" t="s">
        <v>3530</v>
      </c>
      <c r="V49" s="124"/>
      <c r="W49" s="124"/>
      <c r="X49" s="125"/>
      <c r="Y49" s="125"/>
      <c r="Z49" s="122">
        <f t="shared" si="1"/>
        <v>0</v>
      </c>
      <c r="AA49" s="117" t="s">
        <v>3360</v>
      </c>
    </row>
    <row r="50" spans="1:28" s="105" customFormat="1" ht="135" x14ac:dyDescent="0.2">
      <c r="A50" s="116">
        <f t="shared" ca="1" si="2"/>
        <v>172</v>
      </c>
      <c r="B50" s="116" t="s">
        <v>3833</v>
      </c>
      <c r="C50" s="116" t="s">
        <v>3819</v>
      </c>
      <c r="D50" s="116" t="s">
        <v>3820</v>
      </c>
      <c r="E50" s="116">
        <v>62839</v>
      </c>
      <c r="F50" s="117" t="str">
        <f t="shared" si="0"/>
        <v>4-LAM-16-62839</v>
      </c>
      <c r="G50" s="116" t="s">
        <v>3833</v>
      </c>
      <c r="H50" s="126" t="s">
        <v>3834</v>
      </c>
      <c r="I50" s="132" t="s">
        <v>4499</v>
      </c>
      <c r="J50" s="502" t="s">
        <v>4431</v>
      </c>
      <c r="K50" s="502" t="s">
        <v>4431</v>
      </c>
      <c r="L50" s="119" t="s">
        <v>3530</v>
      </c>
      <c r="M50" s="119"/>
      <c r="N50" s="119"/>
      <c r="O50" s="503"/>
      <c r="P50" s="503"/>
      <c r="Q50" s="253">
        <v>13785.2</v>
      </c>
      <c r="R50" s="253">
        <v>13785.2</v>
      </c>
      <c r="S50" s="253">
        <v>13785.2</v>
      </c>
      <c r="T50" s="253"/>
      <c r="U50" s="121" t="s">
        <v>3530</v>
      </c>
      <c r="V50" s="124"/>
      <c r="W50" s="124"/>
      <c r="X50" s="125"/>
      <c r="Y50" s="125"/>
      <c r="Z50" s="122">
        <f t="shared" si="1"/>
        <v>0</v>
      </c>
      <c r="AA50" s="117" t="s">
        <v>3360</v>
      </c>
    </row>
    <row r="51" spans="1:28" s="105" customFormat="1" ht="120" x14ac:dyDescent="0.2">
      <c r="A51" s="116">
        <f t="shared" ca="1" si="2"/>
        <v>173</v>
      </c>
      <c r="B51" s="116" t="s">
        <v>3836</v>
      </c>
      <c r="C51" s="116" t="s">
        <v>3819</v>
      </c>
      <c r="D51" s="116" t="s">
        <v>3820</v>
      </c>
      <c r="E51" s="116">
        <v>62840</v>
      </c>
      <c r="F51" s="117" t="str">
        <f t="shared" si="0"/>
        <v>4-LAM-16-62840</v>
      </c>
      <c r="G51" s="116" t="s">
        <v>3836</v>
      </c>
      <c r="H51" s="126" t="s">
        <v>3837</v>
      </c>
      <c r="I51" s="126" t="s">
        <v>3578</v>
      </c>
      <c r="J51" s="502" t="s">
        <v>4431</v>
      </c>
      <c r="K51" s="502" t="s">
        <v>4431</v>
      </c>
      <c r="L51" s="119" t="s">
        <v>3530</v>
      </c>
      <c r="M51" s="119"/>
      <c r="N51" s="119"/>
      <c r="O51" s="503"/>
      <c r="P51" s="503"/>
      <c r="Q51" s="253">
        <v>10400</v>
      </c>
      <c r="R51" s="253">
        <v>10400</v>
      </c>
      <c r="S51" s="253">
        <v>10400</v>
      </c>
      <c r="T51" s="253"/>
      <c r="U51" s="121" t="s">
        <v>3530</v>
      </c>
      <c r="V51" s="124"/>
      <c r="W51" s="124"/>
      <c r="X51" s="125"/>
      <c r="Y51" s="125"/>
      <c r="Z51" s="122">
        <f t="shared" si="1"/>
        <v>0</v>
      </c>
      <c r="AA51" s="117" t="s">
        <v>3360</v>
      </c>
      <c r="AB51" s="110"/>
    </row>
    <row r="52" spans="1:28" s="105" customFormat="1" ht="135" x14ac:dyDescent="0.2">
      <c r="A52" s="116">
        <f t="shared" ca="1" si="2"/>
        <v>174</v>
      </c>
      <c r="B52" s="116" t="s">
        <v>3838</v>
      </c>
      <c r="C52" s="116" t="s">
        <v>3819</v>
      </c>
      <c r="D52" s="116" t="s">
        <v>3820</v>
      </c>
      <c r="E52" s="116">
        <v>62841</v>
      </c>
      <c r="F52" s="117" t="str">
        <f t="shared" si="0"/>
        <v>4-LAM-16-62841</v>
      </c>
      <c r="G52" s="116" t="s">
        <v>3838</v>
      </c>
      <c r="H52" s="126" t="s">
        <v>3839</v>
      </c>
      <c r="I52" s="132" t="s">
        <v>4497</v>
      </c>
      <c r="J52" s="502" t="s">
        <v>4431</v>
      </c>
      <c r="K52" s="502" t="s">
        <v>4431</v>
      </c>
      <c r="L52" s="119" t="s">
        <v>3530</v>
      </c>
      <c r="M52" s="119"/>
      <c r="N52" s="119"/>
      <c r="O52" s="503"/>
      <c r="P52" s="503"/>
      <c r="Q52" s="253">
        <v>26312</v>
      </c>
      <c r="R52" s="253">
        <v>26312</v>
      </c>
      <c r="S52" s="253">
        <v>26312</v>
      </c>
      <c r="T52" s="253"/>
      <c r="U52" s="121" t="s">
        <v>3530</v>
      </c>
      <c r="V52" s="124"/>
      <c r="W52" s="124"/>
      <c r="X52" s="125"/>
      <c r="Y52" s="125"/>
      <c r="Z52" s="122">
        <f t="shared" si="1"/>
        <v>0</v>
      </c>
      <c r="AA52" s="117" t="s">
        <v>3360</v>
      </c>
    </row>
    <row r="53" spans="1:28" s="105" customFormat="1" ht="135" x14ac:dyDescent="0.2">
      <c r="A53" s="116">
        <f t="shared" ca="1" si="2"/>
        <v>175</v>
      </c>
      <c r="B53" s="116" t="s">
        <v>3840</v>
      </c>
      <c r="C53" s="116" t="s">
        <v>3819</v>
      </c>
      <c r="D53" s="116" t="s">
        <v>3820</v>
      </c>
      <c r="E53" s="116">
        <v>62842</v>
      </c>
      <c r="F53" s="117" t="str">
        <f t="shared" si="0"/>
        <v>4-LAM-16-62842</v>
      </c>
      <c r="G53" s="116" t="s">
        <v>3840</v>
      </c>
      <c r="H53" s="126" t="s">
        <v>3841</v>
      </c>
      <c r="I53" s="126" t="s">
        <v>3646</v>
      </c>
      <c r="J53" s="502" t="s">
        <v>4431</v>
      </c>
      <c r="K53" s="502" t="s">
        <v>4431</v>
      </c>
      <c r="L53" s="119" t="s">
        <v>3530</v>
      </c>
      <c r="M53" s="119"/>
      <c r="N53" s="119"/>
      <c r="O53" s="503"/>
      <c r="P53" s="503"/>
      <c r="Q53" s="253">
        <v>33945.599999999999</v>
      </c>
      <c r="R53" s="253">
        <v>33945.599999999999</v>
      </c>
      <c r="S53" s="253">
        <v>33945.599999999999</v>
      </c>
      <c r="T53" s="253"/>
      <c r="U53" s="121" t="s">
        <v>3530</v>
      </c>
      <c r="V53" s="124"/>
      <c r="W53" s="124"/>
      <c r="X53" s="125"/>
      <c r="Y53" s="125"/>
      <c r="Z53" s="122">
        <f t="shared" si="1"/>
        <v>0</v>
      </c>
      <c r="AA53" s="117" t="s">
        <v>3360</v>
      </c>
    </row>
    <row r="54" spans="1:28" s="105" customFormat="1" ht="120" x14ac:dyDescent="0.2">
      <c r="A54" s="116">
        <f t="shared" ca="1" si="2"/>
        <v>176</v>
      </c>
      <c r="B54" s="116" t="s">
        <v>3842</v>
      </c>
      <c r="C54" s="116" t="s">
        <v>3819</v>
      </c>
      <c r="D54" s="116" t="s">
        <v>3820</v>
      </c>
      <c r="E54" s="116">
        <v>62843</v>
      </c>
      <c r="F54" s="117" t="str">
        <f t="shared" si="0"/>
        <v>4-LAM-16-62843</v>
      </c>
      <c r="G54" s="116" t="s">
        <v>3842</v>
      </c>
      <c r="H54" s="126" t="s">
        <v>3843</v>
      </c>
      <c r="I54" s="126" t="s">
        <v>3657</v>
      </c>
      <c r="J54" s="502" t="s">
        <v>4431</v>
      </c>
      <c r="K54" s="502" t="s">
        <v>4431</v>
      </c>
      <c r="L54" s="119" t="s">
        <v>3530</v>
      </c>
      <c r="M54" s="119"/>
      <c r="N54" s="119"/>
      <c r="O54" s="503"/>
      <c r="P54" s="503"/>
      <c r="Q54" s="253">
        <v>15128.88</v>
      </c>
      <c r="R54" s="253">
        <v>15128.88</v>
      </c>
      <c r="S54" s="253">
        <v>15128.88</v>
      </c>
      <c r="T54" s="253"/>
      <c r="U54" s="121" t="s">
        <v>3530</v>
      </c>
      <c r="V54" s="124"/>
      <c r="W54" s="124"/>
      <c r="X54" s="125"/>
      <c r="Y54" s="125"/>
      <c r="Z54" s="122">
        <f t="shared" si="1"/>
        <v>0</v>
      </c>
      <c r="AA54" s="117" t="s">
        <v>3360</v>
      </c>
    </row>
    <row r="55" spans="1:28" s="105" customFormat="1" ht="105" x14ac:dyDescent="0.2">
      <c r="A55" s="116">
        <f t="shared" ca="1" si="2"/>
        <v>177</v>
      </c>
      <c r="B55" s="116" t="s">
        <v>3844</v>
      </c>
      <c r="C55" s="116" t="s">
        <v>3819</v>
      </c>
      <c r="D55" s="116" t="s">
        <v>3820</v>
      </c>
      <c r="E55" s="116">
        <v>62844</v>
      </c>
      <c r="F55" s="117" t="str">
        <f t="shared" si="0"/>
        <v>4-LAM-16-62844</v>
      </c>
      <c r="G55" s="116" t="s">
        <v>3844</v>
      </c>
      <c r="H55" s="126" t="s">
        <v>3845</v>
      </c>
      <c r="I55" s="126" t="s">
        <v>3622</v>
      </c>
      <c r="J55" s="502" t="s">
        <v>4431</v>
      </c>
      <c r="K55" s="502" t="s">
        <v>4431</v>
      </c>
      <c r="L55" s="119" t="s">
        <v>3530</v>
      </c>
      <c r="M55" s="119"/>
      <c r="N55" s="119"/>
      <c r="O55" s="503"/>
      <c r="P55" s="503"/>
      <c r="Q55" s="253">
        <v>5200</v>
      </c>
      <c r="R55" s="253">
        <v>5200</v>
      </c>
      <c r="S55" s="253">
        <v>5200</v>
      </c>
      <c r="T55" s="253"/>
      <c r="U55" s="121" t="s">
        <v>3530</v>
      </c>
      <c r="V55" s="124"/>
      <c r="W55" s="124"/>
      <c r="X55" s="125"/>
      <c r="Y55" s="125"/>
      <c r="Z55" s="122">
        <f t="shared" si="1"/>
        <v>0</v>
      </c>
      <c r="AA55" s="117" t="s">
        <v>3360</v>
      </c>
    </row>
    <row r="56" spans="1:28" s="105" customFormat="1" ht="105" x14ac:dyDescent="0.2">
      <c r="A56" s="116">
        <f t="shared" ca="1" si="2"/>
        <v>178</v>
      </c>
      <c r="B56" s="116" t="s">
        <v>3846</v>
      </c>
      <c r="C56" s="116" t="s">
        <v>3819</v>
      </c>
      <c r="D56" s="116" t="s">
        <v>3820</v>
      </c>
      <c r="E56" s="116">
        <v>62845</v>
      </c>
      <c r="F56" s="117" t="str">
        <f t="shared" si="0"/>
        <v>4-LAM-16-62845</v>
      </c>
      <c r="G56" s="116" t="s">
        <v>3846</v>
      </c>
      <c r="H56" s="126" t="s">
        <v>3847</v>
      </c>
      <c r="I56" s="126" t="s">
        <v>3670</v>
      </c>
      <c r="J56" s="502" t="s">
        <v>4431</v>
      </c>
      <c r="K56" s="502" t="s">
        <v>4431</v>
      </c>
      <c r="L56" s="119" t="s">
        <v>3530</v>
      </c>
      <c r="M56" s="119"/>
      <c r="N56" s="119"/>
      <c r="O56" s="503"/>
      <c r="P56" s="503"/>
      <c r="Q56" s="253">
        <v>104000</v>
      </c>
      <c r="R56" s="253">
        <v>104000</v>
      </c>
      <c r="S56" s="253">
        <v>104000</v>
      </c>
      <c r="T56" s="253"/>
      <c r="U56" s="121" t="s">
        <v>3530</v>
      </c>
      <c r="V56" s="124"/>
      <c r="W56" s="124"/>
      <c r="X56" s="125"/>
      <c r="Y56" s="125"/>
      <c r="Z56" s="122">
        <f t="shared" si="1"/>
        <v>0</v>
      </c>
      <c r="AA56" s="117" t="s">
        <v>3360</v>
      </c>
    </row>
    <row r="57" spans="1:28" s="105" customFormat="1" ht="120" x14ac:dyDescent="0.2">
      <c r="A57" s="116">
        <f t="shared" ca="1" si="2"/>
        <v>179</v>
      </c>
      <c r="B57" s="116" t="s">
        <v>3848</v>
      </c>
      <c r="C57" s="116" t="s">
        <v>3819</v>
      </c>
      <c r="D57" s="116" t="s">
        <v>3820</v>
      </c>
      <c r="E57" s="116">
        <v>62846</v>
      </c>
      <c r="F57" s="117" t="str">
        <f t="shared" si="0"/>
        <v>4-LAM-16-62846</v>
      </c>
      <c r="G57" s="116" t="s">
        <v>3848</v>
      </c>
      <c r="H57" s="126" t="s">
        <v>3849</v>
      </c>
      <c r="I57" s="126" t="s">
        <v>3673</v>
      </c>
      <c r="J57" s="502" t="s">
        <v>4431</v>
      </c>
      <c r="K57" s="502" t="s">
        <v>4431</v>
      </c>
      <c r="L57" s="119" t="s">
        <v>3530</v>
      </c>
      <c r="M57" s="119"/>
      <c r="N57" s="119"/>
      <c r="O57" s="503"/>
      <c r="P57" s="503"/>
      <c r="Q57" s="253">
        <v>10400</v>
      </c>
      <c r="R57" s="253">
        <v>10400</v>
      </c>
      <c r="S57" s="253">
        <v>10400</v>
      </c>
      <c r="T57" s="253"/>
      <c r="U57" s="121" t="s">
        <v>3530</v>
      </c>
      <c r="V57" s="124"/>
      <c r="W57" s="124"/>
      <c r="X57" s="125"/>
      <c r="Y57" s="125"/>
      <c r="Z57" s="122">
        <f t="shared" si="1"/>
        <v>0</v>
      </c>
      <c r="AA57" s="117" t="s">
        <v>3360</v>
      </c>
    </row>
    <row r="58" spans="1:28" s="105" customFormat="1" ht="150" x14ac:dyDescent="0.2">
      <c r="A58" s="116">
        <f t="shared" ca="1" si="2"/>
        <v>180</v>
      </c>
      <c r="B58" s="116" t="s">
        <v>3850</v>
      </c>
      <c r="C58" s="116" t="s">
        <v>3431</v>
      </c>
      <c r="D58" s="116" t="s">
        <v>3432</v>
      </c>
      <c r="E58" s="116">
        <v>62848</v>
      </c>
      <c r="F58" s="117" t="str">
        <f t="shared" si="0"/>
        <v>4-ODE-16-62848</v>
      </c>
      <c r="G58" s="116" t="s">
        <v>3850</v>
      </c>
      <c r="H58" s="126" t="s">
        <v>3851</v>
      </c>
      <c r="I58" s="126" t="s">
        <v>3663</v>
      </c>
      <c r="J58" s="502" t="s">
        <v>4431</v>
      </c>
      <c r="K58" s="502" t="s">
        <v>4431</v>
      </c>
      <c r="L58" s="119" t="s">
        <v>3530</v>
      </c>
      <c r="M58" s="119"/>
      <c r="N58" s="119"/>
      <c r="O58" s="503"/>
      <c r="P58" s="503"/>
      <c r="Q58" s="253">
        <v>239200</v>
      </c>
      <c r="R58" s="253">
        <v>239200</v>
      </c>
      <c r="S58" s="253">
        <v>239200</v>
      </c>
      <c r="T58" s="253"/>
      <c r="U58" s="121" t="s">
        <v>3530</v>
      </c>
      <c r="V58" s="124"/>
      <c r="W58" s="124"/>
      <c r="X58" s="125"/>
      <c r="Y58" s="125"/>
      <c r="Z58" s="122">
        <f t="shared" si="1"/>
        <v>0</v>
      </c>
      <c r="AA58" s="117" t="s">
        <v>3360</v>
      </c>
    </row>
    <row r="59" spans="1:28" s="105" customFormat="1" ht="165" x14ac:dyDescent="0.2">
      <c r="A59" s="116">
        <f t="shared" ca="1" si="2"/>
        <v>181</v>
      </c>
      <c r="B59" s="116" t="s">
        <v>3852</v>
      </c>
      <c r="C59" s="116" t="s">
        <v>3431</v>
      </c>
      <c r="D59" s="116" t="s">
        <v>3432</v>
      </c>
      <c r="E59" s="116">
        <v>62849</v>
      </c>
      <c r="F59" s="117" t="str">
        <f t="shared" si="0"/>
        <v>4-ODE-16-62849</v>
      </c>
      <c r="G59" s="116" t="s">
        <v>3852</v>
      </c>
      <c r="H59" s="126" t="s">
        <v>3853</v>
      </c>
      <c r="I59" s="126" t="s">
        <v>3766</v>
      </c>
      <c r="J59" s="502" t="s">
        <v>4431</v>
      </c>
      <c r="K59" s="502" t="s">
        <v>4431</v>
      </c>
      <c r="L59" s="119" t="s">
        <v>3530</v>
      </c>
      <c r="M59" s="119"/>
      <c r="N59" s="119"/>
      <c r="O59" s="503"/>
      <c r="P59" s="503"/>
      <c r="Q59" s="253">
        <v>98800</v>
      </c>
      <c r="R59" s="253">
        <v>98800</v>
      </c>
      <c r="S59" s="253">
        <v>98800</v>
      </c>
      <c r="T59" s="253"/>
      <c r="U59" s="121" t="s">
        <v>3530</v>
      </c>
      <c r="V59" s="124"/>
      <c r="W59" s="124"/>
      <c r="X59" s="125"/>
      <c r="Y59" s="125"/>
      <c r="Z59" s="122">
        <f t="shared" si="1"/>
        <v>0</v>
      </c>
      <c r="AA59" s="117" t="s">
        <v>3360</v>
      </c>
    </row>
    <row r="60" spans="1:28" s="105" customFormat="1" ht="135" x14ac:dyDescent="0.2">
      <c r="A60" s="116">
        <f t="shared" ca="1" si="2"/>
        <v>182</v>
      </c>
      <c r="B60" s="116" t="s">
        <v>3854</v>
      </c>
      <c r="C60" s="116" t="s">
        <v>3431</v>
      </c>
      <c r="D60" s="116" t="s">
        <v>3432</v>
      </c>
      <c r="E60" s="116">
        <v>62850</v>
      </c>
      <c r="F60" s="117" t="str">
        <f t="shared" si="0"/>
        <v>4-ODE-16-62850</v>
      </c>
      <c r="G60" s="116" t="s">
        <v>3854</v>
      </c>
      <c r="H60" s="126" t="s">
        <v>3855</v>
      </c>
      <c r="I60" s="126" t="s">
        <v>3780</v>
      </c>
      <c r="J60" s="502" t="s">
        <v>4431</v>
      </c>
      <c r="K60" s="502" t="s">
        <v>4431</v>
      </c>
      <c r="L60" s="119" t="s">
        <v>3530</v>
      </c>
      <c r="M60" s="119"/>
      <c r="N60" s="119"/>
      <c r="O60" s="503"/>
      <c r="P60" s="503"/>
      <c r="Q60" s="253">
        <v>34814</v>
      </c>
      <c r="R60" s="253">
        <v>34814</v>
      </c>
      <c r="S60" s="253">
        <v>34814</v>
      </c>
      <c r="T60" s="253"/>
      <c r="U60" s="121" t="s">
        <v>3530</v>
      </c>
      <c r="V60" s="124"/>
      <c r="W60" s="124"/>
      <c r="X60" s="125"/>
      <c r="Y60" s="125"/>
      <c r="Z60" s="122">
        <f t="shared" si="1"/>
        <v>0</v>
      </c>
      <c r="AA60" s="117" t="s">
        <v>3360</v>
      </c>
    </row>
    <row r="61" spans="1:28" s="105" customFormat="1" ht="150" x14ac:dyDescent="0.2">
      <c r="A61" s="116">
        <f t="shared" ca="1" si="2"/>
        <v>183</v>
      </c>
      <c r="B61" s="116" t="s">
        <v>3856</v>
      </c>
      <c r="C61" s="116" t="s">
        <v>3431</v>
      </c>
      <c r="D61" s="116" t="s">
        <v>3432</v>
      </c>
      <c r="E61" s="116">
        <v>62851</v>
      </c>
      <c r="F61" s="117" t="str">
        <f t="shared" si="0"/>
        <v>4-ODE-16-62851</v>
      </c>
      <c r="G61" s="116" t="s">
        <v>3856</v>
      </c>
      <c r="H61" s="126" t="s">
        <v>3857</v>
      </c>
      <c r="I61" s="126" t="s">
        <v>3858</v>
      </c>
      <c r="J61" s="502" t="s">
        <v>4431</v>
      </c>
      <c r="K61" s="502" t="s">
        <v>4431</v>
      </c>
      <c r="L61" s="119" t="s">
        <v>3530</v>
      </c>
      <c r="M61" s="119"/>
      <c r="N61" s="119"/>
      <c r="O61" s="503"/>
      <c r="P61" s="503"/>
      <c r="Q61" s="253">
        <v>52000</v>
      </c>
      <c r="R61" s="253">
        <v>52000</v>
      </c>
      <c r="S61" s="253">
        <v>52000</v>
      </c>
      <c r="T61" s="253"/>
      <c r="U61" s="121" t="s">
        <v>3530</v>
      </c>
      <c r="V61" s="124"/>
      <c r="W61" s="124"/>
      <c r="X61" s="125"/>
      <c r="Y61" s="125"/>
      <c r="Z61" s="122">
        <f t="shared" si="1"/>
        <v>0</v>
      </c>
      <c r="AA61" s="117" t="s">
        <v>3360</v>
      </c>
    </row>
    <row r="62" spans="1:28" s="105" customFormat="1" ht="150" x14ac:dyDescent="0.2">
      <c r="A62" s="116">
        <f t="shared" ca="1" si="2"/>
        <v>184</v>
      </c>
      <c r="B62" s="116" t="s">
        <v>3859</v>
      </c>
      <c r="C62" s="116" t="s">
        <v>3431</v>
      </c>
      <c r="D62" s="116" t="s">
        <v>3432</v>
      </c>
      <c r="E62" s="116">
        <v>62852</v>
      </c>
      <c r="F62" s="117" t="str">
        <f t="shared" si="0"/>
        <v>4-ODE-16-62852</v>
      </c>
      <c r="G62" s="116" t="s">
        <v>3859</v>
      </c>
      <c r="H62" s="126" t="s">
        <v>3860</v>
      </c>
      <c r="I62" s="126" t="s">
        <v>3861</v>
      </c>
      <c r="J62" s="502" t="s">
        <v>4431</v>
      </c>
      <c r="K62" s="502" t="s">
        <v>4431</v>
      </c>
      <c r="L62" s="119" t="s">
        <v>3530</v>
      </c>
      <c r="M62" s="119"/>
      <c r="N62" s="119"/>
      <c r="O62" s="503"/>
      <c r="P62" s="503"/>
      <c r="Q62" s="253">
        <v>6674.72</v>
      </c>
      <c r="R62" s="253">
        <v>6674.72</v>
      </c>
      <c r="S62" s="253">
        <v>6674.72</v>
      </c>
      <c r="T62" s="253"/>
      <c r="U62" s="121" t="s">
        <v>3530</v>
      </c>
      <c r="V62" s="124"/>
      <c r="W62" s="124"/>
      <c r="X62" s="125"/>
      <c r="Y62" s="125"/>
      <c r="Z62" s="122">
        <f t="shared" si="1"/>
        <v>0</v>
      </c>
      <c r="AA62" s="117" t="s">
        <v>3360</v>
      </c>
    </row>
    <row r="63" spans="1:28" s="105" customFormat="1" ht="135" x14ac:dyDescent="0.2">
      <c r="A63" s="116">
        <f t="shared" ca="1" si="2"/>
        <v>185</v>
      </c>
      <c r="B63" s="116" t="s">
        <v>3862</v>
      </c>
      <c r="C63" s="116" t="s">
        <v>3431</v>
      </c>
      <c r="D63" s="116" t="s">
        <v>3432</v>
      </c>
      <c r="E63" s="116">
        <v>62853</v>
      </c>
      <c r="F63" s="117" t="str">
        <f t="shared" si="0"/>
        <v>4-ODE-16-62853</v>
      </c>
      <c r="G63" s="116" t="s">
        <v>3862</v>
      </c>
      <c r="H63" s="126" t="s">
        <v>3863</v>
      </c>
      <c r="I63" s="126" t="s">
        <v>3864</v>
      </c>
      <c r="J63" s="502" t="s">
        <v>4431</v>
      </c>
      <c r="K63" s="502" t="s">
        <v>4431</v>
      </c>
      <c r="L63" s="119" t="s">
        <v>3530</v>
      </c>
      <c r="M63" s="119"/>
      <c r="N63" s="119"/>
      <c r="O63" s="503"/>
      <c r="P63" s="503"/>
      <c r="Q63" s="253">
        <v>1738.88</v>
      </c>
      <c r="R63" s="253">
        <v>1738.88</v>
      </c>
      <c r="S63" s="253">
        <v>1738.88</v>
      </c>
      <c r="T63" s="253"/>
      <c r="U63" s="121" t="s">
        <v>3530</v>
      </c>
      <c r="V63" s="124"/>
      <c r="W63" s="124"/>
      <c r="X63" s="125"/>
      <c r="Y63" s="125"/>
      <c r="Z63" s="122">
        <f t="shared" si="1"/>
        <v>0</v>
      </c>
      <c r="AA63" s="117" t="s">
        <v>3360</v>
      </c>
    </row>
    <row r="64" spans="1:28" s="105" customFormat="1" ht="150" x14ac:dyDescent="0.2">
      <c r="A64" s="116">
        <f t="shared" ca="1" si="2"/>
        <v>186</v>
      </c>
      <c r="B64" s="116" t="s">
        <v>3865</v>
      </c>
      <c r="C64" s="116" t="s">
        <v>3431</v>
      </c>
      <c r="D64" s="116" t="s">
        <v>3432</v>
      </c>
      <c r="E64" s="116">
        <v>62854</v>
      </c>
      <c r="F64" s="117" t="str">
        <f t="shared" si="0"/>
        <v>4-ODE-16-62854</v>
      </c>
      <c r="G64" s="116" t="s">
        <v>3865</v>
      </c>
      <c r="H64" s="126" t="s">
        <v>3866</v>
      </c>
      <c r="I64" s="132" t="s">
        <v>3867</v>
      </c>
      <c r="J64" s="502" t="s">
        <v>4431</v>
      </c>
      <c r="K64" s="502" t="s">
        <v>4431</v>
      </c>
      <c r="L64" s="119" t="s">
        <v>3530</v>
      </c>
      <c r="M64" s="119"/>
      <c r="N64" s="119"/>
      <c r="O64" s="503"/>
      <c r="P64" s="503"/>
      <c r="Q64" s="253">
        <v>43812.08</v>
      </c>
      <c r="R64" s="253">
        <v>43812.08</v>
      </c>
      <c r="S64" s="253">
        <v>43812.08</v>
      </c>
      <c r="T64" s="253"/>
      <c r="U64" s="121" t="s">
        <v>3530</v>
      </c>
      <c r="V64" s="124"/>
      <c r="W64" s="124"/>
      <c r="X64" s="125"/>
      <c r="Y64" s="125"/>
      <c r="Z64" s="122">
        <f t="shared" si="1"/>
        <v>0</v>
      </c>
      <c r="AA64" s="117" t="s">
        <v>3360</v>
      </c>
    </row>
    <row r="65" spans="1:27" s="105" customFormat="1" ht="150" x14ac:dyDescent="0.2">
      <c r="A65" s="116">
        <f t="shared" ca="1" si="2"/>
        <v>187</v>
      </c>
      <c r="B65" s="116" t="s">
        <v>3868</v>
      </c>
      <c r="C65" s="116" t="s">
        <v>3431</v>
      </c>
      <c r="D65" s="116" t="s">
        <v>3432</v>
      </c>
      <c r="E65" s="116">
        <v>62855</v>
      </c>
      <c r="F65" s="117" t="str">
        <f t="shared" si="0"/>
        <v>4-ODE-16-62855</v>
      </c>
      <c r="G65" s="116" t="s">
        <v>3868</v>
      </c>
      <c r="H65" s="126" t="s">
        <v>3869</v>
      </c>
      <c r="I65" s="132" t="s">
        <v>3692</v>
      </c>
      <c r="J65" s="502" t="s">
        <v>4431</v>
      </c>
      <c r="K65" s="502" t="s">
        <v>4431</v>
      </c>
      <c r="L65" s="119" t="s">
        <v>3530</v>
      </c>
      <c r="M65" s="119"/>
      <c r="N65" s="119"/>
      <c r="O65" s="503"/>
      <c r="P65" s="503"/>
      <c r="Q65" s="253">
        <v>18300.88</v>
      </c>
      <c r="R65" s="253">
        <v>18300.88</v>
      </c>
      <c r="S65" s="253">
        <v>18300.88</v>
      </c>
      <c r="T65" s="253"/>
      <c r="U65" s="121" t="s">
        <v>3530</v>
      </c>
      <c r="V65" s="124"/>
      <c r="W65" s="124"/>
      <c r="X65" s="125"/>
      <c r="Y65" s="125"/>
      <c r="Z65" s="122">
        <f t="shared" si="1"/>
        <v>0</v>
      </c>
      <c r="AA65" s="117" t="s">
        <v>3360</v>
      </c>
    </row>
    <row r="66" spans="1:27" s="105" customFormat="1" ht="135" x14ac:dyDescent="0.2">
      <c r="A66" s="116">
        <f t="shared" ca="1" si="2"/>
        <v>188</v>
      </c>
      <c r="B66" s="116" t="s">
        <v>3870</v>
      </c>
      <c r="C66" s="116" t="s">
        <v>3431</v>
      </c>
      <c r="D66" s="116" t="s">
        <v>3432</v>
      </c>
      <c r="E66" s="116">
        <v>62856</v>
      </c>
      <c r="F66" s="117" t="str">
        <f t="shared" si="0"/>
        <v>4-ODE-16-62856</v>
      </c>
      <c r="G66" s="116" t="s">
        <v>3870</v>
      </c>
      <c r="H66" s="126" t="s">
        <v>3871</v>
      </c>
      <c r="I66" s="126" t="s">
        <v>3660</v>
      </c>
      <c r="J66" s="502" t="s">
        <v>4431</v>
      </c>
      <c r="K66" s="502" t="s">
        <v>4431</v>
      </c>
      <c r="L66" s="119" t="s">
        <v>3530</v>
      </c>
      <c r="M66" s="119"/>
      <c r="N66" s="119"/>
      <c r="O66" s="503"/>
      <c r="P66" s="503"/>
      <c r="Q66" s="253">
        <v>40278.160000000003</v>
      </c>
      <c r="R66" s="253">
        <v>40278.160000000003</v>
      </c>
      <c r="S66" s="253">
        <v>40278.160000000003</v>
      </c>
      <c r="T66" s="253"/>
      <c r="U66" s="121" t="s">
        <v>3530</v>
      </c>
      <c r="V66" s="124"/>
      <c r="W66" s="124"/>
      <c r="X66" s="125"/>
      <c r="Y66" s="125"/>
      <c r="Z66" s="122">
        <f t="shared" si="1"/>
        <v>0</v>
      </c>
      <c r="AA66" s="117" t="s">
        <v>3360</v>
      </c>
    </row>
    <row r="67" spans="1:27" s="105" customFormat="1" ht="135" x14ac:dyDescent="0.2">
      <c r="A67" s="116">
        <f t="shared" ca="1" si="2"/>
        <v>189</v>
      </c>
      <c r="B67" s="116" t="s">
        <v>3872</v>
      </c>
      <c r="C67" s="116" t="s">
        <v>3431</v>
      </c>
      <c r="D67" s="116" t="s">
        <v>3432</v>
      </c>
      <c r="E67" s="116">
        <v>62857</v>
      </c>
      <c r="F67" s="117" t="str">
        <f t="shared" si="0"/>
        <v>4-ODE-16-62857</v>
      </c>
      <c r="G67" s="116" t="s">
        <v>3872</v>
      </c>
      <c r="H67" s="126" t="s">
        <v>3873</v>
      </c>
      <c r="I67" s="126" t="s">
        <v>3874</v>
      </c>
      <c r="J67" s="502" t="s">
        <v>4431</v>
      </c>
      <c r="K67" s="502" t="s">
        <v>4431</v>
      </c>
      <c r="L67" s="119" t="s">
        <v>3530</v>
      </c>
      <c r="M67" s="119"/>
      <c r="N67" s="119"/>
      <c r="O67" s="503"/>
      <c r="P67" s="503"/>
      <c r="Q67" s="253">
        <v>86320</v>
      </c>
      <c r="R67" s="253">
        <v>86320</v>
      </c>
      <c r="S67" s="253">
        <v>86320</v>
      </c>
      <c r="T67" s="253"/>
      <c r="U67" s="121" t="s">
        <v>3530</v>
      </c>
      <c r="V67" s="124"/>
      <c r="W67" s="124"/>
      <c r="X67" s="125"/>
      <c r="Y67" s="125"/>
      <c r="Z67" s="122">
        <f t="shared" si="1"/>
        <v>0</v>
      </c>
      <c r="AA67" s="117" t="s">
        <v>3360</v>
      </c>
    </row>
    <row r="68" spans="1:27" s="105" customFormat="1" ht="150" x14ac:dyDescent="0.2">
      <c r="A68" s="116">
        <f t="shared" ca="1" si="2"/>
        <v>190</v>
      </c>
      <c r="B68" s="116" t="s">
        <v>3875</v>
      </c>
      <c r="C68" s="116" t="s">
        <v>3431</v>
      </c>
      <c r="D68" s="116" t="s">
        <v>3432</v>
      </c>
      <c r="E68" s="116">
        <v>62858</v>
      </c>
      <c r="F68" s="117" t="str">
        <f t="shared" si="0"/>
        <v>4-ODE-16-62858</v>
      </c>
      <c r="G68" s="116" t="s">
        <v>3875</v>
      </c>
      <c r="H68" s="126" t="s">
        <v>3876</v>
      </c>
      <c r="I68" s="126" t="s">
        <v>3877</v>
      </c>
      <c r="J68" s="502" t="s">
        <v>4431</v>
      </c>
      <c r="K68" s="502" t="s">
        <v>4431</v>
      </c>
      <c r="L68" s="119" t="s">
        <v>3530</v>
      </c>
      <c r="M68" s="119"/>
      <c r="N68" s="119"/>
      <c r="O68" s="503"/>
      <c r="P68" s="503"/>
      <c r="Q68" s="253">
        <v>6383.52</v>
      </c>
      <c r="R68" s="253">
        <v>6383.52</v>
      </c>
      <c r="S68" s="253">
        <v>6383.52</v>
      </c>
      <c r="T68" s="253"/>
      <c r="U68" s="121" t="s">
        <v>3530</v>
      </c>
      <c r="V68" s="124"/>
      <c r="W68" s="124"/>
      <c r="X68" s="125"/>
      <c r="Y68" s="125"/>
      <c r="Z68" s="122">
        <f t="shared" si="1"/>
        <v>0</v>
      </c>
      <c r="AA68" s="117" t="s">
        <v>3360</v>
      </c>
    </row>
    <row r="69" spans="1:27" s="105" customFormat="1" ht="150" x14ac:dyDescent="0.2">
      <c r="A69" s="116">
        <f t="shared" ca="1" si="2"/>
        <v>191</v>
      </c>
      <c r="B69" s="116" t="s">
        <v>3878</v>
      </c>
      <c r="C69" s="116" t="s">
        <v>3431</v>
      </c>
      <c r="D69" s="116" t="s">
        <v>3432</v>
      </c>
      <c r="E69" s="116">
        <v>62859</v>
      </c>
      <c r="F69" s="117" t="str">
        <f t="shared" si="0"/>
        <v>4-ODE-16-62859</v>
      </c>
      <c r="G69" s="116" t="s">
        <v>3878</v>
      </c>
      <c r="H69" s="126" t="s">
        <v>3879</v>
      </c>
      <c r="I69" s="126" t="s">
        <v>3646</v>
      </c>
      <c r="J69" s="502" t="s">
        <v>4431</v>
      </c>
      <c r="K69" s="502" t="s">
        <v>4431</v>
      </c>
      <c r="L69" s="119" t="s">
        <v>3530</v>
      </c>
      <c r="M69" s="119"/>
      <c r="N69" s="119"/>
      <c r="O69" s="503"/>
      <c r="P69" s="503"/>
      <c r="Q69" s="253">
        <v>156000</v>
      </c>
      <c r="R69" s="253">
        <v>156000</v>
      </c>
      <c r="S69" s="253">
        <v>156000</v>
      </c>
      <c r="T69" s="253"/>
      <c r="U69" s="121" t="s">
        <v>3530</v>
      </c>
      <c r="V69" s="124"/>
      <c r="W69" s="124"/>
      <c r="X69" s="125"/>
      <c r="Y69" s="125"/>
      <c r="Z69" s="122">
        <f t="shared" si="1"/>
        <v>0</v>
      </c>
      <c r="AA69" s="117" t="s">
        <v>3360</v>
      </c>
    </row>
    <row r="70" spans="1:27" s="105" customFormat="1" ht="135" x14ac:dyDescent="0.2">
      <c r="A70" s="116">
        <f t="shared" ca="1" si="2"/>
        <v>192</v>
      </c>
      <c r="B70" s="116" t="s">
        <v>3880</v>
      </c>
      <c r="C70" s="116" t="s">
        <v>3431</v>
      </c>
      <c r="D70" s="116" t="s">
        <v>3432</v>
      </c>
      <c r="E70" s="116">
        <v>62860</v>
      </c>
      <c r="F70" s="117" t="str">
        <f t="shared" si="0"/>
        <v>4-ODE-16-62860</v>
      </c>
      <c r="G70" s="116" t="s">
        <v>3880</v>
      </c>
      <c r="H70" s="126" t="s">
        <v>3881</v>
      </c>
      <c r="I70" s="126" t="s">
        <v>3657</v>
      </c>
      <c r="J70" s="502" t="s">
        <v>4431</v>
      </c>
      <c r="K70" s="502" t="s">
        <v>4431</v>
      </c>
      <c r="L70" s="119" t="s">
        <v>3530</v>
      </c>
      <c r="M70" s="119"/>
      <c r="N70" s="119"/>
      <c r="O70" s="503"/>
      <c r="P70" s="503"/>
      <c r="Q70" s="253">
        <v>78000</v>
      </c>
      <c r="R70" s="253">
        <v>78000</v>
      </c>
      <c r="S70" s="253">
        <v>78000</v>
      </c>
      <c r="T70" s="253"/>
      <c r="U70" s="121" t="s">
        <v>3530</v>
      </c>
      <c r="V70" s="124"/>
      <c r="W70" s="124"/>
      <c r="X70" s="125"/>
      <c r="Y70" s="125"/>
      <c r="Z70" s="122">
        <f t="shared" si="1"/>
        <v>0</v>
      </c>
      <c r="AA70" s="117" t="s">
        <v>3360</v>
      </c>
    </row>
    <row r="71" spans="1:27" s="105" customFormat="1" ht="120" x14ac:dyDescent="0.2">
      <c r="A71" s="116">
        <f t="shared" ca="1" si="2"/>
        <v>193</v>
      </c>
      <c r="B71" s="116" t="s">
        <v>3882</v>
      </c>
      <c r="C71" s="116" t="s">
        <v>3431</v>
      </c>
      <c r="D71" s="116" t="s">
        <v>3432</v>
      </c>
      <c r="E71" s="116">
        <v>62861</v>
      </c>
      <c r="F71" s="117" t="str">
        <f t="shared" si="0"/>
        <v>4-ODE-16-62861</v>
      </c>
      <c r="G71" s="116" t="s">
        <v>3882</v>
      </c>
      <c r="H71" s="126" t="s">
        <v>3883</v>
      </c>
      <c r="I71" s="126" t="s">
        <v>3622</v>
      </c>
      <c r="J71" s="502" t="s">
        <v>4431</v>
      </c>
      <c r="K71" s="502" t="s">
        <v>4431</v>
      </c>
      <c r="L71" s="119" t="s">
        <v>3530</v>
      </c>
      <c r="M71" s="119"/>
      <c r="N71" s="119"/>
      <c r="O71" s="503"/>
      <c r="P71" s="503"/>
      <c r="Q71" s="253">
        <v>55000</v>
      </c>
      <c r="R71" s="253">
        <v>55000</v>
      </c>
      <c r="S71" s="253">
        <v>55000</v>
      </c>
      <c r="T71" s="253"/>
      <c r="U71" s="121" t="s">
        <v>3530</v>
      </c>
      <c r="V71" s="124"/>
      <c r="W71" s="124"/>
      <c r="X71" s="125"/>
      <c r="Y71" s="125"/>
      <c r="Z71" s="122">
        <f t="shared" si="1"/>
        <v>0</v>
      </c>
      <c r="AA71" s="117" t="s">
        <v>3360</v>
      </c>
    </row>
    <row r="72" spans="1:27" s="105" customFormat="1" ht="165" x14ac:dyDescent="0.2">
      <c r="A72" s="116">
        <f t="shared" ca="1" si="2"/>
        <v>194</v>
      </c>
      <c r="B72" s="116" t="s">
        <v>3884</v>
      </c>
      <c r="C72" s="116" t="s">
        <v>3885</v>
      </c>
      <c r="D72" s="116" t="s">
        <v>3886</v>
      </c>
      <c r="E72" s="116">
        <v>62862</v>
      </c>
      <c r="F72" s="117" t="str">
        <f t="shared" si="0"/>
        <v>4-NEW-16-62862</v>
      </c>
      <c r="G72" s="116" t="s">
        <v>3884</v>
      </c>
      <c r="H72" s="132" t="s">
        <v>3887</v>
      </c>
      <c r="I72" s="132" t="s">
        <v>3888</v>
      </c>
      <c r="J72" s="502" t="s">
        <v>4431</v>
      </c>
      <c r="K72" s="502" t="s">
        <v>4431</v>
      </c>
      <c r="L72" s="119" t="s">
        <v>3530</v>
      </c>
      <c r="M72" s="119"/>
      <c r="N72" s="119"/>
      <c r="O72" s="503"/>
      <c r="P72" s="503"/>
      <c r="Q72" s="253">
        <v>10400</v>
      </c>
      <c r="R72" s="253">
        <v>10400</v>
      </c>
      <c r="S72" s="253">
        <v>10400</v>
      </c>
      <c r="T72" s="253"/>
      <c r="U72" s="121" t="s">
        <v>3530</v>
      </c>
      <c r="V72" s="124"/>
      <c r="W72" s="124"/>
      <c r="X72" s="125"/>
      <c r="Y72" s="125"/>
      <c r="Z72" s="122">
        <f t="shared" si="1"/>
        <v>0</v>
      </c>
      <c r="AA72" s="117" t="s">
        <v>3360</v>
      </c>
    </row>
    <row r="73" spans="1:27" s="105" customFormat="1" ht="150" x14ac:dyDescent="0.2">
      <c r="A73" s="116">
        <f t="shared" ca="1" si="2"/>
        <v>195</v>
      </c>
      <c r="B73" s="116" t="s">
        <v>3889</v>
      </c>
      <c r="C73" s="116" t="s">
        <v>3885</v>
      </c>
      <c r="D73" s="116" t="s">
        <v>3886</v>
      </c>
      <c r="E73" s="116">
        <v>62863</v>
      </c>
      <c r="F73" s="117" t="str">
        <f t="shared" ref="F73:F104" si="3">CONCATENATE(D73,E73)</f>
        <v>4-NEW-16-62863</v>
      </c>
      <c r="G73" s="116" t="s">
        <v>3889</v>
      </c>
      <c r="H73" s="132" t="s">
        <v>3890</v>
      </c>
      <c r="I73" s="126" t="s">
        <v>3670</v>
      </c>
      <c r="J73" s="502" t="s">
        <v>4431</v>
      </c>
      <c r="K73" s="502" t="s">
        <v>4431</v>
      </c>
      <c r="L73" s="119" t="s">
        <v>3530</v>
      </c>
      <c r="M73" s="119"/>
      <c r="N73" s="119"/>
      <c r="O73" s="503"/>
      <c r="P73" s="503"/>
      <c r="Q73" s="253">
        <v>52000</v>
      </c>
      <c r="R73" s="253">
        <v>52000</v>
      </c>
      <c r="S73" s="253">
        <v>52000</v>
      </c>
      <c r="T73" s="253"/>
      <c r="U73" s="121" t="s">
        <v>3530</v>
      </c>
      <c r="V73" s="124"/>
      <c r="W73" s="124"/>
      <c r="X73" s="125"/>
      <c r="Y73" s="125"/>
      <c r="Z73" s="122">
        <f t="shared" ref="Z73:Z104" si="4">T73-X73-Y73</f>
        <v>0</v>
      </c>
      <c r="AA73" s="117" t="s">
        <v>3360</v>
      </c>
    </row>
    <row r="74" spans="1:27" s="105" customFormat="1" ht="165" x14ac:dyDescent="0.2">
      <c r="A74" s="116">
        <f t="shared" ref="A74:A104" ca="1" si="5">OFFSET(A74,-1,0)+1</f>
        <v>196</v>
      </c>
      <c r="B74" s="116" t="s">
        <v>3891</v>
      </c>
      <c r="C74" s="116" t="s">
        <v>3885</v>
      </c>
      <c r="D74" s="116" t="s">
        <v>3886</v>
      </c>
      <c r="E74" s="116">
        <v>62864</v>
      </c>
      <c r="F74" s="117" t="str">
        <f t="shared" si="3"/>
        <v>4-NEW-16-62864</v>
      </c>
      <c r="G74" s="116" t="s">
        <v>3891</v>
      </c>
      <c r="H74" s="132" t="s">
        <v>3892</v>
      </c>
      <c r="I74" s="132" t="s">
        <v>3673</v>
      </c>
      <c r="J74" s="502" t="s">
        <v>4431</v>
      </c>
      <c r="K74" s="502" t="s">
        <v>4431</v>
      </c>
      <c r="L74" s="119" t="s">
        <v>3530</v>
      </c>
      <c r="M74" s="119"/>
      <c r="N74" s="119"/>
      <c r="O74" s="503"/>
      <c r="P74" s="503"/>
      <c r="Q74" s="253">
        <v>9729.2000000000007</v>
      </c>
      <c r="R74" s="253">
        <v>9729.2000000000007</v>
      </c>
      <c r="S74" s="253">
        <v>9729.2000000000007</v>
      </c>
      <c r="T74" s="253"/>
      <c r="U74" s="121" t="s">
        <v>3530</v>
      </c>
      <c r="V74" s="124"/>
      <c r="W74" s="124"/>
      <c r="X74" s="125"/>
      <c r="Y74" s="125"/>
      <c r="Z74" s="122">
        <f t="shared" si="4"/>
        <v>0</v>
      </c>
      <c r="AA74" s="117" t="s">
        <v>3360</v>
      </c>
    </row>
    <row r="75" spans="1:27" s="105" customFormat="1" ht="165" x14ac:dyDescent="0.2">
      <c r="A75" s="116">
        <f t="shared" ca="1" si="5"/>
        <v>197</v>
      </c>
      <c r="B75" s="116" t="s">
        <v>3893</v>
      </c>
      <c r="C75" s="116" t="s">
        <v>3885</v>
      </c>
      <c r="D75" s="116" t="s">
        <v>3886</v>
      </c>
      <c r="E75" s="116">
        <v>62865</v>
      </c>
      <c r="F75" s="117" t="str">
        <f t="shared" si="3"/>
        <v>4-NEW-16-62865</v>
      </c>
      <c r="G75" s="116" t="s">
        <v>3893</v>
      </c>
      <c r="H75" s="132" t="s">
        <v>3894</v>
      </c>
      <c r="I75" s="132" t="s">
        <v>3715</v>
      </c>
      <c r="J75" s="502" t="s">
        <v>4431</v>
      </c>
      <c r="K75" s="502" t="s">
        <v>4431</v>
      </c>
      <c r="L75" s="119" t="s">
        <v>3530</v>
      </c>
      <c r="M75" s="119"/>
      <c r="N75" s="119"/>
      <c r="O75" s="503"/>
      <c r="P75" s="503"/>
      <c r="Q75" s="253">
        <v>52000</v>
      </c>
      <c r="R75" s="253">
        <v>52000</v>
      </c>
      <c r="S75" s="253">
        <v>52000</v>
      </c>
      <c r="T75" s="253"/>
      <c r="U75" s="121" t="s">
        <v>3530</v>
      </c>
      <c r="V75" s="124"/>
      <c r="W75" s="124"/>
      <c r="X75" s="125"/>
      <c r="Y75" s="125"/>
      <c r="Z75" s="122">
        <f t="shared" si="4"/>
        <v>0</v>
      </c>
      <c r="AA75" s="117" t="s">
        <v>3360</v>
      </c>
    </row>
    <row r="76" spans="1:27" s="105" customFormat="1" ht="150" x14ac:dyDescent="0.2">
      <c r="A76" s="116">
        <f t="shared" ca="1" si="5"/>
        <v>198</v>
      </c>
      <c r="B76" s="116" t="s">
        <v>3895</v>
      </c>
      <c r="C76" s="116" t="s">
        <v>3605</v>
      </c>
      <c r="D76" s="116" t="s">
        <v>3606</v>
      </c>
      <c r="E76" s="116">
        <v>62866</v>
      </c>
      <c r="F76" s="117" t="str">
        <f t="shared" si="3"/>
        <v>4-OZO-16-62866</v>
      </c>
      <c r="G76" s="116" t="s">
        <v>3895</v>
      </c>
      <c r="H76" s="126" t="s">
        <v>3896</v>
      </c>
      <c r="I76" s="126" t="s">
        <v>3663</v>
      </c>
      <c r="J76" s="502" t="s">
        <v>4431</v>
      </c>
      <c r="K76" s="502" t="s">
        <v>4431</v>
      </c>
      <c r="L76" s="119" t="s">
        <v>3530</v>
      </c>
      <c r="M76" s="119"/>
      <c r="N76" s="119"/>
      <c r="O76" s="503"/>
      <c r="P76" s="503"/>
      <c r="Q76" s="253">
        <v>45437.599999999999</v>
      </c>
      <c r="R76" s="253">
        <v>45437.599999999999</v>
      </c>
      <c r="S76" s="253">
        <v>45437.599999999999</v>
      </c>
      <c r="T76" s="253"/>
      <c r="U76" s="121" t="s">
        <v>3530</v>
      </c>
      <c r="V76" s="124"/>
      <c r="W76" s="124"/>
      <c r="X76" s="125"/>
      <c r="Y76" s="125"/>
      <c r="Z76" s="122">
        <f t="shared" si="4"/>
        <v>0</v>
      </c>
      <c r="AA76" s="117" t="s">
        <v>3360</v>
      </c>
    </row>
    <row r="77" spans="1:27" s="105" customFormat="1" ht="150" x14ac:dyDescent="0.2">
      <c r="A77" s="116">
        <f t="shared" ca="1" si="5"/>
        <v>199</v>
      </c>
      <c r="B77" s="116" t="s">
        <v>3897</v>
      </c>
      <c r="C77" s="116" t="s">
        <v>3605</v>
      </c>
      <c r="D77" s="116" t="s">
        <v>3606</v>
      </c>
      <c r="E77" s="116">
        <v>62867</v>
      </c>
      <c r="F77" s="117" t="str">
        <f t="shared" si="3"/>
        <v>4-OZO-16-62867</v>
      </c>
      <c r="G77" s="116" t="s">
        <v>3897</v>
      </c>
      <c r="H77" s="126" t="s">
        <v>3898</v>
      </c>
      <c r="I77" s="132" t="s">
        <v>3867</v>
      </c>
      <c r="J77" s="502" t="s">
        <v>4431</v>
      </c>
      <c r="K77" s="502" t="s">
        <v>4431</v>
      </c>
      <c r="L77" s="119" t="s">
        <v>3530</v>
      </c>
      <c r="M77" s="119"/>
      <c r="N77" s="119"/>
      <c r="O77" s="503"/>
      <c r="P77" s="503"/>
      <c r="Q77" s="253">
        <v>23371.919999999998</v>
      </c>
      <c r="R77" s="253">
        <v>23371.919999999998</v>
      </c>
      <c r="S77" s="253">
        <v>23371.919999999998</v>
      </c>
      <c r="T77" s="253"/>
      <c r="U77" s="121" t="s">
        <v>3530</v>
      </c>
      <c r="V77" s="124"/>
      <c r="W77" s="124"/>
      <c r="X77" s="125"/>
      <c r="Y77" s="125"/>
      <c r="Z77" s="122">
        <f t="shared" si="4"/>
        <v>0</v>
      </c>
      <c r="AA77" s="117" t="s">
        <v>3360</v>
      </c>
    </row>
    <row r="78" spans="1:27" s="105" customFormat="1" ht="165" x14ac:dyDescent="0.2">
      <c r="A78" s="116">
        <f t="shared" ca="1" si="5"/>
        <v>200</v>
      </c>
      <c r="B78" s="116" t="s">
        <v>3899</v>
      </c>
      <c r="C78" s="116" t="s">
        <v>3605</v>
      </c>
      <c r="D78" s="116" t="s">
        <v>3606</v>
      </c>
      <c r="E78" s="116">
        <v>62868</v>
      </c>
      <c r="F78" s="117" t="str">
        <f t="shared" si="3"/>
        <v>4-OZO-16-62868</v>
      </c>
      <c r="G78" s="116" t="s">
        <v>3899</v>
      </c>
      <c r="H78" s="126" t="s">
        <v>3900</v>
      </c>
      <c r="I78" s="126" t="s">
        <v>3766</v>
      </c>
      <c r="J78" s="502" t="s">
        <v>4431</v>
      </c>
      <c r="K78" s="502" t="s">
        <v>4431</v>
      </c>
      <c r="L78" s="119" t="s">
        <v>3530</v>
      </c>
      <c r="M78" s="119"/>
      <c r="N78" s="119"/>
      <c r="O78" s="503"/>
      <c r="P78" s="503"/>
      <c r="Q78" s="253">
        <v>43069.52</v>
      </c>
      <c r="R78" s="253">
        <v>43069.52</v>
      </c>
      <c r="S78" s="253">
        <v>43069.52</v>
      </c>
      <c r="T78" s="253"/>
      <c r="U78" s="121" t="s">
        <v>3530</v>
      </c>
      <c r="V78" s="124"/>
      <c r="W78" s="124"/>
      <c r="X78" s="125"/>
      <c r="Y78" s="125"/>
      <c r="Z78" s="122">
        <f t="shared" si="4"/>
        <v>0</v>
      </c>
      <c r="AA78" s="117" t="s">
        <v>3360</v>
      </c>
    </row>
    <row r="79" spans="1:27" s="105" customFormat="1" ht="150" x14ac:dyDescent="0.2">
      <c r="A79" s="116">
        <f t="shared" ca="1" si="5"/>
        <v>201</v>
      </c>
      <c r="B79" s="116" t="s">
        <v>3901</v>
      </c>
      <c r="C79" s="116" t="s">
        <v>3605</v>
      </c>
      <c r="D79" s="116" t="s">
        <v>3606</v>
      </c>
      <c r="E79" s="116">
        <v>62869</v>
      </c>
      <c r="F79" s="117" t="str">
        <f t="shared" si="3"/>
        <v>4-OZO-16-62869</v>
      </c>
      <c r="G79" s="116" t="s">
        <v>3901</v>
      </c>
      <c r="H79" s="126" t="s">
        <v>3902</v>
      </c>
      <c r="I79" s="126" t="s">
        <v>3861</v>
      </c>
      <c r="J79" s="502" t="s">
        <v>4431</v>
      </c>
      <c r="K79" s="502" t="s">
        <v>4431</v>
      </c>
      <c r="L79" s="119" t="s">
        <v>3530</v>
      </c>
      <c r="M79" s="119"/>
      <c r="N79" s="119"/>
      <c r="O79" s="503"/>
      <c r="P79" s="503"/>
      <c r="Q79" s="253">
        <v>4011.28</v>
      </c>
      <c r="R79" s="253">
        <v>4011.28</v>
      </c>
      <c r="S79" s="253">
        <v>4011.28</v>
      </c>
      <c r="T79" s="253"/>
      <c r="U79" s="121" t="s">
        <v>3530</v>
      </c>
      <c r="V79" s="124"/>
      <c r="W79" s="124"/>
      <c r="X79" s="125"/>
      <c r="Y79" s="125"/>
      <c r="Z79" s="122">
        <f t="shared" si="4"/>
        <v>0</v>
      </c>
      <c r="AA79" s="117" t="s">
        <v>3360</v>
      </c>
    </row>
    <row r="80" spans="1:27" s="105" customFormat="1" ht="150" x14ac:dyDescent="0.2">
      <c r="A80" s="116">
        <f t="shared" ca="1" si="5"/>
        <v>202</v>
      </c>
      <c r="B80" s="116" t="s">
        <v>3903</v>
      </c>
      <c r="C80" s="116" t="s">
        <v>3605</v>
      </c>
      <c r="D80" s="116" t="s">
        <v>3606</v>
      </c>
      <c r="E80" s="116">
        <v>62870</v>
      </c>
      <c r="F80" s="117" t="str">
        <f t="shared" si="3"/>
        <v>4-OZO-16-62870</v>
      </c>
      <c r="G80" s="116" t="s">
        <v>3903</v>
      </c>
      <c r="H80" s="126" t="s">
        <v>3904</v>
      </c>
      <c r="I80" s="126" t="s">
        <v>3780</v>
      </c>
      <c r="J80" s="502" t="s">
        <v>4431</v>
      </c>
      <c r="K80" s="502" t="s">
        <v>4431</v>
      </c>
      <c r="L80" s="119" t="s">
        <v>3530</v>
      </c>
      <c r="M80" s="119"/>
      <c r="N80" s="119"/>
      <c r="O80" s="503"/>
      <c r="P80" s="503"/>
      <c r="Q80" s="253">
        <v>20960.16</v>
      </c>
      <c r="R80" s="253">
        <v>20960.16</v>
      </c>
      <c r="S80" s="253">
        <v>20960.16</v>
      </c>
      <c r="T80" s="253"/>
      <c r="U80" s="121" t="s">
        <v>3530</v>
      </c>
      <c r="V80" s="124"/>
      <c r="W80" s="124"/>
      <c r="X80" s="125"/>
      <c r="Y80" s="125"/>
      <c r="Z80" s="122">
        <f t="shared" si="4"/>
        <v>0</v>
      </c>
      <c r="AA80" s="117" t="s">
        <v>3360</v>
      </c>
    </row>
    <row r="81" spans="1:28" s="105" customFormat="1" ht="135" x14ac:dyDescent="0.2">
      <c r="A81" s="116">
        <f t="shared" ca="1" si="5"/>
        <v>203</v>
      </c>
      <c r="B81" s="116" t="s">
        <v>3905</v>
      </c>
      <c r="C81" s="116" t="s">
        <v>3605</v>
      </c>
      <c r="D81" s="116" t="s">
        <v>3606</v>
      </c>
      <c r="E81" s="116">
        <v>62871</v>
      </c>
      <c r="F81" s="117" t="str">
        <f t="shared" si="3"/>
        <v>4-OZO-16-62871</v>
      </c>
      <c r="G81" s="116" t="s">
        <v>3905</v>
      </c>
      <c r="H81" s="126" t="s">
        <v>3906</v>
      </c>
      <c r="I81" s="132" t="s">
        <v>3667</v>
      </c>
      <c r="J81" s="502" t="s">
        <v>4431</v>
      </c>
      <c r="K81" s="502" t="s">
        <v>4431</v>
      </c>
      <c r="L81" s="119" t="s">
        <v>3530</v>
      </c>
      <c r="M81" s="119"/>
      <c r="N81" s="119"/>
      <c r="O81" s="503"/>
      <c r="P81" s="503"/>
      <c r="Q81" s="253">
        <v>2399.2800000000002</v>
      </c>
      <c r="R81" s="253">
        <v>2399.2800000000002</v>
      </c>
      <c r="S81" s="253">
        <v>2399.2800000000002</v>
      </c>
      <c r="T81" s="253"/>
      <c r="U81" s="121" t="s">
        <v>3530</v>
      </c>
      <c r="V81" s="124"/>
      <c r="W81" s="124"/>
      <c r="X81" s="125"/>
      <c r="Y81" s="125"/>
      <c r="Z81" s="122">
        <f t="shared" si="4"/>
        <v>0</v>
      </c>
      <c r="AA81" s="117" t="s">
        <v>3360</v>
      </c>
    </row>
    <row r="82" spans="1:28" s="105" customFormat="1" ht="135" x14ac:dyDescent="0.2">
      <c r="A82" s="116">
        <f t="shared" ca="1" si="5"/>
        <v>204</v>
      </c>
      <c r="B82" s="116" t="s">
        <v>3907</v>
      </c>
      <c r="C82" s="116" t="s">
        <v>3605</v>
      </c>
      <c r="D82" s="116" t="s">
        <v>3606</v>
      </c>
      <c r="E82" s="116">
        <v>62872</v>
      </c>
      <c r="F82" s="117" t="str">
        <f t="shared" si="3"/>
        <v>4-OZO-16-62872</v>
      </c>
      <c r="G82" s="116" t="s">
        <v>3907</v>
      </c>
      <c r="H82" s="126" t="s">
        <v>3908</v>
      </c>
      <c r="I82" s="126" t="s">
        <v>3874</v>
      </c>
      <c r="J82" s="502" t="s">
        <v>4431</v>
      </c>
      <c r="K82" s="502" t="s">
        <v>4431</v>
      </c>
      <c r="L82" s="119" t="s">
        <v>3530</v>
      </c>
      <c r="M82" s="119"/>
      <c r="N82" s="119"/>
      <c r="O82" s="503"/>
      <c r="P82" s="503"/>
      <c r="Q82" s="253">
        <v>17413.759999999998</v>
      </c>
      <c r="R82" s="253">
        <v>17413.759999999998</v>
      </c>
      <c r="S82" s="253">
        <v>17413.759999999998</v>
      </c>
      <c r="T82" s="253"/>
      <c r="U82" s="121" t="s">
        <v>3530</v>
      </c>
      <c r="V82" s="124"/>
      <c r="W82" s="124"/>
      <c r="X82" s="125"/>
      <c r="Y82" s="125"/>
      <c r="Z82" s="122">
        <f t="shared" si="4"/>
        <v>0</v>
      </c>
      <c r="AA82" s="117" t="s">
        <v>3360</v>
      </c>
    </row>
    <row r="83" spans="1:28" s="105" customFormat="1" ht="135" x14ac:dyDescent="0.2">
      <c r="A83" s="116">
        <f t="shared" ca="1" si="5"/>
        <v>205</v>
      </c>
      <c r="B83" s="116" t="s">
        <v>3909</v>
      </c>
      <c r="C83" s="116" t="s">
        <v>3605</v>
      </c>
      <c r="D83" s="116" t="s">
        <v>3606</v>
      </c>
      <c r="E83" s="116">
        <v>62873</v>
      </c>
      <c r="F83" s="117" t="str">
        <f t="shared" si="3"/>
        <v>4-OZO-16-62873</v>
      </c>
      <c r="G83" s="116" t="s">
        <v>3909</v>
      </c>
      <c r="H83" s="126" t="s">
        <v>3910</v>
      </c>
      <c r="I83" s="132" t="s">
        <v>4500</v>
      </c>
      <c r="J83" s="502" t="s">
        <v>4431</v>
      </c>
      <c r="K83" s="502" t="s">
        <v>4431</v>
      </c>
      <c r="L83" s="119" t="s">
        <v>3530</v>
      </c>
      <c r="M83" s="119"/>
      <c r="N83" s="119"/>
      <c r="O83" s="503"/>
      <c r="P83" s="503"/>
      <c r="Q83" s="253">
        <v>24892.400000000001</v>
      </c>
      <c r="R83" s="253">
        <v>24892.400000000001</v>
      </c>
      <c r="S83" s="253">
        <v>24892.400000000001</v>
      </c>
      <c r="T83" s="253"/>
      <c r="U83" s="121" t="s">
        <v>3530</v>
      </c>
      <c r="V83" s="124"/>
      <c r="W83" s="124"/>
      <c r="X83" s="125"/>
      <c r="Y83" s="125"/>
      <c r="Z83" s="122">
        <f t="shared" si="4"/>
        <v>0</v>
      </c>
      <c r="AA83" s="117" t="s">
        <v>3360</v>
      </c>
    </row>
    <row r="84" spans="1:28" s="105" customFormat="1" ht="150" x14ac:dyDescent="0.2">
      <c r="A84" s="116">
        <f t="shared" ca="1" si="5"/>
        <v>206</v>
      </c>
      <c r="B84" s="116" t="s">
        <v>3912</v>
      </c>
      <c r="C84" s="116" t="s">
        <v>3605</v>
      </c>
      <c r="D84" s="116" t="s">
        <v>3606</v>
      </c>
      <c r="E84" s="116">
        <v>62874</v>
      </c>
      <c r="F84" s="117" t="str">
        <f t="shared" si="3"/>
        <v>4-OZO-16-62874</v>
      </c>
      <c r="G84" s="116" t="s">
        <v>3912</v>
      </c>
      <c r="H84" s="126" t="s">
        <v>3913</v>
      </c>
      <c r="I84" s="126" t="s">
        <v>3914</v>
      </c>
      <c r="J84" s="502" t="s">
        <v>4431</v>
      </c>
      <c r="K84" s="502" t="s">
        <v>4431</v>
      </c>
      <c r="L84" s="119" t="s">
        <v>3530</v>
      </c>
      <c r="M84" s="119"/>
      <c r="N84" s="119"/>
      <c r="O84" s="503"/>
      <c r="P84" s="503"/>
      <c r="Q84" s="253">
        <v>10699.52</v>
      </c>
      <c r="R84" s="253">
        <v>10699.52</v>
      </c>
      <c r="S84" s="253">
        <v>10699.52</v>
      </c>
      <c r="T84" s="253"/>
      <c r="U84" s="121" t="s">
        <v>3530</v>
      </c>
      <c r="V84" s="124"/>
      <c r="W84" s="124"/>
      <c r="X84" s="125"/>
      <c r="Y84" s="125"/>
      <c r="Z84" s="122">
        <f t="shared" si="4"/>
        <v>0</v>
      </c>
      <c r="AA84" s="117" t="s">
        <v>3360</v>
      </c>
    </row>
    <row r="85" spans="1:28" s="105" customFormat="1" ht="150" x14ac:dyDescent="0.2">
      <c r="A85" s="116">
        <f t="shared" ca="1" si="5"/>
        <v>207</v>
      </c>
      <c r="B85" s="116" t="s">
        <v>3915</v>
      </c>
      <c r="C85" s="116" t="s">
        <v>3605</v>
      </c>
      <c r="D85" s="116" t="s">
        <v>3606</v>
      </c>
      <c r="E85" s="116">
        <v>62875</v>
      </c>
      <c r="F85" s="117" t="str">
        <f t="shared" si="3"/>
        <v>4-OZO-16-62875</v>
      </c>
      <c r="G85" s="116" t="s">
        <v>3915</v>
      </c>
      <c r="H85" s="126" t="s">
        <v>3916</v>
      </c>
      <c r="I85" s="126" t="s">
        <v>3646</v>
      </c>
      <c r="J85" s="502" t="s">
        <v>4431</v>
      </c>
      <c r="K85" s="502" t="s">
        <v>4431</v>
      </c>
      <c r="L85" s="119" t="s">
        <v>3530</v>
      </c>
      <c r="M85" s="119"/>
      <c r="N85" s="119"/>
      <c r="O85" s="503"/>
      <c r="P85" s="503"/>
      <c r="Q85" s="253">
        <v>7001.28</v>
      </c>
      <c r="R85" s="253">
        <v>7001.28</v>
      </c>
      <c r="S85" s="253">
        <v>7001.28</v>
      </c>
      <c r="T85" s="253"/>
      <c r="U85" s="121" t="s">
        <v>3530</v>
      </c>
      <c r="V85" s="124"/>
      <c r="W85" s="124"/>
      <c r="X85" s="125"/>
      <c r="Y85" s="125"/>
      <c r="Z85" s="122">
        <f t="shared" si="4"/>
        <v>0</v>
      </c>
      <c r="AA85" s="117" t="s">
        <v>3360</v>
      </c>
    </row>
    <row r="86" spans="1:28" s="105" customFormat="1" ht="135" x14ac:dyDescent="0.2">
      <c r="A86" s="116">
        <f t="shared" ca="1" si="5"/>
        <v>208</v>
      </c>
      <c r="B86" s="116" t="s">
        <v>3917</v>
      </c>
      <c r="C86" s="116" t="s">
        <v>3605</v>
      </c>
      <c r="D86" s="116" t="s">
        <v>3606</v>
      </c>
      <c r="E86" s="116">
        <v>62876</v>
      </c>
      <c r="F86" s="117" t="str">
        <f t="shared" si="3"/>
        <v>4-OZO-16-62876</v>
      </c>
      <c r="G86" s="116" t="s">
        <v>3917</v>
      </c>
      <c r="H86" s="126" t="s">
        <v>3918</v>
      </c>
      <c r="I86" s="126" t="s">
        <v>3657</v>
      </c>
      <c r="J86" s="502" t="s">
        <v>4431</v>
      </c>
      <c r="K86" s="502" t="s">
        <v>4431</v>
      </c>
      <c r="L86" s="119" t="s">
        <v>3530</v>
      </c>
      <c r="M86" s="119"/>
      <c r="N86" s="119"/>
      <c r="O86" s="503"/>
      <c r="P86" s="503"/>
      <c r="Q86" s="253">
        <v>11721.84</v>
      </c>
      <c r="R86" s="253">
        <v>11721.84</v>
      </c>
      <c r="S86" s="253">
        <v>11721.84</v>
      </c>
      <c r="T86" s="253"/>
      <c r="U86" s="121" t="s">
        <v>3530</v>
      </c>
      <c r="V86" s="124"/>
      <c r="W86" s="124"/>
      <c r="X86" s="125"/>
      <c r="Y86" s="125"/>
      <c r="Z86" s="122">
        <f t="shared" si="4"/>
        <v>0</v>
      </c>
      <c r="AA86" s="117" t="s">
        <v>3360</v>
      </c>
    </row>
    <row r="87" spans="1:28" s="105" customFormat="1" ht="150" x14ac:dyDescent="0.2">
      <c r="A87" s="116">
        <f t="shared" ca="1" si="5"/>
        <v>209</v>
      </c>
      <c r="B87" s="116" t="s">
        <v>3919</v>
      </c>
      <c r="C87" s="116" t="s">
        <v>3605</v>
      </c>
      <c r="D87" s="116" t="s">
        <v>3606</v>
      </c>
      <c r="E87" s="116">
        <v>62877</v>
      </c>
      <c r="F87" s="117" t="str">
        <f t="shared" si="3"/>
        <v>4-OZO-16-62877</v>
      </c>
      <c r="G87" s="116" t="s">
        <v>3919</v>
      </c>
      <c r="H87" s="126" t="s">
        <v>3920</v>
      </c>
      <c r="I87" s="132" t="s">
        <v>3692</v>
      </c>
      <c r="J87" s="502" t="s">
        <v>4431</v>
      </c>
      <c r="K87" s="502" t="s">
        <v>4431</v>
      </c>
      <c r="L87" s="119" t="s">
        <v>3530</v>
      </c>
      <c r="M87" s="119"/>
      <c r="N87" s="119"/>
      <c r="O87" s="503"/>
      <c r="P87" s="503"/>
      <c r="Q87" s="253">
        <v>11021.92</v>
      </c>
      <c r="R87" s="253">
        <v>11021.92</v>
      </c>
      <c r="S87" s="253">
        <v>11021.92</v>
      </c>
      <c r="T87" s="253"/>
      <c r="U87" s="121" t="s">
        <v>3530</v>
      </c>
      <c r="V87" s="124"/>
      <c r="W87" s="124"/>
      <c r="X87" s="125"/>
      <c r="Y87" s="125"/>
      <c r="Z87" s="122">
        <f t="shared" si="4"/>
        <v>0</v>
      </c>
      <c r="AA87" s="117" t="s">
        <v>3360</v>
      </c>
    </row>
    <row r="88" spans="1:28" s="105" customFormat="1" ht="120" x14ac:dyDescent="0.2">
      <c r="A88" s="116">
        <f t="shared" ca="1" si="5"/>
        <v>210</v>
      </c>
      <c r="B88" s="116" t="s">
        <v>3921</v>
      </c>
      <c r="C88" s="116" t="s">
        <v>3605</v>
      </c>
      <c r="D88" s="116" t="s">
        <v>3606</v>
      </c>
      <c r="E88" s="116">
        <v>62878</v>
      </c>
      <c r="F88" s="117" t="str">
        <f t="shared" si="3"/>
        <v>4-OZO-16-62878</v>
      </c>
      <c r="G88" s="116" t="s">
        <v>3921</v>
      </c>
      <c r="H88" s="126" t="s">
        <v>3922</v>
      </c>
      <c r="I88" s="126" t="s">
        <v>3625</v>
      </c>
      <c r="J88" s="502" t="s">
        <v>4431</v>
      </c>
      <c r="K88" s="502" t="s">
        <v>4431</v>
      </c>
      <c r="L88" s="119" t="s">
        <v>3530</v>
      </c>
      <c r="M88" s="119"/>
      <c r="N88" s="119"/>
      <c r="O88" s="503"/>
      <c r="P88" s="503"/>
      <c r="Q88" s="253">
        <v>4703.92</v>
      </c>
      <c r="R88" s="253">
        <v>4703.92</v>
      </c>
      <c r="S88" s="253">
        <v>4703.92</v>
      </c>
      <c r="T88" s="253"/>
      <c r="U88" s="121" t="s">
        <v>3530</v>
      </c>
      <c r="V88" s="124"/>
      <c r="W88" s="124"/>
      <c r="X88" s="125"/>
      <c r="Y88" s="125"/>
      <c r="Z88" s="122">
        <f t="shared" si="4"/>
        <v>0</v>
      </c>
      <c r="AA88" s="117" t="s">
        <v>3360</v>
      </c>
    </row>
    <row r="89" spans="1:28" s="105" customFormat="1" ht="120" x14ac:dyDescent="0.2">
      <c r="A89" s="116">
        <f t="shared" ca="1" si="5"/>
        <v>211</v>
      </c>
      <c r="B89" s="116" t="s">
        <v>3923</v>
      </c>
      <c r="C89" s="116" t="s">
        <v>3605</v>
      </c>
      <c r="D89" s="116" t="s">
        <v>3606</v>
      </c>
      <c r="E89" s="116">
        <v>62879</v>
      </c>
      <c r="F89" s="117" t="str">
        <f t="shared" si="3"/>
        <v>4-OZO-16-62879</v>
      </c>
      <c r="G89" s="116" t="s">
        <v>3923</v>
      </c>
      <c r="H89" s="126" t="s">
        <v>3924</v>
      </c>
      <c r="I89" s="126" t="s">
        <v>3670</v>
      </c>
      <c r="J89" s="502" t="s">
        <v>4431</v>
      </c>
      <c r="K89" s="502" t="s">
        <v>4431</v>
      </c>
      <c r="L89" s="119" t="s">
        <v>3530</v>
      </c>
      <c r="M89" s="119"/>
      <c r="N89" s="119"/>
      <c r="O89" s="503"/>
      <c r="P89" s="503"/>
      <c r="Q89" s="253">
        <v>104000</v>
      </c>
      <c r="R89" s="253">
        <v>104000</v>
      </c>
      <c r="S89" s="253">
        <v>104000</v>
      </c>
      <c r="T89" s="253"/>
      <c r="U89" s="121" t="s">
        <v>3530</v>
      </c>
      <c r="V89" s="124"/>
      <c r="W89" s="124"/>
      <c r="X89" s="125"/>
      <c r="Y89" s="125"/>
      <c r="Z89" s="122">
        <f t="shared" si="4"/>
        <v>0</v>
      </c>
      <c r="AA89" s="117" t="s">
        <v>3360</v>
      </c>
    </row>
    <row r="90" spans="1:28" s="105" customFormat="1" ht="135" x14ac:dyDescent="0.2">
      <c r="A90" s="116">
        <f t="shared" ca="1" si="5"/>
        <v>212</v>
      </c>
      <c r="B90" s="116" t="s">
        <v>3925</v>
      </c>
      <c r="C90" s="116" t="s">
        <v>3605</v>
      </c>
      <c r="D90" s="116" t="s">
        <v>3606</v>
      </c>
      <c r="E90" s="116">
        <v>62880</v>
      </c>
      <c r="F90" s="117" t="str">
        <f t="shared" si="3"/>
        <v>4-OZO-16-62880</v>
      </c>
      <c r="G90" s="116" t="s">
        <v>3925</v>
      </c>
      <c r="H90" s="126" t="s">
        <v>3926</v>
      </c>
      <c r="I90" s="126" t="s">
        <v>3673</v>
      </c>
      <c r="J90" s="502" t="s">
        <v>4431</v>
      </c>
      <c r="K90" s="502" t="s">
        <v>4431</v>
      </c>
      <c r="L90" s="119" t="s">
        <v>3530</v>
      </c>
      <c r="M90" s="119"/>
      <c r="N90" s="119"/>
      <c r="O90" s="503"/>
      <c r="P90" s="503"/>
      <c r="Q90" s="253">
        <v>6039.28</v>
      </c>
      <c r="R90" s="253">
        <v>6039.28</v>
      </c>
      <c r="S90" s="253">
        <v>6039.28</v>
      </c>
      <c r="T90" s="253"/>
      <c r="U90" s="121" t="s">
        <v>3530</v>
      </c>
      <c r="V90" s="124"/>
      <c r="W90" s="124"/>
      <c r="X90" s="125"/>
      <c r="Y90" s="125"/>
      <c r="Z90" s="122">
        <f t="shared" si="4"/>
        <v>0</v>
      </c>
      <c r="AA90" s="117" t="s">
        <v>3360</v>
      </c>
    </row>
    <row r="91" spans="1:28" s="105" customFormat="1" ht="135" x14ac:dyDescent="0.2">
      <c r="A91" s="116">
        <f t="shared" ca="1" si="5"/>
        <v>213</v>
      </c>
      <c r="B91" s="116" t="s">
        <v>3927</v>
      </c>
      <c r="C91" s="116" t="s">
        <v>3605</v>
      </c>
      <c r="D91" s="116" t="s">
        <v>3606</v>
      </c>
      <c r="E91" s="116">
        <v>62881</v>
      </c>
      <c r="F91" s="117" t="str">
        <f t="shared" si="3"/>
        <v>4-OZO-16-62881</v>
      </c>
      <c r="G91" s="116" t="s">
        <v>3927</v>
      </c>
      <c r="H91" s="126" t="s">
        <v>3928</v>
      </c>
      <c r="I91" s="126" t="s">
        <v>4461</v>
      </c>
      <c r="J91" s="502" t="s">
        <v>4431</v>
      </c>
      <c r="K91" s="502" t="s">
        <v>4431</v>
      </c>
      <c r="L91" s="119" t="s">
        <v>3530</v>
      </c>
      <c r="M91" s="119"/>
      <c r="N91" s="119"/>
      <c r="O91" s="503"/>
      <c r="P91" s="503"/>
      <c r="Q91" s="253">
        <v>7271.68</v>
      </c>
      <c r="R91" s="253">
        <v>7271.68</v>
      </c>
      <c r="S91" s="253">
        <v>7271.68</v>
      </c>
      <c r="T91" s="253"/>
      <c r="U91" s="121" t="s">
        <v>3530</v>
      </c>
      <c r="V91" s="124"/>
      <c r="W91" s="124"/>
      <c r="X91" s="125"/>
      <c r="Y91" s="125"/>
      <c r="Z91" s="122">
        <f t="shared" si="4"/>
        <v>0</v>
      </c>
      <c r="AA91" s="117" t="s">
        <v>3360</v>
      </c>
    </row>
    <row r="92" spans="1:28" s="105" customFormat="1" ht="165" x14ac:dyDescent="0.2">
      <c r="A92" s="116">
        <f t="shared" ca="1" si="5"/>
        <v>214</v>
      </c>
      <c r="B92" s="116" t="s">
        <v>3929</v>
      </c>
      <c r="C92" s="116" t="s">
        <v>3609</v>
      </c>
      <c r="D92" s="116" t="s">
        <v>3610</v>
      </c>
      <c r="E92" s="116">
        <v>62882</v>
      </c>
      <c r="F92" s="117" t="str">
        <f t="shared" si="3"/>
        <v>4-Pec-16-62882</v>
      </c>
      <c r="G92" s="116" t="s">
        <v>3929</v>
      </c>
      <c r="H92" s="126" t="s">
        <v>3930</v>
      </c>
      <c r="I92" s="126" t="s">
        <v>3646</v>
      </c>
      <c r="J92" s="502" t="s">
        <v>4431</v>
      </c>
      <c r="K92" s="502" t="s">
        <v>4431</v>
      </c>
      <c r="L92" s="119" t="s">
        <v>3530</v>
      </c>
      <c r="M92" s="119"/>
      <c r="N92" s="119"/>
      <c r="O92" s="503"/>
      <c r="P92" s="503"/>
      <c r="Q92" s="253">
        <v>54772.639999999999</v>
      </c>
      <c r="R92" s="253">
        <v>54772.639999999999</v>
      </c>
      <c r="S92" s="253">
        <v>54772.639999999999</v>
      </c>
      <c r="T92" s="253"/>
      <c r="U92" s="121" t="s">
        <v>3530</v>
      </c>
      <c r="V92" s="124"/>
      <c r="W92" s="124"/>
      <c r="X92" s="125"/>
      <c r="Y92" s="125"/>
      <c r="Z92" s="122">
        <f t="shared" si="4"/>
        <v>0</v>
      </c>
      <c r="AA92" s="117" t="s">
        <v>3360</v>
      </c>
    </row>
    <row r="93" spans="1:28" s="105" customFormat="1" ht="180" x14ac:dyDescent="0.2">
      <c r="A93" s="116">
        <f t="shared" ca="1" si="5"/>
        <v>215</v>
      </c>
      <c r="B93" s="116" t="s">
        <v>3931</v>
      </c>
      <c r="C93" s="116" t="s">
        <v>3932</v>
      </c>
      <c r="D93" s="116" t="s">
        <v>3933</v>
      </c>
      <c r="E93" s="116">
        <v>62883</v>
      </c>
      <c r="F93" s="117" t="str">
        <f t="shared" si="3"/>
        <v>6-GEN-16-62883</v>
      </c>
      <c r="G93" s="116" t="s">
        <v>3931</v>
      </c>
      <c r="H93" s="132" t="s">
        <v>3934</v>
      </c>
      <c r="I93" s="126" t="s">
        <v>3670</v>
      </c>
      <c r="J93" s="502" t="s">
        <v>4431</v>
      </c>
      <c r="K93" s="502" t="s">
        <v>4431</v>
      </c>
      <c r="L93" s="119" t="s">
        <v>3530</v>
      </c>
      <c r="M93" s="119"/>
      <c r="N93" s="119"/>
      <c r="O93" s="503"/>
      <c r="P93" s="503"/>
      <c r="Q93" s="253">
        <v>260000</v>
      </c>
      <c r="R93" s="253">
        <v>260000</v>
      </c>
      <c r="S93" s="253">
        <v>260000</v>
      </c>
      <c r="T93" s="253"/>
      <c r="U93" s="121" t="s">
        <v>3530</v>
      </c>
      <c r="V93" s="124"/>
      <c r="W93" s="124"/>
      <c r="X93" s="125"/>
      <c r="Y93" s="125"/>
      <c r="Z93" s="122">
        <f t="shared" si="4"/>
        <v>0</v>
      </c>
      <c r="AA93" s="117" t="s">
        <v>3360</v>
      </c>
      <c r="AB93" s="110"/>
    </row>
    <row r="94" spans="1:28" s="105" customFormat="1" ht="225" x14ac:dyDescent="0.2">
      <c r="A94" s="116">
        <f t="shared" ca="1" si="5"/>
        <v>216</v>
      </c>
      <c r="B94" s="116" t="s">
        <v>3935</v>
      </c>
      <c r="C94" s="116" t="s">
        <v>3932</v>
      </c>
      <c r="D94" s="116" t="s">
        <v>3933</v>
      </c>
      <c r="E94" s="116">
        <v>62884</v>
      </c>
      <c r="F94" s="117" t="str">
        <f t="shared" si="3"/>
        <v>6-GEN-16-62884</v>
      </c>
      <c r="G94" s="116" t="s">
        <v>3935</v>
      </c>
      <c r="H94" s="132" t="s">
        <v>3936</v>
      </c>
      <c r="I94" s="126" t="s">
        <v>3914</v>
      </c>
      <c r="J94" s="502" t="s">
        <v>4431</v>
      </c>
      <c r="K94" s="502" t="s">
        <v>4431</v>
      </c>
      <c r="L94" s="119" t="s">
        <v>3530</v>
      </c>
      <c r="M94" s="119"/>
      <c r="N94" s="119"/>
      <c r="O94" s="503"/>
      <c r="P94" s="503"/>
      <c r="Q94" s="253">
        <v>19922.240000000002</v>
      </c>
      <c r="R94" s="253">
        <v>19922.240000000002</v>
      </c>
      <c r="S94" s="253">
        <v>19922.240000000002</v>
      </c>
      <c r="T94" s="253"/>
      <c r="U94" s="121" t="s">
        <v>3530</v>
      </c>
      <c r="V94" s="124"/>
      <c r="W94" s="124"/>
      <c r="X94" s="125"/>
      <c r="Y94" s="125"/>
      <c r="Z94" s="122">
        <f t="shared" si="4"/>
        <v>0</v>
      </c>
      <c r="AA94" s="117" t="s">
        <v>3360</v>
      </c>
      <c r="AB94" s="110"/>
    </row>
    <row r="95" spans="1:28" s="105" customFormat="1" ht="240" x14ac:dyDescent="0.2">
      <c r="A95" s="116">
        <f t="shared" ca="1" si="5"/>
        <v>217</v>
      </c>
      <c r="B95" s="116" t="s">
        <v>3937</v>
      </c>
      <c r="C95" s="116" t="s">
        <v>3932</v>
      </c>
      <c r="D95" s="116" t="s">
        <v>3933</v>
      </c>
      <c r="E95" s="116">
        <v>62885</v>
      </c>
      <c r="F95" s="117" t="str">
        <f t="shared" si="3"/>
        <v>6-GEN-16-62885</v>
      </c>
      <c r="G95" s="116" t="s">
        <v>3937</v>
      </c>
      <c r="H95" s="132" t="s">
        <v>3938</v>
      </c>
      <c r="I95" s="132" t="s">
        <v>3939</v>
      </c>
      <c r="J95" s="502" t="s">
        <v>4431</v>
      </c>
      <c r="K95" s="502" t="s">
        <v>4431</v>
      </c>
      <c r="L95" s="119" t="s">
        <v>3530</v>
      </c>
      <c r="M95" s="119"/>
      <c r="N95" s="119"/>
      <c r="O95" s="503"/>
      <c r="P95" s="503"/>
      <c r="Q95" s="253">
        <v>5254.08</v>
      </c>
      <c r="R95" s="253">
        <v>5254.08</v>
      </c>
      <c r="S95" s="253">
        <v>5254.08</v>
      </c>
      <c r="T95" s="253"/>
      <c r="U95" s="121" t="s">
        <v>3530</v>
      </c>
      <c r="V95" s="124"/>
      <c r="W95" s="124"/>
      <c r="X95" s="125"/>
      <c r="Y95" s="125"/>
      <c r="Z95" s="122">
        <f t="shared" si="4"/>
        <v>0</v>
      </c>
      <c r="AA95" s="117" t="s">
        <v>3360</v>
      </c>
      <c r="AB95" s="110"/>
    </row>
    <row r="96" spans="1:28" s="105" customFormat="1" ht="225" x14ac:dyDescent="0.2">
      <c r="A96" s="116">
        <f t="shared" ca="1" si="5"/>
        <v>218</v>
      </c>
      <c r="B96" s="116" t="s">
        <v>3940</v>
      </c>
      <c r="C96" s="116" t="s">
        <v>3932</v>
      </c>
      <c r="D96" s="116" t="s">
        <v>3933</v>
      </c>
      <c r="E96" s="116">
        <v>62886</v>
      </c>
      <c r="F96" s="117" t="str">
        <f t="shared" si="3"/>
        <v>6-GEN-16-62886</v>
      </c>
      <c r="G96" s="116" t="s">
        <v>3940</v>
      </c>
      <c r="H96" s="132" t="s">
        <v>3941</v>
      </c>
      <c r="I96" s="132" t="s">
        <v>3673</v>
      </c>
      <c r="J96" s="502" t="s">
        <v>4431</v>
      </c>
      <c r="K96" s="502" t="s">
        <v>4431</v>
      </c>
      <c r="L96" s="119" t="s">
        <v>3530</v>
      </c>
      <c r="M96" s="119"/>
      <c r="N96" s="119"/>
      <c r="O96" s="503"/>
      <c r="P96" s="503"/>
      <c r="Q96" s="253">
        <v>110258.72</v>
      </c>
      <c r="R96" s="253">
        <v>110258.72</v>
      </c>
      <c r="S96" s="253">
        <v>110258.72</v>
      </c>
      <c r="T96" s="253"/>
      <c r="U96" s="121" t="s">
        <v>3530</v>
      </c>
      <c r="V96" s="124"/>
      <c r="W96" s="124"/>
      <c r="X96" s="125"/>
      <c r="Y96" s="125"/>
      <c r="Z96" s="122">
        <f t="shared" si="4"/>
        <v>0</v>
      </c>
      <c r="AA96" s="117" t="s">
        <v>3360</v>
      </c>
    </row>
    <row r="97" spans="1:27" s="105" customFormat="1" ht="120" x14ac:dyDescent="0.2">
      <c r="A97" s="116">
        <f t="shared" ca="1" si="5"/>
        <v>219</v>
      </c>
      <c r="B97" s="116" t="s">
        <v>3942</v>
      </c>
      <c r="C97" s="116" t="s">
        <v>3943</v>
      </c>
      <c r="D97" s="116" t="s">
        <v>3944</v>
      </c>
      <c r="E97" s="116">
        <v>62887</v>
      </c>
      <c r="F97" s="117" t="str">
        <f t="shared" si="3"/>
        <v>6-VIC-16-62887</v>
      </c>
      <c r="G97" s="116" t="s">
        <v>3942</v>
      </c>
      <c r="H97" s="132" t="s">
        <v>3945</v>
      </c>
      <c r="I97" s="126" t="s">
        <v>3622</v>
      </c>
      <c r="J97" s="502" t="s">
        <v>4431</v>
      </c>
      <c r="K97" s="502" t="s">
        <v>4431</v>
      </c>
      <c r="L97" s="119" t="s">
        <v>3530</v>
      </c>
      <c r="M97" s="119"/>
      <c r="N97" s="119"/>
      <c r="O97" s="503"/>
      <c r="P97" s="503"/>
      <c r="Q97" s="253">
        <v>13783.12</v>
      </c>
      <c r="R97" s="253">
        <v>13783.12</v>
      </c>
      <c r="S97" s="253">
        <v>13783.12</v>
      </c>
      <c r="T97" s="253"/>
      <c r="U97" s="121" t="s">
        <v>3530</v>
      </c>
      <c r="V97" s="252"/>
      <c r="W97" s="125"/>
      <c r="X97" s="125"/>
      <c r="Y97" s="117"/>
      <c r="Z97" s="122">
        <f t="shared" si="4"/>
        <v>0</v>
      </c>
      <c r="AA97" s="117" t="s">
        <v>3360</v>
      </c>
    </row>
    <row r="98" spans="1:27" s="105" customFormat="1" ht="120" x14ac:dyDescent="0.2">
      <c r="A98" s="116">
        <f t="shared" ca="1" si="5"/>
        <v>220</v>
      </c>
      <c r="B98" s="116" t="s">
        <v>3946</v>
      </c>
      <c r="C98" s="116" t="s">
        <v>3943</v>
      </c>
      <c r="D98" s="116" t="s">
        <v>3944</v>
      </c>
      <c r="E98" s="116">
        <v>62888</v>
      </c>
      <c r="F98" s="117" t="str">
        <f t="shared" si="3"/>
        <v>6-VIC-16-62888</v>
      </c>
      <c r="G98" s="116" t="s">
        <v>3946</v>
      </c>
      <c r="H98" s="132" t="s">
        <v>3947</v>
      </c>
      <c r="I98" s="132" t="s">
        <v>3948</v>
      </c>
      <c r="J98" s="502" t="s">
        <v>4431</v>
      </c>
      <c r="K98" s="502" t="s">
        <v>4431</v>
      </c>
      <c r="L98" s="119" t="s">
        <v>3530</v>
      </c>
      <c r="M98" s="119"/>
      <c r="N98" s="119"/>
      <c r="O98" s="503"/>
      <c r="P98" s="503"/>
      <c r="Q98" s="253">
        <v>176389.2</v>
      </c>
      <c r="R98" s="253">
        <v>176389.2</v>
      </c>
      <c r="S98" s="253">
        <v>176389.2</v>
      </c>
      <c r="T98" s="253"/>
      <c r="U98" s="121" t="s">
        <v>3530</v>
      </c>
      <c r="V98" s="252"/>
      <c r="W98" s="125"/>
      <c r="X98" s="125"/>
      <c r="Y98" s="117"/>
      <c r="Z98" s="122">
        <f t="shared" si="4"/>
        <v>0</v>
      </c>
      <c r="AA98" s="117" t="s">
        <v>3360</v>
      </c>
    </row>
    <row r="99" spans="1:27" s="105" customFormat="1" ht="120" x14ac:dyDescent="0.2">
      <c r="A99" s="116">
        <f t="shared" ca="1" si="5"/>
        <v>221</v>
      </c>
      <c r="B99" s="116" t="s">
        <v>3949</v>
      </c>
      <c r="C99" s="116" t="s">
        <v>3950</v>
      </c>
      <c r="D99" s="116" t="s">
        <v>3951</v>
      </c>
      <c r="E99" s="116">
        <v>62889</v>
      </c>
      <c r="F99" s="117" t="str">
        <f t="shared" si="3"/>
        <v>6-SEG-16-62889</v>
      </c>
      <c r="G99" s="116" t="s">
        <v>3949</v>
      </c>
      <c r="H99" s="132" t="s">
        <v>3952</v>
      </c>
      <c r="I99" s="126" t="s">
        <v>3622</v>
      </c>
      <c r="J99" s="502" t="s">
        <v>4431</v>
      </c>
      <c r="K99" s="502" t="s">
        <v>4431</v>
      </c>
      <c r="L99" s="119" t="s">
        <v>3530</v>
      </c>
      <c r="M99" s="119"/>
      <c r="N99" s="119"/>
      <c r="O99" s="503"/>
      <c r="P99" s="503"/>
      <c r="Q99" s="253">
        <v>3895.84</v>
      </c>
      <c r="R99" s="253">
        <v>3895.84</v>
      </c>
      <c r="S99" s="253">
        <v>3895.84</v>
      </c>
      <c r="T99" s="253"/>
      <c r="U99" s="121" t="s">
        <v>3530</v>
      </c>
      <c r="V99" s="252"/>
      <c r="W99" s="125"/>
      <c r="X99" s="125"/>
      <c r="Y99" s="117"/>
      <c r="Z99" s="122">
        <f t="shared" si="4"/>
        <v>0</v>
      </c>
      <c r="AA99" s="117" t="s">
        <v>3360</v>
      </c>
    </row>
    <row r="100" spans="1:27" s="105" customFormat="1" ht="120" x14ac:dyDescent="0.2">
      <c r="A100" s="116">
        <f t="shared" ca="1" si="5"/>
        <v>222</v>
      </c>
      <c r="B100" s="116" t="s">
        <v>3953</v>
      </c>
      <c r="C100" s="116" t="s">
        <v>3950</v>
      </c>
      <c r="D100" s="116" t="s">
        <v>3951</v>
      </c>
      <c r="E100" s="116">
        <v>62890</v>
      </c>
      <c r="F100" s="117" t="str">
        <f t="shared" si="3"/>
        <v>6-SEG-16-62890</v>
      </c>
      <c r="G100" s="116" t="s">
        <v>3953</v>
      </c>
      <c r="H100" s="132" t="s">
        <v>3954</v>
      </c>
      <c r="I100" s="126" t="s">
        <v>3955</v>
      </c>
      <c r="J100" s="502" t="s">
        <v>4431</v>
      </c>
      <c r="K100" s="502" t="s">
        <v>4431</v>
      </c>
      <c r="L100" s="119" t="s">
        <v>3530</v>
      </c>
      <c r="M100" s="119"/>
      <c r="N100" s="119"/>
      <c r="O100" s="503"/>
      <c r="P100" s="503"/>
      <c r="Q100" s="253">
        <v>161000</v>
      </c>
      <c r="R100" s="253">
        <v>161000</v>
      </c>
      <c r="S100" s="253">
        <v>161000</v>
      </c>
      <c r="T100" s="253"/>
      <c r="U100" s="121" t="s">
        <v>3530</v>
      </c>
      <c r="V100" s="252"/>
      <c r="W100" s="125"/>
      <c r="X100" s="125"/>
      <c r="Y100" s="117"/>
      <c r="Z100" s="122">
        <f t="shared" si="4"/>
        <v>0</v>
      </c>
      <c r="AA100" s="117" t="s">
        <v>3360</v>
      </c>
    </row>
    <row r="101" spans="1:27" s="105" customFormat="1" ht="135" x14ac:dyDescent="0.2">
      <c r="A101" s="116">
        <f t="shared" ca="1" si="5"/>
        <v>223</v>
      </c>
      <c r="B101" s="116" t="s">
        <v>3956</v>
      </c>
      <c r="C101" s="116" t="s">
        <v>3950</v>
      </c>
      <c r="D101" s="116" t="s">
        <v>3951</v>
      </c>
      <c r="E101" s="116">
        <v>62891</v>
      </c>
      <c r="F101" s="117" t="str">
        <f t="shared" si="3"/>
        <v>6-SEG-16-62891</v>
      </c>
      <c r="G101" s="116" t="s">
        <v>3956</v>
      </c>
      <c r="H101" s="132" t="s">
        <v>3957</v>
      </c>
      <c r="I101" s="132" t="s">
        <v>3673</v>
      </c>
      <c r="J101" s="502" t="s">
        <v>4431</v>
      </c>
      <c r="K101" s="502" t="s">
        <v>4431</v>
      </c>
      <c r="L101" s="119" t="s">
        <v>3530</v>
      </c>
      <c r="M101" s="119"/>
      <c r="N101" s="119"/>
      <c r="O101" s="503"/>
      <c r="P101" s="503"/>
      <c r="Q101" s="253">
        <v>10095.280000000001</v>
      </c>
      <c r="R101" s="253">
        <v>10095.280000000001</v>
      </c>
      <c r="S101" s="253">
        <v>10095.280000000001</v>
      </c>
      <c r="T101" s="253"/>
      <c r="U101" s="121" t="s">
        <v>3530</v>
      </c>
      <c r="V101" s="252"/>
      <c r="W101" s="125"/>
      <c r="X101" s="125"/>
      <c r="Y101" s="117"/>
      <c r="Z101" s="122">
        <f t="shared" si="4"/>
        <v>0</v>
      </c>
      <c r="AA101" s="117" t="s">
        <v>3360</v>
      </c>
    </row>
    <row r="102" spans="1:27" s="105" customFormat="1" ht="60" x14ac:dyDescent="0.2">
      <c r="A102" s="116">
        <f t="shared" ca="1" si="5"/>
        <v>224</v>
      </c>
      <c r="B102" s="119" t="s">
        <v>3958</v>
      </c>
      <c r="C102" s="119" t="s">
        <v>3959</v>
      </c>
      <c r="D102" s="119" t="s">
        <v>3960</v>
      </c>
      <c r="E102" s="116">
        <v>62892</v>
      </c>
      <c r="F102" s="117" t="str">
        <f t="shared" si="3"/>
        <v>ST-TEST-16-62892</v>
      </c>
      <c r="G102" s="119" t="s">
        <v>3958</v>
      </c>
      <c r="H102" s="118" t="s">
        <v>3961</v>
      </c>
      <c r="I102" s="119" t="s">
        <v>3962</v>
      </c>
      <c r="J102" s="502" t="s">
        <v>4431</v>
      </c>
      <c r="K102" s="502" t="s">
        <v>4431</v>
      </c>
      <c r="L102" s="119" t="s">
        <v>3530</v>
      </c>
      <c r="M102" s="119"/>
      <c r="N102" s="119"/>
      <c r="O102" s="503"/>
      <c r="P102" s="503"/>
      <c r="Q102" s="251">
        <v>455199.82</v>
      </c>
      <c r="R102" s="251">
        <v>455199.82</v>
      </c>
      <c r="S102" s="251">
        <v>455199.82</v>
      </c>
      <c r="T102" s="251">
        <v>455199.82</v>
      </c>
      <c r="U102" s="121" t="s">
        <v>3530</v>
      </c>
      <c r="V102" s="252"/>
      <c r="W102" s="121"/>
      <c r="X102" s="122"/>
      <c r="Y102" s="122"/>
      <c r="Z102" s="122">
        <f t="shared" si="4"/>
        <v>455199.82</v>
      </c>
      <c r="AA102" s="117" t="s">
        <v>3360</v>
      </c>
    </row>
    <row r="103" spans="1:27" s="105" customFormat="1" ht="45" x14ac:dyDescent="0.2">
      <c r="A103" s="116">
        <f t="shared" ca="1" si="5"/>
        <v>225</v>
      </c>
      <c r="B103" s="117" t="s">
        <v>3963</v>
      </c>
      <c r="C103" s="117" t="s">
        <v>3514</v>
      </c>
      <c r="D103" s="117" t="s">
        <v>3515</v>
      </c>
      <c r="E103" s="116">
        <v>62893</v>
      </c>
      <c r="F103" s="117" t="str">
        <f t="shared" si="3"/>
        <v>ST-PM-16-62893</v>
      </c>
      <c r="G103" s="117" t="s">
        <v>3963</v>
      </c>
      <c r="H103" s="118" t="s">
        <v>4432</v>
      </c>
      <c r="I103" s="119" t="s">
        <v>3517</v>
      </c>
      <c r="J103" s="502" t="s">
        <v>4431</v>
      </c>
      <c r="K103" s="502" t="s">
        <v>4431</v>
      </c>
      <c r="L103" s="119" t="s">
        <v>3530</v>
      </c>
      <c r="M103" s="119"/>
      <c r="N103" s="119"/>
      <c r="O103" s="503"/>
      <c r="P103" s="503"/>
      <c r="Q103" s="251">
        <f>0.0514*12000000</f>
        <v>616800</v>
      </c>
      <c r="R103" s="251">
        <f>0.0514*12000000</f>
        <v>616800</v>
      </c>
      <c r="S103" s="251">
        <f>0.0514*12000000</f>
        <v>616800</v>
      </c>
      <c r="T103" s="251">
        <f>0.0514*12000000</f>
        <v>616800</v>
      </c>
      <c r="U103" s="121" t="s">
        <v>3530</v>
      </c>
      <c r="V103" s="252"/>
      <c r="W103" s="121"/>
      <c r="X103" s="122"/>
      <c r="Y103" s="122"/>
      <c r="Z103" s="122">
        <f t="shared" si="4"/>
        <v>616800</v>
      </c>
      <c r="AA103" s="117" t="s">
        <v>3360</v>
      </c>
    </row>
    <row r="104" spans="1:27" s="710" customFormat="1" ht="90" x14ac:dyDescent="0.2">
      <c r="A104" s="698">
        <f t="shared" ca="1" si="5"/>
        <v>226</v>
      </c>
      <c r="B104" s="699" t="s">
        <v>3964</v>
      </c>
      <c r="C104" s="699" t="s">
        <v>3519</v>
      </c>
      <c r="D104" s="699" t="s">
        <v>3520</v>
      </c>
      <c r="E104" s="698">
        <v>62894</v>
      </c>
      <c r="F104" s="700" t="str">
        <f t="shared" si="3"/>
        <v>ST-CON-16-62894</v>
      </c>
      <c r="G104" s="699" t="s">
        <v>3964</v>
      </c>
      <c r="H104" s="701" t="s">
        <v>3521</v>
      </c>
      <c r="I104" s="701" t="s">
        <v>3522</v>
      </c>
      <c r="J104" s="702" t="s">
        <v>4431</v>
      </c>
      <c r="K104" s="702" t="s">
        <v>4431</v>
      </c>
      <c r="L104" s="703" t="s">
        <v>3530</v>
      </c>
      <c r="M104" s="703"/>
      <c r="N104" s="703"/>
      <c r="O104" s="704"/>
      <c r="P104" s="704"/>
      <c r="Q104" s="705">
        <f>2100000-247845.44</f>
        <v>1852154.56</v>
      </c>
      <c r="R104" s="705">
        <f>2100000-247845.44</f>
        <v>1852154.56</v>
      </c>
      <c r="S104" s="705">
        <f>21000000-19203813.45</f>
        <v>1796186.5500000007</v>
      </c>
      <c r="T104" s="705">
        <f>1796187-72609</f>
        <v>1723578</v>
      </c>
      <c r="U104" s="706" t="s">
        <v>3530</v>
      </c>
      <c r="V104" s="707"/>
      <c r="W104" s="707"/>
      <c r="X104" s="708"/>
      <c r="Y104" s="708"/>
      <c r="Z104" s="709">
        <f t="shared" si="4"/>
        <v>1723578</v>
      </c>
      <c r="AA104" s="700" t="s">
        <v>3360</v>
      </c>
    </row>
    <row r="105" spans="1:27" s="105" customFormat="1" ht="18" x14ac:dyDescent="0.2">
      <c r="A105" s="692" t="s">
        <v>4438</v>
      </c>
      <c r="B105" s="693"/>
      <c r="C105" s="693"/>
      <c r="D105" s="693"/>
      <c r="E105" s="693"/>
      <c r="F105" s="693"/>
      <c r="G105" s="693"/>
      <c r="H105" s="693"/>
      <c r="I105" s="693"/>
      <c r="J105" s="695"/>
      <c r="K105" s="695"/>
      <c r="L105" s="693"/>
      <c r="M105" s="693"/>
      <c r="N105" s="693"/>
      <c r="O105" s="693"/>
      <c r="P105" s="693"/>
      <c r="Q105" s="696"/>
      <c r="R105" s="696"/>
      <c r="S105" s="696"/>
      <c r="T105" s="696"/>
      <c r="U105" s="693"/>
      <c r="V105" s="693"/>
      <c r="W105" s="693"/>
      <c r="X105" s="693"/>
      <c r="Y105" s="693"/>
      <c r="Z105" s="697"/>
      <c r="AA105" s="694"/>
    </row>
    <row r="106" spans="1:27" s="105" customFormat="1" ht="120" x14ac:dyDescent="0.2">
      <c r="A106" s="262" t="s">
        <v>4439</v>
      </c>
      <c r="B106" s="117" t="s">
        <v>3372</v>
      </c>
      <c r="C106" s="117" t="s">
        <v>3373</v>
      </c>
      <c r="D106" s="117" t="s">
        <v>3374</v>
      </c>
      <c r="E106" s="117">
        <v>62604</v>
      </c>
      <c r="F106" s="117" t="str">
        <f>CONCATENATE(D106,E106)</f>
        <v>ST-FCA-16-62604</v>
      </c>
      <c r="G106" s="117" t="s">
        <v>3372</v>
      </c>
      <c r="H106" s="119" t="s">
        <v>3375</v>
      </c>
      <c r="I106" s="119" t="s">
        <v>4440</v>
      </c>
      <c r="J106" s="502" t="s">
        <v>4441</v>
      </c>
      <c r="K106" s="502" t="s">
        <v>4441</v>
      </c>
      <c r="L106" s="121" t="s">
        <v>4442</v>
      </c>
      <c r="M106" s="121"/>
      <c r="N106" s="121"/>
      <c r="O106" s="503"/>
      <c r="P106" s="503"/>
      <c r="Q106" s="251">
        <v>1300000</v>
      </c>
      <c r="R106" s="251">
        <v>1300000</v>
      </c>
      <c r="S106" s="251">
        <v>0</v>
      </c>
      <c r="T106" s="251">
        <v>0</v>
      </c>
      <c r="U106" s="121" t="s">
        <v>4442</v>
      </c>
      <c r="V106" s="124"/>
      <c r="W106" s="124"/>
      <c r="X106" s="125"/>
      <c r="Y106" s="125"/>
      <c r="Z106" s="122">
        <f>T106-X106-Y106</f>
        <v>0</v>
      </c>
      <c r="AA106" s="117" t="s">
        <v>3360</v>
      </c>
    </row>
    <row r="107" spans="1:27" s="105" customFormat="1" ht="195" x14ac:dyDescent="0.2">
      <c r="A107" s="262" t="s">
        <v>4439</v>
      </c>
      <c r="B107" s="117" t="s">
        <v>3377</v>
      </c>
      <c r="C107" s="117" t="s">
        <v>3378</v>
      </c>
      <c r="D107" s="117" t="s">
        <v>3379</v>
      </c>
      <c r="E107" s="117">
        <v>62605</v>
      </c>
      <c r="F107" s="117" t="str">
        <f>CONCATENATE(D107,E107)</f>
        <v>ST-IWMS-16-62605</v>
      </c>
      <c r="G107" s="117" t="s">
        <v>3377</v>
      </c>
      <c r="H107" s="118" t="s">
        <v>3380</v>
      </c>
      <c r="I107" s="119" t="s">
        <v>4443</v>
      </c>
      <c r="J107" s="502" t="s">
        <v>4441</v>
      </c>
      <c r="K107" s="502" t="s">
        <v>4441</v>
      </c>
      <c r="L107" s="121" t="s">
        <v>4442</v>
      </c>
      <c r="M107" s="121"/>
      <c r="N107" s="121"/>
      <c r="O107" s="503"/>
      <c r="P107" s="503"/>
      <c r="Q107" s="251">
        <v>1700000</v>
      </c>
      <c r="R107" s="251">
        <v>1700000</v>
      </c>
      <c r="S107" s="251">
        <v>0</v>
      </c>
      <c r="T107" s="251">
        <v>0</v>
      </c>
      <c r="U107" s="121" t="s">
        <v>4442</v>
      </c>
      <c r="V107" s="252"/>
      <c r="W107" s="121"/>
      <c r="X107" s="122"/>
      <c r="Y107" s="122"/>
      <c r="Z107" s="122">
        <f>T107-X107-Y107</f>
        <v>0</v>
      </c>
      <c r="AA107" s="117" t="s">
        <v>3360</v>
      </c>
    </row>
    <row r="108" spans="1:27" s="105" customFormat="1" ht="135" x14ac:dyDescent="0.2">
      <c r="A108" s="262" t="s">
        <v>4439</v>
      </c>
      <c r="B108" s="116" t="s">
        <v>3361</v>
      </c>
      <c r="C108" s="116" t="s">
        <v>3362</v>
      </c>
      <c r="D108" s="116" t="s">
        <v>3363</v>
      </c>
      <c r="E108" s="117">
        <v>62602</v>
      </c>
      <c r="F108" s="117" t="str">
        <f>CONCATENATE(D108,E108)</f>
        <v>HQ-CAM-16-62602</v>
      </c>
      <c r="G108" s="116" t="s">
        <v>3361</v>
      </c>
      <c r="H108" s="118" t="s">
        <v>3364</v>
      </c>
      <c r="I108" s="119" t="s">
        <v>4444</v>
      </c>
      <c r="J108" s="502" t="s">
        <v>4441</v>
      </c>
      <c r="K108" s="502" t="s">
        <v>4441</v>
      </c>
      <c r="L108" s="121" t="s">
        <v>4442</v>
      </c>
      <c r="M108" s="121"/>
      <c r="N108" s="121"/>
      <c r="O108" s="503"/>
      <c r="P108" s="503"/>
      <c r="Q108" s="251">
        <v>2000000</v>
      </c>
      <c r="R108" s="251">
        <v>2000000</v>
      </c>
      <c r="S108" s="251">
        <v>0</v>
      </c>
      <c r="T108" s="251">
        <v>0</v>
      </c>
      <c r="U108" s="121" t="s">
        <v>4442</v>
      </c>
      <c r="V108" s="252"/>
      <c r="W108" s="121"/>
      <c r="X108" s="122"/>
      <c r="Y108" s="122"/>
      <c r="Z108" s="122">
        <f>T108-X108-Y108</f>
        <v>0</v>
      </c>
      <c r="AA108" s="117" t="s">
        <v>3360</v>
      </c>
    </row>
    <row r="109" spans="1:27" s="105" customFormat="1" ht="15.75" thickBot="1" x14ac:dyDescent="0.25">
      <c r="H109" s="139"/>
      <c r="I109" s="139"/>
      <c r="J109" s="494"/>
      <c r="K109" s="494"/>
      <c r="L109" s="105" t="s">
        <v>38</v>
      </c>
      <c r="O109" s="495"/>
      <c r="P109" s="495"/>
      <c r="Q109" s="264">
        <f>SUM(Q9:Q108)</f>
        <v>13605967.82</v>
      </c>
      <c r="R109" s="264">
        <f>SUM(R9:R108)</f>
        <v>13605967.82</v>
      </c>
      <c r="S109" s="264">
        <f>SUM(S9:S108)</f>
        <v>8549999.8100000024</v>
      </c>
      <c r="T109" s="264">
        <f>SUM(T9:T108)</f>
        <v>5100000.0999999996</v>
      </c>
      <c r="V109" s="247"/>
      <c r="X109" s="264">
        <f>SUM(X9:X104)</f>
        <v>0</v>
      </c>
      <c r="Y109" s="264">
        <f>SUM(Y9:Y104)</f>
        <v>0</v>
      </c>
      <c r="Z109" s="264">
        <f>SUM(Z9:Z104)</f>
        <v>5100000.0999999996</v>
      </c>
      <c r="AA109" s="144"/>
    </row>
  </sheetData>
  <mergeCells count="28">
    <mergeCell ref="N5:N7"/>
    <mergeCell ref="H1:I1"/>
    <mergeCell ref="H2:I2"/>
    <mergeCell ref="H3:I3"/>
    <mergeCell ref="A5:A7"/>
    <mergeCell ref="B5:B7"/>
    <mergeCell ref="C5:C7"/>
    <mergeCell ref="D5:D7"/>
    <mergeCell ref="E5:E7"/>
    <mergeCell ref="F5:F7"/>
    <mergeCell ref="G5:G7"/>
    <mergeCell ref="H5:H7"/>
    <mergeCell ref="I5:I7"/>
    <mergeCell ref="J5:J7"/>
    <mergeCell ref="K5:K7"/>
    <mergeCell ref="L5:L7"/>
    <mergeCell ref="AA5:AA7"/>
    <mergeCell ref="O5:O7"/>
    <mergeCell ref="Q5:Q7"/>
    <mergeCell ref="R5:R7"/>
    <mergeCell ref="S5:S7"/>
    <mergeCell ref="T5:T7"/>
    <mergeCell ref="U5:U7"/>
    <mergeCell ref="V5:V7"/>
    <mergeCell ref="W5:W7"/>
    <mergeCell ref="X5:X7"/>
    <mergeCell ref="Y5:Y7"/>
    <mergeCell ref="Z5:Z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topLeftCell="A9" workbookViewId="0">
      <selection activeCell="F15" sqref="F15"/>
    </sheetView>
  </sheetViews>
  <sheetFormatPr defaultRowHeight="15" x14ac:dyDescent="0.2"/>
  <cols>
    <col min="1" max="1" width="7.88671875" style="162" customWidth="1"/>
    <col min="2" max="2" width="12" style="162" customWidth="1"/>
    <col min="3" max="3" width="24" style="162" customWidth="1"/>
    <col min="4" max="4" width="51.33203125" style="162" customWidth="1"/>
    <col min="5" max="5" width="18.109375" style="162" customWidth="1"/>
    <col min="6" max="6" width="14.5546875" style="387" customWidth="1"/>
    <col min="7" max="7" width="14.33203125" style="387" customWidth="1"/>
    <col min="8" max="9" width="12.88671875" style="162" customWidth="1"/>
    <col min="10" max="10" width="13.33203125" style="162" customWidth="1"/>
    <col min="11" max="11" width="12.88671875" style="387" customWidth="1"/>
    <col min="12" max="13" width="13.21875" style="162" customWidth="1"/>
    <col min="14" max="14" width="8.109375" style="162" customWidth="1"/>
    <col min="15" max="15" width="4.109375" style="389" customWidth="1"/>
    <col min="16" max="16" width="7.33203125" style="389" customWidth="1"/>
    <col min="17" max="17" width="9.6640625" style="241" bestFit="1" customWidth="1"/>
    <col min="18" max="18" width="7.77734375" style="241" customWidth="1"/>
    <col min="19" max="19" width="12.6640625" style="241" customWidth="1"/>
    <col min="20" max="21" width="12.5546875" style="241" customWidth="1"/>
    <col min="22" max="16384" width="8.88671875" style="241"/>
  </cols>
  <sheetData>
    <row r="1" spans="1:16" ht="15.75" x14ac:dyDescent="0.2">
      <c r="B1" s="385" t="s">
        <v>3</v>
      </c>
      <c r="C1" s="1039" t="s">
        <v>4226</v>
      </c>
      <c r="D1" s="1041"/>
      <c r="E1" s="386"/>
      <c r="I1" s="388"/>
    </row>
    <row r="2" spans="1:16" ht="15.75" x14ac:dyDescent="0.2">
      <c r="B2" s="385" t="s">
        <v>4</v>
      </c>
      <c r="C2" s="1045">
        <v>42440</v>
      </c>
      <c r="D2" s="1046"/>
      <c r="E2" s="390"/>
      <c r="G2" s="391"/>
      <c r="H2" s="392"/>
      <c r="I2" s="388"/>
      <c r="J2" s="388"/>
      <c r="M2" s="393">
        <v>42440</v>
      </c>
    </row>
    <row r="3" spans="1:16" ht="15.75" x14ac:dyDescent="0.2">
      <c r="B3" s="385" t="s">
        <v>5</v>
      </c>
      <c r="C3" s="1047" t="s">
        <v>4400</v>
      </c>
      <c r="D3" s="1048"/>
      <c r="E3" s="394"/>
    </row>
    <row r="4" spans="1:16" ht="15.75" x14ac:dyDescent="0.2">
      <c r="B4" s="395"/>
      <c r="C4" s="396"/>
      <c r="D4" s="163"/>
      <c r="E4" s="163"/>
    </row>
    <row r="5" spans="1:16" x14ac:dyDescent="0.2">
      <c r="A5" s="1049" t="s">
        <v>10</v>
      </c>
      <c r="B5" s="1052" t="s">
        <v>9</v>
      </c>
      <c r="C5" s="1052" t="s">
        <v>16</v>
      </c>
      <c r="D5" s="1052" t="s">
        <v>2</v>
      </c>
      <c r="E5" s="1052" t="s">
        <v>17</v>
      </c>
      <c r="F5" s="1060" t="s">
        <v>29</v>
      </c>
      <c r="G5" s="1060" t="s">
        <v>37</v>
      </c>
      <c r="H5" s="1049" t="s">
        <v>18</v>
      </c>
      <c r="I5" s="1053" t="s">
        <v>11</v>
      </c>
      <c r="J5" s="1052" t="s">
        <v>12</v>
      </c>
      <c r="K5" s="1061" t="s">
        <v>13</v>
      </c>
      <c r="L5" s="1049" t="s">
        <v>1</v>
      </c>
      <c r="M5" s="1049" t="s">
        <v>30</v>
      </c>
      <c r="N5" s="1049" t="s">
        <v>14</v>
      </c>
    </row>
    <row r="6" spans="1:16" x14ac:dyDescent="0.2">
      <c r="A6" s="1050"/>
      <c r="B6" s="1052"/>
      <c r="C6" s="1052"/>
      <c r="D6" s="1052"/>
      <c r="E6" s="1052"/>
      <c r="F6" s="1060"/>
      <c r="G6" s="1060"/>
      <c r="H6" s="1050"/>
      <c r="I6" s="1054"/>
      <c r="J6" s="1052"/>
      <c r="K6" s="1062"/>
      <c r="L6" s="1050"/>
      <c r="M6" s="1050"/>
      <c r="N6" s="1050"/>
    </row>
    <row r="7" spans="1:16" s="1" customFormat="1" x14ac:dyDescent="0.2">
      <c r="A7" s="1051"/>
      <c r="B7" s="1052"/>
      <c r="C7" s="1052"/>
      <c r="D7" s="1052"/>
      <c r="E7" s="1052"/>
      <c r="F7" s="1060"/>
      <c r="G7" s="1060"/>
      <c r="H7" s="1051"/>
      <c r="I7" s="1055"/>
      <c r="J7" s="1052"/>
      <c r="K7" s="1063"/>
      <c r="L7" s="1051"/>
      <c r="M7" s="1051"/>
      <c r="N7" s="1051"/>
      <c r="O7" s="397"/>
      <c r="P7" s="397"/>
    </row>
    <row r="8" spans="1:16" s="1" customFormat="1" ht="60" x14ac:dyDescent="0.2">
      <c r="A8" s="161">
        <v>1</v>
      </c>
      <c r="B8" s="161">
        <v>48150090</v>
      </c>
      <c r="C8" s="153" t="s">
        <v>4228</v>
      </c>
      <c r="D8" s="178" t="s">
        <v>4229</v>
      </c>
      <c r="E8" s="161" t="s">
        <v>4230</v>
      </c>
      <c r="F8" s="398">
        <v>2000000</v>
      </c>
      <c r="G8" s="398">
        <v>2000000</v>
      </c>
      <c r="H8" s="161" t="s">
        <v>4231</v>
      </c>
      <c r="I8" s="157">
        <v>0.65</v>
      </c>
      <c r="J8" s="157">
        <v>0</v>
      </c>
      <c r="K8" s="159">
        <f>120792+14263.62</f>
        <v>135055.62</v>
      </c>
      <c r="L8" s="399">
        <v>0</v>
      </c>
      <c r="M8" s="160">
        <f>G8-K8-L8</f>
        <v>1864944.38</v>
      </c>
      <c r="N8" s="161" t="s">
        <v>4232</v>
      </c>
    </row>
    <row r="9" spans="1:16" ht="60" x14ac:dyDescent="0.2">
      <c r="A9" s="47">
        <v>2</v>
      </c>
      <c r="B9" s="47">
        <v>48140070</v>
      </c>
      <c r="C9" s="153" t="s">
        <v>4233</v>
      </c>
      <c r="D9" s="180" t="s">
        <v>4234</v>
      </c>
      <c r="E9" s="161" t="s">
        <v>4235</v>
      </c>
      <c r="F9" s="398">
        <v>1500000</v>
      </c>
      <c r="G9" s="398">
        <v>1500000</v>
      </c>
      <c r="H9" s="400" t="s">
        <v>4236</v>
      </c>
      <c r="I9" s="401">
        <v>1</v>
      </c>
      <c r="J9" s="401">
        <v>0</v>
      </c>
      <c r="K9" s="402">
        <f>86862+880+10257.03</f>
        <v>97999.03</v>
      </c>
      <c r="L9" s="402">
        <v>0</v>
      </c>
      <c r="M9" s="160">
        <f t="shared" ref="M9:M22" si="0">G9-K9-L9</f>
        <v>1402000.97</v>
      </c>
      <c r="N9" s="47" t="s">
        <v>4232</v>
      </c>
    </row>
    <row r="10" spans="1:16" ht="60" x14ac:dyDescent="0.2">
      <c r="A10" s="47">
        <v>3</v>
      </c>
      <c r="B10" s="47">
        <v>48140040</v>
      </c>
      <c r="C10" s="153" t="s">
        <v>4237</v>
      </c>
      <c r="D10" s="180" t="s">
        <v>4238</v>
      </c>
      <c r="E10" s="161" t="s">
        <v>4235</v>
      </c>
      <c r="F10" s="398">
        <v>1125000</v>
      </c>
      <c r="G10" s="398">
        <v>1125000</v>
      </c>
      <c r="H10" s="400" t="s">
        <v>4236</v>
      </c>
      <c r="I10" s="401">
        <v>1</v>
      </c>
      <c r="J10" s="401">
        <v>0</v>
      </c>
      <c r="K10" s="159">
        <f>69101+2278.56+8159.73</f>
        <v>79539.289999999994</v>
      </c>
      <c r="L10" s="159">
        <v>22694</v>
      </c>
      <c r="M10" s="160">
        <f t="shared" si="0"/>
        <v>1022766.71</v>
      </c>
      <c r="N10" s="161" t="s">
        <v>4232</v>
      </c>
    </row>
    <row r="11" spans="1:16" ht="60" x14ac:dyDescent="0.2">
      <c r="A11" s="47">
        <v>4</v>
      </c>
      <c r="B11" s="47">
        <v>48150110</v>
      </c>
      <c r="C11" s="153" t="s">
        <v>4824</v>
      </c>
      <c r="D11" s="178" t="s">
        <v>4240</v>
      </c>
      <c r="E11" s="161" t="s">
        <v>4235</v>
      </c>
      <c r="F11" s="398">
        <v>3875000</v>
      </c>
      <c r="G11" s="398">
        <v>3875000</v>
      </c>
      <c r="H11" s="400" t="s">
        <v>4231</v>
      </c>
      <c r="I11" s="401">
        <v>1</v>
      </c>
      <c r="J11" s="401">
        <v>0</v>
      </c>
      <c r="K11" s="402">
        <f>216125+25520.94</f>
        <v>241645.94</v>
      </c>
      <c r="L11" s="402">
        <v>0</v>
      </c>
      <c r="M11" s="160">
        <f t="shared" si="0"/>
        <v>3633354.06</v>
      </c>
      <c r="N11" s="47" t="s">
        <v>4232</v>
      </c>
    </row>
    <row r="12" spans="1:16" ht="60" x14ac:dyDescent="0.2">
      <c r="A12" s="47">
        <v>5</v>
      </c>
      <c r="B12" s="47">
        <v>48160100</v>
      </c>
      <c r="C12" s="46" t="s">
        <v>4241</v>
      </c>
      <c r="D12" s="178" t="s">
        <v>4242</v>
      </c>
      <c r="E12" s="161" t="s">
        <v>4230</v>
      </c>
      <c r="F12" s="398">
        <v>1375000</v>
      </c>
      <c r="G12" s="398">
        <v>1375000</v>
      </c>
      <c r="H12" s="400" t="s">
        <v>4231</v>
      </c>
      <c r="I12" s="401">
        <v>0.65</v>
      </c>
      <c r="J12" s="401">
        <v>0</v>
      </c>
      <c r="K12" s="403">
        <f>73937+16123.68</f>
        <v>90060.68</v>
      </c>
      <c r="L12" s="403">
        <v>0</v>
      </c>
      <c r="M12" s="160">
        <f t="shared" si="0"/>
        <v>1284939.32</v>
      </c>
      <c r="N12" s="161" t="s">
        <v>4232</v>
      </c>
    </row>
    <row r="13" spans="1:16" ht="60" x14ac:dyDescent="0.2">
      <c r="A13" s="47">
        <v>6</v>
      </c>
      <c r="B13" s="47">
        <v>48130053</v>
      </c>
      <c r="C13" s="46" t="s">
        <v>4243</v>
      </c>
      <c r="D13" s="46" t="s">
        <v>4244</v>
      </c>
      <c r="E13" s="46" t="s">
        <v>4235</v>
      </c>
      <c r="F13" s="404">
        <v>4000000</v>
      </c>
      <c r="G13" s="405">
        <v>4000000</v>
      </c>
      <c r="H13" s="406" t="s">
        <v>4245</v>
      </c>
      <c r="I13" s="407">
        <v>0</v>
      </c>
      <c r="J13" s="407">
        <v>0</v>
      </c>
      <c r="K13" s="408">
        <v>0</v>
      </c>
      <c r="L13" s="159" t="s">
        <v>4825</v>
      </c>
      <c r="M13" s="160">
        <v>4000000</v>
      </c>
      <c r="N13" s="161" t="s">
        <v>4232</v>
      </c>
    </row>
    <row r="14" spans="1:16" ht="60" x14ac:dyDescent="0.2">
      <c r="A14" s="47">
        <v>7</v>
      </c>
      <c r="B14" s="47">
        <v>48150060</v>
      </c>
      <c r="C14" s="46" t="s">
        <v>4246</v>
      </c>
      <c r="D14" s="46" t="s">
        <v>4247</v>
      </c>
      <c r="E14" s="46" t="s">
        <v>4235</v>
      </c>
      <c r="F14" s="404">
        <v>2875000</v>
      </c>
      <c r="G14" s="405">
        <v>2875000</v>
      </c>
      <c r="H14" s="406" t="s">
        <v>4245</v>
      </c>
      <c r="I14" s="407">
        <v>0</v>
      </c>
      <c r="J14" s="407">
        <v>0</v>
      </c>
      <c r="K14" s="408">
        <v>0</v>
      </c>
      <c r="L14" s="159" t="s">
        <v>4825</v>
      </c>
      <c r="M14" s="160">
        <v>2875000</v>
      </c>
      <c r="N14" s="161" t="s">
        <v>4232</v>
      </c>
    </row>
    <row r="15" spans="1:16" s="12" customFormat="1" ht="60" x14ac:dyDescent="0.2">
      <c r="A15" s="47">
        <v>8</v>
      </c>
      <c r="B15" s="47">
        <v>48170090</v>
      </c>
      <c r="C15" s="46" t="s">
        <v>4248</v>
      </c>
      <c r="D15" s="46" t="s">
        <v>4249</v>
      </c>
      <c r="E15" s="46" t="s">
        <v>4230</v>
      </c>
      <c r="F15" s="404">
        <v>1437500</v>
      </c>
      <c r="G15" s="405">
        <v>1437500</v>
      </c>
      <c r="H15" s="406" t="s">
        <v>4245</v>
      </c>
      <c r="I15" s="407">
        <v>0</v>
      </c>
      <c r="J15" s="407">
        <v>0</v>
      </c>
      <c r="K15" s="408">
        <v>0</v>
      </c>
      <c r="L15" s="159" t="s">
        <v>4825</v>
      </c>
      <c r="M15" s="160">
        <v>1437500</v>
      </c>
      <c r="N15" s="161" t="s">
        <v>4232</v>
      </c>
    </row>
    <row r="16" spans="1:16" s="12" customFormat="1" ht="60" x14ac:dyDescent="0.2">
      <c r="A16" s="47">
        <v>9</v>
      </c>
      <c r="B16" s="47">
        <v>48140061</v>
      </c>
      <c r="C16" s="46" t="s">
        <v>4250</v>
      </c>
      <c r="D16" s="46" t="s">
        <v>4251</v>
      </c>
      <c r="E16" s="46" t="s">
        <v>4235</v>
      </c>
      <c r="F16" s="404">
        <v>1375000</v>
      </c>
      <c r="G16" s="405">
        <v>1375000</v>
      </c>
      <c r="H16" s="406" t="s">
        <v>4252</v>
      </c>
      <c r="I16" s="407">
        <v>0</v>
      </c>
      <c r="J16" s="407">
        <v>0</v>
      </c>
      <c r="K16" s="409">
        <v>0</v>
      </c>
      <c r="L16" s="158" t="s">
        <v>4825</v>
      </c>
      <c r="M16" s="160">
        <v>1375000</v>
      </c>
      <c r="N16" s="410" t="s">
        <v>4232</v>
      </c>
    </row>
    <row r="17" spans="1:16" s="12" customFormat="1" x14ac:dyDescent="0.2">
      <c r="A17" s="410"/>
      <c r="B17" s="47"/>
      <c r="C17" s="410"/>
      <c r="D17" s="410"/>
      <c r="E17" s="410"/>
      <c r="F17" s="154"/>
      <c r="G17" s="154"/>
      <c r="H17" s="410"/>
      <c r="I17" s="410"/>
      <c r="J17" s="410"/>
      <c r="K17" s="158"/>
      <c r="L17" s="411"/>
      <c r="M17" s="160">
        <f t="shared" si="0"/>
        <v>0</v>
      </c>
      <c r="N17" s="410"/>
    </row>
    <row r="18" spans="1:16" s="12" customFormat="1" ht="15.75" hidden="1" x14ac:dyDescent="0.2">
      <c r="A18" s="410"/>
      <c r="B18" s="412"/>
      <c r="C18" s="412"/>
      <c r="D18" s="410"/>
      <c r="E18" s="410"/>
      <c r="F18" s="154"/>
      <c r="G18" s="154"/>
      <c r="H18" s="410"/>
      <c r="I18" s="410"/>
      <c r="J18" s="410"/>
      <c r="K18" s="158"/>
      <c r="L18" s="411"/>
      <c r="M18" s="160">
        <f t="shared" si="0"/>
        <v>0</v>
      </c>
      <c r="N18" s="410"/>
    </row>
    <row r="19" spans="1:16" s="12" customFormat="1" hidden="1" x14ac:dyDescent="0.2">
      <c r="A19" s="47"/>
      <c r="B19" s="47"/>
      <c r="C19" s="410"/>
      <c r="D19" s="410"/>
      <c r="E19" s="410"/>
      <c r="F19" s="167"/>
      <c r="G19" s="154"/>
      <c r="H19" s="406"/>
      <c r="I19" s="406"/>
      <c r="J19" s="406"/>
      <c r="K19" s="158"/>
      <c r="L19" s="158"/>
      <c r="M19" s="160">
        <f t="shared" si="0"/>
        <v>0</v>
      </c>
      <c r="N19" s="410"/>
    </row>
    <row r="20" spans="1:16" s="12" customFormat="1" hidden="1" x14ac:dyDescent="0.2">
      <c r="A20" s="410"/>
      <c r="B20" s="47"/>
      <c r="C20" s="410"/>
      <c r="D20" s="410"/>
      <c r="E20" s="410"/>
      <c r="F20" s="154"/>
      <c r="G20" s="154"/>
      <c r="H20" s="410"/>
      <c r="I20" s="410"/>
      <c r="J20" s="410"/>
      <c r="K20" s="158"/>
      <c r="L20" s="411"/>
      <c r="M20" s="160">
        <f t="shared" si="0"/>
        <v>0</v>
      </c>
      <c r="N20" s="410"/>
    </row>
    <row r="21" spans="1:16" s="12" customFormat="1" ht="16.5" thickBot="1" x14ac:dyDescent="0.25">
      <c r="A21" s="410"/>
      <c r="B21" s="412"/>
      <c r="C21" s="412"/>
      <c r="D21" s="410"/>
      <c r="E21" s="413"/>
      <c r="F21" s="414"/>
      <c r="G21" s="414"/>
      <c r="H21" s="410"/>
      <c r="I21" s="413"/>
      <c r="J21" s="413"/>
      <c r="K21" s="415"/>
      <c r="L21" s="416"/>
      <c r="M21" s="417"/>
      <c r="N21" s="413"/>
    </row>
    <row r="22" spans="1:16" s="12" customFormat="1" ht="16.5" thickBot="1" x14ac:dyDescent="0.25">
      <c r="A22" s="388"/>
      <c r="B22" s="418"/>
      <c r="C22" s="388"/>
      <c r="D22" s="388"/>
      <c r="E22" s="419" t="s">
        <v>38</v>
      </c>
      <c r="F22" s="420">
        <f>SUM(F8:F21)</f>
        <v>19562500</v>
      </c>
      <c r="G22" s="421">
        <f>SUM(G8:G21)</f>
        <v>19562500</v>
      </c>
      <c r="H22" s="422"/>
      <c r="I22" s="423"/>
      <c r="J22" s="423"/>
      <c r="K22" s="420">
        <f>SUM(K8:K21)</f>
        <v>644300.56000000006</v>
      </c>
      <c r="L22" s="424">
        <f>SUM(L8:L21)</f>
        <v>22694</v>
      </c>
      <c r="M22" s="425">
        <f t="shared" si="0"/>
        <v>18895505.440000001</v>
      </c>
      <c r="N22" s="422"/>
      <c r="O22" s="426"/>
      <c r="P22" s="1064"/>
    </row>
    <row r="23" spans="1:16" s="12" customFormat="1" ht="15.75" x14ac:dyDescent="0.2">
      <c r="A23" s="388"/>
      <c r="B23" s="418"/>
      <c r="C23" s="427"/>
      <c r="D23" s="427"/>
      <c r="E23" s="427"/>
      <c r="F23" s="428"/>
      <c r="G23" s="428"/>
      <c r="H23" s="427"/>
      <c r="I23" s="427"/>
      <c r="J23" s="427"/>
      <c r="K23" s="428"/>
      <c r="L23" s="388"/>
      <c r="M23" s="388"/>
      <c r="N23" s="388"/>
      <c r="O23" s="426"/>
      <c r="P23" s="1064"/>
    </row>
    <row r="24" spans="1:16" s="12" customFormat="1" x14ac:dyDescent="0.2">
      <c r="A24" s="388"/>
      <c r="B24" s="418"/>
      <c r="C24" s="429"/>
      <c r="D24" s="429"/>
      <c r="E24" s="429"/>
      <c r="F24" s="430"/>
      <c r="G24" s="430"/>
      <c r="H24" s="429"/>
      <c r="I24" s="429"/>
      <c r="J24" s="429"/>
      <c r="K24" s="391"/>
      <c r="L24" s="388"/>
      <c r="M24" s="388"/>
      <c r="N24" s="388"/>
      <c r="O24" s="426"/>
      <c r="P24" s="1064"/>
    </row>
    <row r="25" spans="1:16" s="12" customFormat="1" x14ac:dyDescent="0.2">
      <c r="A25" s="388"/>
      <c r="B25" s="418"/>
      <c r="C25" s="429"/>
      <c r="D25" s="429"/>
      <c r="E25" s="429"/>
      <c r="F25" s="430"/>
      <c r="G25" s="430"/>
      <c r="H25" s="429"/>
      <c r="I25" s="429"/>
      <c r="J25" s="429"/>
      <c r="L25" s="388"/>
      <c r="M25" s="388"/>
      <c r="N25" s="388"/>
      <c r="O25" s="426"/>
      <c r="P25" s="426"/>
    </row>
    <row r="26" spans="1:16" s="12" customFormat="1" x14ac:dyDescent="0.2">
      <c r="A26" s="388"/>
      <c r="B26" s="418"/>
      <c r="C26" s="388"/>
      <c r="D26" s="388"/>
      <c r="E26" s="388"/>
      <c r="F26" s="391"/>
      <c r="G26" s="391"/>
      <c r="H26" s="388"/>
      <c r="I26" s="388"/>
      <c r="J26" s="388"/>
      <c r="L26" s="388"/>
      <c r="M26" s="388"/>
      <c r="N26" s="388"/>
      <c r="O26" s="426"/>
      <c r="P26" s="426"/>
    </row>
  </sheetData>
  <mergeCells count="18">
    <mergeCell ref="J5:J7"/>
    <mergeCell ref="C1:D1"/>
    <mergeCell ref="C2:D2"/>
    <mergeCell ref="C3:D3"/>
    <mergeCell ref="A5:A7"/>
    <mergeCell ref="B5:B7"/>
    <mergeCell ref="C5:C7"/>
    <mergeCell ref="D5:D7"/>
    <mergeCell ref="E5:E7"/>
    <mergeCell ref="F5:F7"/>
    <mergeCell ref="G5:G7"/>
    <mergeCell ref="H5:H7"/>
    <mergeCell ref="I5:I7"/>
    <mergeCell ref="K5:K7"/>
    <mergeCell ref="L5:L7"/>
    <mergeCell ref="M5:M7"/>
    <mergeCell ref="N5:N7"/>
    <mergeCell ref="P22:P2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topLeftCell="A10" workbookViewId="0">
      <selection activeCell="C14" sqref="C14"/>
    </sheetView>
  </sheetViews>
  <sheetFormatPr defaultRowHeight="15" x14ac:dyDescent="0.2"/>
  <cols>
    <col min="1" max="1" width="10.109375" style="241" customWidth="1"/>
    <col min="2" max="2" width="17.21875" style="241" customWidth="1"/>
    <col min="3" max="3" width="20.77734375" style="241" customWidth="1"/>
    <col min="4" max="4" width="26.77734375" style="241" customWidth="1"/>
    <col min="5" max="5" width="21.6640625" style="241" customWidth="1"/>
    <col min="6" max="6" width="14.5546875" style="241" customWidth="1"/>
    <col min="7" max="7" width="14.33203125" style="241" customWidth="1"/>
    <col min="8" max="9" width="12.88671875" style="241" customWidth="1"/>
    <col min="10" max="10" width="13.33203125" style="241" customWidth="1"/>
    <col min="11" max="11" width="12.88671875" style="241" customWidth="1"/>
    <col min="12" max="14" width="13.21875" style="241" customWidth="1"/>
    <col min="15" max="15" width="12.109375" style="241" customWidth="1"/>
    <col min="16" max="16" width="11.5546875" style="241" customWidth="1"/>
    <col min="17" max="17" width="9.6640625" style="241" bestFit="1" customWidth="1"/>
    <col min="18" max="18" width="7.77734375" style="241" customWidth="1"/>
    <col min="19" max="19" width="12.6640625" style="241" customWidth="1"/>
    <col min="20" max="21" width="12.5546875" style="241" customWidth="1"/>
    <col min="22" max="16384" width="8.88671875" style="241"/>
  </cols>
  <sheetData>
    <row r="1" spans="1:14" ht="15.75" x14ac:dyDescent="0.2">
      <c r="A1" s="162"/>
      <c r="B1" s="385" t="s">
        <v>3</v>
      </c>
      <c r="C1" s="1039" t="s">
        <v>4226</v>
      </c>
      <c r="D1" s="1041"/>
      <c r="E1" s="386"/>
      <c r="F1" s="162"/>
      <c r="I1" s="12"/>
    </row>
    <row r="2" spans="1:14" ht="15.75" x14ac:dyDescent="0.2">
      <c r="A2" s="162"/>
      <c r="B2" s="385" t="s">
        <v>4</v>
      </c>
      <c r="C2" s="1045">
        <v>42440</v>
      </c>
      <c r="D2" s="1046"/>
      <c r="E2" s="390"/>
      <c r="F2" s="162"/>
      <c r="G2" s="12"/>
      <c r="H2" s="33"/>
      <c r="I2" s="12"/>
      <c r="J2" s="12"/>
      <c r="M2" s="34"/>
    </row>
    <row r="3" spans="1:14" ht="15.75" x14ac:dyDescent="0.2">
      <c r="A3" s="162"/>
      <c r="B3" s="385" t="s">
        <v>5</v>
      </c>
      <c r="C3" s="1047"/>
      <c r="D3" s="1048"/>
      <c r="E3" s="394"/>
      <c r="F3" s="162"/>
    </row>
    <row r="4" spans="1:14" ht="15.75" x14ac:dyDescent="0.2">
      <c r="A4" s="162"/>
      <c r="B4" s="395"/>
      <c r="C4" s="396"/>
      <c r="D4" s="163"/>
      <c r="E4" s="163"/>
      <c r="F4" s="162"/>
    </row>
    <row r="5" spans="1:14" x14ac:dyDescent="0.2">
      <c r="A5" s="1049" t="s">
        <v>10</v>
      </c>
      <c r="B5" s="1066" t="s">
        <v>4253</v>
      </c>
      <c r="C5" s="1067"/>
      <c r="D5" s="1067"/>
      <c r="E5" s="1067"/>
      <c r="F5" s="1067"/>
      <c r="G5" s="1067"/>
      <c r="H5" s="1067"/>
      <c r="I5" s="1067"/>
      <c r="J5" s="1067"/>
      <c r="K5" s="1067"/>
      <c r="L5" s="1067"/>
      <c r="M5" s="1067"/>
      <c r="N5" s="1068"/>
    </row>
    <row r="6" spans="1:14" x14ac:dyDescent="0.2">
      <c r="A6" s="1050"/>
      <c r="B6" s="1069"/>
      <c r="C6" s="1070"/>
      <c r="D6" s="1070"/>
      <c r="E6" s="1070"/>
      <c r="F6" s="1070"/>
      <c r="G6" s="1070"/>
      <c r="H6" s="1070"/>
      <c r="I6" s="1070"/>
      <c r="J6" s="1070"/>
      <c r="K6" s="1070"/>
      <c r="L6" s="1070"/>
      <c r="M6" s="1070"/>
      <c r="N6" s="1071"/>
    </row>
    <row r="7" spans="1:14" s="1" customFormat="1" x14ac:dyDescent="0.2">
      <c r="A7" s="1051"/>
      <c r="B7" s="1072"/>
      <c r="C7" s="1073"/>
      <c r="D7" s="1073"/>
      <c r="E7" s="1073"/>
      <c r="F7" s="1073"/>
      <c r="G7" s="1073"/>
      <c r="H7" s="1073"/>
      <c r="I7" s="1073"/>
      <c r="J7" s="1073"/>
      <c r="K7" s="1073"/>
      <c r="L7" s="1073"/>
      <c r="M7" s="1073"/>
      <c r="N7" s="1074"/>
    </row>
    <row r="8" spans="1:14" s="1" customFormat="1" ht="31.5" x14ac:dyDescent="0.2">
      <c r="A8" s="431"/>
      <c r="B8" s="432" t="s">
        <v>4254</v>
      </c>
      <c r="C8" s="432" t="s">
        <v>4826</v>
      </c>
      <c r="D8" s="432" t="s">
        <v>4256</v>
      </c>
      <c r="E8" s="432" t="s">
        <v>4257</v>
      </c>
      <c r="F8" s="1075" t="s">
        <v>4827</v>
      </c>
      <c r="G8" s="1076"/>
      <c r="H8" s="1076"/>
      <c r="I8" s="1076"/>
      <c r="J8" s="1076"/>
      <c r="K8" s="1076"/>
      <c r="L8" s="1076"/>
      <c r="M8" s="1076"/>
      <c r="N8" s="1077"/>
    </row>
    <row r="9" spans="1:14" s="1" customFormat="1" x14ac:dyDescent="0.2">
      <c r="A9" s="161">
        <v>1</v>
      </c>
      <c r="B9" s="433">
        <v>8000000</v>
      </c>
      <c r="C9" s="434">
        <v>6000000</v>
      </c>
      <c r="D9" s="434">
        <v>473306</v>
      </c>
      <c r="E9" s="434">
        <f>SUM(C9,-D9)</f>
        <v>5526694</v>
      </c>
      <c r="F9" s="1039"/>
      <c r="G9" s="1040"/>
      <c r="H9" s="1040"/>
      <c r="I9" s="1040"/>
      <c r="J9" s="1040"/>
      <c r="K9" s="1040"/>
      <c r="L9" s="1040"/>
      <c r="M9" s="1040"/>
      <c r="N9" s="1041"/>
    </row>
    <row r="10" spans="1:14" x14ac:dyDescent="0.2">
      <c r="A10" s="47">
        <v>2</v>
      </c>
      <c r="B10" s="433">
        <v>3000000</v>
      </c>
      <c r="C10" s="434">
        <v>1500000</v>
      </c>
      <c r="D10" s="434">
        <v>141629.75</v>
      </c>
      <c r="E10" s="434">
        <f>SUM(C10,-D10)</f>
        <v>1358370.25</v>
      </c>
      <c r="F10" s="1039" t="s">
        <v>4828</v>
      </c>
      <c r="G10" s="1040"/>
      <c r="H10" s="1040"/>
      <c r="I10" s="1040"/>
      <c r="J10" s="1040"/>
      <c r="K10" s="1040"/>
      <c r="L10" s="1040"/>
      <c r="M10" s="1040"/>
      <c r="N10" s="1041"/>
    </row>
    <row r="11" spans="1:14" x14ac:dyDescent="0.2">
      <c r="A11" s="47">
        <v>3</v>
      </c>
      <c r="B11" s="433">
        <v>2250000</v>
      </c>
      <c r="C11" s="434">
        <v>1125000</v>
      </c>
      <c r="D11" s="434">
        <v>101506</v>
      </c>
      <c r="E11" s="434">
        <f>SUM(C11,-D11)</f>
        <v>1023494</v>
      </c>
      <c r="F11" s="1039" t="s">
        <v>4829</v>
      </c>
      <c r="G11" s="1040"/>
      <c r="H11" s="1040"/>
      <c r="I11" s="1040"/>
      <c r="J11" s="1040"/>
      <c r="K11" s="1040"/>
      <c r="L11" s="1040"/>
      <c r="M11" s="1040"/>
      <c r="N11" s="1041"/>
    </row>
    <row r="12" spans="1:14" x14ac:dyDescent="0.2">
      <c r="A12" s="47">
        <v>4</v>
      </c>
      <c r="B12" s="433">
        <v>7750000</v>
      </c>
      <c r="C12" s="434">
        <v>3875000</v>
      </c>
      <c r="D12" s="434">
        <v>353139</v>
      </c>
      <c r="E12" s="434">
        <f>SUM(C12,-D12)</f>
        <v>3521861</v>
      </c>
      <c r="F12" s="1039"/>
      <c r="G12" s="1040"/>
      <c r="H12" s="1040"/>
      <c r="I12" s="1040"/>
      <c r="J12" s="1040"/>
      <c r="K12" s="1040"/>
      <c r="L12" s="1040"/>
      <c r="M12" s="1040"/>
      <c r="N12" s="1041"/>
    </row>
    <row r="13" spans="1:14" x14ac:dyDescent="0.2">
      <c r="A13" s="47">
        <v>5</v>
      </c>
      <c r="B13" s="433">
        <v>5500000</v>
      </c>
      <c r="C13" s="434">
        <v>4125000</v>
      </c>
      <c r="D13" s="434">
        <v>331575</v>
      </c>
      <c r="E13" s="435">
        <f>SUM(C13,-D13)</f>
        <v>3793425</v>
      </c>
      <c r="F13" s="1039" t="s">
        <v>4830</v>
      </c>
      <c r="G13" s="1040"/>
      <c r="H13" s="1040"/>
      <c r="I13" s="1040"/>
      <c r="J13" s="1040"/>
      <c r="K13" s="1040"/>
      <c r="L13" s="1040"/>
      <c r="M13" s="1040"/>
      <c r="N13" s="1041"/>
    </row>
    <row r="14" spans="1:14" ht="120" x14ac:dyDescent="0.2">
      <c r="A14" s="197">
        <v>6</v>
      </c>
      <c r="B14" s="190">
        <v>8000000</v>
      </c>
      <c r="C14" s="190">
        <v>4000000</v>
      </c>
      <c r="D14" s="190">
        <v>0</v>
      </c>
      <c r="E14" s="198">
        <f>C14-D14</f>
        <v>4000000</v>
      </c>
      <c r="F14" s="3" t="s">
        <v>4261</v>
      </c>
      <c r="G14" s="6" t="s">
        <v>4262</v>
      </c>
      <c r="H14" s="6" t="s">
        <v>4263</v>
      </c>
      <c r="I14" s="238"/>
      <c r="J14" s="238"/>
      <c r="K14" s="238"/>
      <c r="L14" s="238"/>
      <c r="M14" s="239"/>
    </row>
    <row r="15" spans="1:14" ht="120" x14ac:dyDescent="0.2">
      <c r="A15" s="47">
        <v>7</v>
      </c>
      <c r="B15" s="190">
        <v>5750000</v>
      </c>
      <c r="C15" s="190">
        <v>2875000</v>
      </c>
      <c r="D15" s="190">
        <v>0</v>
      </c>
      <c r="E15" s="196">
        <f>C15-D15</f>
        <v>2875000</v>
      </c>
      <c r="F15" s="3" t="s">
        <v>4261</v>
      </c>
      <c r="G15" s="6" t="s">
        <v>4262</v>
      </c>
      <c r="H15" s="6" t="s">
        <v>4263</v>
      </c>
      <c r="I15" s="238"/>
      <c r="J15" s="238"/>
      <c r="K15" s="238"/>
      <c r="L15" s="238"/>
      <c r="M15" s="239"/>
    </row>
    <row r="16" spans="1:14" ht="120" x14ac:dyDescent="0.2">
      <c r="A16" s="47">
        <v>8</v>
      </c>
      <c r="B16" s="190">
        <v>5750000</v>
      </c>
      <c r="C16" s="190">
        <v>4312500</v>
      </c>
      <c r="D16" s="190">
        <v>0</v>
      </c>
      <c r="E16" s="196">
        <f>C16-D16</f>
        <v>4312500</v>
      </c>
      <c r="F16" s="3" t="s">
        <v>4261</v>
      </c>
      <c r="G16" s="6" t="s">
        <v>4262</v>
      </c>
      <c r="H16" s="6" t="s">
        <v>4263</v>
      </c>
      <c r="I16" s="238"/>
      <c r="J16" s="238"/>
      <c r="K16" s="238"/>
      <c r="L16" s="238"/>
      <c r="M16" s="239"/>
    </row>
    <row r="17" spans="1:14" ht="120.75" thickBot="1" x14ac:dyDescent="0.25">
      <c r="A17" s="47">
        <v>9</v>
      </c>
      <c r="B17" s="190">
        <v>2750000</v>
      </c>
      <c r="C17" s="190">
        <v>1375000</v>
      </c>
      <c r="D17" s="190">
        <v>0</v>
      </c>
      <c r="E17" s="200">
        <f>C17-D17</f>
        <v>1375000</v>
      </c>
      <c r="F17" s="3" t="s">
        <v>4261</v>
      </c>
      <c r="G17" s="6" t="s">
        <v>4262</v>
      </c>
      <c r="H17" s="6" t="s">
        <v>4263</v>
      </c>
      <c r="I17" s="238"/>
      <c r="J17" s="238"/>
      <c r="K17" s="238"/>
      <c r="L17" s="238"/>
      <c r="M17" s="239"/>
    </row>
    <row r="18" spans="1:14" ht="15.75" thickBot="1" x14ac:dyDescent="0.25">
      <c r="A18" s="410"/>
      <c r="B18" s="237"/>
      <c r="C18" s="436">
        <f>SUM(C9:C17)</f>
        <v>29187500</v>
      </c>
      <c r="D18" s="437">
        <f>SUM(D9:D17)</f>
        <v>1401155.75</v>
      </c>
      <c r="E18" s="438">
        <f>SUM(E9:E17)</f>
        <v>27786344.25</v>
      </c>
      <c r="F18" s="238"/>
      <c r="G18" s="238"/>
      <c r="H18" s="238"/>
      <c r="I18" s="238"/>
      <c r="J18" s="238"/>
      <c r="K18" s="238"/>
      <c r="L18" s="238"/>
      <c r="M18" s="238"/>
      <c r="N18" s="239"/>
    </row>
    <row r="19" spans="1:14" x14ac:dyDescent="0.2">
      <c r="A19" s="2"/>
      <c r="B19" s="917"/>
      <c r="C19" s="918"/>
      <c r="D19" s="918"/>
      <c r="E19" s="1065"/>
      <c r="F19" s="918"/>
      <c r="G19" s="918"/>
      <c r="H19" s="918"/>
      <c r="I19" s="918"/>
      <c r="J19" s="918"/>
      <c r="K19" s="918"/>
      <c r="L19" s="918"/>
      <c r="M19" s="918"/>
      <c r="N19" s="919"/>
    </row>
    <row r="20" spans="1:14" s="12" customFormat="1" x14ac:dyDescent="0.2">
      <c r="A20" s="2"/>
      <c r="B20" s="917"/>
      <c r="C20" s="918"/>
      <c r="D20" s="918"/>
      <c r="E20" s="918"/>
      <c r="F20" s="918"/>
      <c r="G20" s="918"/>
      <c r="H20" s="918"/>
      <c r="I20" s="918"/>
      <c r="J20" s="918"/>
      <c r="K20" s="918"/>
      <c r="L20" s="918"/>
      <c r="M20" s="918"/>
      <c r="N20" s="919"/>
    </row>
    <row r="21" spans="1:14" s="12" customFormat="1" x14ac:dyDescent="0.2">
      <c r="A21" s="2"/>
      <c r="B21" s="917"/>
      <c r="C21" s="918"/>
      <c r="D21" s="918"/>
      <c r="E21" s="918"/>
      <c r="F21" s="918"/>
      <c r="G21" s="918"/>
      <c r="H21" s="918"/>
      <c r="I21" s="918"/>
      <c r="J21" s="918"/>
      <c r="K21" s="918"/>
      <c r="L21" s="918"/>
      <c r="M21" s="918"/>
      <c r="N21" s="919"/>
    </row>
    <row r="22" spans="1:14" x14ac:dyDescent="0.2">
      <c r="A22" s="2"/>
      <c r="B22" s="917"/>
      <c r="C22" s="918"/>
      <c r="D22" s="918"/>
      <c r="E22" s="918"/>
      <c r="F22" s="918"/>
      <c r="G22" s="918"/>
      <c r="H22" s="918"/>
      <c r="I22" s="918"/>
      <c r="J22" s="918"/>
      <c r="K22" s="918"/>
      <c r="L22" s="918"/>
      <c r="M22" s="918"/>
      <c r="N22" s="919"/>
    </row>
    <row r="23" spans="1:14" x14ac:dyDescent="0.2">
      <c r="A23" s="2"/>
      <c r="B23" s="917"/>
      <c r="C23" s="918"/>
      <c r="D23" s="918"/>
      <c r="E23" s="918"/>
      <c r="F23" s="918"/>
      <c r="G23" s="918"/>
      <c r="H23" s="918"/>
      <c r="I23" s="918"/>
      <c r="J23" s="918"/>
      <c r="K23" s="918"/>
      <c r="L23" s="918"/>
      <c r="M23" s="918"/>
      <c r="N23" s="919"/>
    </row>
    <row r="24" spans="1:14" s="12" customFormat="1" x14ac:dyDescent="0.2">
      <c r="A24" s="2"/>
      <c r="B24" s="917"/>
      <c r="C24" s="918"/>
      <c r="D24" s="918"/>
      <c r="E24" s="918"/>
      <c r="F24" s="918"/>
      <c r="G24" s="918"/>
      <c r="H24" s="918"/>
      <c r="I24" s="918"/>
      <c r="J24" s="918"/>
      <c r="K24" s="918"/>
      <c r="L24" s="918"/>
      <c r="M24" s="918"/>
      <c r="N24" s="919"/>
    </row>
    <row r="25" spans="1:14" s="12" customFormat="1" x14ac:dyDescent="0.2">
      <c r="A25" s="2"/>
      <c r="B25" s="917"/>
      <c r="C25" s="918"/>
      <c r="D25" s="918"/>
      <c r="E25" s="918"/>
      <c r="F25" s="918"/>
      <c r="G25" s="918"/>
      <c r="H25" s="918"/>
      <c r="I25" s="918"/>
      <c r="J25" s="918"/>
      <c r="K25" s="918"/>
      <c r="L25" s="918"/>
      <c r="M25" s="918"/>
      <c r="N25" s="919"/>
    </row>
    <row r="26" spans="1:14" x14ac:dyDescent="0.2">
      <c r="A26" s="2"/>
      <c r="B26" s="917"/>
      <c r="C26" s="918"/>
      <c r="D26" s="918"/>
      <c r="E26" s="918"/>
      <c r="F26" s="918"/>
      <c r="G26" s="918"/>
      <c r="H26" s="918"/>
      <c r="I26" s="918"/>
      <c r="J26" s="918"/>
      <c r="K26" s="918"/>
      <c r="L26" s="918"/>
      <c r="M26" s="918"/>
      <c r="N26" s="919"/>
    </row>
    <row r="27" spans="1:14" x14ac:dyDescent="0.2">
      <c r="A27" s="2"/>
      <c r="B27" s="917"/>
      <c r="C27" s="918"/>
      <c r="D27" s="918"/>
      <c r="E27" s="918"/>
      <c r="F27" s="918"/>
      <c r="G27" s="918"/>
      <c r="H27" s="918"/>
      <c r="I27" s="918"/>
      <c r="J27" s="918"/>
      <c r="K27" s="918"/>
      <c r="L27" s="918"/>
      <c r="M27" s="918"/>
      <c r="N27" s="919"/>
    </row>
  </sheetData>
  <protectedRanges>
    <protectedRange algorithmName="SHA-512" hashValue="w6IV9f/mBnotPkTzhUIIC3RTxJCLujQczdOZ8iXeO8vG5FGM42dfyA1BPwE1sS+UokrYrHsowEjKYJsSEeUmqA==" saltValue="52hfZ4YZrzfgxoni7Ifd5w==" spinCount="100000" sqref="B14" name="Range2"/>
    <protectedRange algorithmName="SHA-512" hashValue="w6IV9f/mBnotPkTzhUIIC3RTxJCLujQczdOZ8iXeO8vG5FGM42dfyA1BPwE1sS+UokrYrHsowEjKYJsSEeUmqA==" saltValue="52hfZ4YZrzfgxoni7Ifd5w==" spinCount="100000" sqref="D14:D17" name="Range2_1"/>
    <protectedRange algorithmName="SHA-512" hashValue="w6IV9f/mBnotPkTzhUIIC3RTxJCLujQczdOZ8iXeO8vG5FGM42dfyA1BPwE1sS+UokrYrHsowEjKYJsSEeUmqA==" saltValue="52hfZ4YZrzfgxoni7Ifd5w==" spinCount="100000" sqref="B15:B17" name="Range2_2"/>
    <protectedRange algorithmName="SHA-512" hashValue="w6IV9f/mBnotPkTzhUIIC3RTxJCLujQczdOZ8iXeO8vG5FGM42dfyA1BPwE1sS+UokrYrHsowEjKYJsSEeUmqA==" saltValue="52hfZ4YZrzfgxoni7Ifd5w==" spinCount="100000" sqref="C14:C17" name="Range2_1_1"/>
  </protectedRanges>
  <mergeCells count="20">
    <mergeCell ref="B19:N19"/>
    <mergeCell ref="C1:D1"/>
    <mergeCell ref="C2:D2"/>
    <mergeCell ref="C3:D3"/>
    <mergeCell ref="A5:A7"/>
    <mergeCell ref="B5:N7"/>
    <mergeCell ref="F8:N8"/>
    <mergeCell ref="F9:N9"/>
    <mergeCell ref="F10:N10"/>
    <mergeCell ref="F11:N11"/>
    <mergeCell ref="F12:N12"/>
    <mergeCell ref="F13:N13"/>
    <mergeCell ref="B26:N26"/>
    <mergeCell ref="B27:N27"/>
    <mergeCell ref="B20:N20"/>
    <mergeCell ref="B21:N21"/>
    <mergeCell ref="B22:N22"/>
    <mergeCell ref="B23:N23"/>
    <mergeCell ref="B24:N24"/>
    <mergeCell ref="B25:N2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topLeftCell="D13" workbookViewId="0">
      <selection activeCell="F15" sqref="F15"/>
    </sheetView>
  </sheetViews>
  <sheetFormatPr defaultRowHeight="15" x14ac:dyDescent="0.2"/>
  <cols>
    <col min="1" max="1" width="7.88671875" customWidth="1"/>
    <col min="2" max="2" width="12.21875" bestFit="1" customWidth="1"/>
    <col min="3" max="3" width="24" customWidth="1"/>
    <col min="4" max="4" width="51.33203125" customWidth="1"/>
    <col min="5" max="5" width="15.6640625" customWidth="1"/>
    <col min="6" max="6" width="14.5546875" customWidth="1"/>
    <col min="7" max="7" width="14.33203125" customWidth="1"/>
    <col min="8" max="8" width="12.88671875" customWidth="1"/>
    <col min="9" max="9" width="11.21875" bestFit="1" customWidth="1"/>
    <col min="10" max="10" width="13.33203125" customWidth="1"/>
    <col min="11" max="11" width="12.88671875" customWidth="1"/>
    <col min="12" max="12" width="12.5546875" customWidth="1"/>
    <col min="13" max="13" width="12" customWidth="1"/>
    <col min="14" max="14" width="6.109375" bestFit="1" customWidth="1"/>
    <col min="15" max="15" width="12.109375" customWidth="1"/>
    <col min="16" max="16" width="11.5546875" customWidth="1"/>
    <col min="17" max="17" width="9.6640625" bestFit="1" customWidth="1"/>
    <col min="18" max="18" width="7.77734375" customWidth="1"/>
    <col min="19" max="19" width="12.6640625" customWidth="1"/>
    <col min="20" max="21" width="12.5546875" customWidth="1"/>
  </cols>
  <sheetData>
    <row r="1" spans="1:14" ht="15.75" x14ac:dyDescent="0.25">
      <c r="B1" s="5" t="s">
        <v>3</v>
      </c>
      <c r="C1" s="917" t="s">
        <v>4226</v>
      </c>
      <c r="D1" s="919"/>
      <c r="E1" s="22"/>
      <c r="I1" s="12"/>
    </row>
    <row r="2" spans="1:14" ht="15.75" x14ac:dyDescent="0.25">
      <c r="B2" s="5" t="s">
        <v>4</v>
      </c>
      <c r="C2" s="920">
        <v>42353</v>
      </c>
      <c r="D2" s="921"/>
      <c r="E2" s="23"/>
      <c r="G2" s="12"/>
      <c r="H2" s="33"/>
      <c r="I2" s="12"/>
      <c r="J2" s="12"/>
      <c r="M2" s="32">
        <v>42338</v>
      </c>
    </row>
    <row r="3" spans="1:14" ht="15.75" x14ac:dyDescent="0.25">
      <c r="B3" s="5" t="s">
        <v>5</v>
      </c>
      <c r="C3" s="922" t="s">
        <v>4227</v>
      </c>
      <c r="D3" s="923"/>
      <c r="E3" s="24"/>
    </row>
    <row r="4" spans="1:14" ht="15.75" x14ac:dyDescent="0.25">
      <c r="B4" s="8"/>
      <c r="C4" s="9"/>
      <c r="D4" s="1"/>
      <c r="E4" s="1"/>
    </row>
    <row r="5" spans="1:14" x14ac:dyDescent="0.2">
      <c r="A5" s="924" t="s">
        <v>10</v>
      </c>
      <c r="B5" s="937" t="s">
        <v>9</v>
      </c>
      <c r="C5" s="937" t="s">
        <v>16</v>
      </c>
      <c r="D5" s="937" t="s">
        <v>2</v>
      </c>
      <c r="E5" s="937" t="s">
        <v>17</v>
      </c>
      <c r="F5" s="937" t="s">
        <v>29</v>
      </c>
      <c r="G5" s="937" t="s">
        <v>37</v>
      </c>
      <c r="H5" s="924" t="s">
        <v>18</v>
      </c>
      <c r="I5" s="946" t="s">
        <v>11</v>
      </c>
      <c r="J5" s="937" t="s">
        <v>12</v>
      </c>
      <c r="K5" s="924" t="s">
        <v>13</v>
      </c>
      <c r="L5" s="924" t="s">
        <v>1</v>
      </c>
      <c r="M5" s="924" t="s">
        <v>30</v>
      </c>
      <c r="N5" s="924" t="s">
        <v>14</v>
      </c>
    </row>
    <row r="6" spans="1:14" x14ac:dyDescent="0.2">
      <c r="A6" s="925"/>
      <c r="B6" s="937"/>
      <c r="C6" s="937"/>
      <c r="D6" s="937"/>
      <c r="E6" s="937"/>
      <c r="F6" s="937"/>
      <c r="G6" s="937"/>
      <c r="H6" s="925"/>
      <c r="I6" s="947"/>
      <c r="J6" s="937"/>
      <c r="K6" s="925"/>
      <c r="L6" s="925"/>
      <c r="M6" s="925"/>
      <c r="N6" s="925"/>
    </row>
    <row r="7" spans="1:14" s="1" customFormat="1" x14ac:dyDescent="0.2">
      <c r="A7" s="926"/>
      <c r="B7" s="937"/>
      <c r="C7" s="937"/>
      <c r="D7" s="937"/>
      <c r="E7" s="937"/>
      <c r="F7" s="937"/>
      <c r="G7" s="937"/>
      <c r="H7" s="926"/>
      <c r="I7" s="948"/>
      <c r="J7" s="937"/>
      <c r="K7" s="926"/>
      <c r="L7" s="926"/>
      <c r="M7" s="926"/>
      <c r="N7" s="926"/>
    </row>
    <row r="8" spans="1:14" s="1" customFormat="1" ht="60" x14ac:dyDescent="0.2">
      <c r="A8" s="161">
        <v>1</v>
      </c>
      <c r="B8" s="161">
        <v>48150090</v>
      </c>
      <c r="C8" s="153" t="s">
        <v>4228</v>
      </c>
      <c r="D8" s="178" t="s">
        <v>4229</v>
      </c>
      <c r="E8" s="161" t="s">
        <v>4230</v>
      </c>
      <c r="F8" s="179">
        <v>2000000</v>
      </c>
      <c r="G8" s="179">
        <v>2000000</v>
      </c>
      <c r="H8" s="4" t="s">
        <v>4231</v>
      </c>
      <c r="I8" s="25">
        <v>0.1</v>
      </c>
      <c r="J8" s="25">
        <v>0</v>
      </c>
      <c r="K8" s="20">
        <f>144000</f>
        <v>144000</v>
      </c>
      <c r="L8" s="20">
        <v>0</v>
      </c>
      <c r="M8" s="7">
        <f>G8-K8-L8</f>
        <v>1856000</v>
      </c>
      <c r="N8" s="4" t="s">
        <v>4232</v>
      </c>
    </row>
    <row r="9" spans="1:14" ht="60" x14ac:dyDescent="0.2">
      <c r="A9" s="47">
        <v>2</v>
      </c>
      <c r="B9" s="47">
        <v>48140070</v>
      </c>
      <c r="C9" s="153" t="s">
        <v>4233</v>
      </c>
      <c r="D9" s="180" t="s">
        <v>4234</v>
      </c>
      <c r="E9" s="161" t="s">
        <v>4235</v>
      </c>
      <c r="F9" s="181">
        <v>1500000</v>
      </c>
      <c r="G9" s="182">
        <v>1500000</v>
      </c>
      <c r="H9" s="183" t="s">
        <v>4236</v>
      </c>
      <c r="I9" s="184">
        <v>0.1</v>
      </c>
      <c r="J9" s="184">
        <v>0</v>
      </c>
      <c r="K9" s="185">
        <v>108000</v>
      </c>
      <c r="L9" s="185">
        <v>0</v>
      </c>
      <c r="M9" s="7">
        <f t="shared" ref="M9:M22" si="0">G9-K9-L9</f>
        <v>1392000</v>
      </c>
      <c r="N9" s="10" t="s">
        <v>4232</v>
      </c>
    </row>
    <row r="10" spans="1:14" ht="60" x14ac:dyDescent="0.2">
      <c r="A10" s="47">
        <v>3</v>
      </c>
      <c r="B10" s="47">
        <v>48140040</v>
      </c>
      <c r="C10" s="153" t="s">
        <v>4237</v>
      </c>
      <c r="D10" s="180" t="s">
        <v>4238</v>
      </c>
      <c r="E10" s="161" t="s">
        <v>4235</v>
      </c>
      <c r="F10" s="182">
        <v>1125000</v>
      </c>
      <c r="G10" s="182">
        <v>1125000</v>
      </c>
      <c r="H10" s="183" t="s">
        <v>4236</v>
      </c>
      <c r="I10" s="184">
        <v>0.35</v>
      </c>
      <c r="J10" s="184">
        <v>0</v>
      </c>
      <c r="K10" s="186">
        <v>81000</v>
      </c>
      <c r="L10" s="29">
        <v>0</v>
      </c>
      <c r="M10" s="7">
        <f t="shared" si="0"/>
        <v>1044000</v>
      </c>
      <c r="N10" s="4" t="s">
        <v>4232</v>
      </c>
    </row>
    <row r="11" spans="1:14" ht="60" x14ac:dyDescent="0.2">
      <c r="A11" s="47">
        <v>4</v>
      </c>
      <c r="B11" s="47">
        <v>48150110</v>
      </c>
      <c r="C11" s="153" t="s">
        <v>4239</v>
      </c>
      <c r="D11" s="178" t="s">
        <v>4240</v>
      </c>
      <c r="E11" s="161" t="s">
        <v>4235</v>
      </c>
      <c r="F11" s="187">
        <v>3875000</v>
      </c>
      <c r="G11" s="187">
        <v>3875000</v>
      </c>
      <c r="H11" s="183" t="s">
        <v>4231</v>
      </c>
      <c r="I11" s="184">
        <v>0.1</v>
      </c>
      <c r="J11" s="184">
        <v>0</v>
      </c>
      <c r="K11" s="185">
        <v>279000</v>
      </c>
      <c r="L11" s="185">
        <v>0</v>
      </c>
      <c r="M11" s="7">
        <f t="shared" si="0"/>
        <v>3596000</v>
      </c>
      <c r="N11" s="10" t="s">
        <v>4232</v>
      </c>
    </row>
    <row r="12" spans="1:14" ht="60" x14ac:dyDescent="0.2">
      <c r="A12" s="47">
        <v>5</v>
      </c>
      <c r="B12" s="47">
        <v>48160100</v>
      </c>
      <c r="C12" s="46" t="s">
        <v>4241</v>
      </c>
      <c r="D12" s="178" t="s">
        <v>4242</v>
      </c>
      <c r="E12" s="161" t="s">
        <v>4230</v>
      </c>
      <c r="F12" s="187">
        <v>1375000</v>
      </c>
      <c r="G12" s="187">
        <v>1375000</v>
      </c>
      <c r="H12" s="183" t="s">
        <v>4231</v>
      </c>
      <c r="I12" s="184">
        <v>0.1</v>
      </c>
      <c r="J12" s="184">
        <v>0</v>
      </c>
      <c r="K12" s="188">
        <v>99000</v>
      </c>
      <c r="L12" s="188">
        <v>0</v>
      </c>
      <c r="M12" s="7">
        <f t="shared" si="0"/>
        <v>1276000</v>
      </c>
      <c r="N12" s="4" t="s">
        <v>4232</v>
      </c>
    </row>
    <row r="13" spans="1:14" ht="60" x14ac:dyDescent="0.2">
      <c r="A13" s="47">
        <v>6</v>
      </c>
      <c r="B13" s="47">
        <v>48130053</v>
      </c>
      <c r="C13" s="46" t="s">
        <v>4243</v>
      </c>
      <c r="D13" s="189" t="s">
        <v>4244</v>
      </c>
      <c r="E13" s="161" t="s">
        <v>4235</v>
      </c>
      <c r="F13" s="190">
        <v>4000000</v>
      </c>
      <c r="G13" s="190">
        <v>4000000</v>
      </c>
      <c r="H13" s="4" t="s">
        <v>4245</v>
      </c>
      <c r="I13" s="184">
        <v>0</v>
      </c>
      <c r="J13" s="184">
        <v>0</v>
      </c>
      <c r="K13" s="191">
        <v>0</v>
      </c>
      <c r="L13" s="29">
        <v>0</v>
      </c>
      <c r="M13" s="7">
        <f t="shared" si="0"/>
        <v>4000000</v>
      </c>
      <c r="N13" s="4" t="s">
        <v>4232</v>
      </c>
    </row>
    <row r="14" spans="1:14" ht="60" x14ac:dyDescent="0.2">
      <c r="A14" s="161">
        <v>7</v>
      </c>
      <c r="B14" s="47">
        <v>48150060</v>
      </c>
      <c r="C14" s="46" t="s">
        <v>4246</v>
      </c>
      <c r="D14" s="189" t="s">
        <v>4247</v>
      </c>
      <c r="E14" s="161" t="s">
        <v>4235</v>
      </c>
      <c r="F14" s="190">
        <v>2875000</v>
      </c>
      <c r="G14" s="190">
        <v>2875000</v>
      </c>
      <c r="H14" s="4" t="s">
        <v>4245</v>
      </c>
      <c r="I14" s="184">
        <v>0</v>
      </c>
      <c r="J14" s="184">
        <v>0</v>
      </c>
      <c r="K14" s="191">
        <v>0</v>
      </c>
      <c r="L14" s="29">
        <v>0</v>
      </c>
      <c r="M14" s="7">
        <f t="shared" si="0"/>
        <v>2875000</v>
      </c>
      <c r="N14" s="4" t="s">
        <v>4232</v>
      </c>
    </row>
    <row r="15" spans="1:14" s="12" customFormat="1" ht="60" x14ac:dyDescent="0.2">
      <c r="A15" s="47">
        <v>8</v>
      </c>
      <c r="B15" s="47">
        <v>48170090</v>
      </c>
      <c r="C15" s="46" t="s">
        <v>4248</v>
      </c>
      <c r="D15" s="189" t="s">
        <v>4249</v>
      </c>
      <c r="E15" s="161" t="s">
        <v>4230</v>
      </c>
      <c r="F15" s="190">
        <v>1437500</v>
      </c>
      <c r="G15" s="190">
        <v>1437500</v>
      </c>
      <c r="H15" s="4" t="s">
        <v>4245</v>
      </c>
      <c r="I15" s="184">
        <v>0</v>
      </c>
      <c r="J15" s="184">
        <v>0</v>
      </c>
      <c r="K15" s="191">
        <v>0</v>
      </c>
      <c r="L15" s="29">
        <v>0</v>
      </c>
      <c r="M15" s="7">
        <f t="shared" si="0"/>
        <v>1437500</v>
      </c>
      <c r="N15" s="4" t="s">
        <v>4232</v>
      </c>
    </row>
    <row r="16" spans="1:14" s="12" customFormat="1" ht="60" x14ac:dyDescent="0.2">
      <c r="A16" s="47">
        <v>9</v>
      </c>
      <c r="B16" s="47">
        <v>48140061</v>
      </c>
      <c r="C16" s="46" t="s">
        <v>4250</v>
      </c>
      <c r="D16" s="189" t="s">
        <v>4251</v>
      </c>
      <c r="E16" s="161" t="s">
        <v>4235</v>
      </c>
      <c r="F16" s="190">
        <v>1375000</v>
      </c>
      <c r="G16" s="190">
        <v>1375000</v>
      </c>
      <c r="H16" s="4" t="s">
        <v>4252</v>
      </c>
      <c r="I16" s="184">
        <v>0</v>
      </c>
      <c r="J16" s="184">
        <v>0</v>
      </c>
      <c r="K16" s="191">
        <v>0</v>
      </c>
      <c r="L16" s="28">
        <v>0</v>
      </c>
      <c r="M16" s="7">
        <f t="shared" si="0"/>
        <v>1375000</v>
      </c>
      <c r="N16" s="4" t="s">
        <v>4232</v>
      </c>
    </row>
    <row r="17" spans="1:14" s="12" customFormat="1" x14ac:dyDescent="0.2">
      <c r="A17" s="2"/>
      <c r="B17" s="10"/>
      <c r="C17" s="2"/>
      <c r="D17" s="2"/>
      <c r="E17" s="2"/>
      <c r="F17" s="2"/>
      <c r="G17" s="192"/>
      <c r="H17" s="2"/>
      <c r="I17" s="2"/>
      <c r="J17" s="2"/>
      <c r="K17" s="19"/>
      <c r="L17" s="19"/>
      <c r="M17" s="7">
        <f t="shared" si="0"/>
        <v>0</v>
      </c>
      <c r="N17" s="2"/>
    </row>
    <row r="18" spans="1:14" s="12" customFormat="1" ht="15.75" x14ac:dyDescent="0.25">
      <c r="A18" s="2"/>
      <c r="B18" s="193"/>
      <c r="C18" s="193"/>
      <c r="D18" s="2"/>
      <c r="E18" s="2"/>
      <c r="F18" s="2"/>
      <c r="G18" s="2"/>
      <c r="H18" s="2"/>
      <c r="I18" s="2"/>
      <c r="J18" s="2"/>
      <c r="K18" s="19"/>
      <c r="L18" s="19"/>
      <c r="M18" s="7">
        <f t="shared" si="0"/>
        <v>0</v>
      </c>
      <c r="N18" s="2"/>
    </row>
    <row r="19" spans="1:14" s="12" customFormat="1" x14ac:dyDescent="0.2">
      <c r="A19" s="10"/>
      <c r="B19" s="10"/>
      <c r="C19" s="2"/>
      <c r="D19" s="2"/>
      <c r="E19" s="2"/>
      <c r="F19" s="26"/>
      <c r="G19" s="27"/>
      <c r="H19" s="194"/>
      <c r="I19" s="194"/>
      <c r="J19" s="194"/>
      <c r="K19" s="28"/>
      <c r="L19" s="28"/>
      <c r="M19" s="7">
        <f t="shared" si="0"/>
        <v>0</v>
      </c>
      <c r="N19" s="2"/>
    </row>
    <row r="20" spans="1:14" s="12" customFormat="1" x14ac:dyDescent="0.2">
      <c r="A20" s="2"/>
      <c r="B20" s="10"/>
      <c r="C20" s="2"/>
      <c r="D20" s="2"/>
      <c r="E20" s="2"/>
      <c r="F20" s="2"/>
      <c r="G20" s="192"/>
      <c r="H20" s="2"/>
      <c r="I20" s="2"/>
      <c r="J20" s="2"/>
      <c r="K20" s="19"/>
      <c r="L20" s="19"/>
      <c r="M20" s="7">
        <f t="shared" si="0"/>
        <v>0</v>
      </c>
      <c r="N20" s="2"/>
    </row>
    <row r="21" spans="1:14" s="12" customFormat="1" ht="16.5" thickBot="1" x14ac:dyDescent="0.3">
      <c r="A21" s="2"/>
      <c r="B21" s="193"/>
      <c r="C21" s="193"/>
      <c r="D21" s="2"/>
      <c r="E21" s="35"/>
      <c r="F21" s="35"/>
      <c r="G21" s="35"/>
      <c r="H21" s="2"/>
      <c r="I21" s="35"/>
      <c r="J21" s="35"/>
      <c r="K21" s="36"/>
      <c r="L21" s="36"/>
      <c r="M21" s="38">
        <f t="shared" si="0"/>
        <v>0</v>
      </c>
      <c r="N21" s="35"/>
    </row>
    <row r="22" spans="1:14" s="12" customFormat="1" ht="16.5" thickBot="1" x14ac:dyDescent="0.3">
      <c r="B22" s="11"/>
      <c r="C22" s="15"/>
      <c r="D22" s="15"/>
      <c r="E22" s="39" t="s">
        <v>38</v>
      </c>
      <c r="F22" s="41">
        <f>SUM(F8:F21)</f>
        <v>19562500</v>
      </c>
      <c r="G22" s="42">
        <f>SUM(G8:G21)</f>
        <v>19562500</v>
      </c>
      <c r="H22" s="40"/>
      <c r="I22" s="37"/>
      <c r="J22" s="37"/>
      <c r="K22" s="41">
        <f>SUM(K8:K21)</f>
        <v>711000</v>
      </c>
      <c r="L22" s="42">
        <f>SUM(L8:L21)</f>
        <v>0</v>
      </c>
      <c r="M22" s="43">
        <f t="shared" si="0"/>
        <v>18851500</v>
      </c>
      <c r="N22" s="40"/>
    </row>
    <row r="23" spans="1:14" s="12" customFormat="1" ht="15.75" x14ac:dyDescent="0.25">
      <c r="B23" s="11"/>
      <c r="C23" s="13"/>
      <c r="D23" s="13"/>
      <c r="E23" s="13"/>
      <c r="F23" s="13"/>
      <c r="G23" s="13"/>
      <c r="H23" s="13"/>
      <c r="I23" s="13"/>
      <c r="J23" s="13"/>
      <c r="K23" s="13"/>
    </row>
    <row r="24" spans="1:14" s="12" customFormat="1" x14ac:dyDescent="0.2">
      <c r="B24" s="11"/>
      <c r="C24" s="16"/>
      <c r="D24" s="16"/>
      <c r="E24" s="16"/>
      <c r="F24" s="16"/>
      <c r="G24" s="16"/>
      <c r="H24" s="16"/>
      <c r="I24" s="16"/>
      <c r="J24" s="16"/>
    </row>
    <row r="25" spans="1:14" s="12" customFormat="1" x14ac:dyDescent="0.2">
      <c r="B25" s="11"/>
      <c r="C25" s="16"/>
      <c r="D25" s="16"/>
      <c r="E25" s="16"/>
      <c r="F25" s="16"/>
      <c r="G25" s="16"/>
      <c r="H25" s="16"/>
      <c r="I25" s="16"/>
      <c r="J25" s="16"/>
    </row>
    <row r="26" spans="1:14" s="12" customFormat="1" x14ac:dyDescent="0.2">
      <c r="B26" s="11"/>
      <c r="C26" s="15"/>
      <c r="D26" s="15"/>
      <c r="E26" s="15"/>
      <c r="F26" s="15"/>
      <c r="G26" s="15"/>
      <c r="H26" s="15"/>
      <c r="I26" s="15"/>
      <c r="J26" s="15"/>
    </row>
    <row r="27" spans="1:14" s="12" customFormat="1" x14ac:dyDescent="0.2">
      <c r="C27" s="16"/>
      <c r="D27" s="16"/>
      <c r="E27" s="16"/>
      <c r="F27" s="16"/>
      <c r="G27" s="16"/>
      <c r="H27" s="16"/>
      <c r="I27" s="16"/>
      <c r="J27" s="16"/>
    </row>
    <row r="28" spans="1:14" s="12" customFormat="1" x14ac:dyDescent="0.2">
      <c r="C28" s="15"/>
      <c r="D28" s="15"/>
      <c r="E28" s="15"/>
      <c r="F28" s="15"/>
      <c r="G28" s="15"/>
      <c r="H28" s="15"/>
      <c r="I28" s="15"/>
      <c r="J28" s="15"/>
    </row>
    <row r="29" spans="1:14" s="12" customFormat="1" x14ac:dyDescent="0.2">
      <c r="C29" s="15"/>
      <c r="D29" s="15"/>
      <c r="E29" s="15"/>
      <c r="F29" s="15"/>
      <c r="G29" s="15"/>
      <c r="H29" s="15"/>
      <c r="I29" s="15"/>
      <c r="J29" s="15"/>
    </row>
    <row r="30" spans="1:14" x14ac:dyDescent="0.2">
      <c r="A30" s="12"/>
      <c r="B30" s="12"/>
      <c r="C30" s="15"/>
      <c r="D30" s="15"/>
      <c r="E30" s="15"/>
      <c r="F30" s="15"/>
      <c r="G30" s="15"/>
      <c r="H30" s="15"/>
      <c r="I30" s="15"/>
      <c r="J30" s="15"/>
      <c r="K30" s="12"/>
      <c r="L30" s="12"/>
      <c r="M30" s="12"/>
      <c r="N30" s="12"/>
    </row>
    <row r="31" spans="1:14" x14ac:dyDescent="0.2">
      <c r="A31" s="12"/>
      <c r="B31" s="12"/>
      <c r="C31" s="15"/>
      <c r="D31" s="15"/>
      <c r="E31" s="15"/>
      <c r="F31" s="15"/>
      <c r="G31" s="15"/>
      <c r="H31" s="15"/>
      <c r="I31" s="15"/>
      <c r="J31" s="15"/>
      <c r="K31" s="12"/>
      <c r="L31" s="12"/>
      <c r="M31" s="12"/>
      <c r="N31" s="12"/>
    </row>
    <row r="32" spans="1:14" x14ac:dyDescent="0.2">
      <c r="A32" s="12"/>
      <c r="B32" s="12"/>
      <c r="C32" s="15"/>
      <c r="D32" s="15"/>
      <c r="E32" s="15"/>
      <c r="F32" s="15"/>
      <c r="G32" s="15"/>
      <c r="H32" s="15"/>
      <c r="I32" s="15"/>
      <c r="J32" s="15"/>
      <c r="K32" s="12"/>
      <c r="L32" s="12"/>
      <c r="M32" s="12"/>
      <c r="N32" s="12"/>
    </row>
    <row r="33" spans="1:14" x14ac:dyDescent="0.2">
      <c r="A33" s="12"/>
      <c r="B33" s="12"/>
      <c r="C33" s="15"/>
      <c r="D33" s="15"/>
      <c r="E33" s="15"/>
      <c r="F33" s="15"/>
      <c r="G33" s="15"/>
      <c r="H33" s="15"/>
      <c r="I33" s="15"/>
      <c r="J33" s="15"/>
      <c r="K33" s="12"/>
      <c r="L33" s="12"/>
      <c r="M33" s="12"/>
      <c r="N33" s="12"/>
    </row>
    <row r="34" spans="1:14" x14ac:dyDescent="0.2">
      <c r="A34" s="12"/>
      <c r="B34" s="12"/>
      <c r="C34" s="12"/>
      <c r="D34" s="12"/>
      <c r="E34" s="12"/>
      <c r="F34" s="12"/>
      <c r="G34" s="12"/>
      <c r="H34" s="12"/>
      <c r="I34" s="12"/>
      <c r="J34" s="12"/>
      <c r="K34" s="12"/>
      <c r="L34" s="12"/>
      <c r="M34" s="12"/>
      <c r="N34" s="12"/>
    </row>
    <row r="35" spans="1:14" x14ac:dyDescent="0.2">
      <c r="A35" s="12"/>
      <c r="B35" s="12"/>
      <c r="C35" s="12"/>
      <c r="D35" s="12"/>
      <c r="E35" s="12"/>
      <c r="F35" s="12"/>
      <c r="G35" s="12"/>
      <c r="H35" s="12"/>
      <c r="I35" s="12"/>
      <c r="J35" s="12"/>
      <c r="K35" s="12"/>
      <c r="L35" s="12"/>
      <c r="M35" s="12"/>
      <c r="N35" s="12"/>
    </row>
  </sheetData>
  <protectedRanges>
    <protectedRange algorithmName="SHA-512" hashValue="w6IV9f/mBnotPkTzhUIIC3RTxJCLujQczdOZ8iXeO8vG5FGM42dfyA1BPwE1sS+UokrYrHsowEjKYJsSEeUmqA==" saltValue="52hfZ4YZrzfgxoni7Ifd5w==" spinCount="100000" sqref="F13:G16" name="Range2"/>
  </protectedRanges>
  <mergeCells count="17">
    <mergeCell ref="C1:D1"/>
    <mergeCell ref="C2:D2"/>
    <mergeCell ref="C3:D3"/>
    <mergeCell ref="A5:A7"/>
    <mergeCell ref="B5:B7"/>
    <mergeCell ref="C5:C7"/>
    <mergeCell ref="D5:D7"/>
    <mergeCell ref="K5:K7"/>
    <mergeCell ref="L5:L7"/>
    <mergeCell ref="M5:M7"/>
    <mergeCell ref="N5:N7"/>
    <mergeCell ref="E5:E7"/>
    <mergeCell ref="F5:F7"/>
    <mergeCell ref="G5:G7"/>
    <mergeCell ref="H5:H7"/>
    <mergeCell ref="I5:I7"/>
    <mergeCell ref="J5:J7"/>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topLeftCell="A7" workbookViewId="0">
      <selection activeCell="E16" sqref="E16"/>
    </sheetView>
  </sheetViews>
  <sheetFormatPr defaultRowHeight="15" x14ac:dyDescent="0.2"/>
  <cols>
    <col min="1" max="1" width="10.109375" customWidth="1"/>
    <col min="2" max="2" width="24.109375" customWidth="1"/>
    <col min="3" max="3" width="20.77734375" customWidth="1"/>
    <col min="4" max="4" width="26.77734375" customWidth="1"/>
    <col min="5" max="5" width="21.6640625" customWidth="1"/>
    <col min="6" max="8" width="17.44140625" customWidth="1"/>
    <col min="9" max="9" width="23.5546875" customWidth="1"/>
    <col min="10" max="10" width="13.33203125" customWidth="1"/>
    <col min="11" max="11" width="12.88671875" customWidth="1"/>
    <col min="12" max="13" width="13.21875" customWidth="1"/>
    <col min="14" max="14" width="12.109375" customWidth="1"/>
    <col min="15" max="15" width="11.5546875" customWidth="1"/>
    <col min="16" max="16" width="9.6640625" bestFit="1" customWidth="1"/>
    <col min="17" max="17" width="7.77734375" customWidth="1"/>
    <col min="18" max="18" width="12.6640625" customWidth="1"/>
    <col min="19" max="20" width="12.5546875" customWidth="1"/>
  </cols>
  <sheetData>
    <row r="1" spans="1:13" ht="15.75" x14ac:dyDescent="0.25">
      <c r="B1" s="5" t="s">
        <v>3</v>
      </c>
      <c r="C1" s="917" t="s">
        <v>4226</v>
      </c>
      <c r="D1" s="919"/>
      <c r="E1" s="22"/>
      <c r="I1" s="12"/>
    </row>
    <row r="2" spans="1:13" ht="15.75" x14ac:dyDescent="0.25">
      <c r="B2" s="5" t="s">
        <v>4</v>
      </c>
      <c r="C2" s="920">
        <v>42353</v>
      </c>
      <c r="D2" s="921"/>
      <c r="E2" s="23"/>
      <c r="G2" s="12"/>
      <c r="H2" s="33"/>
      <c r="I2" s="12"/>
      <c r="J2" s="12"/>
      <c r="M2" s="34"/>
    </row>
    <row r="3" spans="1:13" ht="15.75" x14ac:dyDescent="0.25">
      <c r="B3" s="5" t="s">
        <v>5</v>
      </c>
      <c r="C3" s="922"/>
      <c r="D3" s="923"/>
      <c r="E3" s="24"/>
    </row>
    <row r="4" spans="1:13" ht="15.75" x14ac:dyDescent="0.25">
      <c r="B4" s="8"/>
      <c r="C4" s="9"/>
      <c r="D4" s="1"/>
      <c r="E4" s="1"/>
    </row>
    <row r="5" spans="1:13" x14ac:dyDescent="0.2">
      <c r="A5" s="924" t="s">
        <v>10</v>
      </c>
      <c r="B5" s="927" t="s">
        <v>4253</v>
      </c>
      <c r="C5" s="1078"/>
      <c r="D5" s="1078"/>
      <c r="E5" s="1078"/>
      <c r="F5" s="1078"/>
      <c r="G5" s="1078"/>
      <c r="H5" s="1078"/>
      <c r="I5" s="1078"/>
      <c r="J5" s="1078"/>
      <c r="K5" s="1078"/>
      <c r="L5" s="1078"/>
      <c r="M5" s="1078"/>
    </row>
    <row r="6" spans="1:13" x14ac:dyDescent="0.2">
      <c r="A6" s="925"/>
      <c r="B6" s="1079"/>
      <c r="C6" s="1080"/>
      <c r="D6" s="1080"/>
      <c r="E6" s="1080"/>
      <c r="F6" s="1080"/>
      <c r="G6" s="1080"/>
      <c r="H6" s="1080"/>
      <c r="I6" s="1080"/>
      <c r="J6" s="1080"/>
      <c r="K6" s="1080"/>
      <c r="L6" s="1080"/>
      <c r="M6" s="1080"/>
    </row>
    <row r="7" spans="1:13" s="1" customFormat="1" x14ac:dyDescent="0.2">
      <c r="A7" s="926"/>
      <c r="B7" s="1081"/>
      <c r="C7" s="1082"/>
      <c r="D7" s="1082"/>
      <c r="E7" s="1082"/>
      <c r="F7" s="1082"/>
      <c r="G7" s="1082"/>
      <c r="H7" s="1082"/>
      <c r="I7" s="1082"/>
      <c r="J7" s="1082"/>
      <c r="K7" s="1082"/>
      <c r="L7" s="1082"/>
      <c r="M7" s="1082"/>
    </row>
    <row r="8" spans="1:13" s="1" customFormat="1" ht="31.5" x14ac:dyDescent="0.25">
      <c r="A8" s="62"/>
      <c r="B8" s="64" t="s">
        <v>16</v>
      </c>
      <c r="C8" s="64" t="s">
        <v>4254</v>
      </c>
      <c r="D8" s="64" t="s">
        <v>4255</v>
      </c>
      <c r="E8" s="64" t="s">
        <v>4256</v>
      </c>
      <c r="F8" s="64" t="s">
        <v>4257</v>
      </c>
      <c r="G8" s="64" t="s">
        <v>4258</v>
      </c>
      <c r="H8" s="64" t="s">
        <v>4259</v>
      </c>
      <c r="I8" s="64" t="s">
        <v>4260</v>
      </c>
      <c r="J8" s="66"/>
      <c r="K8" s="66"/>
      <c r="L8" s="66"/>
      <c r="M8" s="66"/>
    </row>
    <row r="9" spans="1:13" s="1" customFormat="1" ht="60" x14ac:dyDescent="0.2">
      <c r="A9" s="161">
        <v>1</v>
      </c>
      <c r="B9" s="153" t="s">
        <v>4228</v>
      </c>
      <c r="C9" s="195">
        <v>8000000</v>
      </c>
      <c r="D9" s="196">
        <v>6000000</v>
      </c>
      <c r="E9" s="196">
        <f>432000+5390</f>
        <v>437390</v>
      </c>
      <c r="F9" s="196">
        <f t="shared" ref="F9:F17" si="0">SUM(D9,-E9)</f>
        <v>5562610</v>
      </c>
      <c r="G9" s="3" t="s">
        <v>4261</v>
      </c>
      <c r="H9" s="6" t="s">
        <v>4262</v>
      </c>
      <c r="I9" s="6" t="s">
        <v>4263</v>
      </c>
      <c r="J9" s="65"/>
      <c r="K9" s="65"/>
      <c r="L9" s="65"/>
      <c r="M9" s="65"/>
    </row>
    <row r="10" spans="1:13" ht="60" x14ac:dyDescent="0.2">
      <c r="A10" s="47">
        <v>2</v>
      </c>
      <c r="B10" s="153" t="s">
        <v>4233</v>
      </c>
      <c r="C10" s="195">
        <v>3000000</v>
      </c>
      <c r="D10" s="196">
        <v>1500000</v>
      </c>
      <c r="E10" s="196">
        <f>108000+3500</f>
        <v>111500</v>
      </c>
      <c r="F10" s="196">
        <f t="shared" si="0"/>
        <v>1388500</v>
      </c>
      <c r="G10" s="3" t="s">
        <v>4261</v>
      </c>
      <c r="H10" s="6" t="s">
        <v>4262</v>
      </c>
      <c r="I10" s="6" t="s">
        <v>4263</v>
      </c>
      <c r="J10" s="65"/>
      <c r="K10" s="65"/>
      <c r="L10" s="65"/>
      <c r="M10" s="65"/>
    </row>
    <row r="11" spans="1:13" ht="60" x14ac:dyDescent="0.2">
      <c r="A11" s="47">
        <v>3</v>
      </c>
      <c r="B11" s="153" t="s">
        <v>4237</v>
      </c>
      <c r="C11" s="195">
        <v>2250000</v>
      </c>
      <c r="D11" s="196">
        <v>1125000</v>
      </c>
      <c r="E11" s="196">
        <v>81000</v>
      </c>
      <c r="F11" s="196">
        <f t="shared" si="0"/>
        <v>1044000</v>
      </c>
      <c r="G11" s="3" t="s">
        <v>4261</v>
      </c>
      <c r="H11" s="6" t="s">
        <v>4262</v>
      </c>
      <c r="I11" s="6" t="s">
        <v>4263</v>
      </c>
      <c r="J11" s="65"/>
      <c r="K11" s="65"/>
      <c r="L11" s="65"/>
      <c r="M11" s="65"/>
    </row>
    <row r="12" spans="1:13" ht="60" x14ac:dyDescent="0.2">
      <c r="A12" s="47">
        <v>4</v>
      </c>
      <c r="B12" s="153" t="s">
        <v>4239</v>
      </c>
      <c r="C12" s="195">
        <v>7750000</v>
      </c>
      <c r="D12" s="196">
        <v>3875000</v>
      </c>
      <c r="E12" s="196">
        <v>279000</v>
      </c>
      <c r="F12" s="196">
        <f t="shared" si="0"/>
        <v>3596000</v>
      </c>
      <c r="G12" s="3" t="s">
        <v>4261</v>
      </c>
      <c r="H12" s="6" t="s">
        <v>4262</v>
      </c>
      <c r="I12" s="6" t="s">
        <v>4263</v>
      </c>
      <c r="J12" s="65"/>
      <c r="K12" s="65"/>
      <c r="L12" s="65"/>
      <c r="M12" s="65"/>
    </row>
    <row r="13" spans="1:13" ht="60" x14ac:dyDescent="0.2">
      <c r="A13" s="47">
        <v>5</v>
      </c>
      <c r="B13" s="46" t="s">
        <v>4241</v>
      </c>
      <c r="C13" s="195">
        <v>5500000</v>
      </c>
      <c r="D13" s="196">
        <v>4125000</v>
      </c>
      <c r="E13" s="196">
        <v>297000</v>
      </c>
      <c r="F13" s="196">
        <f t="shared" si="0"/>
        <v>3828000</v>
      </c>
      <c r="G13" s="3" t="s">
        <v>4261</v>
      </c>
      <c r="H13" s="6" t="s">
        <v>4262</v>
      </c>
      <c r="I13" s="6" t="s">
        <v>4263</v>
      </c>
      <c r="J13" s="65"/>
      <c r="K13" s="65"/>
      <c r="L13" s="65"/>
      <c r="M13" s="65"/>
    </row>
    <row r="14" spans="1:13" ht="60" x14ac:dyDescent="0.2">
      <c r="A14" s="197">
        <v>6</v>
      </c>
      <c r="B14" s="46" t="s">
        <v>4243</v>
      </c>
      <c r="C14" s="190">
        <v>8000000</v>
      </c>
      <c r="D14" s="190">
        <v>4000000</v>
      </c>
      <c r="E14" s="198">
        <v>0</v>
      </c>
      <c r="F14" s="196">
        <f t="shared" si="0"/>
        <v>4000000</v>
      </c>
      <c r="G14" s="3" t="s">
        <v>4261</v>
      </c>
      <c r="H14" s="6" t="s">
        <v>4262</v>
      </c>
      <c r="I14" s="6" t="s">
        <v>4263</v>
      </c>
      <c r="J14" s="65"/>
      <c r="K14" s="65"/>
      <c r="L14" s="65"/>
      <c r="M14" s="65"/>
    </row>
    <row r="15" spans="1:13" ht="60" x14ac:dyDescent="0.2">
      <c r="A15" s="47">
        <v>7</v>
      </c>
      <c r="B15" s="46" t="s">
        <v>4246</v>
      </c>
      <c r="C15" s="190">
        <v>5750000</v>
      </c>
      <c r="D15" s="190">
        <v>2875000</v>
      </c>
      <c r="E15" s="196">
        <v>0</v>
      </c>
      <c r="F15" s="196">
        <f t="shared" si="0"/>
        <v>2875000</v>
      </c>
      <c r="G15" s="3" t="s">
        <v>4261</v>
      </c>
      <c r="H15" s="6" t="s">
        <v>4262</v>
      </c>
      <c r="I15" s="6" t="s">
        <v>4263</v>
      </c>
      <c r="J15" s="199"/>
      <c r="K15" s="199"/>
      <c r="L15" s="199"/>
      <c r="M15" s="199"/>
    </row>
    <row r="16" spans="1:13" s="12" customFormat="1" ht="60" x14ac:dyDescent="0.2">
      <c r="A16" s="47">
        <v>8</v>
      </c>
      <c r="B16" s="46" t="s">
        <v>4248</v>
      </c>
      <c r="C16" s="190">
        <v>5750000</v>
      </c>
      <c r="D16" s="190">
        <v>4312500</v>
      </c>
      <c r="E16" s="196">
        <v>0</v>
      </c>
      <c r="F16" s="196">
        <f t="shared" si="0"/>
        <v>4312500</v>
      </c>
      <c r="G16" s="3" t="s">
        <v>4261</v>
      </c>
      <c r="H16" s="6" t="s">
        <v>4262</v>
      </c>
      <c r="I16" s="6" t="s">
        <v>4263</v>
      </c>
      <c r="J16" s="65"/>
      <c r="K16" s="65"/>
      <c r="L16" s="65"/>
      <c r="M16" s="65"/>
    </row>
    <row r="17" spans="1:13" s="12" customFormat="1" ht="60.75" thickBot="1" x14ac:dyDescent="0.25">
      <c r="A17" s="47">
        <v>9</v>
      </c>
      <c r="B17" s="46" t="s">
        <v>4250</v>
      </c>
      <c r="C17" s="190">
        <v>2750000</v>
      </c>
      <c r="D17" s="190">
        <v>1375000</v>
      </c>
      <c r="E17" s="200">
        <v>0</v>
      </c>
      <c r="F17" s="200">
        <f t="shared" si="0"/>
        <v>1375000</v>
      </c>
      <c r="G17" s="3" t="s">
        <v>4261</v>
      </c>
      <c r="H17" s="6" t="s">
        <v>4262</v>
      </c>
      <c r="I17" s="6" t="s">
        <v>4263</v>
      </c>
      <c r="J17" s="65"/>
      <c r="K17" s="65"/>
      <c r="L17" s="65"/>
      <c r="M17" s="65"/>
    </row>
    <row r="18" spans="1:13" ht="16.5" thickBot="1" x14ac:dyDescent="0.3">
      <c r="A18" s="2"/>
      <c r="B18" s="63"/>
      <c r="C18" s="65"/>
      <c r="D18" s="65"/>
      <c r="E18" s="201">
        <f>SUM(E9:E17)</f>
        <v>1205890</v>
      </c>
      <c r="F18" s="202">
        <f>SUM(F9:F17)</f>
        <v>27981610</v>
      </c>
      <c r="G18" s="65"/>
      <c r="H18" s="65"/>
      <c r="I18" s="65"/>
      <c r="J18" s="65"/>
      <c r="K18" s="65"/>
      <c r="L18" s="65"/>
      <c r="M18" s="65"/>
    </row>
  </sheetData>
  <protectedRanges>
    <protectedRange algorithmName="SHA-512" hashValue="w6IV9f/mBnotPkTzhUIIC3RTxJCLujQczdOZ8iXeO8vG5FGM42dfyA1BPwE1sS+UokrYrHsowEjKYJsSEeUmqA==" saltValue="52hfZ4YZrzfgxoni7Ifd5w==" spinCount="100000" sqref="C14:C17" name="Range2"/>
    <protectedRange algorithmName="SHA-512" hashValue="w6IV9f/mBnotPkTzhUIIC3RTxJCLujQczdOZ8iXeO8vG5FGM42dfyA1BPwE1sS+UokrYrHsowEjKYJsSEeUmqA==" saltValue="52hfZ4YZrzfgxoni7Ifd5w==" spinCount="100000" sqref="D14:D17" name="Range2_1"/>
  </protectedRanges>
  <mergeCells count="5">
    <mergeCell ref="C1:D1"/>
    <mergeCell ref="C2:D2"/>
    <mergeCell ref="C3:D3"/>
    <mergeCell ref="A5:A7"/>
    <mergeCell ref="B5:M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
  <sheetViews>
    <sheetView zoomScaleNormal="100" zoomScaleSheetLayoutView="100" workbookViewId="0">
      <selection activeCell="B13" sqref="B13:J13"/>
    </sheetView>
  </sheetViews>
  <sheetFormatPr defaultRowHeight="15" x14ac:dyDescent="0.2"/>
  <cols>
    <col min="1" max="1" width="26" style="14" customWidth="1"/>
    <col min="2" max="2" width="8.88671875" customWidth="1"/>
    <col min="3" max="3" width="9.44140625" customWidth="1"/>
    <col min="6" max="6" width="1.21875" customWidth="1"/>
  </cols>
  <sheetData>
    <row r="1" spans="1:13" ht="18" x14ac:dyDescent="0.25">
      <c r="A1" s="1089" t="s">
        <v>6</v>
      </c>
      <c r="B1" s="1089"/>
      <c r="C1" s="1089"/>
      <c r="D1" s="12"/>
      <c r="E1" s="12"/>
      <c r="F1" s="12"/>
      <c r="G1" s="12"/>
      <c r="H1" s="12"/>
      <c r="I1" s="12"/>
      <c r="J1" s="12"/>
    </row>
    <row r="2" spans="1:13" ht="57.75" customHeight="1" x14ac:dyDescent="0.2">
      <c r="A2" s="17" t="s">
        <v>34</v>
      </c>
      <c r="B2" s="1087" t="s">
        <v>7</v>
      </c>
      <c r="C2" s="1088"/>
      <c r="D2" s="1088"/>
      <c r="E2" s="1088"/>
      <c r="F2" s="1088"/>
      <c r="G2" s="1088"/>
      <c r="H2" s="1088"/>
      <c r="I2" s="1088"/>
      <c r="J2" s="1091"/>
    </row>
    <row r="3" spans="1:13" ht="38.25" customHeight="1" x14ac:dyDescent="0.2">
      <c r="A3" s="17" t="s">
        <v>9</v>
      </c>
      <c r="B3" s="1087" t="s">
        <v>19</v>
      </c>
      <c r="C3" s="1088"/>
      <c r="D3" s="1088"/>
      <c r="E3" s="1088"/>
      <c r="F3" s="1088"/>
      <c r="G3" s="1088"/>
      <c r="H3" s="1088"/>
      <c r="I3" s="1088"/>
      <c r="J3" s="1091"/>
    </row>
    <row r="4" spans="1:13" ht="66" customHeight="1" x14ac:dyDescent="0.2">
      <c r="A4" s="17" t="s">
        <v>20</v>
      </c>
      <c r="B4" s="1087" t="s">
        <v>36</v>
      </c>
      <c r="C4" s="1088"/>
      <c r="D4" s="1088"/>
      <c r="E4" s="1088"/>
      <c r="F4" s="1088"/>
      <c r="G4" s="1088"/>
      <c r="H4" s="1088"/>
      <c r="I4" s="1088"/>
      <c r="J4" s="1091"/>
    </row>
    <row r="5" spans="1:13" ht="31.5" customHeight="1" x14ac:dyDescent="0.2">
      <c r="A5" s="18" t="s">
        <v>2</v>
      </c>
      <c r="B5" s="1090" t="s">
        <v>21</v>
      </c>
      <c r="C5" s="1090"/>
      <c r="D5" s="1090"/>
      <c r="E5" s="1090"/>
      <c r="F5" s="1090"/>
      <c r="G5" s="1090"/>
      <c r="H5" s="1090"/>
      <c r="I5" s="1090"/>
      <c r="J5" s="1090"/>
      <c r="M5" s="12"/>
    </row>
    <row r="6" spans="1:13" ht="31.5" customHeight="1" x14ac:dyDescent="0.2">
      <c r="A6" s="18" t="s">
        <v>31</v>
      </c>
      <c r="B6" s="1087" t="s">
        <v>32</v>
      </c>
      <c r="C6" s="1088"/>
      <c r="D6" s="1088"/>
      <c r="E6" s="1088"/>
      <c r="F6" s="1088"/>
      <c r="G6" s="1088"/>
      <c r="H6" s="1088"/>
      <c r="I6" s="1088"/>
      <c r="J6" s="1091"/>
      <c r="M6" s="12"/>
    </row>
    <row r="7" spans="1:13" ht="45.75" customHeight="1" x14ac:dyDescent="0.2">
      <c r="A7" s="17" t="s">
        <v>29</v>
      </c>
      <c r="B7" s="1083" t="s">
        <v>22</v>
      </c>
      <c r="C7" s="1084"/>
      <c r="D7" s="1084"/>
      <c r="E7" s="1084"/>
      <c r="F7" s="1084"/>
      <c r="G7" s="1084"/>
      <c r="H7" s="1084"/>
      <c r="I7" s="1084"/>
      <c r="J7" s="1085"/>
      <c r="M7" s="12"/>
    </row>
    <row r="8" spans="1:13" ht="44.25" customHeight="1" x14ac:dyDescent="0.2">
      <c r="A8" s="17" t="s">
        <v>33</v>
      </c>
      <c r="B8" s="1086" t="s">
        <v>23</v>
      </c>
      <c r="C8" s="1086"/>
      <c r="D8" s="1086"/>
      <c r="E8" s="1086"/>
      <c r="F8" s="1086"/>
      <c r="G8" s="1086"/>
      <c r="H8" s="1086"/>
      <c r="I8" s="1086"/>
      <c r="J8" s="1086"/>
    </row>
    <row r="9" spans="1:13" ht="89.25" customHeight="1" x14ac:dyDescent="0.2">
      <c r="A9" s="17" t="s">
        <v>24</v>
      </c>
      <c r="B9" s="1086" t="s">
        <v>28</v>
      </c>
      <c r="C9" s="1086"/>
      <c r="D9" s="1086"/>
      <c r="E9" s="1086"/>
      <c r="F9" s="1086"/>
      <c r="G9" s="1086"/>
      <c r="H9" s="1086"/>
      <c r="I9" s="1086"/>
      <c r="J9" s="1086"/>
    </row>
    <row r="10" spans="1:13" ht="52.5" customHeight="1" x14ac:dyDescent="0.2">
      <c r="A10" s="17" t="s">
        <v>0</v>
      </c>
      <c r="B10" s="1086" t="s">
        <v>8</v>
      </c>
      <c r="C10" s="1086"/>
      <c r="D10" s="1086"/>
      <c r="E10" s="1086"/>
      <c r="F10" s="1086"/>
      <c r="G10" s="1086"/>
      <c r="H10" s="1086"/>
      <c r="I10" s="1086"/>
      <c r="J10" s="1086"/>
    </row>
    <row r="11" spans="1:13" ht="47.25" customHeight="1" x14ac:dyDescent="0.2">
      <c r="A11" s="17" t="s">
        <v>13</v>
      </c>
      <c r="B11" s="1086" t="s">
        <v>25</v>
      </c>
      <c r="C11" s="1086"/>
      <c r="D11" s="1086"/>
      <c r="E11" s="1086"/>
      <c r="F11" s="1086"/>
      <c r="G11" s="1086"/>
      <c r="H11" s="1086"/>
      <c r="I11" s="1086"/>
      <c r="J11" s="1086"/>
    </row>
    <row r="12" spans="1:13" ht="37.5" customHeight="1" x14ac:dyDescent="0.2">
      <c r="A12" s="17" t="s">
        <v>1</v>
      </c>
      <c r="B12" s="1086" t="s">
        <v>26</v>
      </c>
      <c r="C12" s="1086"/>
      <c r="D12" s="1086"/>
      <c r="E12" s="1086"/>
      <c r="F12" s="1086"/>
      <c r="G12" s="1086"/>
      <c r="H12" s="1086"/>
      <c r="I12" s="1086"/>
      <c r="J12" s="1086"/>
    </row>
    <row r="13" spans="1:13" ht="52.5" customHeight="1" x14ac:dyDescent="0.2">
      <c r="A13" s="17" t="s">
        <v>30</v>
      </c>
      <c r="B13" s="1086" t="s">
        <v>39</v>
      </c>
      <c r="C13" s="1086"/>
      <c r="D13" s="1086"/>
      <c r="E13" s="1086"/>
      <c r="F13" s="1086"/>
      <c r="G13" s="1086"/>
      <c r="H13" s="1086"/>
      <c r="I13" s="1086"/>
      <c r="J13" s="1086"/>
    </row>
    <row r="14" spans="1:13" ht="51.75" customHeight="1" x14ac:dyDescent="0.2">
      <c r="A14" s="30" t="s">
        <v>15</v>
      </c>
      <c r="B14" s="1087" t="s">
        <v>35</v>
      </c>
      <c r="C14" s="1088"/>
      <c r="D14" s="1088"/>
      <c r="E14" s="1088"/>
      <c r="F14" s="1088"/>
      <c r="G14" s="1088"/>
      <c r="H14" s="1088"/>
      <c r="I14" s="1088"/>
      <c r="J14" s="1088"/>
      <c r="K14" s="21"/>
    </row>
    <row r="15" spans="1:13" x14ac:dyDescent="0.2">
      <c r="A15" s="31"/>
    </row>
  </sheetData>
  <mergeCells count="14">
    <mergeCell ref="B7:J7"/>
    <mergeCell ref="B11:J11"/>
    <mergeCell ref="B14:J14"/>
    <mergeCell ref="A1:C1"/>
    <mergeCell ref="B5:J5"/>
    <mergeCell ref="B2:J2"/>
    <mergeCell ref="B4:J4"/>
    <mergeCell ref="B3:J3"/>
    <mergeCell ref="B13:J13"/>
    <mergeCell ref="B8:J8"/>
    <mergeCell ref="B9:J9"/>
    <mergeCell ref="B10:J10"/>
    <mergeCell ref="B12:J12"/>
    <mergeCell ref="B6:J6"/>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3"/>
  <sheetViews>
    <sheetView topLeftCell="U82" workbookViewId="0">
      <selection activeCell="Z138" sqref="Z138"/>
    </sheetView>
  </sheetViews>
  <sheetFormatPr defaultColWidth="8.77734375" defaultRowHeight="15" x14ac:dyDescent="0.2"/>
  <cols>
    <col min="1" max="1" width="8.33203125" style="105" customWidth="1"/>
    <col min="2" max="2" width="17.44140625" style="105" customWidth="1"/>
    <col min="3" max="3" width="19.21875" style="105" hidden="1" customWidth="1"/>
    <col min="4" max="7" width="15.5546875" style="105" hidden="1" customWidth="1"/>
    <col min="8" max="8" width="25.77734375" style="105" customWidth="1"/>
    <col min="9" max="9" width="36.21875" style="105" customWidth="1"/>
    <col min="10" max="11" width="12.44140625" style="496" hidden="1" customWidth="1"/>
    <col min="12" max="12" width="18" style="105" customWidth="1"/>
    <col min="13" max="14" width="18" style="105" hidden="1" customWidth="1"/>
    <col min="15" max="16" width="12.44140625" style="497" hidden="1" customWidth="1"/>
    <col min="17" max="17" width="17.77734375" style="243" customWidth="1"/>
    <col min="18" max="19" width="21.77734375" style="243" hidden="1" customWidth="1"/>
    <col min="20" max="20" width="21.77734375" style="243" customWidth="1"/>
    <col min="21" max="21" width="21.77734375" style="105" customWidth="1"/>
    <col min="22" max="22" width="21.77734375" style="247" customWidth="1"/>
    <col min="23" max="23" width="21.77734375" style="105" customWidth="1"/>
    <col min="24" max="25" width="21.77734375" style="243" customWidth="1"/>
    <col min="26" max="26" width="17.88671875" style="105" customWidth="1"/>
    <col min="27" max="27" width="19.21875" style="105" customWidth="1"/>
    <col min="28" max="28" width="34.33203125" style="105" customWidth="1"/>
    <col min="29" max="29" width="11.5546875" style="105" customWidth="1"/>
    <col min="30" max="30" width="9.6640625" style="105" bestFit="1" customWidth="1"/>
    <col min="31" max="31" width="7.77734375" style="105" customWidth="1"/>
    <col min="32" max="32" width="12.6640625" style="105" customWidth="1"/>
    <col min="33" max="34" width="12.5546875" style="105" customWidth="1"/>
    <col min="35" max="16384" width="8.77734375" style="105"/>
  </cols>
  <sheetData>
    <row r="1" spans="1:28" ht="16.5" x14ac:dyDescent="0.25">
      <c r="B1" s="106" t="s">
        <v>3</v>
      </c>
      <c r="C1" s="107"/>
      <c r="D1" s="107"/>
      <c r="E1" s="107"/>
      <c r="F1" s="107"/>
      <c r="G1" s="107"/>
      <c r="H1" s="866" t="s">
        <v>3342</v>
      </c>
      <c r="I1" s="867"/>
      <c r="J1" s="490"/>
      <c r="K1" s="490"/>
      <c r="L1" s="109"/>
      <c r="M1" s="109"/>
      <c r="N1" s="109"/>
      <c r="O1" s="491"/>
      <c r="P1" s="491"/>
      <c r="V1" s="244"/>
    </row>
    <row r="2" spans="1:28" ht="15.75" x14ac:dyDescent="0.2">
      <c r="B2" s="106" t="s">
        <v>4</v>
      </c>
      <c r="C2" s="107"/>
      <c r="D2" s="107"/>
      <c r="E2" s="107"/>
      <c r="F2" s="107"/>
      <c r="G2" s="107"/>
      <c r="H2" s="868">
        <v>42536</v>
      </c>
      <c r="I2" s="869"/>
      <c r="J2" s="492"/>
      <c r="K2" s="492"/>
      <c r="L2" s="111"/>
      <c r="M2" s="111"/>
      <c r="N2" s="111"/>
      <c r="O2" s="493"/>
      <c r="P2" s="493"/>
      <c r="R2" s="148"/>
      <c r="S2" s="148"/>
      <c r="T2" s="148"/>
      <c r="U2" s="112"/>
      <c r="V2" s="244"/>
      <c r="W2" s="110"/>
      <c r="Z2" s="113"/>
    </row>
    <row r="3" spans="1:28" ht="15.75" x14ac:dyDescent="0.2">
      <c r="B3" s="106" t="s">
        <v>5</v>
      </c>
      <c r="C3" s="107"/>
      <c r="D3" s="107"/>
      <c r="E3" s="107"/>
      <c r="F3" s="107"/>
      <c r="G3" s="107"/>
      <c r="H3" s="870" t="s">
        <v>3343</v>
      </c>
      <c r="I3" s="871"/>
      <c r="J3" s="494"/>
      <c r="K3" s="494"/>
      <c r="L3" s="109"/>
      <c r="M3" s="109"/>
      <c r="N3" s="109"/>
      <c r="O3" s="495"/>
      <c r="P3" s="495"/>
    </row>
    <row r="4" spans="1:28" ht="15.75" x14ac:dyDescent="0.2">
      <c r="B4" s="114"/>
      <c r="C4" s="114"/>
      <c r="D4" s="114"/>
      <c r="E4" s="114"/>
      <c r="F4" s="114"/>
      <c r="G4" s="114"/>
      <c r="H4" s="115"/>
    </row>
    <row r="5" spans="1:28" ht="15.75" x14ac:dyDescent="0.2">
      <c r="A5" s="905" t="s">
        <v>10</v>
      </c>
      <c r="B5" s="905" t="s">
        <v>9</v>
      </c>
      <c r="C5" s="905" t="s">
        <v>3344</v>
      </c>
      <c r="D5" s="905" t="s">
        <v>3345</v>
      </c>
      <c r="E5" s="905" t="s">
        <v>3346</v>
      </c>
      <c r="F5" s="905" t="s">
        <v>4396</v>
      </c>
      <c r="G5" s="905" t="s">
        <v>3348</v>
      </c>
      <c r="H5" s="905" t="s">
        <v>16</v>
      </c>
      <c r="I5" s="905" t="s">
        <v>2</v>
      </c>
      <c r="J5" s="906" t="s">
        <v>4397</v>
      </c>
      <c r="K5" s="906" t="s">
        <v>4398</v>
      </c>
      <c r="L5" s="905" t="s">
        <v>17</v>
      </c>
      <c r="M5" s="498" t="s">
        <v>4848</v>
      </c>
      <c r="N5" s="900" t="s">
        <v>4849</v>
      </c>
      <c r="O5" s="894" t="s">
        <v>4850</v>
      </c>
      <c r="P5" s="499" t="s">
        <v>4851</v>
      </c>
      <c r="Q5" s="898" t="s">
        <v>29</v>
      </c>
      <c r="R5" s="898" t="s">
        <v>37</v>
      </c>
      <c r="S5" s="898" t="s">
        <v>4399</v>
      </c>
      <c r="T5" s="898" t="s">
        <v>4852</v>
      </c>
      <c r="U5" s="905" t="s">
        <v>18</v>
      </c>
      <c r="V5" s="909" t="s">
        <v>11</v>
      </c>
      <c r="W5" s="905" t="s">
        <v>12</v>
      </c>
      <c r="X5" s="910" t="s">
        <v>13</v>
      </c>
      <c r="Y5" s="910" t="s">
        <v>1</v>
      </c>
      <c r="Z5" s="905" t="s">
        <v>30</v>
      </c>
      <c r="AA5" s="905" t="s">
        <v>14</v>
      </c>
    </row>
    <row r="6" spans="1:28" ht="15.75" x14ac:dyDescent="0.2">
      <c r="A6" s="901"/>
      <c r="B6" s="905"/>
      <c r="C6" s="905"/>
      <c r="D6" s="905"/>
      <c r="E6" s="905"/>
      <c r="F6" s="905"/>
      <c r="G6" s="905"/>
      <c r="H6" s="905"/>
      <c r="I6" s="905"/>
      <c r="J6" s="907"/>
      <c r="K6" s="907"/>
      <c r="L6" s="905"/>
      <c r="M6" s="469"/>
      <c r="N6" s="901"/>
      <c r="O6" s="895"/>
      <c r="P6" s="500"/>
      <c r="Q6" s="898"/>
      <c r="R6" s="898"/>
      <c r="S6" s="898"/>
      <c r="T6" s="898"/>
      <c r="U6" s="905"/>
      <c r="V6" s="909"/>
      <c r="W6" s="905"/>
      <c r="X6" s="910"/>
      <c r="Y6" s="910"/>
      <c r="Z6" s="905"/>
      <c r="AA6" s="905"/>
    </row>
    <row r="7" spans="1:28" ht="15.75" x14ac:dyDescent="0.2">
      <c r="A7" s="902"/>
      <c r="B7" s="905"/>
      <c r="C7" s="905"/>
      <c r="D7" s="905"/>
      <c r="E7" s="905"/>
      <c r="F7" s="905"/>
      <c r="G7" s="905"/>
      <c r="H7" s="905"/>
      <c r="I7" s="905"/>
      <c r="J7" s="908"/>
      <c r="K7" s="908"/>
      <c r="L7" s="905"/>
      <c r="M7" s="470"/>
      <c r="N7" s="902"/>
      <c r="O7" s="896"/>
      <c r="P7" s="501"/>
      <c r="Q7" s="898"/>
      <c r="R7" s="898"/>
      <c r="S7" s="898"/>
      <c r="T7" s="898"/>
      <c r="U7" s="905"/>
      <c r="V7" s="909"/>
      <c r="W7" s="905"/>
      <c r="X7" s="910"/>
      <c r="Y7" s="910"/>
      <c r="Z7" s="905"/>
      <c r="AA7" s="905"/>
    </row>
    <row r="8" spans="1:28" ht="30" x14ac:dyDescent="0.2">
      <c r="A8" s="116">
        <f ca="1">OFFSET(A8,-1,0)+1</f>
        <v>1</v>
      </c>
      <c r="B8" s="117" t="s">
        <v>3351</v>
      </c>
      <c r="C8" s="117" t="s">
        <v>3352</v>
      </c>
      <c r="D8" s="117" t="s">
        <v>3353</v>
      </c>
      <c r="E8" s="117">
        <v>62601</v>
      </c>
      <c r="F8" s="117" t="str">
        <f t="shared" ref="F8:F71" si="0">CONCATENATE(D8,E8)</f>
        <v>ST-TEMP-62601</v>
      </c>
      <c r="G8" s="117" t="s">
        <v>3351</v>
      </c>
      <c r="H8" s="118" t="s">
        <v>3354</v>
      </c>
      <c r="I8" s="119" t="s">
        <v>3355</v>
      </c>
      <c r="J8" s="502" t="s">
        <v>3356</v>
      </c>
      <c r="K8" s="502" t="s">
        <v>3356</v>
      </c>
      <c r="L8" s="119" t="s">
        <v>4401</v>
      </c>
      <c r="M8" s="119"/>
      <c r="N8" s="119"/>
      <c r="O8" s="503"/>
      <c r="P8" s="503"/>
      <c r="Q8" s="251">
        <v>215000</v>
      </c>
      <c r="R8" s="251">
        <v>215000</v>
      </c>
      <c r="S8" s="251">
        <v>215000</v>
      </c>
      <c r="T8" s="251">
        <v>215000</v>
      </c>
      <c r="U8" s="121" t="s">
        <v>4402</v>
      </c>
      <c r="V8" s="252"/>
      <c r="W8" s="121"/>
      <c r="X8" s="504"/>
      <c r="Y8" s="504">
        <v>9167.92</v>
      </c>
      <c r="Z8" s="122">
        <f t="shared" ref="Z8:Z25" si="1">T8-X8-Y8</f>
        <v>205832.08</v>
      </c>
      <c r="AA8" s="117" t="s">
        <v>4403</v>
      </c>
    </row>
    <row r="9" spans="1:28" s="110" customFormat="1" ht="75" x14ac:dyDescent="0.2">
      <c r="A9" s="116">
        <f t="shared" ref="A9:A72" ca="1" si="2">OFFSET(A9,-1,0)+1</f>
        <v>2</v>
      </c>
      <c r="B9" s="116" t="s">
        <v>3524</v>
      </c>
      <c r="C9" s="116" t="s">
        <v>3525</v>
      </c>
      <c r="D9" s="116" t="s">
        <v>3526</v>
      </c>
      <c r="E9" s="116">
        <v>62737</v>
      </c>
      <c r="F9" s="117" t="str">
        <f t="shared" si="0"/>
        <v>3-COR-16-62737</v>
      </c>
      <c r="G9" s="116" t="s">
        <v>3524</v>
      </c>
      <c r="H9" s="126" t="s">
        <v>3527</v>
      </c>
      <c r="I9" s="126" t="s">
        <v>3528</v>
      </c>
      <c r="J9" s="502" t="s">
        <v>4404</v>
      </c>
      <c r="K9" s="502" t="s">
        <v>3356</v>
      </c>
      <c r="L9" s="119" t="s">
        <v>4401</v>
      </c>
      <c r="M9" s="119" t="s">
        <v>4853</v>
      </c>
      <c r="N9" s="119" t="s">
        <v>4854</v>
      </c>
      <c r="O9" s="503"/>
      <c r="P9" s="503"/>
      <c r="Q9" s="253">
        <v>780000</v>
      </c>
      <c r="R9" s="253">
        <v>780000</v>
      </c>
      <c r="S9" s="253">
        <v>780000</v>
      </c>
      <c r="T9" s="253">
        <v>780000</v>
      </c>
      <c r="U9" s="121" t="s">
        <v>4405</v>
      </c>
      <c r="V9" s="124"/>
      <c r="W9" s="124"/>
      <c r="X9" s="504"/>
      <c r="Y9" s="504"/>
      <c r="Z9" s="122">
        <f t="shared" si="1"/>
        <v>780000</v>
      </c>
      <c r="AA9" s="117" t="s">
        <v>4403</v>
      </c>
      <c r="AB9" s="105"/>
    </row>
    <row r="10" spans="1:28" s="110" customFormat="1" ht="90" x14ac:dyDescent="0.2">
      <c r="A10" s="116">
        <f t="shared" ca="1" si="2"/>
        <v>3</v>
      </c>
      <c r="B10" s="117" t="s">
        <v>3531</v>
      </c>
      <c r="C10" s="117" t="s">
        <v>3532</v>
      </c>
      <c r="D10" s="117" t="s">
        <v>3533</v>
      </c>
      <c r="E10" s="116">
        <v>62738</v>
      </c>
      <c r="F10" s="117" t="str">
        <f t="shared" si="0"/>
        <v>6-ANW-16-62738</v>
      </c>
      <c r="G10" s="117" t="s">
        <v>3531</v>
      </c>
      <c r="H10" s="118" t="s">
        <v>3534</v>
      </c>
      <c r="I10" s="119" t="s">
        <v>4406</v>
      </c>
      <c r="J10" s="502" t="s">
        <v>4404</v>
      </c>
      <c r="K10" s="502" t="s">
        <v>3356</v>
      </c>
      <c r="L10" s="119" t="s">
        <v>4401</v>
      </c>
      <c r="M10" s="119" t="s">
        <v>4853</v>
      </c>
      <c r="N10" s="119" t="s">
        <v>4855</v>
      </c>
      <c r="O10" s="503"/>
      <c r="P10" s="503"/>
      <c r="Q10" s="251">
        <v>250000</v>
      </c>
      <c r="R10" s="251">
        <v>250000</v>
      </c>
      <c r="S10" s="251">
        <v>625000</v>
      </c>
      <c r="T10" s="251">
        <v>625000</v>
      </c>
      <c r="U10" s="121" t="s">
        <v>4856</v>
      </c>
      <c r="V10" s="252">
        <v>1</v>
      </c>
      <c r="W10" s="121"/>
      <c r="X10" s="504"/>
      <c r="Y10" s="504"/>
      <c r="Z10" s="122">
        <f t="shared" si="1"/>
        <v>625000</v>
      </c>
      <c r="AA10" s="117" t="s">
        <v>4403</v>
      </c>
      <c r="AB10" s="105"/>
    </row>
    <row r="11" spans="1:28" ht="60" x14ac:dyDescent="0.2">
      <c r="A11" s="116">
        <f t="shared" ca="1" si="2"/>
        <v>4</v>
      </c>
      <c r="B11" s="123" t="s">
        <v>3366</v>
      </c>
      <c r="C11" s="123" t="s">
        <v>3367</v>
      </c>
      <c r="D11" s="123" t="s">
        <v>3368</v>
      </c>
      <c r="E11" s="117">
        <v>62603</v>
      </c>
      <c r="F11" s="117" t="str">
        <f t="shared" si="0"/>
        <v>2-LUF-16-62603</v>
      </c>
      <c r="G11" s="123" t="s">
        <v>3366</v>
      </c>
      <c r="H11" s="118" t="s">
        <v>3369</v>
      </c>
      <c r="I11" s="119" t="s">
        <v>3370</v>
      </c>
      <c r="J11" s="502" t="s">
        <v>3356</v>
      </c>
      <c r="K11" s="502" t="s">
        <v>3356</v>
      </c>
      <c r="L11" s="119" t="s">
        <v>4401</v>
      </c>
      <c r="M11" s="119" t="s">
        <v>4857</v>
      </c>
      <c r="N11" s="119" t="s">
        <v>4858</v>
      </c>
      <c r="O11" s="503"/>
      <c r="P11" s="503"/>
      <c r="Q11" s="251">
        <v>200000</v>
      </c>
      <c r="R11" s="251">
        <v>200000</v>
      </c>
      <c r="S11" s="251">
        <v>200000</v>
      </c>
      <c r="T11" s="251">
        <v>200000</v>
      </c>
      <c r="U11" s="121" t="s">
        <v>4859</v>
      </c>
      <c r="V11" s="252">
        <v>0.1</v>
      </c>
      <c r="W11" s="118"/>
      <c r="X11" s="505"/>
      <c r="Y11" s="505"/>
      <c r="Z11" s="122">
        <f t="shared" si="1"/>
        <v>200000</v>
      </c>
      <c r="AA11" s="117" t="s">
        <v>4403</v>
      </c>
    </row>
    <row r="12" spans="1:28" ht="75" x14ac:dyDescent="0.2">
      <c r="A12" s="116">
        <f ca="1">OFFSET(A12,-1,0)+1</f>
        <v>5</v>
      </c>
      <c r="B12" s="116" t="s">
        <v>4860</v>
      </c>
      <c r="C12" s="116" t="s">
        <v>3454</v>
      </c>
      <c r="D12" s="116" t="s">
        <v>3455</v>
      </c>
      <c r="E12" s="117">
        <v>62905</v>
      </c>
      <c r="F12" s="117" t="str">
        <f t="shared" si="0"/>
        <v>HQ-C-16-62905</v>
      </c>
      <c r="G12" s="116" t="s">
        <v>4860</v>
      </c>
      <c r="H12" s="118" t="s">
        <v>4861</v>
      </c>
      <c r="I12" s="119" t="s">
        <v>4862</v>
      </c>
      <c r="J12" s="502" t="s">
        <v>4431</v>
      </c>
      <c r="K12" s="502" t="s">
        <v>4451</v>
      </c>
      <c r="L12" s="119" t="s">
        <v>4863</v>
      </c>
      <c r="M12" s="119" t="s">
        <v>4864</v>
      </c>
      <c r="N12" s="119" t="s">
        <v>4865</v>
      </c>
      <c r="O12" s="256" t="s">
        <v>4866</v>
      </c>
      <c r="P12" s="256"/>
      <c r="Q12" s="251">
        <v>0</v>
      </c>
      <c r="R12" s="251">
        <v>0</v>
      </c>
      <c r="S12" s="251"/>
      <c r="T12" s="251">
        <v>1300000</v>
      </c>
      <c r="U12" s="506">
        <v>42736</v>
      </c>
      <c r="V12" s="252"/>
      <c r="W12" s="121"/>
      <c r="X12" s="504">
        <v>289605.57</v>
      </c>
      <c r="Y12" s="504"/>
      <c r="Z12" s="122">
        <f t="shared" si="1"/>
        <v>1010394.4299999999</v>
      </c>
      <c r="AA12" s="117" t="s">
        <v>3360</v>
      </c>
    </row>
    <row r="13" spans="1:28" ht="75" x14ac:dyDescent="0.2">
      <c r="A13" s="116">
        <f ca="1">OFFSET(A13,-1,0)+1</f>
        <v>6</v>
      </c>
      <c r="B13" s="116" t="s">
        <v>3362</v>
      </c>
      <c r="C13" s="116"/>
      <c r="D13" s="116"/>
      <c r="E13" s="117"/>
      <c r="F13" s="117" t="str">
        <f t="shared" si="0"/>
        <v/>
      </c>
      <c r="G13" s="116"/>
      <c r="H13" s="118" t="s">
        <v>4867</v>
      </c>
      <c r="I13" s="119" t="s">
        <v>4868</v>
      </c>
      <c r="J13" s="502" t="s">
        <v>4431</v>
      </c>
      <c r="K13" s="502" t="s">
        <v>4451</v>
      </c>
      <c r="L13" s="119" t="s">
        <v>4863</v>
      </c>
      <c r="M13" s="119" t="s">
        <v>4869</v>
      </c>
      <c r="N13" s="119" t="s">
        <v>4870</v>
      </c>
      <c r="O13" s="256"/>
      <c r="P13" s="256"/>
      <c r="Q13" s="251">
        <v>0</v>
      </c>
      <c r="R13" s="251">
        <v>0</v>
      </c>
      <c r="S13" s="251"/>
      <c r="T13" s="251">
        <v>2182097</v>
      </c>
      <c r="U13" s="121" t="s">
        <v>4871</v>
      </c>
      <c r="V13" s="252"/>
      <c r="W13" s="121"/>
      <c r="X13" s="504">
        <v>15000</v>
      </c>
      <c r="Y13" s="504"/>
      <c r="Z13" s="122">
        <f t="shared" si="1"/>
        <v>2167097</v>
      </c>
      <c r="AA13" s="117" t="s">
        <v>3360</v>
      </c>
    </row>
    <row r="14" spans="1:28" ht="60" x14ac:dyDescent="0.2">
      <c r="A14" s="116">
        <f ca="1">OFFSET(A14,-1,0)+1</f>
        <v>7</v>
      </c>
      <c r="B14" s="116" t="s">
        <v>4446</v>
      </c>
      <c r="C14" s="116"/>
      <c r="D14" s="116"/>
      <c r="E14" s="117">
        <v>62895</v>
      </c>
      <c r="F14" s="117" t="str">
        <f t="shared" si="0"/>
        <v>62895</v>
      </c>
      <c r="G14" s="116" t="s">
        <v>4446</v>
      </c>
      <c r="H14" s="118" t="s">
        <v>4447</v>
      </c>
      <c r="I14" s="119" t="s">
        <v>4448</v>
      </c>
      <c r="J14" s="507" t="s">
        <v>4431</v>
      </c>
      <c r="K14" s="507" t="s">
        <v>4449</v>
      </c>
      <c r="L14" s="119" t="s">
        <v>4401</v>
      </c>
      <c r="M14" s="119" t="s">
        <v>4872</v>
      </c>
      <c r="N14" s="119" t="s">
        <v>4873</v>
      </c>
      <c r="O14" s="256"/>
      <c r="P14" s="256"/>
      <c r="Q14" s="251">
        <v>0</v>
      </c>
      <c r="R14" s="251">
        <v>0</v>
      </c>
      <c r="S14" s="251">
        <v>1750000</v>
      </c>
      <c r="T14" s="251">
        <v>1750000</v>
      </c>
      <c r="U14" s="121" t="s">
        <v>4874</v>
      </c>
      <c r="V14" s="252">
        <v>1</v>
      </c>
      <c r="W14" s="121"/>
      <c r="X14" s="504"/>
      <c r="Y14" s="504">
        <v>1750000</v>
      </c>
      <c r="Z14" s="122">
        <f t="shared" si="1"/>
        <v>0</v>
      </c>
      <c r="AA14" s="117" t="s">
        <v>3360</v>
      </c>
    </row>
    <row r="15" spans="1:28" ht="60" x14ac:dyDescent="0.2">
      <c r="A15" s="116">
        <f ca="1">OFFSET(A15,-1,0)+1</f>
        <v>8</v>
      </c>
      <c r="B15" s="116" t="s">
        <v>4875</v>
      </c>
      <c r="C15" s="116"/>
      <c r="D15" s="116"/>
      <c r="E15" s="117">
        <v>62322</v>
      </c>
      <c r="F15" s="117" t="str">
        <f t="shared" si="0"/>
        <v>62322</v>
      </c>
      <c r="G15" s="116" t="s">
        <v>4875</v>
      </c>
      <c r="H15" s="118" t="s">
        <v>4876</v>
      </c>
      <c r="I15" s="119" t="s">
        <v>4877</v>
      </c>
      <c r="J15" s="507" t="s">
        <v>4431</v>
      </c>
      <c r="K15" s="507" t="s">
        <v>4449</v>
      </c>
      <c r="L15" s="119" t="s">
        <v>4401</v>
      </c>
      <c r="M15" s="119" t="s">
        <v>4878</v>
      </c>
      <c r="N15" s="119"/>
      <c r="O15" s="256"/>
      <c r="P15" s="256"/>
      <c r="Q15" s="251">
        <v>0</v>
      </c>
      <c r="R15" s="251">
        <v>0</v>
      </c>
      <c r="S15" s="251"/>
      <c r="T15" s="251">
        <v>150000</v>
      </c>
      <c r="U15" s="121" t="s">
        <v>4879</v>
      </c>
      <c r="V15" s="252"/>
      <c r="W15" s="121"/>
      <c r="X15" s="504">
        <v>150000</v>
      </c>
      <c r="Y15" s="504"/>
      <c r="Z15" s="122">
        <f t="shared" si="1"/>
        <v>0</v>
      </c>
      <c r="AA15" s="117" t="s">
        <v>3360</v>
      </c>
    </row>
    <row r="16" spans="1:28" ht="75" x14ac:dyDescent="0.2">
      <c r="A16" s="116">
        <f t="shared" ca="1" si="2"/>
        <v>9</v>
      </c>
      <c r="B16" s="123" t="s">
        <v>3382</v>
      </c>
      <c r="C16" s="123" t="s">
        <v>3383</v>
      </c>
      <c r="D16" s="123" t="s">
        <v>3384</v>
      </c>
      <c r="E16" s="117">
        <v>62606</v>
      </c>
      <c r="F16" s="117" t="str">
        <f t="shared" si="0"/>
        <v>1-GAR-16-62606</v>
      </c>
      <c r="G16" s="123" t="s">
        <v>3382</v>
      </c>
      <c r="H16" s="118" t="s">
        <v>4409</v>
      </c>
      <c r="I16" s="119" t="s">
        <v>3386</v>
      </c>
      <c r="J16" s="502" t="s">
        <v>3356</v>
      </c>
      <c r="K16" s="502" t="s">
        <v>3356</v>
      </c>
      <c r="L16" s="119" t="s">
        <v>4401</v>
      </c>
      <c r="M16" s="119" t="s">
        <v>4869</v>
      </c>
      <c r="N16" s="119" t="s">
        <v>4880</v>
      </c>
      <c r="O16" s="503"/>
      <c r="P16" s="503"/>
      <c r="Q16" s="251">
        <v>400000</v>
      </c>
      <c r="R16" s="251">
        <v>400000</v>
      </c>
      <c r="S16" s="251">
        <v>400000</v>
      </c>
      <c r="T16" s="251">
        <v>400000</v>
      </c>
      <c r="U16" s="121" t="s">
        <v>4881</v>
      </c>
      <c r="V16" s="252">
        <v>0.5</v>
      </c>
      <c r="W16" s="118"/>
      <c r="X16" s="505"/>
      <c r="Y16" s="505"/>
      <c r="Z16" s="122">
        <f t="shared" si="1"/>
        <v>400000</v>
      </c>
      <c r="AA16" s="117" t="s">
        <v>4403</v>
      </c>
      <c r="AB16" s="110"/>
    </row>
    <row r="17" spans="1:28" ht="60" x14ac:dyDescent="0.2">
      <c r="A17" s="116">
        <f t="shared" ca="1" si="2"/>
        <v>10</v>
      </c>
      <c r="B17" s="123" t="s">
        <v>3388</v>
      </c>
      <c r="C17" s="123" t="s">
        <v>3389</v>
      </c>
      <c r="D17" s="123" t="s">
        <v>3390</v>
      </c>
      <c r="E17" s="117">
        <v>62607</v>
      </c>
      <c r="F17" s="117" t="str">
        <f t="shared" si="0"/>
        <v>1-HUR-16-62607</v>
      </c>
      <c r="G17" s="123" t="s">
        <v>3388</v>
      </c>
      <c r="H17" s="118" t="s">
        <v>3391</v>
      </c>
      <c r="I17" s="119" t="s">
        <v>3392</v>
      </c>
      <c r="J17" s="502" t="s">
        <v>3356</v>
      </c>
      <c r="K17" s="502" t="s">
        <v>3356</v>
      </c>
      <c r="L17" s="119" t="s">
        <v>4401</v>
      </c>
      <c r="M17" s="119" t="s">
        <v>4882</v>
      </c>
      <c r="N17" s="119" t="s">
        <v>4880</v>
      </c>
      <c r="O17" s="503"/>
      <c r="P17" s="503"/>
      <c r="Q17" s="251">
        <v>302623</v>
      </c>
      <c r="R17" s="251">
        <v>302623</v>
      </c>
      <c r="S17" s="251">
        <v>302623</v>
      </c>
      <c r="T17" s="251">
        <v>302623</v>
      </c>
      <c r="U17" s="121" t="s">
        <v>4883</v>
      </c>
      <c r="V17" s="252">
        <v>0.5</v>
      </c>
      <c r="W17" s="118"/>
      <c r="X17" s="505"/>
      <c r="Y17" s="505"/>
      <c r="Z17" s="122">
        <f t="shared" si="1"/>
        <v>302623</v>
      </c>
      <c r="AA17" s="117" t="s">
        <v>4403</v>
      </c>
      <c r="AB17" s="110"/>
    </row>
    <row r="18" spans="1:28" ht="75" x14ac:dyDescent="0.2">
      <c r="A18" s="116">
        <f t="shared" ca="1" si="2"/>
        <v>11</v>
      </c>
      <c r="B18" s="123" t="s">
        <v>3393</v>
      </c>
      <c r="C18" s="123" t="s">
        <v>3394</v>
      </c>
      <c r="D18" s="123" t="s">
        <v>3395</v>
      </c>
      <c r="E18" s="117">
        <v>62608</v>
      </c>
      <c r="F18" s="117" t="str">
        <f t="shared" si="0"/>
        <v>5-WIC-16-62608</v>
      </c>
      <c r="G18" s="123" t="s">
        <v>3393</v>
      </c>
      <c r="H18" s="118" t="s">
        <v>3396</v>
      </c>
      <c r="I18" s="119" t="s">
        <v>3397</v>
      </c>
      <c r="J18" s="502" t="s">
        <v>3356</v>
      </c>
      <c r="K18" s="502" t="s">
        <v>3356</v>
      </c>
      <c r="L18" s="119" t="s">
        <v>4401</v>
      </c>
      <c r="M18" s="119" t="s">
        <v>4884</v>
      </c>
      <c r="N18" s="119"/>
      <c r="O18" s="503"/>
      <c r="P18" s="503"/>
      <c r="Q18" s="251">
        <v>200000</v>
      </c>
      <c r="R18" s="251">
        <v>200000</v>
      </c>
      <c r="S18" s="251">
        <v>200000</v>
      </c>
      <c r="T18" s="251">
        <v>200000</v>
      </c>
      <c r="U18" s="506">
        <v>42704</v>
      </c>
      <c r="V18" s="252">
        <v>0.9</v>
      </c>
      <c r="W18" s="118"/>
      <c r="X18" s="505"/>
      <c r="Y18" s="505"/>
      <c r="Z18" s="122">
        <f t="shared" si="1"/>
        <v>200000</v>
      </c>
      <c r="AA18" s="117" t="s">
        <v>4403</v>
      </c>
    </row>
    <row r="19" spans="1:28" s="110" customFormat="1" ht="75" x14ac:dyDescent="0.2">
      <c r="A19" s="116">
        <f t="shared" ca="1" si="2"/>
        <v>12</v>
      </c>
      <c r="B19" s="123" t="s">
        <v>3399</v>
      </c>
      <c r="C19" s="123" t="s">
        <v>3400</v>
      </c>
      <c r="D19" s="123" t="s">
        <v>3401</v>
      </c>
      <c r="E19" s="117">
        <v>62609</v>
      </c>
      <c r="F19" s="117" t="str">
        <f t="shared" si="0"/>
        <v>2-BEU-16-62609</v>
      </c>
      <c r="G19" s="123" t="s">
        <v>3399</v>
      </c>
      <c r="H19" s="118" t="s">
        <v>3402</v>
      </c>
      <c r="I19" s="119" t="s">
        <v>3403</v>
      </c>
      <c r="J19" s="502" t="s">
        <v>3356</v>
      </c>
      <c r="K19" s="502" t="s">
        <v>3356</v>
      </c>
      <c r="L19" s="119" t="s">
        <v>4401</v>
      </c>
      <c r="M19" s="119" t="s">
        <v>4857</v>
      </c>
      <c r="N19" s="119"/>
      <c r="O19" s="503"/>
      <c r="P19" s="503"/>
      <c r="Q19" s="251">
        <v>315000</v>
      </c>
      <c r="R19" s="251">
        <v>315000</v>
      </c>
      <c r="S19" s="251">
        <v>315000</v>
      </c>
      <c r="T19" s="251">
        <v>315000</v>
      </c>
      <c r="U19" s="121" t="s">
        <v>4885</v>
      </c>
      <c r="V19" s="252"/>
      <c r="W19" s="118"/>
      <c r="X19" s="505"/>
      <c r="Y19" s="505"/>
      <c r="Z19" s="122">
        <f t="shared" si="1"/>
        <v>315000</v>
      </c>
      <c r="AA19" s="117" t="s">
        <v>4403</v>
      </c>
      <c r="AB19" s="105"/>
    </row>
    <row r="20" spans="1:28" s="110" customFormat="1" ht="60" x14ac:dyDescent="0.2">
      <c r="A20" s="116">
        <f t="shared" ca="1" si="2"/>
        <v>13</v>
      </c>
      <c r="B20" s="117" t="s">
        <v>3404</v>
      </c>
      <c r="C20" s="117" t="s">
        <v>3405</v>
      </c>
      <c r="D20" s="117" t="s">
        <v>3406</v>
      </c>
      <c r="E20" s="117">
        <v>62610</v>
      </c>
      <c r="F20" s="117" t="str">
        <f t="shared" si="0"/>
        <v>3-LAR-16-62610</v>
      </c>
      <c r="G20" s="117" t="s">
        <v>3404</v>
      </c>
      <c r="H20" s="118" t="s">
        <v>3407</v>
      </c>
      <c r="I20" s="119" t="s">
        <v>3408</v>
      </c>
      <c r="J20" s="502" t="s">
        <v>3356</v>
      </c>
      <c r="K20" s="502" t="s">
        <v>3356</v>
      </c>
      <c r="L20" s="119" t="s">
        <v>4401</v>
      </c>
      <c r="M20" s="119" t="s">
        <v>4886</v>
      </c>
      <c r="N20" s="119"/>
      <c r="O20" s="503"/>
      <c r="P20" s="503"/>
      <c r="Q20" s="251">
        <v>150000</v>
      </c>
      <c r="R20" s="251">
        <v>150000</v>
      </c>
      <c r="S20" s="251">
        <v>150000</v>
      </c>
      <c r="T20" s="251">
        <v>150000</v>
      </c>
      <c r="U20" s="121" t="s">
        <v>4887</v>
      </c>
      <c r="V20" s="252"/>
      <c r="W20" s="118"/>
      <c r="X20" s="505"/>
      <c r="Y20" s="505"/>
      <c r="Z20" s="122">
        <f t="shared" si="1"/>
        <v>150000</v>
      </c>
      <c r="AA20" s="117" t="s">
        <v>4403</v>
      </c>
    </row>
    <row r="21" spans="1:28" s="110" customFormat="1" ht="60" x14ac:dyDescent="0.2">
      <c r="A21" s="116">
        <f t="shared" ca="1" si="2"/>
        <v>14</v>
      </c>
      <c r="B21" s="123" t="s">
        <v>3410</v>
      </c>
      <c r="C21" s="123" t="s">
        <v>3411</v>
      </c>
      <c r="D21" s="123" t="s">
        <v>3412</v>
      </c>
      <c r="E21" s="117">
        <v>62611</v>
      </c>
      <c r="F21" s="117" t="str">
        <f t="shared" si="0"/>
        <v>5-ABI-16-62611</v>
      </c>
      <c r="G21" s="123" t="s">
        <v>3410</v>
      </c>
      <c r="H21" s="118" t="s">
        <v>3413</v>
      </c>
      <c r="I21" s="119" t="s">
        <v>3392</v>
      </c>
      <c r="J21" s="502" t="s">
        <v>3356</v>
      </c>
      <c r="K21" s="502" t="s">
        <v>3356</v>
      </c>
      <c r="L21" s="119" t="s">
        <v>4401</v>
      </c>
      <c r="M21" s="119" t="s">
        <v>4888</v>
      </c>
      <c r="N21" s="119" t="s">
        <v>4400</v>
      </c>
      <c r="O21" s="503"/>
      <c r="P21" s="503"/>
      <c r="Q21" s="251">
        <v>260000</v>
      </c>
      <c r="R21" s="251">
        <v>260000</v>
      </c>
      <c r="S21" s="251">
        <v>260000</v>
      </c>
      <c r="T21" s="251">
        <v>260000</v>
      </c>
      <c r="U21" s="121" t="s">
        <v>4889</v>
      </c>
      <c r="V21" s="252"/>
      <c r="W21" s="118"/>
      <c r="X21" s="505"/>
      <c r="Y21" s="505"/>
      <c r="Z21" s="122">
        <f t="shared" si="1"/>
        <v>260000</v>
      </c>
      <c r="AA21" s="117" t="s">
        <v>4403</v>
      </c>
      <c r="AB21" s="105"/>
    </row>
    <row r="22" spans="1:28" s="110" customFormat="1" ht="60" x14ac:dyDescent="0.2">
      <c r="A22" s="116">
        <f t="shared" ca="1" si="2"/>
        <v>15</v>
      </c>
      <c r="B22" s="123" t="s">
        <v>3414</v>
      </c>
      <c r="C22" s="123" t="s">
        <v>3415</v>
      </c>
      <c r="D22" s="123" t="s">
        <v>3416</v>
      </c>
      <c r="E22" s="117">
        <v>62612</v>
      </c>
      <c r="F22" s="117" t="str">
        <f t="shared" si="0"/>
        <v>1-CLE-16-62612</v>
      </c>
      <c r="G22" s="123" t="s">
        <v>3414</v>
      </c>
      <c r="H22" s="118" t="s">
        <v>3417</v>
      </c>
      <c r="I22" s="119" t="s">
        <v>3418</v>
      </c>
      <c r="J22" s="502" t="s">
        <v>3356</v>
      </c>
      <c r="K22" s="502" t="s">
        <v>3356</v>
      </c>
      <c r="L22" s="119" t="s">
        <v>4401</v>
      </c>
      <c r="M22" s="119" t="s">
        <v>4869</v>
      </c>
      <c r="N22" s="119" t="s">
        <v>4890</v>
      </c>
      <c r="O22" s="503"/>
      <c r="P22" s="503"/>
      <c r="Q22" s="251">
        <v>325000</v>
      </c>
      <c r="R22" s="251">
        <v>325000</v>
      </c>
      <c r="S22" s="251">
        <v>325000</v>
      </c>
      <c r="T22" s="251">
        <v>325000</v>
      </c>
      <c r="U22" s="121" t="s">
        <v>4879</v>
      </c>
      <c r="V22" s="252"/>
      <c r="W22" s="118"/>
      <c r="X22" s="505"/>
      <c r="Y22" s="505"/>
      <c r="Z22" s="122">
        <f t="shared" si="1"/>
        <v>325000</v>
      </c>
      <c r="AA22" s="117" t="s">
        <v>4403</v>
      </c>
    </row>
    <row r="23" spans="1:28" s="110" customFormat="1" ht="60" x14ac:dyDescent="0.2">
      <c r="A23" s="116">
        <f t="shared" ca="1" si="2"/>
        <v>16</v>
      </c>
      <c r="B23" s="123" t="s">
        <v>3419</v>
      </c>
      <c r="C23" s="123" t="s">
        <v>3420</v>
      </c>
      <c r="D23" s="123" t="s">
        <v>3421</v>
      </c>
      <c r="E23" s="117">
        <v>62613</v>
      </c>
      <c r="F23" s="117" t="str">
        <f t="shared" si="0"/>
        <v>5-CHI-16-62613</v>
      </c>
      <c r="G23" s="123" t="s">
        <v>3419</v>
      </c>
      <c r="H23" s="118" t="s">
        <v>3422</v>
      </c>
      <c r="I23" s="119" t="s">
        <v>3423</v>
      </c>
      <c r="J23" s="502" t="s">
        <v>3356</v>
      </c>
      <c r="K23" s="502" t="s">
        <v>3356</v>
      </c>
      <c r="L23" s="119" t="s">
        <v>4401</v>
      </c>
      <c r="M23" s="119" t="s">
        <v>4888</v>
      </c>
      <c r="N23" s="119"/>
      <c r="O23" s="503"/>
      <c r="P23" s="503"/>
      <c r="Q23" s="251">
        <v>500000</v>
      </c>
      <c r="R23" s="251">
        <v>500000</v>
      </c>
      <c r="S23" s="251">
        <v>500000</v>
      </c>
      <c r="T23" s="251">
        <v>500000</v>
      </c>
      <c r="U23" s="121" t="s">
        <v>4891</v>
      </c>
      <c r="V23" s="252"/>
      <c r="W23" s="118"/>
      <c r="X23" s="505"/>
      <c r="Y23" s="505"/>
      <c r="Z23" s="122">
        <f t="shared" si="1"/>
        <v>500000</v>
      </c>
      <c r="AA23" s="117" t="s">
        <v>4403</v>
      </c>
      <c r="AB23" s="105"/>
    </row>
    <row r="24" spans="1:28" ht="75" x14ac:dyDescent="0.2">
      <c r="A24" s="116">
        <f t="shared" ca="1" si="2"/>
        <v>17</v>
      </c>
      <c r="B24" s="123" t="s">
        <v>3424</v>
      </c>
      <c r="C24" s="123" t="s">
        <v>3425</v>
      </c>
      <c r="D24" s="123" t="s">
        <v>3426</v>
      </c>
      <c r="E24" s="117">
        <v>62614</v>
      </c>
      <c r="F24" s="117" t="str">
        <f t="shared" si="0"/>
        <v>2-HGR-16-62614</v>
      </c>
      <c r="G24" s="123" t="s">
        <v>3424</v>
      </c>
      <c r="H24" s="118" t="s">
        <v>3427</v>
      </c>
      <c r="I24" s="119" t="s">
        <v>3428</v>
      </c>
      <c r="J24" s="502" t="s">
        <v>3356</v>
      </c>
      <c r="K24" s="502" t="s">
        <v>3356</v>
      </c>
      <c r="L24" s="119" t="s">
        <v>4401</v>
      </c>
      <c r="M24" s="119" t="s">
        <v>4857</v>
      </c>
      <c r="N24" s="119"/>
      <c r="O24" s="503"/>
      <c r="P24" s="503"/>
      <c r="Q24" s="251">
        <v>250000</v>
      </c>
      <c r="R24" s="251">
        <v>250000</v>
      </c>
      <c r="S24" s="251">
        <v>250000</v>
      </c>
      <c r="T24" s="251">
        <v>250000</v>
      </c>
      <c r="U24" s="121" t="s">
        <v>4879</v>
      </c>
      <c r="V24" s="252"/>
      <c r="W24" s="118"/>
      <c r="X24" s="505"/>
      <c r="Y24" s="505"/>
      <c r="Z24" s="122">
        <f t="shared" si="1"/>
        <v>250000</v>
      </c>
      <c r="AA24" s="117" t="s">
        <v>4403</v>
      </c>
    </row>
    <row r="25" spans="1:28" ht="75" x14ac:dyDescent="0.2">
      <c r="A25" s="116">
        <f t="shared" ca="1" si="2"/>
        <v>18</v>
      </c>
      <c r="B25" s="116" t="s">
        <v>3430</v>
      </c>
      <c r="C25" s="116" t="s">
        <v>3431</v>
      </c>
      <c r="D25" s="116" t="s">
        <v>3432</v>
      </c>
      <c r="E25" s="117">
        <v>62615</v>
      </c>
      <c r="F25" s="117" t="str">
        <f t="shared" si="0"/>
        <v>4-ODE-16-62615</v>
      </c>
      <c r="G25" s="116" t="s">
        <v>3430</v>
      </c>
      <c r="H25" s="126" t="s">
        <v>3433</v>
      </c>
      <c r="I25" s="119" t="s">
        <v>3392</v>
      </c>
      <c r="J25" s="502" t="s">
        <v>3356</v>
      </c>
      <c r="K25" s="502" t="s">
        <v>3356</v>
      </c>
      <c r="L25" s="119" t="s">
        <v>4401</v>
      </c>
      <c r="M25" s="119" t="s">
        <v>4892</v>
      </c>
      <c r="N25" s="119" t="s">
        <v>4893</v>
      </c>
      <c r="O25" s="503"/>
      <c r="P25" s="503"/>
      <c r="Q25" s="253">
        <v>150714</v>
      </c>
      <c r="R25" s="253">
        <v>150714</v>
      </c>
      <c r="S25" s="253">
        <v>150714</v>
      </c>
      <c r="T25" s="253">
        <v>150714</v>
      </c>
      <c r="U25" s="121" t="s">
        <v>4885</v>
      </c>
      <c r="V25" s="124"/>
      <c r="W25" s="124"/>
      <c r="X25" s="504"/>
      <c r="Y25" s="504"/>
      <c r="Z25" s="122">
        <f t="shared" si="1"/>
        <v>150714</v>
      </c>
      <c r="AA25" s="117" t="s">
        <v>4403</v>
      </c>
    </row>
    <row r="26" spans="1:28" ht="75" x14ac:dyDescent="0.2">
      <c r="A26" s="116">
        <f t="shared" ca="1" si="2"/>
        <v>19</v>
      </c>
      <c r="B26" s="117" t="s">
        <v>3434</v>
      </c>
      <c r="C26" s="117" t="s">
        <v>3435</v>
      </c>
      <c r="D26" s="117" t="s">
        <v>3436</v>
      </c>
      <c r="E26" s="117">
        <v>62616</v>
      </c>
      <c r="F26" s="117" t="str">
        <f t="shared" si="0"/>
        <v>4-GAT-16-62616</v>
      </c>
      <c r="G26" s="117" t="s">
        <v>3434</v>
      </c>
      <c r="H26" s="118" t="s">
        <v>3437</v>
      </c>
      <c r="I26" s="119" t="s">
        <v>3392</v>
      </c>
      <c r="J26" s="502" t="s">
        <v>3356</v>
      </c>
      <c r="K26" s="502" t="s">
        <v>3356</v>
      </c>
      <c r="L26" s="119" t="s">
        <v>4401</v>
      </c>
      <c r="M26" s="119" t="s">
        <v>4894</v>
      </c>
      <c r="N26" s="119" t="s">
        <v>4895</v>
      </c>
      <c r="O26" s="503" t="s">
        <v>4896</v>
      </c>
      <c r="P26" s="503"/>
      <c r="Q26" s="254">
        <v>200000</v>
      </c>
      <c r="R26" s="254">
        <v>200000</v>
      </c>
      <c r="S26" s="254">
        <v>200000</v>
      </c>
      <c r="T26" s="254">
        <v>80000</v>
      </c>
      <c r="U26" s="508">
        <v>42614</v>
      </c>
      <c r="V26" s="252"/>
      <c r="W26" s="118"/>
      <c r="X26" s="505">
        <v>80000</v>
      </c>
      <c r="Y26" s="505"/>
      <c r="Z26" s="122">
        <f>T26-X26-Y26</f>
        <v>0</v>
      </c>
      <c r="AA26" s="117" t="s">
        <v>4403</v>
      </c>
    </row>
    <row r="27" spans="1:28" s="110" customFormat="1" ht="60" x14ac:dyDescent="0.2">
      <c r="A27" s="116">
        <f t="shared" ca="1" si="2"/>
        <v>20</v>
      </c>
      <c r="B27" s="117" t="s">
        <v>3438</v>
      </c>
      <c r="C27" s="117" t="s">
        <v>3439</v>
      </c>
      <c r="D27" s="117" t="s">
        <v>3440</v>
      </c>
      <c r="E27" s="117">
        <v>62617</v>
      </c>
      <c r="F27" s="117" t="str">
        <f t="shared" si="0"/>
        <v>HQ-L-16-62617</v>
      </c>
      <c r="G27" s="117" t="s">
        <v>3438</v>
      </c>
      <c r="H27" s="118" t="s">
        <v>3441</v>
      </c>
      <c r="I27" s="126" t="s">
        <v>3442</v>
      </c>
      <c r="J27" s="502" t="s">
        <v>3356</v>
      </c>
      <c r="K27" s="502" t="s">
        <v>3356</v>
      </c>
      <c r="L27" s="119" t="s">
        <v>4401</v>
      </c>
      <c r="M27" s="119" t="s">
        <v>4894</v>
      </c>
      <c r="N27" s="119" t="s">
        <v>4897</v>
      </c>
      <c r="O27" s="503"/>
      <c r="P27" s="503"/>
      <c r="Q27" s="255">
        <v>78000</v>
      </c>
      <c r="R27" s="255">
        <v>78000</v>
      </c>
      <c r="S27" s="255">
        <v>78000</v>
      </c>
      <c r="T27" s="255">
        <v>78000</v>
      </c>
      <c r="U27" s="121" t="s">
        <v>4898</v>
      </c>
      <c r="V27" s="252"/>
      <c r="W27" s="118"/>
      <c r="X27" s="505">
        <v>0</v>
      </c>
      <c r="Y27" s="505"/>
      <c r="Z27" s="122">
        <f t="shared" ref="Z27:Z90" si="3">T27-X27-Y27</f>
        <v>78000</v>
      </c>
      <c r="AA27" s="117" t="s">
        <v>4403</v>
      </c>
    </row>
    <row r="28" spans="1:28" s="110" customFormat="1" ht="60" x14ac:dyDescent="0.2">
      <c r="A28" s="116">
        <f t="shared" ca="1" si="2"/>
        <v>21</v>
      </c>
      <c r="B28" s="117" t="s">
        <v>3443</v>
      </c>
      <c r="C28" s="117" t="s">
        <v>3444</v>
      </c>
      <c r="D28" s="117" t="s">
        <v>3445</v>
      </c>
      <c r="E28" s="117">
        <v>62618</v>
      </c>
      <c r="F28" s="117" t="str">
        <f t="shared" si="0"/>
        <v>HQ-GA-16-62618</v>
      </c>
      <c r="G28" s="117" t="s">
        <v>3443</v>
      </c>
      <c r="H28" s="118" t="s">
        <v>3446</v>
      </c>
      <c r="I28" s="126" t="s">
        <v>3447</v>
      </c>
      <c r="J28" s="502" t="s">
        <v>3356</v>
      </c>
      <c r="K28" s="502" t="s">
        <v>3356</v>
      </c>
      <c r="L28" s="119" t="s">
        <v>4401</v>
      </c>
      <c r="M28" s="119" t="s">
        <v>4894</v>
      </c>
      <c r="N28" s="119" t="s">
        <v>4899</v>
      </c>
      <c r="O28" s="503"/>
      <c r="P28" s="503"/>
      <c r="Q28" s="255">
        <v>769600</v>
      </c>
      <c r="R28" s="255">
        <v>769600</v>
      </c>
      <c r="S28" s="255">
        <v>769600</v>
      </c>
      <c r="T28" s="255">
        <v>769600</v>
      </c>
      <c r="U28" s="121" t="s">
        <v>4881</v>
      </c>
      <c r="V28" s="252">
        <v>0.25</v>
      </c>
      <c r="W28" s="118"/>
      <c r="X28" s="505"/>
      <c r="Y28" s="505"/>
      <c r="Z28" s="122">
        <f t="shared" si="3"/>
        <v>769600</v>
      </c>
      <c r="AA28" s="117" t="s">
        <v>4403</v>
      </c>
    </row>
    <row r="29" spans="1:28" s="110" customFormat="1" ht="60" x14ac:dyDescent="0.2">
      <c r="A29" s="116">
        <f t="shared" ca="1" si="2"/>
        <v>22</v>
      </c>
      <c r="B29" s="117" t="s">
        <v>3448</v>
      </c>
      <c r="C29" s="117" t="s">
        <v>3449</v>
      </c>
      <c r="D29" s="117" t="s">
        <v>3450</v>
      </c>
      <c r="E29" s="117">
        <v>62619</v>
      </c>
      <c r="F29" s="117" t="str">
        <f t="shared" si="0"/>
        <v>HQ-E-16-62619</v>
      </c>
      <c r="G29" s="117" t="s">
        <v>3448</v>
      </c>
      <c r="H29" s="118" t="s">
        <v>3451</v>
      </c>
      <c r="I29" s="126" t="s">
        <v>3452</v>
      </c>
      <c r="J29" s="502" t="s">
        <v>3356</v>
      </c>
      <c r="K29" s="502" t="s">
        <v>3356</v>
      </c>
      <c r="L29" s="119" t="s">
        <v>4401</v>
      </c>
      <c r="M29" s="119" t="s">
        <v>4894</v>
      </c>
      <c r="N29" s="119" t="s">
        <v>4899</v>
      </c>
      <c r="O29" s="503"/>
      <c r="P29" s="503"/>
      <c r="Q29" s="255">
        <v>78000</v>
      </c>
      <c r="R29" s="255">
        <v>78000</v>
      </c>
      <c r="S29" s="255">
        <v>78000</v>
      </c>
      <c r="T29" s="255">
        <v>78000</v>
      </c>
      <c r="U29" s="121" t="s">
        <v>4881</v>
      </c>
      <c r="V29" s="252">
        <v>0.25</v>
      </c>
      <c r="W29" s="118"/>
      <c r="X29" s="505"/>
      <c r="Y29" s="505"/>
      <c r="Z29" s="122">
        <f t="shared" si="3"/>
        <v>78000</v>
      </c>
      <c r="AA29" s="117" t="s">
        <v>4403</v>
      </c>
    </row>
    <row r="30" spans="1:28" s="110" customFormat="1" ht="60" x14ac:dyDescent="0.2">
      <c r="A30" s="116">
        <f t="shared" ca="1" si="2"/>
        <v>23</v>
      </c>
      <c r="B30" s="117" t="s">
        <v>3453</v>
      </c>
      <c r="C30" s="117" t="s">
        <v>3454</v>
      </c>
      <c r="D30" s="117" t="s">
        <v>3455</v>
      </c>
      <c r="E30" s="117">
        <v>62620</v>
      </c>
      <c r="F30" s="117" t="str">
        <f t="shared" si="0"/>
        <v>HQ-C-16-62620</v>
      </c>
      <c r="G30" s="117" t="s">
        <v>3453</v>
      </c>
      <c r="H30" s="118" t="s">
        <v>3456</v>
      </c>
      <c r="I30" s="126" t="s">
        <v>3457</v>
      </c>
      <c r="J30" s="502" t="s">
        <v>3356</v>
      </c>
      <c r="K30" s="502" t="s">
        <v>3356</v>
      </c>
      <c r="L30" s="119" t="s">
        <v>4401</v>
      </c>
      <c r="M30" s="119" t="s">
        <v>4864</v>
      </c>
      <c r="N30" s="119"/>
      <c r="O30" s="503"/>
      <c r="P30" s="503"/>
      <c r="Q30" s="255">
        <v>520000</v>
      </c>
      <c r="R30" s="255">
        <v>520000</v>
      </c>
      <c r="S30" s="255">
        <v>520000</v>
      </c>
      <c r="T30" s="255">
        <v>520000</v>
      </c>
      <c r="U30" s="121" t="s">
        <v>4885</v>
      </c>
      <c r="V30" s="252"/>
      <c r="W30" s="121"/>
      <c r="X30" s="504"/>
      <c r="Y30" s="504"/>
      <c r="Z30" s="122">
        <f t="shared" si="3"/>
        <v>520000</v>
      </c>
      <c r="AA30" s="117" t="s">
        <v>4403</v>
      </c>
    </row>
    <row r="31" spans="1:28" s="110" customFormat="1" ht="60" x14ac:dyDescent="0.2">
      <c r="A31" s="116">
        <f t="shared" ca="1" si="2"/>
        <v>24</v>
      </c>
      <c r="B31" s="117" t="s">
        <v>3458</v>
      </c>
      <c r="C31" s="117" t="s">
        <v>3459</v>
      </c>
      <c r="D31" s="117" t="s">
        <v>3460</v>
      </c>
      <c r="E31" s="117">
        <v>62621</v>
      </c>
      <c r="F31" s="117" t="str">
        <f t="shared" si="0"/>
        <v>HQ-A-16-62621</v>
      </c>
      <c r="G31" s="117" t="s">
        <v>3458</v>
      </c>
      <c r="H31" s="118" t="s">
        <v>3461</v>
      </c>
      <c r="I31" s="126" t="s">
        <v>3462</v>
      </c>
      <c r="J31" s="502" t="s">
        <v>3356</v>
      </c>
      <c r="K31" s="502" t="s">
        <v>3356</v>
      </c>
      <c r="L31" s="119" t="s">
        <v>4401</v>
      </c>
      <c r="M31" s="119" t="s">
        <v>4857</v>
      </c>
      <c r="N31" s="119"/>
      <c r="O31" s="503"/>
      <c r="P31" s="503"/>
      <c r="Q31" s="255">
        <v>1040000</v>
      </c>
      <c r="R31" s="255">
        <v>1040000</v>
      </c>
      <c r="S31" s="255">
        <v>1040000</v>
      </c>
      <c r="T31" s="255">
        <v>1040000</v>
      </c>
      <c r="U31" s="121" t="s">
        <v>4885</v>
      </c>
      <c r="V31" s="252"/>
      <c r="W31" s="121"/>
      <c r="X31" s="504"/>
      <c r="Y31" s="504"/>
      <c r="Z31" s="122">
        <f t="shared" si="3"/>
        <v>1040000</v>
      </c>
      <c r="AA31" s="117" t="s">
        <v>4403</v>
      </c>
      <c r="AB31" s="105"/>
    </row>
    <row r="32" spans="1:28" s="110" customFormat="1" ht="60" x14ac:dyDescent="0.2">
      <c r="A32" s="116">
        <f t="shared" ca="1" si="2"/>
        <v>25</v>
      </c>
      <c r="B32" s="117" t="s">
        <v>3463</v>
      </c>
      <c r="C32" s="117" t="s">
        <v>3449</v>
      </c>
      <c r="D32" s="117" t="s">
        <v>3450</v>
      </c>
      <c r="E32" s="117">
        <v>62622</v>
      </c>
      <c r="F32" s="117" t="str">
        <f t="shared" si="0"/>
        <v>HQ-E-16-62622</v>
      </c>
      <c r="G32" s="117" t="s">
        <v>3463</v>
      </c>
      <c r="H32" s="118" t="s">
        <v>3464</v>
      </c>
      <c r="I32" s="126" t="s">
        <v>3465</v>
      </c>
      <c r="J32" s="502" t="s">
        <v>3356</v>
      </c>
      <c r="K32" s="502" t="s">
        <v>3356</v>
      </c>
      <c r="L32" s="119" t="s">
        <v>4401</v>
      </c>
      <c r="M32" s="119" t="s">
        <v>4857</v>
      </c>
      <c r="N32" s="119"/>
      <c r="O32" s="503"/>
      <c r="P32" s="503"/>
      <c r="Q32" s="255">
        <v>1787058</v>
      </c>
      <c r="R32" s="255">
        <v>1787058</v>
      </c>
      <c r="S32" s="255">
        <v>1787058</v>
      </c>
      <c r="T32" s="255">
        <v>1787058</v>
      </c>
      <c r="U32" s="121" t="s">
        <v>4885</v>
      </c>
      <c r="V32" s="252"/>
      <c r="W32" s="121"/>
      <c r="X32" s="504"/>
      <c r="Y32" s="504"/>
      <c r="Z32" s="122">
        <f t="shared" si="3"/>
        <v>1787058</v>
      </c>
      <c r="AA32" s="117" t="s">
        <v>4403</v>
      </c>
    </row>
    <row r="33" spans="1:28" ht="60" x14ac:dyDescent="0.2">
      <c r="A33" s="116">
        <f t="shared" ca="1" si="2"/>
        <v>26</v>
      </c>
      <c r="B33" s="117" t="s">
        <v>3466</v>
      </c>
      <c r="C33" s="117" t="s">
        <v>3467</v>
      </c>
      <c r="D33" s="117" t="s">
        <v>3468</v>
      </c>
      <c r="E33" s="117">
        <v>62623</v>
      </c>
      <c r="F33" s="117" t="str">
        <f t="shared" si="0"/>
        <v>HQ-O-16-62623</v>
      </c>
      <c r="G33" s="117" t="s">
        <v>3466</v>
      </c>
      <c r="H33" s="118" t="s">
        <v>3469</v>
      </c>
      <c r="I33" s="126" t="s">
        <v>3470</v>
      </c>
      <c r="J33" s="502" t="s">
        <v>3356</v>
      </c>
      <c r="K33" s="502" t="s">
        <v>3356</v>
      </c>
      <c r="L33" s="119" t="s">
        <v>4401</v>
      </c>
      <c r="M33" s="119" t="s">
        <v>4869</v>
      </c>
      <c r="N33" s="119"/>
      <c r="O33" s="503"/>
      <c r="P33" s="503"/>
      <c r="Q33" s="255">
        <v>26000</v>
      </c>
      <c r="R33" s="255">
        <v>26000</v>
      </c>
      <c r="S33" s="255">
        <v>26000</v>
      </c>
      <c r="T33" s="255">
        <v>26000</v>
      </c>
      <c r="U33" s="121" t="s">
        <v>4885</v>
      </c>
      <c r="V33" s="252"/>
      <c r="W33" s="118"/>
      <c r="X33" s="505"/>
      <c r="Y33" s="505"/>
      <c r="Z33" s="122">
        <f t="shared" si="3"/>
        <v>26000</v>
      </c>
      <c r="AA33" s="117" t="s">
        <v>4403</v>
      </c>
      <c r="AB33" s="110"/>
    </row>
    <row r="34" spans="1:28" ht="90" x14ac:dyDescent="0.2">
      <c r="A34" s="116">
        <f t="shared" ca="1" si="2"/>
        <v>27</v>
      </c>
      <c r="B34" s="123" t="s">
        <v>3472</v>
      </c>
      <c r="C34" s="123" t="s">
        <v>3473</v>
      </c>
      <c r="D34" s="123" t="s">
        <v>3474</v>
      </c>
      <c r="E34" s="117">
        <v>62624</v>
      </c>
      <c r="F34" s="117" t="str">
        <f t="shared" si="0"/>
        <v>2-CON-16-62624</v>
      </c>
      <c r="G34" s="123" t="s">
        <v>3472</v>
      </c>
      <c r="H34" s="118" t="s">
        <v>3475</v>
      </c>
      <c r="I34" s="130" t="s">
        <v>3476</v>
      </c>
      <c r="J34" s="502" t="s">
        <v>3356</v>
      </c>
      <c r="K34" s="502" t="s">
        <v>3356</v>
      </c>
      <c r="L34" s="119" t="s">
        <v>4401</v>
      </c>
      <c r="M34" s="119" t="s">
        <v>4857</v>
      </c>
      <c r="N34" s="119"/>
      <c r="O34" s="503"/>
      <c r="P34" s="503"/>
      <c r="Q34" s="251">
        <f>537368+66502</f>
        <v>603870</v>
      </c>
      <c r="R34" s="251">
        <f>537368+66502</f>
        <v>603870</v>
      </c>
      <c r="S34" s="251">
        <f>537368+66502</f>
        <v>603870</v>
      </c>
      <c r="T34" s="251">
        <f>537368+66502</f>
        <v>603870</v>
      </c>
      <c r="U34" s="121" t="s">
        <v>4879</v>
      </c>
      <c r="V34" s="252"/>
      <c r="W34" s="118"/>
      <c r="X34" s="505"/>
      <c r="Y34" s="505"/>
      <c r="Z34" s="122">
        <f t="shared" si="3"/>
        <v>603870</v>
      </c>
      <c r="AA34" s="117" t="s">
        <v>4403</v>
      </c>
    </row>
    <row r="35" spans="1:28" ht="75" x14ac:dyDescent="0.2">
      <c r="A35" s="116">
        <f t="shared" ca="1" si="2"/>
        <v>28</v>
      </c>
      <c r="B35" s="123" t="s">
        <v>3477</v>
      </c>
      <c r="C35" s="123" t="s">
        <v>3383</v>
      </c>
      <c r="D35" s="123" t="s">
        <v>3384</v>
      </c>
      <c r="E35" s="117">
        <v>62625</v>
      </c>
      <c r="F35" s="117" t="str">
        <f t="shared" si="0"/>
        <v>1-GAR-16-62625</v>
      </c>
      <c r="G35" s="123" t="s">
        <v>3477</v>
      </c>
      <c r="H35" s="118" t="s">
        <v>4424</v>
      </c>
      <c r="I35" s="119" t="s">
        <v>3479</v>
      </c>
      <c r="J35" s="502" t="s">
        <v>3356</v>
      </c>
      <c r="K35" s="502" t="s">
        <v>3356</v>
      </c>
      <c r="L35" s="119" t="s">
        <v>4401</v>
      </c>
      <c r="M35" s="119" t="s">
        <v>4869</v>
      </c>
      <c r="N35" s="119"/>
      <c r="O35" s="503"/>
      <c r="P35" s="503"/>
      <c r="Q35" s="251">
        <v>134006</v>
      </c>
      <c r="R35" s="251">
        <v>134006</v>
      </c>
      <c r="S35" s="251">
        <v>134006</v>
      </c>
      <c r="T35" s="251">
        <v>134006</v>
      </c>
      <c r="U35" s="121" t="s">
        <v>4885</v>
      </c>
      <c r="V35" s="252"/>
      <c r="W35" s="118"/>
      <c r="X35" s="505"/>
      <c r="Y35" s="505"/>
      <c r="Z35" s="122">
        <f t="shared" si="3"/>
        <v>134006</v>
      </c>
      <c r="AA35" s="117" t="s">
        <v>4403</v>
      </c>
      <c r="AB35" s="110"/>
    </row>
    <row r="36" spans="1:28" ht="75" x14ac:dyDescent="0.2">
      <c r="A36" s="116">
        <f t="shared" ca="1" si="2"/>
        <v>29</v>
      </c>
      <c r="B36" s="123" t="s">
        <v>3480</v>
      </c>
      <c r="C36" s="123" t="s">
        <v>3383</v>
      </c>
      <c r="D36" s="123" t="s">
        <v>3384</v>
      </c>
      <c r="E36" s="117">
        <v>62626</v>
      </c>
      <c r="F36" s="117" t="str">
        <f t="shared" si="0"/>
        <v>1-GAR-16-62626</v>
      </c>
      <c r="G36" s="123" t="s">
        <v>3480</v>
      </c>
      <c r="H36" s="118" t="s">
        <v>4425</v>
      </c>
      <c r="I36" s="119" t="s">
        <v>3482</v>
      </c>
      <c r="J36" s="502" t="s">
        <v>3356</v>
      </c>
      <c r="K36" s="502" t="s">
        <v>3356</v>
      </c>
      <c r="L36" s="119" t="s">
        <v>4401</v>
      </c>
      <c r="M36" s="119" t="s">
        <v>4869</v>
      </c>
      <c r="N36" s="119"/>
      <c r="O36" s="503"/>
      <c r="P36" s="503"/>
      <c r="Q36" s="251">
        <v>574870</v>
      </c>
      <c r="R36" s="251">
        <v>574870</v>
      </c>
      <c r="S36" s="251">
        <v>574870</v>
      </c>
      <c r="T36" s="251">
        <v>574870</v>
      </c>
      <c r="U36" s="121" t="s">
        <v>4885</v>
      </c>
      <c r="V36" s="252"/>
      <c r="W36" s="118"/>
      <c r="X36" s="505"/>
      <c r="Y36" s="505"/>
      <c r="Z36" s="122">
        <f t="shared" si="3"/>
        <v>574870</v>
      </c>
      <c r="AA36" s="117" t="s">
        <v>4403</v>
      </c>
      <c r="AB36" s="110"/>
    </row>
    <row r="37" spans="1:28" ht="75" x14ac:dyDescent="0.2">
      <c r="A37" s="116">
        <f t="shared" ca="1" si="2"/>
        <v>30</v>
      </c>
      <c r="B37" s="123" t="s">
        <v>3483</v>
      </c>
      <c r="C37" s="123" t="s">
        <v>3383</v>
      </c>
      <c r="D37" s="123" t="s">
        <v>3384</v>
      </c>
      <c r="E37" s="117">
        <v>62627</v>
      </c>
      <c r="F37" s="117" t="str">
        <f t="shared" si="0"/>
        <v>1-GAR-16-62627</v>
      </c>
      <c r="G37" s="123" t="s">
        <v>3483</v>
      </c>
      <c r="H37" s="118" t="s">
        <v>4427</v>
      </c>
      <c r="I37" s="119" t="s">
        <v>4428</v>
      </c>
      <c r="J37" s="502" t="s">
        <v>3356</v>
      </c>
      <c r="K37" s="502" t="s">
        <v>3356</v>
      </c>
      <c r="L37" s="119" t="s">
        <v>4401</v>
      </c>
      <c r="M37" s="119" t="s">
        <v>4869</v>
      </c>
      <c r="N37" s="119"/>
      <c r="O37" s="503"/>
      <c r="P37" s="503"/>
      <c r="Q37" s="251">
        <v>517577</v>
      </c>
      <c r="R37" s="251">
        <v>517577</v>
      </c>
      <c r="S37" s="251">
        <v>517577</v>
      </c>
      <c r="T37" s="251">
        <v>517577</v>
      </c>
      <c r="U37" s="121" t="s">
        <v>4885</v>
      </c>
      <c r="V37" s="252"/>
      <c r="W37" s="118"/>
      <c r="X37" s="505"/>
      <c r="Y37" s="505"/>
      <c r="Z37" s="122">
        <f t="shared" si="3"/>
        <v>517577</v>
      </c>
      <c r="AA37" s="117" t="s">
        <v>4403</v>
      </c>
      <c r="AB37" s="110"/>
    </row>
    <row r="38" spans="1:28" ht="75" x14ac:dyDescent="0.2">
      <c r="A38" s="116">
        <f t="shared" ca="1" si="2"/>
        <v>31</v>
      </c>
      <c r="B38" s="123" t="s">
        <v>3486</v>
      </c>
      <c r="C38" s="123" t="s">
        <v>3383</v>
      </c>
      <c r="D38" s="123" t="s">
        <v>3384</v>
      </c>
      <c r="E38" s="117">
        <v>62628</v>
      </c>
      <c r="F38" s="117" t="str">
        <f t="shared" si="0"/>
        <v>1-GAR-16-62628</v>
      </c>
      <c r="G38" s="123" t="s">
        <v>3486</v>
      </c>
      <c r="H38" s="118" t="s">
        <v>4429</v>
      </c>
      <c r="I38" s="119" t="s">
        <v>3488</v>
      </c>
      <c r="J38" s="502" t="s">
        <v>3356</v>
      </c>
      <c r="K38" s="502" t="s">
        <v>3356</v>
      </c>
      <c r="L38" s="119" t="s">
        <v>4401</v>
      </c>
      <c r="M38" s="119" t="s">
        <v>4869</v>
      </c>
      <c r="N38" s="119"/>
      <c r="O38" s="503"/>
      <c r="P38" s="503"/>
      <c r="Q38" s="251">
        <v>150000</v>
      </c>
      <c r="R38" s="251">
        <v>150000</v>
      </c>
      <c r="S38" s="251">
        <v>150000</v>
      </c>
      <c r="T38" s="251">
        <v>150000</v>
      </c>
      <c r="U38" s="121" t="s">
        <v>4885</v>
      </c>
      <c r="V38" s="252"/>
      <c r="W38" s="118"/>
      <c r="X38" s="505"/>
      <c r="Y38" s="505"/>
      <c r="Z38" s="122">
        <f t="shared" si="3"/>
        <v>150000</v>
      </c>
      <c r="AA38" s="117" t="s">
        <v>4403</v>
      </c>
      <c r="AB38" s="110"/>
    </row>
    <row r="39" spans="1:28" ht="75" x14ac:dyDescent="0.2">
      <c r="A39" s="116">
        <f t="shared" ca="1" si="2"/>
        <v>32</v>
      </c>
      <c r="B39" s="116" t="s">
        <v>3489</v>
      </c>
      <c r="C39" s="116" t="s">
        <v>3490</v>
      </c>
      <c r="D39" s="116" t="s">
        <v>3491</v>
      </c>
      <c r="E39" s="117">
        <v>62629</v>
      </c>
      <c r="F39" s="117" t="str">
        <f t="shared" si="0"/>
        <v>2-PIE-16-62629</v>
      </c>
      <c r="G39" s="116" t="s">
        <v>3489</v>
      </c>
      <c r="H39" s="118" t="s">
        <v>3492</v>
      </c>
      <c r="I39" s="119" t="s">
        <v>3493</v>
      </c>
      <c r="J39" s="502" t="s">
        <v>3356</v>
      </c>
      <c r="K39" s="502" t="s">
        <v>3356</v>
      </c>
      <c r="L39" s="119" t="s">
        <v>4401</v>
      </c>
      <c r="M39" s="119" t="s">
        <v>4900</v>
      </c>
      <c r="N39" s="119"/>
      <c r="O39" s="503"/>
      <c r="P39" s="503"/>
      <c r="Q39" s="251">
        <v>150000</v>
      </c>
      <c r="R39" s="251">
        <v>150000</v>
      </c>
      <c r="S39" s="251">
        <v>150000</v>
      </c>
      <c r="T39" s="251">
        <v>150000</v>
      </c>
      <c r="U39" s="121" t="s">
        <v>4426</v>
      </c>
      <c r="V39" s="252"/>
      <c r="W39" s="118"/>
      <c r="X39" s="505"/>
      <c r="Y39" s="505"/>
      <c r="Z39" s="122">
        <f t="shared" si="3"/>
        <v>150000</v>
      </c>
      <c r="AA39" s="117" t="s">
        <v>4403</v>
      </c>
    </row>
    <row r="40" spans="1:28" ht="60" x14ac:dyDescent="0.2">
      <c r="A40" s="116">
        <f t="shared" ca="1" si="2"/>
        <v>33</v>
      </c>
      <c r="B40" s="123" t="s">
        <v>3494</v>
      </c>
      <c r="C40" s="123" t="s">
        <v>3495</v>
      </c>
      <c r="D40" s="123" t="s">
        <v>3496</v>
      </c>
      <c r="E40" s="117">
        <v>62630</v>
      </c>
      <c r="F40" s="117" t="str">
        <f t="shared" si="0"/>
        <v>2-BAY-16-62630</v>
      </c>
      <c r="G40" s="123" t="s">
        <v>3494</v>
      </c>
      <c r="H40" s="118" t="s">
        <v>3497</v>
      </c>
      <c r="I40" s="119" t="s">
        <v>3498</v>
      </c>
      <c r="J40" s="502" t="s">
        <v>3356</v>
      </c>
      <c r="K40" s="502" t="s">
        <v>3356</v>
      </c>
      <c r="L40" s="119" t="s">
        <v>4401</v>
      </c>
      <c r="M40" s="119" t="s">
        <v>4900</v>
      </c>
      <c r="N40" s="119"/>
      <c r="O40" s="503"/>
      <c r="P40" s="503"/>
      <c r="Q40" s="251">
        <v>150000</v>
      </c>
      <c r="R40" s="251">
        <v>150000</v>
      </c>
      <c r="S40" s="251">
        <v>150000</v>
      </c>
      <c r="T40" s="251">
        <v>150000</v>
      </c>
      <c r="U40" s="121" t="s">
        <v>4426</v>
      </c>
      <c r="V40" s="252"/>
      <c r="W40" s="118"/>
      <c r="X40" s="505"/>
      <c r="Y40" s="505"/>
      <c r="Z40" s="122">
        <f t="shared" si="3"/>
        <v>150000</v>
      </c>
      <c r="AA40" s="117" t="s">
        <v>4403</v>
      </c>
    </row>
    <row r="41" spans="1:28" ht="75" x14ac:dyDescent="0.2">
      <c r="A41" s="116">
        <f t="shared" ca="1" si="2"/>
        <v>34</v>
      </c>
      <c r="B41" s="123" t="s">
        <v>3499</v>
      </c>
      <c r="C41" s="123" t="s">
        <v>3420</v>
      </c>
      <c r="D41" s="123" t="s">
        <v>3421</v>
      </c>
      <c r="E41" s="117">
        <v>62631</v>
      </c>
      <c r="F41" s="117" t="str">
        <f t="shared" si="0"/>
        <v>5-CHI-16-62631</v>
      </c>
      <c r="G41" s="123" t="s">
        <v>3499</v>
      </c>
      <c r="H41" s="118" t="s">
        <v>3500</v>
      </c>
      <c r="I41" s="119" t="s">
        <v>3501</v>
      </c>
      <c r="J41" s="502" t="s">
        <v>3356</v>
      </c>
      <c r="K41" s="502" t="s">
        <v>3356</v>
      </c>
      <c r="L41" s="119" t="s">
        <v>4401</v>
      </c>
      <c r="M41" s="119" t="s">
        <v>4900</v>
      </c>
      <c r="N41" s="119"/>
      <c r="O41" s="503"/>
      <c r="P41" s="503"/>
      <c r="Q41" s="251">
        <v>150000</v>
      </c>
      <c r="R41" s="251">
        <v>150000</v>
      </c>
      <c r="S41" s="251">
        <v>150000</v>
      </c>
      <c r="T41" s="251">
        <v>150000</v>
      </c>
      <c r="U41" s="121" t="s">
        <v>4426</v>
      </c>
      <c r="V41" s="252"/>
      <c r="W41" s="118"/>
      <c r="X41" s="505"/>
      <c r="Y41" s="505"/>
      <c r="Z41" s="122">
        <f t="shared" si="3"/>
        <v>150000</v>
      </c>
      <c r="AA41" s="117" t="s">
        <v>4403</v>
      </c>
    </row>
    <row r="42" spans="1:28" ht="75" x14ac:dyDescent="0.2">
      <c r="A42" s="116">
        <f t="shared" ca="1" si="2"/>
        <v>35</v>
      </c>
      <c r="B42" s="117" t="s">
        <v>3502</v>
      </c>
      <c r="C42" s="117" t="s">
        <v>3503</v>
      </c>
      <c r="D42" s="117" t="s">
        <v>3504</v>
      </c>
      <c r="E42" s="117">
        <v>62632</v>
      </c>
      <c r="F42" s="117" t="str">
        <f t="shared" si="0"/>
        <v>1-SUL-16-62632</v>
      </c>
      <c r="G42" s="117" t="s">
        <v>3502</v>
      </c>
      <c r="H42" s="118" t="s">
        <v>3505</v>
      </c>
      <c r="I42" s="119" t="s">
        <v>3506</v>
      </c>
      <c r="J42" s="502" t="s">
        <v>3356</v>
      </c>
      <c r="K42" s="502" t="s">
        <v>3356</v>
      </c>
      <c r="L42" s="119" t="s">
        <v>4401</v>
      </c>
      <c r="M42" s="119" t="s">
        <v>4869</v>
      </c>
      <c r="N42" s="119"/>
      <c r="O42" s="503"/>
      <c r="P42" s="503"/>
      <c r="Q42" s="251">
        <v>150000</v>
      </c>
      <c r="R42" s="251">
        <v>150000</v>
      </c>
      <c r="S42" s="251">
        <v>150000</v>
      </c>
      <c r="T42" s="251">
        <v>150000</v>
      </c>
      <c r="U42" s="121" t="s">
        <v>4885</v>
      </c>
      <c r="V42" s="252"/>
      <c r="W42" s="118"/>
      <c r="X42" s="505"/>
      <c r="Y42" s="505"/>
      <c r="Z42" s="122">
        <f t="shared" si="3"/>
        <v>150000</v>
      </c>
      <c r="AA42" s="117" t="s">
        <v>4403</v>
      </c>
      <c r="AB42" s="110"/>
    </row>
    <row r="43" spans="1:28" ht="75" x14ac:dyDescent="0.2">
      <c r="A43" s="116">
        <f t="shared" ca="1" si="2"/>
        <v>36</v>
      </c>
      <c r="B43" s="123" t="s">
        <v>3507</v>
      </c>
      <c r="C43" s="123" t="s">
        <v>3473</v>
      </c>
      <c r="D43" s="123" t="s">
        <v>3474</v>
      </c>
      <c r="E43" s="117">
        <v>62633</v>
      </c>
      <c r="F43" s="117" t="str">
        <f t="shared" si="0"/>
        <v>2-CON-16-62633</v>
      </c>
      <c r="G43" s="123" t="s">
        <v>3507</v>
      </c>
      <c r="H43" s="118" t="s">
        <v>4901</v>
      </c>
      <c r="I43" s="119" t="s">
        <v>3509</v>
      </c>
      <c r="J43" s="502" t="s">
        <v>3356</v>
      </c>
      <c r="K43" s="502" t="s">
        <v>3356</v>
      </c>
      <c r="L43" s="119" t="s">
        <v>4401</v>
      </c>
      <c r="M43" s="119" t="s">
        <v>4857</v>
      </c>
      <c r="N43" s="119"/>
      <c r="O43" s="503"/>
      <c r="P43" s="503"/>
      <c r="Q43" s="251">
        <v>185000</v>
      </c>
      <c r="R43" s="251">
        <v>185000</v>
      </c>
      <c r="S43" s="251">
        <v>185000</v>
      </c>
      <c r="T43" s="251">
        <v>185000</v>
      </c>
      <c r="U43" s="121" t="s">
        <v>4885</v>
      </c>
      <c r="V43" s="252"/>
      <c r="W43" s="118"/>
      <c r="X43" s="505"/>
      <c r="Y43" s="505"/>
      <c r="Z43" s="122">
        <f t="shared" si="3"/>
        <v>185000</v>
      </c>
      <c r="AA43" s="117" t="s">
        <v>4403</v>
      </c>
    </row>
    <row r="44" spans="1:28" ht="60" x14ac:dyDescent="0.2">
      <c r="A44" s="116">
        <f t="shared" ca="1" si="2"/>
        <v>37</v>
      </c>
      <c r="B44" s="117" t="s">
        <v>3510</v>
      </c>
      <c r="C44" s="117" t="s">
        <v>3439</v>
      </c>
      <c r="D44" s="117" t="s">
        <v>3440</v>
      </c>
      <c r="E44" s="117">
        <v>62634</v>
      </c>
      <c r="F44" s="117" t="str">
        <f t="shared" si="0"/>
        <v>HQ-L-16-62634</v>
      </c>
      <c r="G44" s="117" t="s">
        <v>3510</v>
      </c>
      <c r="H44" s="118" t="s">
        <v>3511</v>
      </c>
      <c r="I44" s="126" t="s">
        <v>3512</v>
      </c>
      <c r="J44" s="502" t="s">
        <v>3356</v>
      </c>
      <c r="K44" s="502" t="s">
        <v>3356</v>
      </c>
      <c r="L44" s="119" t="s">
        <v>4401</v>
      </c>
      <c r="M44" s="119" t="s">
        <v>4864</v>
      </c>
      <c r="N44" s="119"/>
      <c r="O44" s="503"/>
      <c r="P44" s="503"/>
      <c r="Q44" s="255">
        <v>100000</v>
      </c>
      <c r="R44" s="255">
        <v>100000</v>
      </c>
      <c r="S44" s="255">
        <v>100000</v>
      </c>
      <c r="T44" s="255">
        <v>100000</v>
      </c>
      <c r="U44" s="121" t="s">
        <v>4902</v>
      </c>
      <c r="V44" s="252"/>
      <c r="W44" s="121"/>
      <c r="X44" s="504"/>
      <c r="Y44" s="504"/>
      <c r="Z44" s="122">
        <f t="shared" si="3"/>
        <v>100000</v>
      </c>
      <c r="AA44" s="117" t="s">
        <v>4403</v>
      </c>
      <c r="AB44" s="110"/>
    </row>
    <row r="45" spans="1:28" ht="75" x14ac:dyDescent="0.2">
      <c r="A45" s="116">
        <f t="shared" ca="1" si="2"/>
        <v>38</v>
      </c>
      <c r="B45" s="116" t="s">
        <v>3536</v>
      </c>
      <c r="C45" s="116" t="s">
        <v>3431</v>
      </c>
      <c r="D45" s="116" t="s">
        <v>3432</v>
      </c>
      <c r="E45" s="116">
        <v>62847</v>
      </c>
      <c r="F45" s="117" t="str">
        <f t="shared" si="0"/>
        <v>4-ODE-16-62847</v>
      </c>
      <c r="G45" s="116" t="s">
        <v>3536</v>
      </c>
      <c r="H45" s="126" t="s">
        <v>3537</v>
      </c>
      <c r="I45" s="126" t="s">
        <v>3538</v>
      </c>
      <c r="J45" s="502" t="s">
        <v>4431</v>
      </c>
      <c r="K45" s="502" t="s">
        <v>3356</v>
      </c>
      <c r="L45" s="119" t="s">
        <v>4401</v>
      </c>
      <c r="M45" s="119" t="s">
        <v>4892</v>
      </c>
      <c r="N45" s="119" t="s">
        <v>4893</v>
      </c>
      <c r="O45" s="503"/>
      <c r="P45" s="503"/>
      <c r="Q45" s="253">
        <v>234000</v>
      </c>
      <c r="R45" s="253">
        <v>234000</v>
      </c>
      <c r="S45" s="253">
        <v>234000</v>
      </c>
      <c r="T45" s="253">
        <v>234000</v>
      </c>
      <c r="U45" s="121" t="s">
        <v>4903</v>
      </c>
      <c r="V45" s="124">
        <v>0.05</v>
      </c>
      <c r="W45" s="124"/>
      <c r="X45" s="504"/>
      <c r="Y45" s="504"/>
      <c r="Z45" s="122">
        <f t="shared" si="3"/>
        <v>234000</v>
      </c>
      <c r="AA45" s="117" t="s">
        <v>4403</v>
      </c>
    </row>
    <row r="46" spans="1:28" ht="60" x14ac:dyDescent="0.2">
      <c r="A46" s="116">
        <f t="shared" ca="1" si="2"/>
        <v>39</v>
      </c>
      <c r="B46" s="116" t="s">
        <v>3539</v>
      </c>
      <c r="C46" s="116" t="s">
        <v>3431</v>
      </c>
      <c r="D46" s="116" t="s">
        <v>3432</v>
      </c>
      <c r="E46" s="116">
        <v>62754</v>
      </c>
      <c r="F46" s="117" t="str">
        <f t="shared" si="0"/>
        <v>4-ODE-16-62754</v>
      </c>
      <c r="G46" s="116" t="s">
        <v>3539</v>
      </c>
      <c r="H46" s="126" t="s">
        <v>3540</v>
      </c>
      <c r="I46" s="126" t="s">
        <v>3541</v>
      </c>
      <c r="J46" s="502" t="s">
        <v>4431</v>
      </c>
      <c r="K46" s="502" t="s">
        <v>3356</v>
      </c>
      <c r="L46" s="119" t="s">
        <v>4401</v>
      </c>
      <c r="M46" s="119" t="s">
        <v>4892</v>
      </c>
      <c r="N46" s="119" t="s">
        <v>4904</v>
      </c>
      <c r="O46" s="503"/>
      <c r="P46" s="503"/>
      <c r="Q46" s="253">
        <v>249600</v>
      </c>
      <c r="R46" s="253">
        <v>249600</v>
      </c>
      <c r="S46" s="253">
        <v>249600</v>
      </c>
      <c r="T46" s="253">
        <v>249600</v>
      </c>
      <c r="U46" s="121" t="s">
        <v>4885</v>
      </c>
      <c r="V46" s="124"/>
      <c r="W46" s="124"/>
      <c r="X46" s="504"/>
      <c r="Y46" s="504"/>
      <c r="Z46" s="122">
        <f t="shared" si="3"/>
        <v>249600</v>
      </c>
      <c r="AA46" s="117" t="s">
        <v>4403</v>
      </c>
    </row>
    <row r="47" spans="1:28" ht="120" x14ac:dyDescent="0.2">
      <c r="A47" s="116">
        <f t="shared" ca="1" si="2"/>
        <v>40</v>
      </c>
      <c r="B47" s="117" t="s">
        <v>3542</v>
      </c>
      <c r="C47" s="117" t="s">
        <v>3543</v>
      </c>
      <c r="D47" s="117" t="s">
        <v>3544</v>
      </c>
      <c r="E47" s="116">
        <v>62739</v>
      </c>
      <c r="F47" s="117" t="str">
        <f t="shared" si="0"/>
        <v>ST-FUEL-16-62739</v>
      </c>
      <c r="G47" s="117" t="s">
        <v>3542</v>
      </c>
      <c r="H47" s="118" t="s">
        <v>3545</v>
      </c>
      <c r="I47" s="119" t="s">
        <v>3546</v>
      </c>
      <c r="J47" s="502" t="s">
        <v>4431</v>
      </c>
      <c r="K47" s="502" t="s">
        <v>3356</v>
      </c>
      <c r="L47" s="119" t="s">
        <v>4401</v>
      </c>
      <c r="M47" s="119" t="s">
        <v>4905</v>
      </c>
      <c r="N47" s="119" t="s">
        <v>4906</v>
      </c>
      <c r="O47" s="509" t="s">
        <v>4907</v>
      </c>
      <c r="P47" s="503"/>
      <c r="Q47" s="251">
        <v>250000</v>
      </c>
      <c r="R47" s="251">
        <v>250000</v>
      </c>
      <c r="S47" s="251">
        <v>250000</v>
      </c>
      <c r="T47" s="251">
        <v>250000</v>
      </c>
      <c r="U47" s="121" t="s">
        <v>4908</v>
      </c>
      <c r="V47" s="252"/>
      <c r="W47" s="121"/>
      <c r="X47" s="504"/>
      <c r="Y47" s="504">
        <v>0</v>
      </c>
      <c r="Z47" s="122">
        <f t="shared" si="3"/>
        <v>250000</v>
      </c>
      <c r="AA47" s="117" t="s">
        <v>4403</v>
      </c>
    </row>
    <row r="48" spans="1:28" s="110" customFormat="1" ht="75" x14ac:dyDescent="0.2">
      <c r="A48" s="116">
        <f t="shared" ca="1" si="2"/>
        <v>41</v>
      </c>
      <c r="B48" s="116" t="s">
        <v>3547</v>
      </c>
      <c r="C48" s="116" t="s">
        <v>3548</v>
      </c>
      <c r="D48" s="116" t="s">
        <v>3549</v>
      </c>
      <c r="E48" s="116">
        <v>62740</v>
      </c>
      <c r="F48" s="117" t="str">
        <f t="shared" si="0"/>
        <v>5-AMA-16-62740</v>
      </c>
      <c r="G48" s="116" t="s">
        <v>3547</v>
      </c>
      <c r="H48" s="132" t="s">
        <v>3550</v>
      </c>
      <c r="I48" s="132" t="s">
        <v>3551</v>
      </c>
      <c r="J48" s="502" t="s">
        <v>4431</v>
      </c>
      <c r="K48" s="502" t="s">
        <v>3356</v>
      </c>
      <c r="L48" s="119" t="s">
        <v>4401</v>
      </c>
      <c r="M48" s="119" t="s">
        <v>4884</v>
      </c>
      <c r="N48" s="119"/>
      <c r="O48" s="503"/>
      <c r="P48" s="503"/>
      <c r="Q48" s="253">
        <v>167666.72</v>
      </c>
      <c r="R48" s="253">
        <v>167666.72</v>
      </c>
      <c r="S48" s="253">
        <v>167666.72</v>
      </c>
      <c r="T48" s="253">
        <v>167666.72</v>
      </c>
      <c r="U48" s="121" t="s">
        <v>4879</v>
      </c>
      <c r="V48" s="124"/>
      <c r="W48" s="124"/>
      <c r="X48" s="504"/>
      <c r="Y48" s="504"/>
      <c r="Z48" s="122">
        <f t="shared" si="3"/>
        <v>167666.72</v>
      </c>
      <c r="AA48" s="117" t="s">
        <v>4403</v>
      </c>
    </row>
    <row r="49" spans="1:28" s="110" customFormat="1" ht="60" x14ac:dyDescent="0.2">
      <c r="A49" s="116">
        <f t="shared" ca="1" si="2"/>
        <v>42</v>
      </c>
      <c r="B49" s="116" t="s">
        <v>3552</v>
      </c>
      <c r="C49" s="116" t="s">
        <v>3553</v>
      </c>
      <c r="D49" s="116" t="s">
        <v>3554</v>
      </c>
      <c r="E49" s="116">
        <v>62741</v>
      </c>
      <c r="F49" s="117" t="str">
        <f t="shared" si="0"/>
        <v>6-ADO-16-62741</v>
      </c>
      <c r="G49" s="116" t="s">
        <v>3552</v>
      </c>
      <c r="H49" s="132" t="s">
        <v>3555</v>
      </c>
      <c r="I49" s="126" t="s">
        <v>3556</v>
      </c>
      <c r="J49" s="502" t="s">
        <v>4431</v>
      </c>
      <c r="K49" s="502" t="s">
        <v>3356</v>
      </c>
      <c r="L49" s="119" t="s">
        <v>4401</v>
      </c>
      <c r="M49" s="119" t="s">
        <v>4894</v>
      </c>
      <c r="N49" s="119" t="s">
        <v>4909</v>
      </c>
      <c r="O49" s="503"/>
      <c r="P49" s="503"/>
      <c r="Q49" s="253">
        <v>192294.48</v>
      </c>
      <c r="R49" s="253">
        <v>192294.48</v>
      </c>
      <c r="S49" s="253">
        <v>192294.48</v>
      </c>
      <c r="T49" s="253">
        <v>192294.48</v>
      </c>
      <c r="U49" s="121" t="s">
        <v>4885</v>
      </c>
      <c r="V49" s="124"/>
      <c r="W49" s="124"/>
      <c r="X49" s="504"/>
      <c r="Y49" s="504"/>
      <c r="Z49" s="122">
        <f t="shared" si="3"/>
        <v>192294.48</v>
      </c>
      <c r="AA49" s="117" t="s">
        <v>4403</v>
      </c>
      <c r="AB49" s="105"/>
    </row>
    <row r="50" spans="1:28" s="110" customFormat="1" ht="60" x14ac:dyDescent="0.2">
      <c r="A50" s="116">
        <f t="shared" ca="1" si="2"/>
        <v>43</v>
      </c>
      <c r="B50" s="116" t="s">
        <v>3557</v>
      </c>
      <c r="C50" s="116" t="s">
        <v>3553</v>
      </c>
      <c r="D50" s="116" t="s">
        <v>3554</v>
      </c>
      <c r="E50" s="116">
        <v>62742</v>
      </c>
      <c r="F50" s="117" t="str">
        <f t="shared" si="0"/>
        <v>6-ADO-16-62742</v>
      </c>
      <c r="G50" s="116" t="s">
        <v>3557</v>
      </c>
      <c r="H50" s="132" t="s">
        <v>3558</v>
      </c>
      <c r="I50" s="126" t="s">
        <v>3559</v>
      </c>
      <c r="J50" s="502" t="s">
        <v>4431</v>
      </c>
      <c r="K50" s="502" t="s">
        <v>3356</v>
      </c>
      <c r="L50" s="119" t="s">
        <v>4401</v>
      </c>
      <c r="M50" s="119" t="s">
        <v>4857</v>
      </c>
      <c r="N50" s="119"/>
      <c r="O50" s="503"/>
      <c r="P50" s="503"/>
      <c r="Q50" s="253">
        <v>338000</v>
      </c>
      <c r="R50" s="253">
        <v>338000</v>
      </c>
      <c r="S50" s="253">
        <v>338000</v>
      </c>
      <c r="T50" s="253">
        <v>338000</v>
      </c>
      <c r="U50" s="121" t="s">
        <v>4885</v>
      </c>
      <c r="V50" s="124"/>
      <c r="W50" s="124"/>
      <c r="X50" s="504"/>
      <c r="Y50" s="504"/>
      <c r="Z50" s="122">
        <f t="shared" si="3"/>
        <v>338000</v>
      </c>
      <c r="AA50" s="117" t="s">
        <v>4403</v>
      </c>
      <c r="AB50" s="105"/>
    </row>
    <row r="51" spans="1:28" s="110" customFormat="1" ht="90" x14ac:dyDescent="0.2">
      <c r="A51" s="116">
        <f t="shared" ca="1" si="2"/>
        <v>44</v>
      </c>
      <c r="B51" s="116" t="s">
        <v>3560</v>
      </c>
      <c r="C51" s="116" t="s">
        <v>3561</v>
      </c>
      <c r="D51" s="116" t="s">
        <v>3562</v>
      </c>
      <c r="E51" s="116">
        <v>62743</v>
      </c>
      <c r="F51" s="117" t="str">
        <f t="shared" si="0"/>
        <v>2-HHQ-16-62743</v>
      </c>
      <c r="G51" s="116" t="s">
        <v>3560</v>
      </c>
      <c r="H51" s="132" t="s">
        <v>3563</v>
      </c>
      <c r="I51" s="132" t="s">
        <v>3564</v>
      </c>
      <c r="J51" s="502" t="s">
        <v>4431</v>
      </c>
      <c r="K51" s="502" t="s">
        <v>3356</v>
      </c>
      <c r="L51" s="119" t="s">
        <v>4401</v>
      </c>
      <c r="M51" s="119" t="s">
        <v>4894</v>
      </c>
      <c r="N51" s="119"/>
      <c r="O51" s="503"/>
      <c r="P51" s="503"/>
      <c r="Q51" s="253">
        <v>312000</v>
      </c>
      <c r="R51" s="253">
        <v>312000</v>
      </c>
      <c r="S51" s="253">
        <v>312000</v>
      </c>
      <c r="T51" s="253">
        <v>312000</v>
      </c>
      <c r="U51" s="121" t="s">
        <v>4881</v>
      </c>
      <c r="V51" s="124">
        <v>0.25</v>
      </c>
      <c r="W51" s="124"/>
      <c r="X51" s="504"/>
      <c r="Y51" s="504"/>
      <c r="Z51" s="122">
        <f t="shared" si="3"/>
        <v>312000</v>
      </c>
      <c r="AA51" s="117" t="s">
        <v>4403</v>
      </c>
      <c r="AB51" s="105"/>
    </row>
    <row r="52" spans="1:28" s="110" customFormat="1" ht="75" x14ac:dyDescent="0.2">
      <c r="A52" s="116">
        <f t="shared" ca="1" si="2"/>
        <v>45</v>
      </c>
      <c r="B52" s="116" t="s">
        <v>3565</v>
      </c>
      <c r="C52" s="116" t="s">
        <v>3566</v>
      </c>
      <c r="D52" s="116" t="s">
        <v>3567</v>
      </c>
      <c r="E52" s="116">
        <v>62744</v>
      </c>
      <c r="F52" s="117" t="str">
        <f t="shared" si="0"/>
        <v>4-SAN-16-62744</v>
      </c>
      <c r="G52" s="116" t="s">
        <v>3565</v>
      </c>
      <c r="H52" s="126" t="s">
        <v>3568</v>
      </c>
      <c r="I52" s="126" t="s">
        <v>3556</v>
      </c>
      <c r="J52" s="502" t="s">
        <v>4431</v>
      </c>
      <c r="K52" s="502" t="s">
        <v>3356</v>
      </c>
      <c r="L52" s="119" t="s">
        <v>4401</v>
      </c>
      <c r="M52" s="119" t="s">
        <v>4892</v>
      </c>
      <c r="N52" s="119" t="s">
        <v>4893</v>
      </c>
      <c r="O52" s="503"/>
      <c r="P52" s="503"/>
      <c r="Q52" s="253">
        <v>633900.80000000005</v>
      </c>
      <c r="R52" s="253">
        <v>633900.80000000005</v>
      </c>
      <c r="S52" s="253">
        <v>633900.80000000005</v>
      </c>
      <c r="T52" s="253">
        <v>633900.80000000005</v>
      </c>
      <c r="U52" s="121" t="s">
        <v>4881</v>
      </c>
      <c r="V52" s="124">
        <v>0.05</v>
      </c>
      <c r="W52" s="124"/>
      <c r="X52" s="504"/>
      <c r="Y52" s="504"/>
      <c r="Z52" s="122">
        <f t="shared" si="3"/>
        <v>633900.80000000005</v>
      </c>
      <c r="AA52" s="117" t="s">
        <v>4403</v>
      </c>
      <c r="AB52" s="105"/>
    </row>
    <row r="53" spans="1:28" s="110" customFormat="1" ht="75" x14ac:dyDescent="0.2">
      <c r="A53" s="116">
        <f t="shared" ca="1" si="2"/>
        <v>46</v>
      </c>
      <c r="B53" s="116" t="s">
        <v>3569</v>
      </c>
      <c r="C53" s="116" t="s">
        <v>3566</v>
      </c>
      <c r="D53" s="116" t="s">
        <v>3567</v>
      </c>
      <c r="E53" s="116">
        <v>62745</v>
      </c>
      <c r="F53" s="117" t="str">
        <f t="shared" si="0"/>
        <v>4-SAN-16-62745</v>
      </c>
      <c r="G53" s="116" t="s">
        <v>3569</v>
      </c>
      <c r="H53" s="126" t="s">
        <v>3570</v>
      </c>
      <c r="I53" s="126" t="s">
        <v>3559</v>
      </c>
      <c r="J53" s="502" t="s">
        <v>4431</v>
      </c>
      <c r="K53" s="502" t="s">
        <v>3356</v>
      </c>
      <c r="L53" s="119" t="s">
        <v>4401</v>
      </c>
      <c r="M53" s="119" t="s">
        <v>4892</v>
      </c>
      <c r="N53" s="119"/>
      <c r="O53" s="503"/>
      <c r="P53" s="503"/>
      <c r="Q53" s="253">
        <v>325000</v>
      </c>
      <c r="R53" s="253">
        <v>325000</v>
      </c>
      <c r="S53" s="253">
        <v>325000</v>
      </c>
      <c r="T53" s="253">
        <v>325000</v>
      </c>
      <c r="U53" s="121" t="s">
        <v>4885</v>
      </c>
      <c r="V53" s="124"/>
      <c r="W53" s="124"/>
      <c r="X53" s="504"/>
      <c r="Y53" s="504"/>
      <c r="Z53" s="122">
        <f t="shared" si="3"/>
        <v>325000</v>
      </c>
      <c r="AA53" s="117" t="s">
        <v>4403</v>
      </c>
      <c r="AB53" s="105"/>
    </row>
    <row r="54" spans="1:28" s="110" customFormat="1" ht="75" x14ac:dyDescent="0.2">
      <c r="A54" s="116">
        <f t="shared" ca="1" si="2"/>
        <v>47</v>
      </c>
      <c r="B54" s="123" t="s">
        <v>3571</v>
      </c>
      <c r="C54" s="123" t="s">
        <v>3389</v>
      </c>
      <c r="D54" s="123" t="s">
        <v>3390</v>
      </c>
      <c r="E54" s="116">
        <v>62746</v>
      </c>
      <c r="F54" s="117" t="str">
        <f t="shared" si="0"/>
        <v>1-HUR-16-62746</v>
      </c>
      <c r="G54" s="123" t="s">
        <v>3571</v>
      </c>
      <c r="H54" s="132" t="s">
        <v>3572</v>
      </c>
      <c r="I54" s="126" t="s">
        <v>3573</v>
      </c>
      <c r="J54" s="502" t="s">
        <v>4431</v>
      </c>
      <c r="K54" s="502" t="s">
        <v>3356</v>
      </c>
      <c r="L54" s="119" t="s">
        <v>4401</v>
      </c>
      <c r="M54" s="119" t="s">
        <v>4869</v>
      </c>
      <c r="N54" s="119"/>
      <c r="O54" s="503"/>
      <c r="P54" s="503"/>
      <c r="Q54" s="253">
        <v>430981.2</v>
      </c>
      <c r="R54" s="253">
        <v>430981.2</v>
      </c>
      <c r="S54" s="253">
        <v>430981.2</v>
      </c>
      <c r="T54" s="253">
        <v>430981.2</v>
      </c>
      <c r="U54" s="121" t="s">
        <v>4887</v>
      </c>
      <c r="V54" s="124"/>
      <c r="W54" s="124"/>
      <c r="X54" s="504"/>
      <c r="Y54" s="504"/>
      <c r="Z54" s="122">
        <f t="shared" si="3"/>
        <v>430981.2</v>
      </c>
      <c r="AA54" s="117" t="s">
        <v>4403</v>
      </c>
      <c r="AB54" s="105"/>
    </row>
    <row r="55" spans="1:28" ht="90" x14ac:dyDescent="0.2">
      <c r="A55" s="116">
        <f t="shared" ca="1" si="2"/>
        <v>48</v>
      </c>
      <c r="B55" s="133" t="s">
        <v>3574</v>
      </c>
      <c r="C55" s="133" t="s">
        <v>3575</v>
      </c>
      <c r="D55" s="133" t="s">
        <v>3576</v>
      </c>
      <c r="E55" s="116">
        <v>62747</v>
      </c>
      <c r="F55" s="117" t="str">
        <f t="shared" si="0"/>
        <v>3-EAG-16-62747</v>
      </c>
      <c r="G55" s="133" t="s">
        <v>3574</v>
      </c>
      <c r="H55" s="126" t="s">
        <v>3577</v>
      </c>
      <c r="I55" s="126" t="s">
        <v>3578</v>
      </c>
      <c r="J55" s="502" t="s">
        <v>4431</v>
      </c>
      <c r="K55" s="502" t="s">
        <v>3356</v>
      </c>
      <c r="L55" s="119" t="s">
        <v>4401</v>
      </c>
      <c r="M55" s="119" t="s">
        <v>4886</v>
      </c>
      <c r="N55" s="119"/>
      <c r="O55" s="503"/>
      <c r="P55" s="503"/>
      <c r="Q55" s="253">
        <v>10000</v>
      </c>
      <c r="R55" s="253">
        <v>10000</v>
      </c>
      <c r="S55" s="253">
        <v>10000</v>
      </c>
      <c r="T55" s="253">
        <v>10000</v>
      </c>
      <c r="U55" s="121" t="s">
        <v>4885</v>
      </c>
      <c r="V55" s="124"/>
      <c r="W55" s="124"/>
      <c r="X55" s="504"/>
      <c r="Y55" s="504"/>
      <c r="Z55" s="122">
        <f t="shared" si="3"/>
        <v>10000</v>
      </c>
      <c r="AA55" s="117" t="s">
        <v>4403</v>
      </c>
    </row>
    <row r="56" spans="1:28" ht="60" x14ac:dyDescent="0.2">
      <c r="A56" s="116">
        <f t="shared" ca="1" si="2"/>
        <v>49</v>
      </c>
      <c r="B56" s="133" t="s">
        <v>3579</v>
      </c>
      <c r="C56" s="133" t="s">
        <v>3580</v>
      </c>
      <c r="D56" s="133" t="s">
        <v>3581</v>
      </c>
      <c r="E56" s="116">
        <v>62748</v>
      </c>
      <c r="F56" s="117" t="str">
        <f t="shared" si="0"/>
        <v>3-HAR-16-62748</v>
      </c>
      <c r="G56" s="133" t="s">
        <v>3579</v>
      </c>
      <c r="H56" s="126" t="s">
        <v>3582</v>
      </c>
      <c r="I56" s="126" t="s">
        <v>3559</v>
      </c>
      <c r="J56" s="502" t="s">
        <v>4431</v>
      </c>
      <c r="K56" s="502" t="s">
        <v>3356</v>
      </c>
      <c r="L56" s="119" t="s">
        <v>4401</v>
      </c>
      <c r="M56" s="119" t="s">
        <v>4886</v>
      </c>
      <c r="N56" s="119"/>
      <c r="O56" s="503"/>
      <c r="P56" s="503"/>
      <c r="Q56" s="253">
        <v>325000</v>
      </c>
      <c r="R56" s="253">
        <v>325000</v>
      </c>
      <c r="S56" s="253">
        <v>325000</v>
      </c>
      <c r="T56" s="253">
        <v>325000</v>
      </c>
      <c r="U56" s="121" t="s">
        <v>4885</v>
      </c>
      <c r="V56" s="124"/>
      <c r="W56" s="124"/>
      <c r="X56" s="504"/>
      <c r="Y56" s="504"/>
      <c r="Z56" s="122">
        <f t="shared" si="3"/>
        <v>325000</v>
      </c>
      <c r="AA56" s="117" t="s">
        <v>4403</v>
      </c>
    </row>
    <row r="57" spans="1:28" ht="60" x14ac:dyDescent="0.2">
      <c r="A57" s="116">
        <f t="shared" ca="1" si="2"/>
        <v>50</v>
      </c>
      <c r="B57" s="133" t="s">
        <v>3583</v>
      </c>
      <c r="C57" s="133" t="s">
        <v>3584</v>
      </c>
      <c r="D57" s="133" t="s">
        <v>3585</v>
      </c>
      <c r="E57" s="116">
        <v>62749</v>
      </c>
      <c r="F57" s="117" t="str">
        <f t="shared" si="0"/>
        <v>3-BEE-16-62749</v>
      </c>
      <c r="G57" s="133" t="s">
        <v>3583</v>
      </c>
      <c r="H57" s="126" t="s">
        <v>3586</v>
      </c>
      <c r="I57" s="126" t="s">
        <v>3578</v>
      </c>
      <c r="J57" s="502" t="s">
        <v>4431</v>
      </c>
      <c r="K57" s="502" t="s">
        <v>3356</v>
      </c>
      <c r="L57" s="119" t="s">
        <v>4401</v>
      </c>
      <c r="M57" s="119" t="s">
        <v>4886</v>
      </c>
      <c r="N57" s="119"/>
      <c r="O57" s="503"/>
      <c r="P57" s="503"/>
      <c r="Q57" s="253">
        <v>10000</v>
      </c>
      <c r="R57" s="253">
        <v>10000</v>
      </c>
      <c r="S57" s="253">
        <v>10000</v>
      </c>
      <c r="T57" s="253">
        <v>10000</v>
      </c>
      <c r="U57" s="121" t="s">
        <v>4885</v>
      </c>
      <c r="V57" s="124"/>
      <c r="W57" s="124"/>
      <c r="X57" s="504"/>
      <c r="Y57" s="504"/>
      <c r="Z57" s="122">
        <f t="shared" si="3"/>
        <v>10000</v>
      </c>
      <c r="AA57" s="117" t="s">
        <v>4403</v>
      </c>
    </row>
    <row r="58" spans="1:28" ht="60" x14ac:dyDescent="0.2">
      <c r="A58" s="116">
        <f t="shared" ca="1" si="2"/>
        <v>51</v>
      </c>
      <c r="B58" s="133" t="s">
        <v>3587</v>
      </c>
      <c r="C58" s="133" t="s">
        <v>3584</v>
      </c>
      <c r="D58" s="133" t="s">
        <v>3585</v>
      </c>
      <c r="E58" s="116">
        <v>62750</v>
      </c>
      <c r="F58" s="117" t="str">
        <f t="shared" si="0"/>
        <v>3-BEE-16-62750</v>
      </c>
      <c r="G58" s="133" t="s">
        <v>3587</v>
      </c>
      <c r="H58" s="126" t="s">
        <v>3588</v>
      </c>
      <c r="I58" s="126" t="s">
        <v>3559</v>
      </c>
      <c r="J58" s="502" t="s">
        <v>4431</v>
      </c>
      <c r="K58" s="502" t="s">
        <v>3356</v>
      </c>
      <c r="L58" s="119" t="s">
        <v>4401</v>
      </c>
      <c r="M58" s="119" t="s">
        <v>4886</v>
      </c>
      <c r="N58" s="119"/>
      <c r="O58" s="503"/>
      <c r="P58" s="503"/>
      <c r="Q58" s="253">
        <v>150000</v>
      </c>
      <c r="R58" s="253">
        <v>150000</v>
      </c>
      <c r="S58" s="253">
        <v>150000</v>
      </c>
      <c r="T58" s="253">
        <v>150000</v>
      </c>
      <c r="U58" s="121" t="s">
        <v>4885</v>
      </c>
      <c r="V58" s="124"/>
      <c r="W58" s="124"/>
      <c r="X58" s="504"/>
      <c r="Y58" s="504"/>
      <c r="Z58" s="122">
        <f t="shared" si="3"/>
        <v>150000</v>
      </c>
      <c r="AA58" s="117" t="s">
        <v>4403</v>
      </c>
    </row>
    <row r="59" spans="1:28" ht="75" x14ac:dyDescent="0.2">
      <c r="A59" s="116">
        <f t="shared" ca="1" si="2"/>
        <v>52</v>
      </c>
      <c r="B59" s="116" t="s">
        <v>3589</v>
      </c>
      <c r="C59" s="116" t="s">
        <v>3590</v>
      </c>
      <c r="D59" s="116" t="s">
        <v>3591</v>
      </c>
      <c r="E59" s="116">
        <v>62751</v>
      </c>
      <c r="F59" s="117" t="str">
        <f t="shared" si="0"/>
        <v>4-BIG-16-62751</v>
      </c>
      <c r="G59" s="116" t="s">
        <v>3589</v>
      </c>
      <c r="H59" s="126" t="s">
        <v>3592</v>
      </c>
      <c r="I59" s="126" t="s">
        <v>3593</v>
      </c>
      <c r="J59" s="502" t="s">
        <v>4431</v>
      </c>
      <c r="K59" s="502" t="s">
        <v>3356</v>
      </c>
      <c r="L59" s="119" t="s">
        <v>4401</v>
      </c>
      <c r="M59" s="119" t="s">
        <v>4892</v>
      </c>
      <c r="N59" s="119" t="s">
        <v>4893</v>
      </c>
      <c r="O59" s="503"/>
      <c r="P59" s="503"/>
      <c r="Q59" s="253">
        <v>2954.64</v>
      </c>
      <c r="R59" s="253">
        <v>2954.64</v>
      </c>
      <c r="S59" s="253">
        <v>2954.64</v>
      </c>
      <c r="T59" s="253">
        <v>2954.64</v>
      </c>
      <c r="U59" s="121" t="s">
        <v>4903</v>
      </c>
      <c r="V59" s="124">
        <v>0.05</v>
      </c>
      <c r="W59" s="124"/>
      <c r="X59" s="504"/>
      <c r="Y59" s="504"/>
      <c r="Z59" s="122">
        <f t="shared" si="3"/>
        <v>2954.64</v>
      </c>
      <c r="AA59" s="117" t="s">
        <v>4403</v>
      </c>
    </row>
    <row r="60" spans="1:28" ht="30" x14ac:dyDescent="0.2">
      <c r="A60" s="116">
        <f t="shared" ca="1" si="2"/>
        <v>53</v>
      </c>
      <c r="B60" s="117" t="s">
        <v>3513</v>
      </c>
      <c r="C60" s="117" t="s">
        <v>3514</v>
      </c>
      <c r="D60" s="117" t="s">
        <v>3515</v>
      </c>
      <c r="E60" s="117">
        <v>62635</v>
      </c>
      <c r="F60" s="117" t="str">
        <f t="shared" si="0"/>
        <v>ST-PM-16-62635</v>
      </c>
      <c r="G60" s="117" t="s">
        <v>3513</v>
      </c>
      <c r="H60" s="118" t="s">
        <v>4432</v>
      </c>
      <c r="I60" s="119" t="s">
        <v>3517</v>
      </c>
      <c r="J60" s="502" t="s">
        <v>3356</v>
      </c>
      <c r="K60" s="502" t="s">
        <v>3356</v>
      </c>
      <c r="L60" s="119" t="s">
        <v>4401</v>
      </c>
      <c r="M60" s="119"/>
      <c r="N60" s="119"/>
      <c r="O60" s="503"/>
      <c r="P60" s="503"/>
      <c r="Q60" s="251">
        <f>0.0514*12000000</f>
        <v>616800</v>
      </c>
      <c r="R60" s="251">
        <f>0.0514*12000000</f>
        <v>616800</v>
      </c>
      <c r="S60" s="251">
        <v>300000</v>
      </c>
      <c r="T60" s="251">
        <v>300000</v>
      </c>
      <c r="U60" s="121" t="s">
        <v>4433</v>
      </c>
      <c r="V60" s="252"/>
      <c r="W60" s="121"/>
      <c r="X60" s="504"/>
      <c r="Y60" s="504"/>
      <c r="Z60" s="122">
        <f t="shared" si="3"/>
        <v>300000</v>
      </c>
      <c r="AA60" s="117" t="s">
        <v>4403</v>
      </c>
    </row>
    <row r="61" spans="1:28" ht="75" x14ac:dyDescent="0.2">
      <c r="A61" s="116">
        <f t="shared" ca="1" si="2"/>
        <v>54</v>
      </c>
      <c r="B61" s="117" t="s">
        <v>4910</v>
      </c>
      <c r="C61" s="117" t="s">
        <v>4910</v>
      </c>
      <c r="D61" s="117" t="s">
        <v>4471</v>
      </c>
      <c r="E61" s="116">
        <v>62904</v>
      </c>
      <c r="F61" s="117" t="str">
        <f t="shared" si="0"/>
        <v>HQ-C-16-     62904</v>
      </c>
      <c r="G61" s="117" t="s">
        <v>4911</v>
      </c>
      <c r="H61" s="118" t="s">
        <v>4473</v>
      </c>
      <c r="I61" s="126" t="s">
        <v>4474</v>
      </c>
      <c r="J61" s="507" t="s">
        <v>4451</v>
      </c>
      <c r="K61" s="119" t="s">
        <v>4451</v>
      </c>
      <c r="L61" s="119" t="s">
        <v>4863</v>
      </c>
      <c r="M61" s="119" t="s">
        <v>4894</v>
      </c>
      <c r="N61" s="119" t="s">
        <v>4912</v>
      </c>
      <c r="O61" s="256" t="s">
        <v>4913</v>
      </c>
      <c r="P61" s="256"/>
      <c r="Q61" s="253">
        <v>0</v>
      </c>
      <c r="R61" s="253">
        <v>0</v>
      </c>
      <c r="S61" s="253">
        <v>100000</v>
      </c>
      <c r="T61" s="253">
        <v>100000</v>
      </c>
      <c r="U61" s="121" t="s">
        <v>4914</v>
      </c>
      <c r="V61" s="124">
        <v>1</v>
      </c>
      <c r="W61" s="124"/>
      <c r="X61" s="504">
        <v>100000</v>
      </c>
      <c r="Y61" s="504"/>
      <c r="Z61" s="122">
        <f t="shared" si="3"/>
        <v>0</v>
      </c>
      <c r="AA61" s="117" t="s">
        <v>4403</v>
      </c>
    </row>
    <row r="62" spans="1:28" ht="60" x14ac:dyDescent="0.2">
      <c r="A62" s="116">
        <f t="shared" ca="1" si="2"/>
        <v>55</v>
      </c>
      <c r="B62" s="116" t="s">
        <v>3594</v>
      </c>
      <c r="C62" s="116" t="s">
        <v>3595</v>
      </c>
      <c r="D62" s="116" t="s">
        <v>3596</v>
      </c>
      <c r="E62" s="116">
        <v>62752</v>
      </c>
      <c r="F62" s="117" t="str">
        <f t="shared" si="0"/>
        <v>2-BRE-16-62752</v>
      </c>
      <c r="G62" s="116" t="s">
        <v>3594</v>
      </c>
      <c r="H62" s="132" t="s">
        <v>3597</v>
      </c>
      <c r="I62" s="126" t="s">
        <v>3556</v>
      </c>
      <c r="J62" s="502" t="s">
        <v>4431</v>
      </c>
      <c r="K62" s="502" t="s">
        <v>4451</v>
      </c>
      <c r="L62" s="119" t="s">
        <v>4863</v>
      </c>
      <c r="M62" s="119" t="s">
        <v>4857</v>
      </c>
      <c r="N62" s="119"/>
      <c r="O62" s="503"/>
      <c r="P62" s="503"/>
      <c r="Q62" s="253">
        <v>168720.24</v>
      </c>
      <c r="R62" s="253">
        <v>168720.24</v>
      </c>
      <c r="S62" s="253">
        <v>168720.24</v>
      </c>
      <c r="T62" s="253">
        <v>168720.24</v>
      </c>
      <c r="U62" s="121" t="s">
        <v>4885</v>
      </c>
      <c r="V62" s="124"/>
      <c r="W62" s="124"/>
      <c r="X62" s="504"/>
      <c r="Y62" s="504"/>
      <c r="Z62" s="122">
        <f t="shared" si="3"/>
        <v>168720.24</v>
      </c>
      <c r="AA62" s="117" t="s">
        <v>4403</v>
      </c>
    </row>
    <row r="63" spans="1:28" ht="60" x14ac:dyDescent="0.2">
      <c r="A63" s="116">
        <f t="shared" ca="1" si="2"/>
        <v>56</v>
      </c>
      <c r="B63" s="116" t="s">
        <v>3598</v>
      </c>
      <c r="C63" s="116" t="s">
        <v>3595</v>
      </c>
      <c r="D63" s="116" t="s">
        <v>3596</v>
      </c>
      <c r="E63" s="116">
        <v>62753</v>
      </c>
      <c r="F63" s="117" t="str">
        <f t="shared" si="0"/>
        <v>2-BRE-16-62753</v>
      </c>
      <c r="G63" s="116" t="s">
        <v>3598</v>
      </c>
      <c r="H63" s="132" t="s">
        <v>3599</v>
      </c>
      <c r="I63" s="126" t="s">
        <v>3559</v>
      </c>
      <c r="J63" s="502" t="s">
        <v>4431</v>
      </c>
      <c r="K63" s="502" t="s">
        <v>4451</v>
      </c>
      <c r="L63" s="119" t="s">
        <v>4863</v>
      </c>
      <c r="M63" s="119" t="s">
        <v>4857</v>
      </c>
      <c r="N63" s="119"/>
      <c r="O63" s="503"/>
      <c r="P63" s="503"/>
      <c r="Q63" s="253">
        <v>130000</v>
      </c>
      <c r="R63" s="253">
        <v>130000</v>
      </c>
      <c r="S63" s="253">
        <v>130000</v>
      </c>
      <c r="T63" s="253">
        <v>130000</v>
      </c>
      <c r="U63" s="121" t="s">
        <v>4885</v>
      </c>
      <c r="V63" s="124"/>
      <c r="W63" s="124"/>
      <c r="X63" s="504"/>
      <c r="Y63" s="504"/>
      <c r="Z63" s="122">
        <f t="shared" si="3"/>
        <v>130000</v>
      </c>
      <c r="AA63" s="117" t="s">
        <v>4403</v>
      </c>
    </row>
    <row r="64" spans="1:28" ht="60" x14ac:dyDescent="0.2">
      <c r="A64" s="116">
        <f t="shared" ca="1" si="2"/>
        <v>57</v>
      </c>
      <c r="B64" s="116" t="s">
        <v>3600</v>
      </c>
      <c r="C64" s="116" t="s">
        <v>3601</v>
      </c>
      <c r="D64" s="116" t="s">
        <v>3602</v>
      </c>
      <c r="E64" s="116">
        <v>62755</v>
      </c>
      <c r="F64" s="117" t="str">
        <f t="shared" si="0"/>
        <v>2-ORA-16-62755</v>
      </c>
      <c r="G64" s="116" t="s">
        <v>3600</v>
      </c>
      <c r="H64" s="132" t="s">
        <v>3603</v>
      </c>
      <c r="I64" s="126" t="s">
        <v>3559</v>
      </c>
      <c r="J64" s="502" t="s">
        <v>4431</v>
      </c>
      <c r="K64" s="502" t="s">
        <v>4451</v>
      </c>
      <c r="L64" s="119" t="s">
        <v>4863</v>
      </c>
      <c r="M64" s="119" t="s">
        <v>4857</v>
      </c>
      <c r="N64" s="119"/>
      <c r="O64" s="503"/>
      <c r="P64" s="503"/>
      <c r="Q64" s="253">
        <v>182000</v>
      </c>
      <c r="R64" s="253">
        <v>182000</v>
      </c>
      <c r="S64" s="253">
        <v>182000</v>
      </c>
      <c r="T64" s="253">
        <v>182000</v>
      </c>
      <c r="U64" s="121" t="s">
        <v>4885</v>
      </c>
      <c r="V64" s="124"/>
      <c r="W64" s="124"/>
      <c r="X64" s="504"/>
      <c r="Y64" s="504"/>
      <c r="Z64" s="122">
        <f t="shared" si="3"/>
        <v>182000</v>
      </c>
      <c r="AA64" s="117" t="s">
        <v>4403</v>
      </c>
    </row>
    <row r="65" spans="1:34" ht="98.25" customHeight="1" x14ac:dyDescent="0.2">
      <c r="A65" s="116">
        <f t="shared" ca="1" si="2"/>
        <v>58</v>
      </c>
      <c r="B65" s="116" t="s">
        <v>3604</v>
      </c>
      <c r="C65" s="116" t="s">
        <v>3605</v>
      </c>
      <c r="D65" s="116" t="s">
        <v>3606</v>
      </c>
      <c r="E65" s="116">
        <v>62756</v>
      </c>
      <c r="F65" s="117" t="str">
        <f t="shared" si="0"/>
        <v>4-OZO-16-62756</v>
      </c>
      <c r="G65" s="116" t="s">
        <v>3604</v>
      </c>
      <c r="H65" s="126" t="s">
        <v>3607</v>
      </c>
      <c r="I65" s="126" t="s">
        <v>3556</v>
      </c>
      <c r="J65" s="502" t="s">
        <v>4431</v>
      </c>
      <c r="K65" s="502" t="s">
        <v>4451</v>
      </c>
      <c r="L65" s="119" t="s">
        <v>4863</v>
      </c>
      <c r="M65" s="119" t="s">
        <v>4892</v>
      </c>
      <c r="N65" s="119" t="s">
        <v>4915</v>
      </c>
      <c r="O65" s="503"/>
      <c r="P65" s="503"/>
      <c r="Q65" s="253">
        <v>132242.23999999999</v>
      </c>
      <c r="R65" s="253">
        <v>132242.23999999999</v>
      </c>
      <c r="S65" s="253">
        <v>132242.23999999999</v>
      </c>
      <c r="T65" s="253">
        <v>132242.23999999999</v>
      </c>
      <c r="U65" s="121" t="s">
        <v>4885</v>
      </c>
      <c r="V65" s="124"/>
      <c r="W65" s="124"/>
      <c r="X65" s="504"/>
      <c r="Y65" s="504"/>
      <c r="Z65" s="122">
        <f t="shared" si="3"/>
        <v>132242.23999999999</v>
      </c>
      <c r="AA65" s="117" t="s">
        <v>4403</v>
      </c>
      <c r="AB65" s="110"/>
    </row>
    <row r="66" spans="1:34" ht="98.25" customHeight="1" x14ac:dyDescent="0.2">
      <c r="A66" s="116">
        <f t="shared" ca="1" si="2"/>
        <v>59</v>
      </c>
      <c r="B66" s="116" t="s">
        <v>3608</v>
      </c>
      <c r="C66" s="116" t="s">
        <v>3609</v>
      </c>
      <c r="D66" s="116" t="s">
        <v>3610</v>
      </c>
      <c r="E66" s="116">
        <v>62757</v>
      </c>
      <c r="F66" s="117" t="str">
        <f t="shared" si="0"/>
        <v>4-Pec-16-62757</v>
      </c>
      <c r="G66" s="116" t="s">
        <v>3608</v>
      </c>
      <c r="H66" s="126" t="s">
        <v>3611</v>
      </c>
      <c r="I66" s="126" t="s">
        <v>3612</v>
      </c>
      <c r="J66" s="502" t="s">
        <v>4431</v>
      </c>
      <c r="K66" s="502" t="s">
        <v>4451</v>
      </c>
      <c r="L66" s="119" t="s">
        <v>4863</v>
      </c>
      <c r="M66" s="119" t="s">
        <v>4892</v>
      </c>
      <c r="N66" s="119"/>
      <c r="O66" s="503"/>
      <c r="P66" s="503"/>
      <c r="Q66" s="253">
        <v>117413.92</v>
      </c>
      <c r="R66" s="253">
        <v>117413.92</v>
      </c>
      <c r="S66" s="253">
        <v>117413.92</v>
      </c>
      <c r="T66" s="253">
        <v>117413.92</v>
      </c>
      <c r="U66" s="121" t="s">
        <v>4885</v>
      </c>
      <c r="V66" s="124"/>
      <c r="W66" s="124"/>
      <c r="X66" s="504"/>
      <c r="Y66" s="504"/>
      <c r="Z66" s="122">
        <f t="shared" si="3"/>
        <v>117413.92</v>
      </c>
      <c r="AA66" s="117" t="s">
        <v>4403</v>
      </c>
    </row>
    <row r="67" spans="1:34" ht="98.25" customHeight="1" x14ac:dyDescent="0.2">
      <c r="A67" s="116">
        <f t="shared" ca="1" si="2"/>
        <v>60</v>
      </c>
      <c r="B67" s="116" t="s">
        <v>3613</v>
      </c>
      <c r="C67" s="116" t="s">
        <v>3609</v>
      </c>
      <c r="D67" s="116" t="s">
        <v>3610</v>
      </c>
      <c r="E67" s="116">
        <v>62758</v>
      </c>
      <c r="F67" s="117" t="str">
        <f t="shared" si="0"/>
        <v>4-Pec-16-62758</v>
      </c>
      <c r="G67" s="116" t="s">
        <v>3613</v>
      </c>
      <c r="H67" s="126" t="s">
        <v>3614</v>
      </c>
      <c r="I67" s="126" t="s">
        <v>3615</v>
      </c>
      <c r="J67" s="502" t="s">
        <v>4431</v>
      </c>
      <c r="K67" s="502" t="s">
        <v>4451</v>
      </c>
      <c r="L67" s="119" t="s">
        <v>4863</v>
      </c>
      <c r="M67" s="119" t="s">
        <v>4892</v>
      </c>
      <c r="N67" s="119"/>
      <c r="O67" s="503"/>
      <c r="P67" s="503"/>
      <c r="Q67" s="253">
        <v>133023.28</v>
      </c>
      <c r="R67" s="253">
        <v>133023.28</v>
      </c>
      <c r="S67" s="253">
        <v>133023.28</v>
      </c>
      <c r="T67" s="253">
        <v>133023.28</v>
      </c>
      <c r="U67" s="121" t="s">
        <v>4885</v>
      </c>
      <c r="V67" s="124"/>
      <c r="W67" s="124"/>
      <c r="X67" s="504"/>
      <c r="Y67" s="504"/>
      <c r="Z67" s="122">
        <f t="shared" si="3"/>
        <v>133023.28</v>
      </c>
      <c r="AA67" s="117" t="s">
        <v>4403</v>
      </c>
    </row>
    <row r="68" spans="1:34" ht="98.25" customHeight="1" x14ac:dyDescent="0.2">
      <c r="A68" s="116">
        <f t="shared" ca="1" si="2"/>
        <v>61</v>
      </c>
      <c r="B68" s="133" t="s">
        <v>3616</v>
      </c>
      <c r="C68" s="133" t="s">
        <v>3617</v>
      </c>
      <c r="D68" s="133" t="s">
        <v>3618</v>
      </c>
      <c r="E68" s="116">
        <v>62759</v>
      </c>
      <c r="F68" s="117" t="str">
        <f t="shared" si="0"/>
        <v>3-UVA-16-62759</v>
      </c>
      <c r="G68" s="133" t="s">
        <v>3616</v>
      </c>
      <c r="H68" s="126" t="s">
        <v>3619</v>
      </c>
      <c r="I68" s="126" t="s">
        <v>3615</v>
      </c>
      <c r="J68" s="502" t="s">
        <v>4431</v>
      </c>
      <c r="K68" s="502" t="s">
        <v>4451</v>
      </c>
      <c r="L68" s="119" t="s">
        <v>4863</v>
      </c>
      <c r="M68" s="119" t="s">
        <v>4886</v>
      </c>
      <c r="N68" s="119"/>
      <c r="O68" s="503"/>
      <c r="P68" s="503"/>
      <c r="Q68" s="253">
        <v>102397.2</v>
      </c>
      <c r="R68" s="253">
        <v>102397.2</v>
      </c>
      <c r="S68" s="253">
        <v>102397.2</v>
      </c>
      <c r="T68" s="253">
        <v>102397.2</v>
      </c>
      <c r="U68" s="121" t="s">
        <v>4879</v>
      </c>
      <c r="V68" s="124"/>
      <c r="W68" s="124"/>
      <c r="X68" s="504"/>
      <c r="Y68" s="504"/>
      <c r="Z68" s="122">
        <f t="shared" si="3"/>
        <v>102397.2</v>
      </c>
      <c r="AA68" s="117" t="s">
        <v>4403</v>
      </c>
    </row>
    <row r="69" spans="1:34" s="110" customFormat="1" ht="98.25" customHeight="1" x14ac:dyDescent="0.2">
      <c r="A69" s="116">
        <f t="shared" ca="1" si="2"/>
        <v>62</v>
      </c>
      <c r="B69" s="123" t="s">
        <v>3620</v>
      </c>
      <c r="C69" s="123" t="s">
        <v>3383</v>
      </c>
      <c r="D69" s="123" t="s">
        <v>3384</v>
      </c>
      <c r="E69" s="116">
        <v>62760</v>
      </c>
      <c r="F69" s="117" t="str">
        <f t="shared" si="0"/>
        <v>1-GAR-16-62760</v>
      </c>
      <c r="G69" s="123" t="s">
        <v>3620</v>
      </c>
      <c r="H69" s="132" t="s">
        <v>4454</v>
      </c>
      <c r="I69" s="126" t="s">
        <v>3622</v>
      </c>
      <c r="J69" s="502" t="s">
        <v>4431</v>
      </c>
      <c r="K69" s="502" t="s">
        <v>4451</v>
      </c>
      <c r="L69" s="119" t="s">
        <v>4863</v>
      </c>
      <c r="M69" s="119" t="s">
        <v>4869</v>
      </c>
      <c r="N69" s="119"/>
      <c r="O69" s="503"/>
      <c r="P69" s="503"/>
      <c r="Q69" s="253">
        <v>49042.239999999998</v>
      </c>
      <c r="R69" s="253">
        <v>49042.239999999998</v>
      </c>
      <c r="S69" s="253">
        <v>49042.239999999998</v>
      </c>
      <c r="T69" s="253">
        <v>49042.239999999998</v>
      </c>
      <c r="U69" s="121" t="s">
        <v>4879</v>
      </c>
      <c r="V69" s="124"/>
      <c r="W69" s="124"/>
      <c r="X69" s="504"/>
      <c r="Y69" s="504"/>
      <c r="Z69" s="122">
        <f t="shared" si="3"/>
        <v>49042.239999999998</v>
      </c>
      <c r="AA69" s="117" t="s">
        <v>4403</v>
      </c>
      <c r="AB69" s="105"/>
    </row>
    <row r="70" spans="1:34" s="110" customFormat="1" ht="98.25" customHeight="1" x14ac:dyDescent="0.2">
      <c r="A70" s="116">
        <f t="shared" ca="1" si="2"/>
        <v>63</v>
      </c>
      <c r="B70" s="123" t="s">
        <v>3623</v>
      </c>
      <c r="C70" s="123" t="s">
        <v>3383</v>
      </c>
      <c r="D70" s="123" t="s">
        <v>3384</v>
      </c>
      <c r="E70" s="116">
        <v>62761</v>
      </c>
      <c r="F70" s="117" t="str">
        <f t="shared" si="0"/>
        <v>1-GAR-16-62761</v>
      </c>
      <c r="G70" s="123" t="s">
        <v>3623</v>
      </c>
      <c r="H70" s="132" t="s">
        <v>4455</v>
      </c>
      <c r="I70" s="126" t="s">
        <v>3625</v>
      </c>
      <c r="J70" s="502" t="s">
        <v>4431</v>
      </c>
      <c r="K70" s="502" t="s">
        <v>4451</v>
      </c>
      <c r="L70" s="119" t="s">
        <v>4863</v>
      </c>
      <c r="M70" s="119" t="s">
        <v>4869</v>
      </c>
      <c r="N70" s="119"/>
      <c r="O70" s="503"/>
      <c r="P70" s="503"/>
      <c r="Q70" s="253">
        <v>98962.240000000005</v>
      </c>
      <c r="R70" s="253">
        <v>98962.240000000005</v>
      </c>
      <c r="S70" s="253">
        <v>98962.240000000005</v>
      </c>
      <c r="T70" s="253">
        <v>98962.240000000005</v>
      </c>
      <c r="U70" s="121" t="s">
        <v>4879</v>
      </c>
      <c r="V70" s="124"/>
      <c r="W70" s="124"/>
      <c r="X70" s="504"/>
      <c r="Y70" s="504"/>
      <c r="Z70" s="122">
        <f t="shared" si="3"/>
        <v>98962.240000000005</v>
      </c>
      <c r="AA70" s="117" t="s">
        <v>4403</v>
      </c>
      <c r="AB70" s="105"/>
    </row>
    <row r="71" spans="1:34" s="110" customFormat="1" ht="98.25" customHeight="1" x14ac:dyDescent="0.2">
      <c r="A71" s="116">
        <f t="shared" ca="1" si="2"/>
        <v>64</v>
      </c>
      <c r="B71" s="123" t="s">
        <v>3626</v>
      </c>
      <c r="C71" s="123" t="s">
        <v>3383</v>
      </c>
      <c r="D71" s="123" t="s">
        <v>3384</v>
      </c>
      <c r="E71" s="116">
        <v>62762</v>
      </c>
      <c r="F71" s="117" t="str">
        <f t="shared" si="0"/>
        <v>1-GAR-16-62762</v>
      </c>
      <c r="G71" s="123" t="s">
        <v>3626</v>
      </c>
      <c r="H71" s="132" t="s">
        <v>4456</v>
      </c>
      <c r="I71" s="126" t="s">
        <v>3628</v>
      </c>
      <c r="J71" s="502" t="s">
        <v>4431</v>
      </c>
      <c r="K71" s="502" t="s">
        <v>4451</v>
      </c>
      <c r="L71" s="119" t="s">
        <v>4863</v>
      </c>
      <c r="M71" s="119" t="s">
        <v>4869</v>
      </c>
      <c r="N71" s="119"/>
      <c r="O71" s="503"/>
      <c r="P71" s="503"/>
      <c r="Q71" s="253">
        <v>789058.4</v>
      </c>
      <c r="R71" s="253">
        <v>789058.4</v>
      </c>
      <c r="S71" s="253">
        <v>789058.4</v>
      </c>
      <c r="T71" s="253">
        <v>789058.4</v>
      </c>
      <c r="U71" s="121" t="s">
        <v>4879</v>
      </c>
      <c r="V71" s="124"/>
      <c r="W71" s="124"/>
      <c r="X71" s="504"/>
      <c r="Y71" s="504"/>
      <c r="Z71" s="122">
        <f t="shared" si="3"/>
        <v>789058.4</v>
      </c>
      <c r="AA71" s="117" t="s">
        <v>4403</v>
      </c>
      <c r="AB71" s="105"/>
    </row>
    <row r="72" spans="1:34" s="110" customFormat="1" ht="98.25" customHeight="1" x14ac:dyDescent="0.2">
      <c r="A72" s="116">
        <f t="shared" ca="1" si="2"/>
        <v>65</v>
      </c>
      <c r="B72" s="123" t="s">
        <v>3629</v>
      </c>
      <c r="C72" s="123" t="s">
        <v>3383</v>
      </c>
      <c r="D72" s="123" t="s">
        <v>3384</v>
      </c>
      <c r="E72" s="116">
        <v>62763</v>
      </c>
      <c r="F72" s="117" t="str">
        <f t="shared" ref="F72:F132" si="4">CONCATENATE(D72,E72)</f>
        <v>1-GAR-16-62763</v>
      </c>
      <c r="G72" s="123" t="s">
        <v>3629</v>
      </c>
      <c r="H72" s="132" t="s">
        <v>4457</v>
      </c>
      <c r="I72" s="132" t="s">
        <v>3631</v>
      </c>
      <c r="J72" s="502" t="s">
        <v>4431</v>
      </c>
      <c r="K72" s="502" t="s">
        <v>4451</v>
      </c>
      <c r="L72" s="119" t="s">
        <v>4863</v>
      </c>
      <c r="M72" s="119" t="s">
        <v>4869</v>
      </c>
      <c r="N72" s="119"/>
      <c r="O72" s="503"/>
      <c r="P72" s="503"/>
      <c r="Q72" s="253">
        <v>24553.360000000001</v>
      </c>
      <c r="R72" s="253">
        <v>24553.360000000001</v>
      </c>
      <c r="S72" s="253">
        <v>24553.360000000001</v>
      </c>
      <c r="T72" s="253">
        <v>24553.360000000001</v>
      </c>
      <c r="U72" s="121" t="s">
        <v>4879</v>
      </c>
      <c r="V72" s="124"/>
      <c r="W72" s="124"/>
      <c r="X72" s="504"/>
      <c r="Y72" s="504"/>
      <c r="Z72" s="122">
        <f t="shared" si="3"/>
        <v>24553.360000000001</v>
      </c>
      <c r="AA72" s="117" t="s">
        <v>4403</v>
      </c>
      <c r="AB72" s="105"/>
    </row>
    <row r="73" spans="1:34" s="110" customFormat="1" ht="98.25" customHeight="1" x14ac:dyDescent="0.2">
      <c r="A73" s="116">
        <f t="shared" ref="A73:A132" ca="1" si="5">OFFSET(A73,-1,0)+1</f>
        <v>66</v>
      </c>
      <c r="B73" s="123" t="s">
        <v>3632</v>
      </c>
      <c r="C73" s="123" t="s">
        <v>3383</v>
      </c>
      <c r="D73" s="123" t="s">
        <v>3384</v>
      </c>
      <c r="E73" s="116">
        <v>62764</v>
      </c>
      <c r="F73" s="117" t="str">
        <f t="shared" si="4"/>
        <v>1-GAR-16-62764</v>
      </c>
      <c r="G73" s="123" t="s">
        <v>3632</v>
      </c>
      <c r="H73" s="132" t="s">
        <v>4458</v>
      </c>
      <c r="I73" s="132" t="s">
        <v>4459</v>
      </c>
      <c r="J73" s="502" t="s">
        <v>4431</v>
      </c>
      <c r="K73" s="502" t="s">
        <v>4451</v>
      </c>
      <c r="L73" s="119" t="s">
        <v>4863</v>
      </c>
      <c r="M73" s="119" t="s">
        <v>4869</v>
      </c>
      <c r="N73" s="119"/>
      <c r="O73" s="503"/>
      <c r="P73" s="503"/>
      <c r="Q73" s="253">
        <v>287119.03999999998</v>
      </c>
      <c r="R73" s="253">
        <v>287119.03999999998</v>
      </c>
      <c r="S73" s="253">
        <v>287119.03999999998</v>
      </c>
      <c r="T73" s="253">
        <v>287119.03999999998</v>
      </c>
      <c r="U73" s="121" t="s">
        <v>4879</v>
      </c>
      <c r="V73" s="124"/>
      <c r="W73" s="124"/>
      <c r="X73" s="504"/>
      <c r="Y73" s="504"/>
      <c r="Z73" s="122">
        <f t="shared" si="3"/>
        <v>287119.03999999998</v>
      </c>
      <c r="AA73" s="117" t="s">
        <v>4403</v>
      </c>
    </row>
    <row r="74" spans="1:34" s="110" customFormat="1" ht="98.25" customHeight="1" x14ac:dyDescent="0.2">
      <c r="A74" s="116">
        <f t="shared" ca="1" si="5"/>
        <v>67</v>
      </c>
      <c r="B74" s="123" t="s">
        <v>3635</v>
      </c>
      <c r="C74" s="123" t="s">
        <v>3383</v>
      </c>
      <c r="D74" s="123" t="s">
        <v>3384</v>
      </c>
      <c r="E74" s="116">
        <v>62765</v>
      </c>
      <c r="F74" s="117" t="str">
        <f t="shared" si="4"/>
        <v>1-GAR-16-62765</v>
      </c>
      <c r="G74" s="123" t="s">
        <v>3635</v>
      </c>
      <c r="H74" s="132" t="s">
        <v>4460</v>
      </c>
      <c r="I74" s="132" t="s">
        <v>3637</v>
      </c>
      <c r="J74" s="502" t="s">
        <v>4431</v>
      </c>
      <c r="K74" s="502" t="s">
        <v>4451</v>
      </c>
      <c r="L74" s="119" t="s">
        <v>4863</v>
      </c>
      <c r="M74" s="119" t="s">
        <v>4869</v>
      </c>
      <c r="N74" s="119"/>
      <c r="O74" s="503"/>
      <c r="P74" s="503"/>
      <c r="Q74" s="253">
        <v>67370.16</v>
      </c>
      <c r="R74" s="253">
        <v>67370.16</v>
      </c>
      <c r="S74" s="253">
        <v>67370.16</v>
      </c>
      <c r="T74" s="253">
        <v>67370.16</v>
      </c>
      <c r="U74" s="121" t="s">
        <v>4879</v>
      </c>
      <c r="V74" s="124"/>
      <c r="W74" s="124"/>
      <c r="X74" s="504"/>
      <c r="Y74" s="504"/>
      <c r="Z74" s="122">
        <f t="shared" si="3"/>
        <v>67370.16</v>
      </c>
      <c r="AA74" s="117" t="s">
        <v>4403</v>
      </c>
      <c r="AB74" s="105"/>
    </row>
    <row r="75" spans="1:34" ht="98.25" customHeight="1" x14ac:dyDescent="0.2">
      <c r="A75" s="116">
        <f t="shared" ca="1" si="5"/>
        <v>68</v>
      </c>
      <c r="B75" s="116" t="s">
        <v>3638</v>
      </c>
      <c r="C75" s="116" t="s">
        <v>3490</v>
      </c>
      <c r="D75" s="116" t="s">
        <v>3491</v>
      </c>
      <c r="E75" s="116">
        <v>62766</v>
      </c>
      <c r="F75" s="117" t="str">
        <f t="shared" si="4"/>
        <v>2-PIE-16-62766</v>
      </c>
      <c r="G75" s="116" t="s">
        <v>3638</v>
      </c>
      <c r="H75" s="132" t="s">
        <v>3639</v>
      </c>
      <c r="I75" s="132" t="s">
        <v>3640</v>
      </c>
      <c r="J75" s="502" t="s">
        <v>4431</v>
      </c>
      <c r="K75" s="502" t="s">
        <v>4451</v>
      </c>
      <c r="L75" s="119" t="s">
        <v>4863</v>
      </c>
      <c r="M75" s="119" t="s">
        <v>4857</v>
      </c>
      <c r="N75" s="119"/>
      <c r="O75" s="503"/>
      <c r="P75" s="503"/>
      <c r="Q75" s="253">
        <v>62400</v>
      </c>
      <c r="R75" s="253">
        <v>62400</v>
      </c>
      <c r="S75" s="253">
        <v>62400</v>
      </c>
      <c r="T75" s="253">
        <v>62400</v>
      </c>
      <c r="U75" s="121" t="s">
        <v>4885</v>
      </c>
      <c r="V75" s="124"/>
      <c r="W75" s="124"/>
      <c r="X75" s="504"/>
      <c r="Y75" s="504"/>
      <c r="Z75" s="122">
        <f t="shared" si="3"/>
        <v>62400</v>
      </c>
      <c r="AA75" s="117" t="s">
        <v>3360</v>
      </c>
    </row>
    <row r="76" spans="1:34" ht="98.25" customHeight="1" x14ac:dyDescent="0.2">
      <c r="A76" s="116">
        <f t="shared" ca="1" si="5"/>
        <v>69</v>
      </c>
      <c r="B76" s="116" t="s">
        <v>3641</v>
      </c>
      <c r="C76" s="116" t="s">
        <v>3595</v>
      </c>
      <c r="D76" s="116" t="s">
        <v>3596</v>
      </c>
      <c r="E76" s="116">
        <v>62767</v>
      </c>
      <c r="F76" s="117" t="str">
        <f t="shared" si="4"/>
        <v>2-BRE-16-62767</v>
      </c>
      <c r="G76" s="116" t="s">
        <v>3641</v>
      </c>
      <c r="H76" s="132" t="s">
        <v>3642</v>
      </c>
      <c r="I76" s="132" t="s">
        <v>3643</v>
      </c>
      <c r="J76" s="502" t="s">
        <v>4431</v>
      </c>
      <c r="K76" s="502" t="s">
        <v>4451</v>
      </c>
      <c r="L76" s="119" t="s">
        <v>4863</v>
      </c>
      <c r="M76" s="119" t="s">
        <v>4857</v>
      </c>
      <c r="N76" s="119"/>
      <c r="O76" s="503"/>
      <c r="P76" s="503"/>
      <c r="Q76" s="253">
        <v>10773.36</v>
      </c>
      <c r="R76" s="253">
        <v>10773.36</v>
      </c>
      <c r="S76" s="253">
        <v>10773.36</v>
      </c>
      <c r="T76" s="253">
        <v>10773.36</v>
      </c>
      <c r="U76" s="121" t="s">
        <v>4898</v>
      </c>
      <c r="V76" s="124"/>
      <c r="W76" s="124"/>
      <c r="X76" s="504"/>
      <c r="Y76" s="504"/>
      <c r="Z76" s="122">
        <f t="shared" si="3"/>
        <v>10773.36</v>
      </c>
      <c r="AA76" s="117" t="s">
        <v>4403</v>
      </c>
    </row>
    <row r="77" spans="1:34" ht="98.25" customHeight="1" x14ac:dyDescent="0.2">
      <c r="A77" s="116">
        <f t="shared" ca="1" si="5"/>
        <v>70</v>
      </c>
      <c r="B77" s="116" t="s">
        <v>3644</v>
      </c>
      <c r="C77" s="116" t="s">
        <v>3561</v>
      </c>
      <c r="D77" s="116" t="s">
        <v>3562</v>
      </c>
      <c r="E77" s="116">
        <v>62768</v>
      </c>
      <c r="F77" s="117" t="str">
        <f t="shared" si="4"/>
        <v>2-HHQ-16-62768</v>
      </c>
      <c r="G77" s="116" t="s">
        <v>3644</v>
      </c>
      <c r="H77" s="132" t="s">
        <v>3645</v>
      </c>
      <c r="I77" s="126" t="s">
        <v>3646</v>
      </c>
      <c r="J77" s="502" t="s">
        <v>4431</v>
      </c>
      <c r="K77" s="502" t="s">
        <v>4451</v>
      </c>
      <c r="L77" s="119" t="s">
        <v>4863</v>
      </c>
      <c r="M77" s="119" t="s">
        <v>4857</v>
      </c>
      <c r="N77" s="119"/>
      <c r="O77" s="503"/>
      <c r="P77" s="503"/>
      <c r="Q77" s="253">
        <v>208000</v>
      </c>
      <c r="R77" s="253">
        <v>208000</v>
      </c>
      <c r="S77" s="253">
        <v>208000</v>
      </c>
      <c r="T77" s="253">
        <v>208000</v>
      </c>
      <c r="U77" s="121" t="s">
        <v>4879</v>
      </c>
      <c r="V77" s="124"/>
      <c r="W77" s="124"/>
      <c r="X77" s="504"/>
      <c r="Y77" s="504"/>
      <c r="Z77" s="122">
        <f t="shared" si="3"/>
        <v>208000</v>
      </c>
      <c r="AA77" s="117" t="s">
        <v>4403</v>
      </c>
    </row>
    <row r="78" spans="1:34" ht="98.25" customHeight="1" x14ac:dyDescent="0.2">
      <c r="A78" s="116">
        <f t="shared" ca="1" si="5"/>
        <v>71</v>
      </c>
      <c r="B78" s="133" t="s">
        <v>3648</v>
      </c>
      <c r="C78" s="133" t="s">
        <v>3649</v>
      </c>
      <c r="D78" s="133" t="s">
        <v>3650</v>
      </c>
      <c r="E78" s="116">
        <v>62769</v>
      </c>
      <c r="F78" s="117" t="str">
        <f t="shared" si="4"/>
        <v>4-MID-16-62769</v>
      </c>
      <c r="G78" s="133" t="s">
        <v>3648</v>
      </c>
      <c r="H78" s="126" t="s">
        <v>3651</v>
      </c>
      <c r="I78" s="126" t="s">
        <v>3652</v>
      </c>
      <c r="J78" s="502" t="s">
        <v>4431</v>
      </c>
      <c r="K78" s="502" t="s">
        <v>4451</v>
      </c>
      <c r="L78" s="119" t="s">
        <v>4863</v>
      </c>
      <c r="M78" s="119" t="s">
        <v>4892</v>
      </c>
      <c r="N78" s="119" t="s">
        <v>4916</v>
      </c>
      <c r="O78" s="503"/>
      <c r="P78" s="503"/>
      <c r="Q78" s="253">
        <v>442000</v>
      </c>
      <c r="R78" s="253">
        <v>442000</v>
      </c>
      <c r="S78" s="253">
        <v>442000</v>
      </c>
      <c r="T78" s="253">
        <v>442000</v>
      </c>
      <c r="U78" s="121" t="s">
        <v>4917</v>
      </c>
      <c r="V78" s="124"/>
      <c r="W78" s="124"/>
      <c r="X78" s="504"/>
      <c r="Y78" s="504"/>
      <c r="Z78" s="122">
        <f t="shared" si="3"/>
        <v>442000</v>
      </c>
      <c r="AA78" s="117" t="s">
        <v>4403</v>
      </c>
      <c r="AB78" s="110"/>
    </row>
    <row r="79" spans="1:34" ht="98.25" customHeight="1" x14ac:dyDescent="0.2">
      <c r="A79" s="116">
        <f t="shared" ca="1" si="5"/>
        <v>72</v>
      </c>
      <c r="B79" s="116" t="s">
        <v>3653</v>
      </c>
      <c r="C79" s="116" t="s">
        <v>3548</v>
      </c>
      <c r="D79" s="116" t="s">
        <v>3549</v>
      </c>
      <c r="E79" s="116">
        <v>62770</v>
      </c>
      <c r="F79" s="117" t="str">
        <f t="shared" si="4"/>
        <v>5-AMA-16-62770</v>
      </c>
      <c r="G79" s="116" t="s">
        <v>3653</v>
      </c>
      <c r="H79" s="132" t="s">
        <v>3654</v>
      </c>
      <c r="I79" s="126" t="s">
        <v>3646</v>
      </c>
      <c r="J79" s="502" t="s">
        <v>4431</v>
      </c>
      <c r="K79" s="502" t="s">
        <v>4451</v>
      </c>
      <c r="L79" s="119" t="s">
        <v>4863</v>
      </c>
      <c r="M79" s="119" t="s">
        <v>4884</v>
      </c>
      <c r="N79" s="119"/>
      <c r="O79" s="503"/>
      <c r="P79" s="503"/>
      <c r="Q79" s="253">
        <v>343698.16</v>
      </c>
      <c r="R79" s="253">
        <v>343698.16</v>
      </c>
      <c r="S79" s="253">
        <v>343698.16</v>
      </c>
      <c r="T79" s="253">
        <v>343698.16</v>
      </c>
      <c r="U79" s="121" t="s">
        <v>4917</v>
      </c>
      <c r="V79" s="124"/>
      <c r="W79" s="124"/>
      <c r="X79" s="504"/>
      <c r="Y79" s="504"/>
      <c r="Z79" s="122">
        <f t="shared" si="3"/>
        <v>343698.16</v>
      </c>
      <c r="AA79" s="117" t="s">
        <v>4403</v>
      </c>
      <c r="AB79" s="134"/>
      <c r="AC79" s="110"/>
      <c r="AD79" s="110"/>
      <c r="AE79" s="110"/>
      <c r="AF79" s="110"/>
      <c r="AG79" s="110"/>
      <c r="AH79" s="110"/>
    </row>
    <row r="80" spans="1:34" ht="98.25" customHeight="1" x14ac:dyDescent="0.2">
      <c r="A80" s="116">
        <f t="shared" ca="1" si="5"/>
        <v>73</v>
      </c>
      <c r="B80" s="116" t="s">
        <v>3655</v>
      </c>
      <c r="C80" s="116" t="s">
        <v>3548</v>
      </c>
      <c r="D80" s="116" t="s">
        <v>3549</v>
      </c>
      <c r="E80" s="116">
        <v>62771</v>
      </c>
      <c r="F80" s="117" t="str">
        <f t="shared" si="4"/>
        <v>5-AMA-16-62771</v>
      </c>
      <c r="G80" s="116" t="s">
        <v>3655</v>
      </c>
      <c r="H80" s="132" t="s">
        <v>3656</v>
      </c>
      <c r="I80" s="126" t="s">
        <v>3657</v>
      </c>
      <c r="J80" s="502" t="s">
        <v>4431</v>
      </c>
      <c r="K80" s="502" t="s">
        <v>4451</v>
      </c>
      <c r="L80" s="119" t="s">
        <v>4863</v>
      </c>
      <c r="M80" s="119" t="s">
        <v>4884</v>
      </c>
      <c r="N80" s="119"/>
      <c r="O80" s="503"/>
      <c r="P80" s="503"/>
      <c r="Q80" s="253">
        <v>153180.56</v>
      </c>
      <c r="R80" s="253">
        <v>153180.56</v>
      </c>
      <c r="S80" s="253">
        <v>153180.56</v>
      </c>
      <c r="T80" s="253">
        <v>153180.56</v>
      </c>
      <c r="U80" s="121" t="s">
        <v>4917</v>
      </c>
      <c r="V80" s="124"/>
      <c r="W80" s="124"/>
      <c r="X80" s="504"/>
      <c r="Y80" s="504"/>
      <c r="Z80" s="122">
        <f t="shared" si="3"/>
        <v>153180.56</v>
      </c>
      <c r="AA80" s="117" t="s">
        <v>4403</v>
      </c>
      <c r="AB80" s="110"/>
    </row>
    <row r="81" spans="1:28" ht="60" x14ac:dyDescent="0.2">
      <c r="A81" s="116">
        <f t="shared" ca="1" si="5"/>
        <v>74</v>
      </c>
      <c r="B81" s="116" t="s">
        <v>3658</v>
      </c>
      <c r="C81" s="116" t="s">
        <v>3548</v>
      </c>
      <c r="D81" s="116" t="s">
        <v>3549</v>
      </c>
      <c r="E81" s="116">
        <v>62772</v>
      </c>
      <c r="F81" s="117" t="str">
        <f t="shared" si="4"/>
        <v>5-AMA-16-62772</v>
      </c>
      <c r="G81" s="116" t="s">
        <v>3658</v>
      </c>
      <c r="H81" s="132" t="s">
        <v>3659</v>
      </c>
      <c r="I81" s="132" t="s">
        <v>3660</v>
      </c>
      <c r="J81" s="502" t="s">
        <v>4431</v>
      </c>
      <c r="K81" s="502" t="s">
        <v>4451</v>
      </c>
      <c r="L81" s="119" t="s">
        <v>4863</v>
      </c>
      <c r="M81" s="119" t="s">
        <v>4884</v>
      </c>
      <c r="N81" s="119"/>
      <c r="O81" s="503"/>
      <c r="P81" s="503"/>
      <c r="Q81" s="253">
        <v>40278.160000000003</v>
      </c>
      <c r="R81" s="253">
        <v>40278.160000000003</v>
      </c>
      <c r="S81" s="253">
        <v>40278.160000000003</v>
      </c>
      <c r="T81" s="253">
        <v>40278.160000000003</v>
      </c>
      <c r="U81" s="121" t="s">
        <v>4885</v>
      </c>
      <c r="V81" s="124"/>
      <c r="W81" s="124"/>
      <c r="X81" s="504"/>
      <c r="Y81" s="504"/>
      <c r="Z81" s="122">
        <f t="shared" si="3"/>
        <v>40278.160000000003</v>
      </c>
      <c r="AA81" s="117" t="s">
        <v>4403</v>
      </c>
      <c r="AB81" s="110"/>
    </row>
    <row r="82" spans="1:28" ht="90" x14ac:dyDescent="0.2">
      <c r="A82" s="116">
        <f t="shared" ca="1" si="5"/>
        <v>75</v>
      </c>
      <c r="B82" s="116" t="s">
        <v>3661</v>
      </c>
      <c r="C82" s="116" t="s">
        <v>3548</v>
      </c>
      <c r="D82" s="116" t="s">
        <v>3549</v>
      </c>
      <c r="E82" s="116">
        <v>62773</v>
      </c>
      <c r="F82" s="117" t="str">
        <f t="shared" si="4"/>
        <v>5-AMA-16-62773</v>
      </c>
      <c r="G82" s="116" t="s">
        <v>3661</v>
      </c>
      <c r="H82" s="132" t="s">
        <v>3662</v>
      </c>
      <c r="I82" s="126" t="s">
        <v>3663</v>
      </c>
      <c r="J82" s="502" t="s">
        <v>4431</v>
      </c>
      <c r="K82" s="502" t="s">
        <v>4451</v>
      </c>
      <c r="L82" s="119" t="s">
        <v>4863</v>
      </c>
      <c r="M82" s="119" t="s">
        <v>4884</v>
      </c>
      <c r="N82" s="119" t="s">
        <v>4918</v>
      </c>
      <c r="O82" s="503"/>
      <c r="P82" s="503"/>
      <c r="Q82" s="253">
        <v>575051.36</v>
      </c>
      <c r="R82" s="253">
        <v>575051.36</v>
      </c>
      <c r="S82" s="253">
        <v>575051.36</v>
      </c>
      <c r="T82" s="253">
        <v>575051.36</v>
      </c>
      <c r="U82" s="121" t="s">
        <v>4919</v>
      </c>
      <c r="V82" s="124"/>
      <c r="W82" s="124"/>
      <c r="X82" s="504"/>
      <c r="Y82" s="504"/>
      <c r="Z82" s="122">
        <f t="shared" si="3"/>
        <v>575051.36</v>
      </c>
      <c r="AA82" s="117" t="s">
        <v>3360</v>
      </c>
      <c r="AB82" s="110"/>
    </row>
    <row r="83" spans="1:28" ht="60" x14ac:dyDescent="0.2">
      <c r="A83" s="116">
        <f t="shared" ca="1" si="5"/>
        <v>76</v>
      </c>
      <c r="B83" s="116" t="s">
        <v>3665</v>
      </c>
      <c r="C83" s="116" t="s">
        <v>3548</v>
      </c>
      <c r="D83" s="116" t="s">
        <v>3549</v>
      </c>
      <c r="E83" s="116">
        <v>62774</v>
      </c>
      <c r="F83" s="117" t="str">
        <f t="shared" si="4"/>
        <v>5-AMA-16-62774</v>
      </c>
      <c r="G83" s="116" t="s">
        <v>3665</v>
      </c>
      <c r="H83" s="132" t="s">
        <v>3666</v>
      </c>
      <c r="I83" s="132" t="s">
        <v>3667</v>
      </c>
      <c r="J83" s="502" t="s">
        <v>4431</v>
      </c>
      <c r="K83" s="502" t="s">
        <v>4451</v>
      </c>
      <c r="L83" s="119" t="s">
        <v>4863</v>
      </c>
      <c r="M83" s="119" t="s">
        <v>4884</v>
      </c>
      <c r="N83" s="119"/>
      <c r="O83" s="503"/>
      <c r="P83" s="503"/>
      <c r="Q83" s="253">
        <v>17077.84</v>
      </c>
      <c r="R83" s="253">
        <v>17077.84</v>
      </c>
      <c r="S83" s="253">
        <v>17077.84</v>
      </c>
      <c r="T83" s="253">
        <v>17077.84</v>
      </c>
      <c r="U83" s="121" t="s">
        <v>4885</v>
      </c>
      <c r="V83" s="124"/>
      <c r="W83" s="124"/>
      <c r="X83" s="504"/>
      <c r="Y83" s="504"/>
      <c r="Z83" s="122">
        <f t="shared" si="3"/>
        <v>17077.84</v>
      </c>
      <c r="AA83" s="117" t="s">
        <v>4403</v>
      </c>
      <c r="AB83" s="110"/>
    </row>
    <row r="84" spans="1:28" ht="75" x14ac:dyDescent="0.2">
      <c r="A84" s="116">
        <f t="shared" ca="1" si="5"/>
        <v>77</v>
      </c>
      <c r="B84" s="116" t="s">
        <v>3668</v>
      </c>
      <c r="C84" s="116" t="s">
        <v>3553</v>
      </c>
      <c r="D84" s="116" t="s">
        <v>3554</v>
      </c>
      <c r="E84" s="116">
        <v>62775</v>
      </c>
      <c r="F84" s="117" t="str">
        <f t="shared" si="4"/>
        <v>6-ADO-16-62775</v>
      </c>
      <c r="G84" s="116" t="s">
        <v>3668</v>
      </c>
      <c r="H84" s="132" t="s">
        <v>3669</v>
      </c>
      <c r="I84" s="126" t="s">
        <v>3670</v>
      </c>
      <c r="J84" s="502" t="s">
        <v>4431</v>
      </c>
      <c r="K84" s="502" t="s">
        <v>4451</v>
      </c>
      <c r="L84" s="119" t="s">
        <v>4863</v>
      </c>
      <c r="M84" s="119" t="s">
        <v>4864</v>
      </c>
      <c r="N84" s="119"/>
      <c r="O84" s="503"/>
      <c r="P84" s="503"/>
      <c r="Q84" s="253">
        <v>260000</v>
      </c>
      <c r="R84" s="253">
        <v>260000</v>
      </c>
      <c r="S84" s="253">
        <v>260000</v>
      </c>
      <c r="T84" s="253">
        <v>260000</v>
      </c>
      <c r="U84" s="121" t="s">
        <v>4879</v>
      </c>
      <c r="V84" s="124"/>
      <c r="W84" s="124"/>
      <c r="X84" s="504"/>
      <c r="Y84" s="504"/>
      <c r="Z84" s="122">
        <f t="shared" si="3"/>
        <v>260000</v>
      </c>
      <c r="AA84" s="117" t="s">
        <v>4403</v>
      </c>
    </row>
    <row r="85" spans="1:28" ht="90" x14ac:dyDescent="0.2">
      <c r="A85" s="116">
        <f t="shared" ca="1" si="5"/>
        <v>78</v>
      </c>
      <c r="B85" s="116" t="s">
        <v>3671</v>
      </c>
      <c r="C85" s="116" t="s">
        <v>3553</v>
      </c>
      <c r="D85" s="116" t="s">
        <v>3554</v>
      </c>
      <c r="E85" s="116">
        <v>62776</v>
      </c>
      <c r="F85" s="117" t="str">
        <f t="shared" si="4"/>
        <v>6-ADO-16-62776</v>
      </c>
      <c r="G85" s="116" t="s">
        <v>3671</v>
      </c>
      <c r="H85" s="132" t="s">
        <v>3672</v>
      </c>
      <c r="I85" s="132" t="s">
        <v>3673</v>
      </c>
      <c r="J85" s="502" t="s">
        <v>4431</v>
      </c>
      <c r="K85" s="502" t="s">
        <v>4451</v>
      </c>
      <c r="L85" s="119" t="s">
        <v>4863</v>
      </c>
      <c r="M85" s="119" t="s">
        <v>4864</v>
      </c>
      <c r="N85" s="119"/>
      <c r="O85" s="503"/>
      <c r="P85" s="503"/>
      <c r="Q85" s="253">
        <v>57117.84</v>
      </c>
      <c r="R85" s="253">
        <v>57117.84</v>
      </c>
      <c r="S85" s="253">
        <v>57117.84</v>
      </c>
      <c r="T85" s="253">
        <v>57117.84</v>
      </c>
      <c r="U85" s="121" t="s">
        <v>4879</v>
      </c>
      <c r="V85" s="124"/>
      <c r="W85" s="124"/>
      <c r="X85" s="504"/>
      <c r="Y85" s="504"/>
      <c r="Z85" s="122">
        <f t="shared" si="3"/>
        <v>57117.84</v>
      </c>
      <c r="AA85" s="117" t="s">
        <v>4403</v>
      </c>
    </row>
    <row r="86" spans="1:28" ht="75" x14ac:dyDescent="0.2">
      <c r="A86" s="116">
        <f t="shared" ca="1" si="5"/>
        <v>79</v>
      </c>
      <c r="B86" s="116" t="s">
        <v>3674</v>
      </c>
      <c r="C86" s="116" t="s">
        <v>3553</v>
      </c>
      <c r="D86" s="116" t="s">
        <v>3554</v>
      </c>
      <c r="E86" s="116">
        <v>62777</v>
      </c>
      <c r="F86" s="117" t="str">
        <f t="shared" si="4"/>
        <v>6-ADO-16-62777</v>
      </c>
      <c r="G86" s="116" t="s">
        <v>3674</v>
      </c>
      <c r="H86" s="132" t="s">
        <v>3675</v>
      </c>
      <c r="I86" s="126" t="s">
        <v>3622</v>
      </c>
      <c r="J86" s="502" t="s">
        <v>4431</v>
      </c>
      <c r="K86" s="502" t="s">
        <v>4451</v>
      </c>
      <c r="L86" s="119" t="s">
        <v>4863</v>
      </c>
      <c r="M86" s="119" t="s">
        <v>4864</v>
      </c>
      <c r="N86" s="119"/>
      <c r="O86" s="503"/>
      <c r="P86" s="503"/>
      <c r="Q86" s="253">
        <v>22046.959999999999</v>
      </c>
      <c r="R86" s="253">
        <v>22046.959999999999</v>
      </c>
      <c r="S86" s="253">
        <v>22046.959999999999</v>
      </c>
      <c r="T86" s="253">
        <v>22046.959999999999</v>
      </c>
      <c r="U86" s="121" t="s">
        <v>4879</v>
      </c>
      <c r="V86" s="124"/>
      <c r="W86" s="124"/>
      <c r="X86" s="504"/>
      <c r="Y86" s="504"/>
      <c r="Z86" s="122">
        <f t="shared" si="3"/>
        <v>22046.959999999999</v>
      </c>
      <c r="AA86" s="117" t="s">
        <v>4403</v>
      </c>
    </row>
    <row r="87" spans="1:28" ht="75" x14ac:dyDescent="0.2">
      <c r="A87" s="116">
        <f t="shared" ca="1" si="5"/>
        <v>80</v>
      </c>
      <c r="B87" s="116" t="s">
        <v>3676</v>
      </c>
      <c r="C87" s="116" t="s">
        <v>3553</v>
      </c>
      <c r="D87" s="116" t="s">
        <v>3554</v>
      </c>
      <c r="E87" s="116">
        <v>62778</v>
      </c>
      <c r="F87" s="117" t="str">
        <f t="shared" si="4"/>
        <v>6-ADO-16-62778</v>
      </c>
      <c r="G87" s="116" t="s">
        <v>3676</v>
      </c>
      <c r="H87" s="132" t="s">
        <v>3677</v>
      </c>
      <c r="I87" s="132" t="s">
        <v>4461</v>
      </c>
      <c r="J87" s="502" t="s">
        <v>4431</v>
      </c>
      <c r="K87" s="502" t="s">
        <v>4451</v>
      </c>
      <c r="L87" s="119" t="s">
        <v>4863</v>
      </c>
      <c r="M87" s="119" t="s">
        <v>4864</v>
      </c>
      <c r="N87" s="119"/>
      <c r="O87" s="503"/>
      <c r="P87" s="503"/>
      <c r="Q87" s="253">
        <v>12728.56</v>
      </c>
      <c r="R87" s="253">
        <v>12728.56</v>
      </c>
      <c r="S87" s="253">
        <v>12728.56</v>
      </c>
      <c r="T87" s="253">
        <v>12728.56</v>
      </c>
      <c r="U87" s="121" t="s">
        <v>4879</v>
      </c>
      <c r="V87" s="124"/>
      <c r="W87" s="124"/>
      <c r="X87" s="504"/>
      <c r="Y87" s="504"/>
      <c r="Z87" s="122">
        <f t="shared" si="3"/>
        <v>12728.56</v>
      </c>
      <c r="AA87" s="117" t="s">
        <v>4403</v>
      </c>
    </row>
    <row r="88" spans="1:28" ht="75" x14ac:dyDescent="0.2">
      <c r="A88" s="116">
        <f t="shared" ca="1" si="5"/>
        <v>81</v>
      </c>
      <c r="B88" s="123" t="s">
        <v>3679</v>
      </c>
      <c r="C88" s="123" t="s">
        <v>3411</v>
      </c>
      <c r="D88" s="123" t="s">
        <v>3412</v>
      </c>
      <c r="E88" s="116">
        <v>62779</v>
      </c>
      <c r="F88" s="117" t="str">
        <f t="shared" si="4"/>
        <v>5-ABI-16-62779</v>
      </c>
      <c r="G88" s="123" t="s">
        <v>3679</v>
      </c>
      <c r="H88" s="132" t="s">
        <v>3680</v>
      </c>
      <c r="I88" s="126" t="s">
        <v>3646</v>
      </c>
      <c r="J88" s="502" t="s">
        <v>4431</v>
      </c>
      <c r="K88" s="502" t="s">
        <v>4451</v>
      </c>
      <c r="L88" s="119" t="s">
        <v>4863</v>
      </c>
      <c r="M88" s="119" t="s">
        <v>4864</v>
      </c>
      <c r="N88" s="119"/>
      <c r="O88" s="503"/>
      <c r="P88" s="503"/>
      <c r="Q88" s="253">
        <v>220581.92</v>
      </c>
      <c r="R88" s="253">
        <v>220581.92</v>
      </c>
      <c r="S88" s="253">
        <v>220581.92</v>
      </c>
      <c r="T88" s="253">
        <v>220581.92</v>
      </c>
      <c r="U88" s="121" t="s">
        <v>4879</v>
      </c>
      <c r="V88" s="124"/>
      <c r="W88" s="124"/>
      <c r="X88" s="504"/>
      <c r="Y88" s="504"/>
      <c r="Z88" s="122">
        <f t="shared" si="3"/>
        <v>220581.92</v>
      </c>
      <c r="AA88" s="117" t="s">
        <v>4403</v>
      </c>
    </row>
    <row r="89" spans="1:28" ht="60" x14ac:dyDescent="0.2">
      <c r="A89" s="116">
        <f t="shared" ca="1" si="5"/>
        <v>82</v>
      </c>
      <c r="B89" s="117" t="s">
        <v>3681</v>
      </c>
      <c r="C89" s="117" t="s">
        <v>3405</v>
      </c>
      <c r="D89" s="117" t="s">
        <v>3406</v>
      </c>
      <c r="E89" s="116">
        <v>62780</v>
      </c>
      <c r="F89" s="117" t="str">
        <f t="shared" si="4"/>
        <v>3-LAR-16-62780</v>
      </c>
      <c r="G89" s="117" t="s">
        <v>3681</v>
      </c>
      <c r="H89" s="126" t="s">
        <v>3682</v>
      </c>
      <c r="I89" s="126" t="s">
        <v>3683</v>
      </c>
      <c r="J89" s="502" t="s">
        <v>4431</v>
      </c>
      <c r="K89" s="502" t="s">
        <v>4451</v>
      </c>
      <c r="L89" s="119" t="s">
        <v>4863</v>
      </c>
      <c r="M89" s="119" t="s">
        <v>4886</v>
      </c>
      <c r="N89" s="119"/>
      <c r="O89" s="503"/>
      <c r="P89" s="503"/>
      <c r="Q89" s="253">
        <v>389896.32</v>
      </c>
      <c r="R89" s="253">
        <v>389896.32</v>
      </c>
      <c r="S89" s="253">
        <v>389896.32</v>
      </c>
      <c r="T89" s="253">
        <v>389896.32</v>
      </c>
      <c r="U89" s="121" t="s">
        <v>4879</v>
      </c>
      <c r="V89" s="124"/>
      <c r="W89" s="124"/>
      <c r="X89" s="504"/>
      <c r="Y89" s="504"/>
      <c r="Z89" s="122">
        <f t="shared" si="3"/>
        <v>389896.32</v>
      </c>
      <c r="AA89" s="117" t="s">
        <v>4403</v>
      </c>
    </row>
    <row r="90" spans="1:28" ht="60" x14ac:dyDescent="0.2">
      <c r="A90" s="116">
        <f t="shared" ca="1" si="5"/>
        <v>83</v>
      </c>
      <c r="B90" s="117" t="s">
        <v>3684</v>
      </c>
      <c r="C90" s="117" t="s">
        <v>3405</v>
      </c>
      <c r="D90" s="117" t="s">
        <v>3406</v>
      </c>
      <c r="E90" s="116">
        <v>62781</v>
      </c>
      <c r="F90" s="117" t="str">
        <f t="shared" si="4"/>
        <v>3-LAR-16-62781</v>
      </c>
      <c r="G90" s="117" t="s">
        <v>3684</v>
      </c>
      <c r="H90" s="126" t="s">
        <v>3685</v>
      </c>
      <c r="I90" s="126" t="s">
        <v>3646</v>
      </c>
      <c r="J90" s="502" t="s">
        <v>4431</v>
      </c>
      <c r="K90" s="502" t="s">
        <v>4451</v>
      </c>
      <c r="L90" s="119" t="s">
        <v>4863</v>
      </c>
      <c r="M90" s="119" t="s">
        <v>4886</v>
      </c>
      <c r="N90" s="119"/>
      <c r="O90" s="503"/>
      <c r="P90" s="503"/>
      <c r="Q90" s="253">
        <v>373251.84000000003</v>
      </c>
      <c r="R90" s="253">
        <v>373251.84000000003</v>
      </c>
      <c r="S90" s="253">
        <v>373251.84000000003</v>
      </c>
      <c r="T90" s="253">
        <v>373251.84000000003</v>
      </c>
      <c r="U90" s="121" t="s">
        <v>4879</v>
      </c>
      <c r="V90" s="124"/>
      <c r="W90" s="124"/>
      <c r="X90" s="504"/>
      <c r="Y90" s="504"/>
      <c r="Z90" s="122">
        <f t="shared" si="3"/>
        <v>373251.84000000003</v>
      </c>
      <c r="AA90" s="117" t="s">
        <v>4403</v>
      </c>
    </row>
    <row r="91" spans="1:28" ht="60" x14ac:dyDescent="0.2">
      <c r="A91" s="116">
        <f t="shared" ca="1" si="5"/>
        <v>84</v>
      </c>
      <c r="B91" s="116" t="s">
        <v>3686</v>
      </c>
      <c r="C91" s="116" t="s">
        <v>3687</v>
      </c>
      <c r="D91" s="116" t="s">
        <v>3688</v>
      </c>
      <c r="E91" s="116">
        <v>62782</v>
      </c>
      <c r="F91" s="117" t="str">
        <f t="shared" si="4"/>
        <v>6-WAC-16-62782</v>
      </c>
      <c r="G91" s="116" t="s">
        <v>3686</v>
      </c>
      <c r="H91" s="132" t="s">
        <v>3689</v>
      </c>
      <c r="I91" s="126" t="s">
        <v>3663</v>
      </c>
      <c r="J91" s="502" t="s">
        <v>4431</v>
      </c>
      <c r="K91" s="502" t="s">
        <v>4451</v>
      </c>
      <c r="L91" s="119" t="s">
        <v>4863</v>
      </c>
      <c r="M91" s="119" t="s">
        <v>4864</v>
      </c>
      <c r="N91" s="119"/>
      <c r="O91" s="503"/>
      <c r="P91" s="503"/>
      <c r="Q91" s="253">
        <v>567938.80000000005</v>
      </c>
      <c r="R91" s="253">
        <v>567938.80000000005</v>
      </c>
      <c r="S91" s="253">
        <v>567938.80000000005</v>
      </c>
      <c r="T91" s="253">
        <v>567938.80000000005</v>
      </c>
      <c r="U91" s="121" t="s">
        <v>4879</v>
      </c>
      <c r="V91" s="124"/>
      <c r="W91" s="124"/>
      <c r="X91" s="504"/>
      <c r="Y91" s="504"/>
      <c r="Z91" s="122">
        <f t="shared" ref="Z91:Z133" si="6">T91-X91-Y91</f>
        <v>567938.80000000005</v>
      </c>
      <c r="AA91" s="117" t="s">
        <v>4403</v>
      </c>
    </row>
    <row r="92" spans="1:28" ht="60" x14ac:dyDescent="0.2">
      <c r="A92" s="116">
        <f t="shared" ca="1" si="5"/>
        <v>85</v>
      </c>
      <c r="B92" s="116" t="s">
        <v>3690</v>
      </c>
      <c r="C92" s="116" t="s">
        <v>3687</v>
      </c>
      <c r="D92" s="116" t="s">
        <v>3688</v>
      </c>
      <c r="E92" s="116">
        <v>62783</v>
      </c>
      <c r="F92" s="117" t="str">
        <f t="shared" si="4"/>
        <v>6-WAC-16-62783</v>
      </c>
      <c r="G92" s="116" t="s">
        <v>3690</v>
      </c>
      <c r="H92" s="132" t="s">
        <v>3691</v>
      </c>
      <c r="I92" s="132" t="s">
        <v>3692</v>
      </c>
      <c r="J92" s="502" t="s">
        <v>4431</v>
      </c>
      <c r="K92" s="502" t="s">
        <v>4451</v>
      </c>
      <c r="L92" s="119" t="s">
        <v>4863</v>
      </c>
      <c r="M92" s="119" t="s">
        <v>4864</v>
      </c>
      <c r="N92" s="119"/>
      <c r="O92" s="503"/>
      <c r="P92" s="503"/>
      <c r="Q92" s="253">
        <v>137846.79999999999</v>
      </c>
      <c r="R92" s="253">
        <v>137846.79999999999</v>
      </c>
      <c r="S92" s="253">
        <v>137846.79999999999</v>
      </c>
      <c r="T92" s="253">
        <v>137846.79999999999</v>
      </c>
      <c r="U92" s="121" t="s">
        <v>4879</v>
      </c>
      <c r="V92" s="124"/>
      <c r="W92" s="124"/>
      <c r="X92" s="504"/>
      <c r="Y92" s="504"/>
      <c r="Z92" s="122">
        <f t="shared" si="6"/>
        <v>137846.79999999999</v>
      </c>
      <c r="AA92" s="117" t="s">
        <v>4403</v>
      </c>
    </row>
    <row r="93" spans="1:28" ht="90" x14ac:dyDescent="0.2">
      <c r="A93" s="116">
        <f t="shared" ca="1" si="5"/>
        <v>86</v>
      </c>
      <c r="B93" s="133" t="s">
        <v>3693</v>
      </c>
      <c r="C93" s="133" t="s">
        <v>3575</v>
      </c>
      <c r="D93" s="133" t="s">
        <v>3576</v>
      </c>
      <c r="E93" s="116">
        <v>62784</v>
      </c>
      <c r="F93" s="117" t="str">
        <f t="shared" si="4"/>
        <v>3-EAG-16-62784</v>
      </c>
      <c r="G93" s="133" t="s">
        <v>3693</v>
      </c>
      <c r="H93" s="126" t="s">
        <v>3694</v>
      </c>
      <c r="I93" s="126" t="s">
        <v>3663</v>
      </c>
      <c r="J93" s="502" t="s">
        <v>4431</v>
      </c>
      <c r="K93" s="502" t="s">
        <v>4451</v>
      </c>
      <c r="L93" s="119" t="s">
        <v>4863</v>
      </c>
      <c r="M93" s="119" t="s">
        <v>4886</v>
      </c>
      <c r="N93" s="119"/>
      <c r="O93" s="503"/>
      <c r="P93" s="503"/>
      <c r="Q93" s="253">
        <v>186283.86</v>
      </c>
      <c r="R93" s="253">
        <v>186283.86</v>
      </c>
      <c r="S93" s="253">
        <v>186283.86</v>
      </c>
      <c r="T93" s="253">
        <v>186283.86</v>
      </c>
      <c r="U93" s="121" t="s">
        <v>4879</v>
      </c>
      <c r="V93" s="124"/>
      <c r="W93" s="124"/>
      <c r="X93" s="504"/>
      <c r="Y93" s="504"/>
      <c r="Z93" s="122">
        <f t="shared" si="6"/>
        <v>186283.86</v>
      </c>
      <c r="AA93" s="117" t="s">
        <v>4403</v>
      </c>
    </row>
    <row r="94" spans="1:28" ht="90" x14ac:dyDescent="0.2">
      <c r="A94" s="116">
        <f t="shared" ca="1" si="5"/>
        <v>87</v>
      </c>
      <c r="B94" s="133" t="s">
        <v>3695</v>
      </c>
      <c r="C94" s="133" t="s">
        <v>3575</v>
      </c>
      <c r="D94" s="133" t="s">
        <v>3576</v>
      </c>
      <c r="E94" s="116">
        <v>62785</v>
      </c>
      <c r="F94" s="117" t="str">
        <f t="shared" si="4"/>
        <v>3-EAG-16-62785</v>
      </c>
      <c r="G94" s="133" t="s">
        <v>3695</v>
      </c>
      <c r="H94" s="126" t="s">
        <v>3696</v>
      </c>
      <c r="I94" s="126" t="s">
        <v>3697</v>
      </c>
      <c r="J94" s="502" t="s">
        <v>4431</v>
      </c>
      <c r="K94" s="502" t="s">
        <v>4451</v>
      </c>
      <c r="L94" s="119" t="s">
        <v>4863</v>
      </c>
      <c r="M94" s="119" t="s">
        <v>4886</v>
      </c>
      <c r="N94" s="119"/>
      <c r="O94" s="503"/>
      <c r="P94" s="503"/>
      <c r="Q94" s="253">
        <v>150000</v>
      </c>
      <c r="R94" s="253">
        <v>150000</v>
      </c>
      <c r="S94" s="253">
        <v>150000</v>
      </c>
      <c r="T94" s="253">
        <v>150000</v>
      </c>
      <c r="U94" s="121" t="s">
        <v>4879</v>
      </c>
      <c r="V94" s="124"/>
      <c r="W94" s="124"/>
      <c r="X94" s="504"/>
      <c r="Y94" s="504"/>
      <c r="Z94" s="122">
        <f t="shared" si="6"/>
        <v>150000</v>
      </c>
      <c r="AA94" s="117" t="s">
        <v>4403</v>
      </c>
    </row>
    <row r="95" spans="1:28" ht="90" x14ac:dyDescent="0.2">
      <c r="A95" s="116">
        <f t="shared" ca="1" si="5"/>
        <v>88</v>
      </c>
      <c r="B95" s="133" t="s">
        <v>3698</v>
      </c>
      <c r="C95" s="133" t="s">
        <v>3575</v>
      </c>
      <c r="D95" s="133" t="s">
        <v>3576</v>
      </c>
      <c r="E95" s="116">
        <v>62786</v>
      </c>
      <c r="F95" s="117" t="str">
        <f t="shared" si="4"/>
        <v>3-EAG-16-62786</v>
      </c>
      <c r="G95" s="133" t="s">
        <v>3698</v>
      </c>
      <c r="H95" s="126" t="s">
        <v>3699</v>
      </c>
      <c r="I95" s="126" t="s">
        <v>3646</v>
      </c>
      <c r="J95" s="502" t="s">
        <v>4431</v>
      </c>
      <c r="K95" s="502" t="s">
        <v>4451</v>
      </c>
      <c r="L95" s="119" t="s">
        <v>4863</v>
      </c>
      <c r="M95" s="119" t="s">
        <v>4886</v>
      </c>
      <c r="N95" s="119"/>
      <c r="O95" s="503"/>
      <c r="P95" s="503"/>
      <c r="Q95" s="253">
        <v>125000</v>
      </c>
      <c r="R95" s="253">
        <v>125000</v>
      </c>
      <c r="S95" s="253">
        <v>125000</v>
      </c>
      <c r="T95" s="253">
        <v>125000</v>
      </c>
      <c r="U95" s="121" t="s">
        <v>4879</v>
      </c>
      <c r="V95" s="124"/>
      <c r="W95" s="124"/>
      <c r="X95" s="504"/>
      <c r="Y95" s="504"/>
      <c r="Z95" s="122">
        <f t="shared" si="6"/>
        <v>125000</v>
      </c>
      <c r="AA95" s="117" t="s">
        <v>4403</v>
      </c>
      <c r="AB95" s="110"/>
    </row>
    <row r="96" spans="1:28" ht="90" x14ac:dyDescent="0.2">
      <c r="A96" s="116">
        <f t="shared" ca="1" si="5"/>
        <v>89</v>
      </c>
      <c r="B96" s="133" t="s">
        <v>3700</v>
      </c>
      <c r="C96" s="133" t="s">
        <v>3575</v>
      </c>
      <c r="D96" s="133" t="s">
        <v>3576</v>
      </c>
      <c r="E96" s="116">
        <v>62787</v>
      </c>
      <c r="F96" s="117" t="str">
        <f t="shared" si="4"/>
        <v>3-EAG-16-62787</v>
      </c>
      <c r="G96" s="133" t="s">
        <v>3700</v>
      </c>
      <c r="H96" s="126" t="s">
        <v>3701</v>
      </c>
      <c r="I96" s="126" t="s">
        <v>3657</v>
      </c>
      <c r="J96" s="502" t="s">
        <v>4431</v>
      </c>
      <c r="K96" s="502" t="s">
        <v>4451</v>
      </c>
      <c r="L96" s="119" t="s">
        <v>4863</v>
      </c>
      <c r="M96" s="119" t="s">
        <v>4886</v>
      </c>
      <c r="N96" s="119"/>
      <c r="O96" s="503"/>
      <c r="P96" s="503"/>
      <c r="Q96" s="253">
        <v>49622.559999999998</v>
      </c>
      <c r="R96" s="253">
        <v>49622.559999999998</v>
      </c>
      <c r="S96" s="253">
        <v>49622.559999999998</v>
      </c>
      <c r="T96" s="253">
        <v>49622.559999999998</v>
      </c>
      <c r="U96" s="121" t="s">
        <v>4879</v>
      </c>
      <c r="V96" s="124"/>
      <c r="W96" s="124"/>
      <c r="X96" s="504"/>
      <c r="Y96" s="504"/>
      <c r="Z96" s="122">
        <f t="shared" si="6"/>
        <v>49622.559999999998</v>
      </c>
      <c r="AA96" s="117" t="s">
        <v>4403</v>
      </c>
    </row>
    <row r="97" spans="1:28" ht="75" x14ac:dyDescent="0.2">
      <c r="A97" s="116">
        <f t="shared" ca="1" si="5"/>
        <v>90</v>
      </c>
      <c r="B97" s="133" t="s">
        <v>3702</v>
      </c>
      <c r="C97" s="133" t="s">
        <v>3575</v>
      </c>
      <c r="D97" s="133" t="s">
        <v>3576</v>
      </c>
      <c r="E97" s="116">
        <v>62788</v>
      </c>
      <c r="F97" s="117" t="str">
        <f t="shared" si="4"/>
        <v>3-EAG-16-62788</v>
      </c>
      <c r="G97" s="133" t="s">
        <v>3702</v>
      </c>
      <c r="H97" s="126" t="s">
        <v>3703</v>
      </c>
      <c r="I97" s="126" t="s">
        <v>3622</v>
      </c>
      <c r="J97" s="502" t="s">
        <v>4431</v>
      </c>
      <c r="K97" s="502" t="s">
        <v>4451</v>
      </c>
      <c r="L97" s="119" t="s">
        <v>4863</v>
      </c>
      <c r="M97" s="119" t="s">
        <v>4886</v>
      </c>
      <c r="N97" s="119"/>
      <c r="O97" s="503"/>
      <c r="P97" s="503"/>
      <c r="Q97" s="253">
        <v>9984</v>
      </c>
      <c r="R97" s="253">
        <v>9984</v>
      </c>
      <c r="S97" s="253">
        <v>9984</v>
      </c>
      <c r="T97" s="253">
        <v>9984</v>
      </c>
      <c r="U97" s="121" t="s">
        <v>4879</v>
      </c>
      <c r="V97" s="124"/>
      <c r="W97" s="124"/>
      <c r="X97" s="504"/>
      <c r="Y97" s="504"/>
      <c r="Z97" s="122">
        <f t="shared" si="6"/>
        <v>9984</v>
      </c>
      <c r="AA97" s="117" t="s">
        <v>4403</v>
      </c>
      <c r="AB97" s="110"/>
    </row>
    <row r="98" spans="1:28" ht="75" x14ac:dyDescent="0.2">
      <c r="A98" s="116">
        <f t="shared" ca="1" si="5"/>
        <v>91</v>
      </c>
      <c r="B98" s="133" t="s">
        <v>3704</v>
      </c>
      <c r="C98" s="133" t="s">
        <v>3575</v>
      </c>
      <c r="D98" s="133" t="s">
        <v>3576</v>
      </c>
      <c r="E98" s="116">
        <v>62789</v>
      </c>
      <c r="F98" s="117" t="str">
        <f t="shared" si="4"/>
        <v>3-EAG-16-62789</v>
      </c>
      <c r="G98" s="133" t="s">
        <v>3704</v>
      </c>
      <c r="H98" s="126" t="s">
        <v>3705</v>
      </c>
      <c r="I98" s="126" t="s">
        <v>3625</v>
      </c>
      <c r="J98" s="502" t="s">
        <v>4431</v>
      </c>
      <c r="K98" s="502" t="s">
        <v>4451</v>
      </c>
      <c r="L98" s="119" t="s">
        <v>4863</v>
      </c>
      <c r="M98" s="119" t="s">
        <v>4886</v>
      </c>
      <c r="N98" s="119"/>
      <c r="O98" s="503"/>
      <c r="P98" s="503"/>
      <c r="Q98" s="253">
        <v>4285.84</v>
      </c>
      <c r="R98" s="253">
        <v>4285.84</v>
      </c>
      <c r="S98" s="253">
        <v>4285.84</v>
      </c>
      <c r="T98" s="253">
        <v>4285.84</v>
      </c>
      <c r="U98" s="121" t="s">
        <v>4879</v>
      </c>
      <c r="V98" s="124"/>
      <c r="W98" s="124"/>
      <c r="X98" s="504"/>
      <c r="Y98" s="504"/>
      <c r="Z98" s="122">
        <f t="shared" si="6"/>
        <v>4285.84</v>
      </c>
      <c r="AA98" s="117" t="s">
        <v>4403</v>
      </c>
      <c r="AB98" s="110"/>
    </row>
    <row r="99" spans="1:28" ht="90" x14ac:dyDescent="0.2">
      <c r="A99" s="116">
        <f t="shared" ca="1" si="5"/>
        <v>92</v>
      </c>
      <c r="B99" s="133" t="s">
        <v>3706</v>
      </c>
      <c r="C99" s="133" t="s">
        <v>3575</v>
      </c>
      <c r="D99" s="133" t="s">
        <v>3576</v>
      </c>
      <c r="E99" s="116">
        <v>62790</v>
      </c>
      <c r="F99" s="117" t="str">
        <f t="shared" si="4"/>
        <v>3-EAG-16-62790</v>
      </c>
      <c r="G99" s="133" t="s">
        <v>3706</v>
      </c>
      <c r="H99" s="126" t="s">
        <v>3707</v>
      </c>
      <c r="I99" s="126" t="s">
        <v>3673</v>
      </c>
      <c r="J99" s="502" t="s">
        <v>4431</v>
      </c>
      <c r="K99" s="502" t="s">
        <v>4451</v>
      </c>
      <c r="L99" s="119" t="s">
        <v>4863</v>
      </c>
      <c r="M99" s="119" t="s">
        <v>4886</v>
      </c>
      <c r="N99" s="119"/>
      <c r="O99" s="503"/>
      <c r="P99" s="503"/>
      <c r="Q99" s="253">
        <v>20368.400000000001</v>
      </c>
      <c r="R99" s="253">
        <v>20368.400000000001</v>
      </c>
      <c r="S99" s="253">
        <v>20368.400000000001</v>
      </c>
      <c r="T99" s="253">
        <v>20368.400000000001</v>
      </c>
      <c r="U99" s="121" t="s">
        <v>4879</v>
      </c>
      <c r="V99" s="124"/>
      <c r="W99" s="124"/>
      <c r="X99" s="504"/>
      <c r="Y99" s="504"/>
      <c r="Z99" s="122">
        <f t="shared" si="6"/>
        <v>20368.400000000001</v>
      </c>
      <c r="AA99" s="117" t="s">
        <v>4403</v>
      </c>
      <c r="AB99" s="110"/>
    </row>
    <row r="100" spans="1:28" ht="105" x14ac:dyDescent="0.2">
      <c r="A100" s="116">
        <f t="shared" ca="1" si="5"/>
        <v>93</v>
      </c>
      <c r="B100" s="116" t="s">
        <v>3708</v>
      </c>
      <c r="C100" s="116" t="s">
        <v>3548</v>
      </c>
      <c r="D100" s="116" t="s">
        <v>3549</v>
      </c>
      <c r="E100" s="116">
        <v>62791</v>
      </c>
      <c r="F100" s="117" t="str">
        <f t="shared" si="4"/>
        <v>5-AMA-16-62791</v>
      </c>
      <c r="G100" s="116" t="s">
        <v>3708</v>
      </c>
      <c r="H100" s="132" t="s">
        <v>3709</v>
      </c>
      <c r="I100" s="132" t="s">
        <v>3710</v>
      </c>
      <c r="J100" s="502" t="s">
        <v>4431</v>
      </c>
      <c r="K100" s="502" t="s">
        <v>3356</v>
      </c>
      <c r="L100" s="119" t="s">
        <v>4401</v>
      </c>
      <c r="M100" s="119" t="s">
        <v>4884</v>
      </c>
      <c r="N100" s="119" t="s">
        <v>4920</v>
      </c>
      <c r="O100" s="503"/>
      <c r="P100" s="503"/>
      <c r="Q100" s="253">
        <v>260</v>
      </c>
      <c r="R100" s="253">
        <v>260</v>
      </c>
      <c r="S100" s="253">
        <v>260</v>
      </c>
      <c r="T100" s="253">
        <v>260</v>
      </c>
      <c r="U100" s="506">
        <v>42242</v>
      </c>
      <c r="V100" s="124"/>
      <c r="W100" s="124"/>
      <c r="X100" s="504">
        <v>0</v>
      </c>
      <c r="Y100" s="504">
        <v>0</v>
      </c>
      <c r="Z100" s="122">
        <f t="shared" si="6"/>
        <v>260</v>
      </c>
      <c r="AA100" s="117" t="s">
        <v>4403</v>
      </c>
      <c r="AB100" s="110"/>
    </row>
    <row r="101" spans="1:28" ht="60" x14ac:dyDescent="0.2">
      <c r="A101" s="116">
        <f t="shared" ca="1" si="5"/>
        <v>94</v>
      </c>
      <c r="B101" s="116" t="s">
        <v>3711</v>
      </c>
      <c r="C101" s="116" t="s">
        <v>3548</v>
      </c>
      <c r="D101" s="116" t="s">
        <v>3549</v>
      </c>
      <c r="E101" s="116">
        <v>62792</v>
      </c>
      <c r="F101" s="117" t="str">
        <f t="shared" si="4"/>
        <v>5-AMA-16-62792</v>
      </c>
      <c r="G101" s="116" t="s">
        <v>3711</v>
      </c>
      <c r="H101" s="132" t="s">
        <v>3712</v>
      </c>
      <c r="I101" s="126" t="s">
        <v>3622</v>
      </c>
      <c r="J101" s="502" t="s">
        <v>4431</v>
      </c>
      <c r="K101" s="502" t="s">
        <v>4451</v>
      </c>
      <c r="L101" s="119" t="s">
        <v>4863</v>
      </c>
      <c r="M101" s="119" t="s">
        <v>4884</v>
      </c>
      <c r="N101" s="119"/>
      <c r="O101" s="503"/>
      <c r="P101" s="503"/>
      <c r="Q101" s="253">
        <v>25084.799999999999</v>
      </c>
      <c r="R101" s="253">
        <v>25084.799999999999</v>
      </c>
      <c r="S101" s="253">
        <v>25084.799999999999</v>
      </c>
      <c r="T101" s="253">
        <v>25084.799999999999</v>
      </c>
      <c r="U101" s="121" t="s">
        <v>4885</v>
      </c>
      <c r="V101" s="124"/>
      <c r="W101" s="124"/>
      <c r="X101" s="504"/>
      <c r="Y101" s="504"/>
      <c r="Z101" s="122">
        <f t="shared" si="6"/>
        <v>25084.799999999999</v>
      </c>
      <c r="AA101" s="117" t="s">
        <v>4403</v>
      </c>
    </row>
    <row r="102" spans="1:28" ht="60" x14ac:dyDescent="0.2">
      <c r="A102" s="116">
        <f t="shared" ca="1" si="5"/>
        <v>95</v>
      </c>
      <c r="B102" s="116" t="s">
        <v>3713</v>
      </c>
      <c r="C102" s="116" t="s">
        <v>3548</v>
      </c>
      <c r="D102" s="116" t="s">
        <v>3549</v>
      </c>
      <c r="E102" s="116">
        <v>62793</v>
      </c>
      <c r="F102" s="117" t="str">
        <f t="shared" si="4"/>
        <v>5-AMA-16-62793</v>
      </c>
      <c r="G102" s="116" t="s">
        <v>3713</v>
      </c>
      <c r="H102" s="132" t="s">
        <v>3714</v>
      </c>
      <c r="I102" s="132" t="s">
        <v>3715</v>
      </c>
      <c r="J102" s="502" t="s">
        <v>4431</v>
      </c>
      <c r="K102" s="502" t="s">
        <v>4451</v>
      </c>
      <c r="L102" s="119" t="s">
        <v>4863</v>
      </c>
      <c r="M102" s="119" t="s">
        <v>4884</v>
      </c>
      <c r="N102" s="119"/>
      <c r="O102" s="503"/>
      <c r="P102" s="503"/>
      <c r="Q102" s="253">
        <v>46800</v>
      </c>
      <c r="R102" s="253">
        <v>46800</v>
      </c>
      <c r="S102" s="253">
        <v>46800</v>
      </c>
      <c r="T102" s="253">
        <v>46800</v>
      </c>
      <c r="U102" s="121" t="s">
        <v>4917</v>
      </c>
      <c r="V102" s="124"/>
      <c r="W102" s="124"/>
      <c r="X102" s="504"/>
      <c r="Y102" s="504"/>
      <c r="Z102" s="122">
        <f t="shared" si="6"/>
        <v>46800</v>
      </c>
      <c r="AA102" s="117" t="s">
        <v>4403</v>
      </c>
    </row>
    <row r="103" spans="1:28" ht="60" x14ac:dyDescent="0.2">
      <c r="A103" s="116">
        <f t="shared" ca="1" si="5"/>
        <v>96</v>
      </c>
      <c r="B103" s="116" t="s">
        <v>3716</v>
      </c>
      <c r="C103" s="116" t="s">
        <v>3548</v>
      </c>
      <c r="D103" s="116" t="s">
        <v>3549</v>
      </c>
      <c r="E103" s="116">
        <v>62794</v>
      </c>
      <c r="F103" s="117" t="str">
        <f t="shared" si="4"/>
        <v>5-AMA-16-62794</v>
      </c>
      <c r="G103" s="116" t="s">
        <v>3716</v>
      </c>
      <c r="H103" s="132" t="s">
        <v>3717</v>
      </c>
      <c r="I103" s="126" t="s">
        <v>3718</v>
      </c>
      <c r="J103" s="502" t="s">
        <v>4431</v>
      </c>
      <c r="K103" s="502" t="s">
        <v>4451</v>
      </c>
      <c r="L103" s="119" t="s">
        <v>4863</v>
      </c>
      <c r="M103" s="119" t="s">
        <v>4884</v>
      </c>
      <c r="N103" s="119"/>
      <c r="O103" s="503"/>
      <c r="P103" s="503"/>
      <c r="Q103" s="253">
        <v>291766.8</v>
      </c>
      <c r="R103" s="253">
        <v>291766.8</v>
      </c>
      <c r="S103" s="253">
        <v>291766.8</v>
      </c>
      <c r="T103" s="253">
        <v>291766.8</v>
      </c>
      <c r="U103" s="121" t="s">
        <v>4885</v>
      </c>
      <c r="V103" s="124"/>
      <c r="W103" s="124"/>
      <c r="X103" s="504"/>
      <c r="Y103" s="504"/>
      <c r="Z103" s="122">
        <f t="shared" si="6"/>
        <v>291766.8</v>
      </c>
      <c r="AA103" s="117" t="s">
        <v>4403</v>
      </c>
    </row>
    <row r="104" spans="1:28" ht="75" x14ac:dyDescent="0.2">
      <c r="A104" s="116">
        <f t="shared" ca="1" si="5"/>
        <v>97</v>
      </c>
      <c r="B104" s="116" t="s">
        <v>3719</v>
      </c>
      <c r="C104" s="116" t="s">
        <v>3548</v>
      </c>
      <c r="D104" s="116" t="s">
        <v>3549</v>
      </c>
      <c r="E104" s="116">
        <v>62795</v>
      </c>
      <c r="F104" s="117" t="str">
        <f t="shared" si="4"/>
        <v>5-AMA-16-62795</v>
      </c>
      <c r="G104" s="116" t="s">
        <v>3719</v>
      </c>
      <c r="H104" s="132" t="s">
        <v>3720</v>
      </c>
      <c r="I104" s="132" t="s">
        <v>3673</v>
      </c>
      <c r="J104" s="502" t="s">
        <v>4431</v>
      </c>
      <c r="K104" s="502" t="s">
        <v>4451</v>
      </c>
      <c r="L104" s="119" t="s">
        <v>4863</v>
      </c>
      <c r="M104" s="119" t="s">
        <v>4884</v>
      </c>
      <c r="N104" s="119"/>
      <c r="O104" s="503"/>
      <c r="P104" s="503"/>
      <c r="Q104" s="253">
        <v>65007.28</v>
      </c>
      <c r="R104" s="253">
        <v>65007.28</v>
      </c>
      <c r="S104" s="253">
        <v>65007.28</v>
      </c>
      <c r="T104" s="253">
        <v>65007.28</v>
      </c>
      <c r="U104" s="121" t="s">
        <v>4917</v>
      </c>
      <c r="V104" s="124"/>
      <c r="W104" s="124"/>
      <c r="X104" s="504"/>
      <c r="Y104" s="504"/>
      <c r="Z104" s="122">
        <f t="shared" si="6"/>
        <v>65007.28</v>
      </c>
      <c r="AA104" s="117" t="s">
        <v>4403</v>
      </c>
    </row>
    <row r="105" spans="1:28" ht="60" x14ac:dyDescent="0.2">
      <c r="A105" s="116">
        <f t="shared" ca="1" si="5"/>
        <v>98</v>
      </c>
      <c r="B105" s="117" t="s">
        <v>3721</v>
      </c>
      <c r="C105" s="117" t="s">
        <v>3459</v>
      </c>
      <c r="D105" s="117" t="s">
        <v>3460</v>
      </c>
      <c r="E105" s="116">
        <v>62796</v>
      </c>
      <c r="F105" s="117" t="str">
        <f t="shared" si="4"/>
        <v>HQ-A-16-62796</v>
      </c>
      <c r="G105" s="117" t="s">
        <v>3721</v>
      </c>
      <c r="H105" s="132" t="s">
        <v>3722</v>
      </c>
      <c r="I105" s="132" t="s">
        <v>3723</v>
      </c>
      <c r="J105" s="502" t="s">
        <v>4431</v>
      </c>
      <c r="K105" s="502" t="s">
        <v>4451</v>
      </c>
      <c r="L105" s="119" t="s">
        <v>4863</v>
      </c>
      <c r="M105" s="119" t="s">
        <v>4894</v>
      </c>
      <c r="N105" s="119" t="s">
        <v>4899</v>
      </c>
      <c r="O105" s="503"/>
      <c r="P105" s="503"/>
      <c r="Q105" s="253">
        <v>520000</v>
      </c>
      <c r="R105" s="253">
        <v>520000</v>
      </c>
      <c r="S105" s="253">
        <v>520000</v>
      </c>
      <c r="T105" s="253">
        <v>520000</v>
      </c>
      <c r="U105" s="121" t="s">
        <v>4883</v>
      </c>
      <c r="V105" s="124">
        <v>0.25</v>
      </c>
      <c r="W105" s="124"/>
      <c r="X105" s="504"/>
      <c r="Y105" s="504"/>
      <c r="Z105" s="122">
        <f t="shared" si="6"/>
        <v>520000</v>
      </c>
      <c r="AA105" s="117" t="s">
        <v>4403</v>
      </c>
    </row>
    <row r="106" spans="1:28" ht="60" x14ac:dyDescent="0.2">
      <c r="A106" s="116">
        <f t="shared" ca="1" si="5"/>
        <v>99</v>
      </c>
      <c r="B106" s="117" t="s">
        <v>3724</v>
      </c>
      <c r="C106" s="117" t="s">
        <v>3459</v>
      </c>
      <c r="D106" s="117" t="s">
        <v>3460</v>
      </c>
      <c r="E106" s="116">
        <v>62797</v>
      </c>
      <c r="F106" s="117" t="str">
        <f t="shared" si="4"/>
        <v>HQ-A-16-62797</v>
      </c>
      <c r="G106" s="117" t="s">
        <v>3724</v>
      </c>
      <c r="H106" s="132" t="s">
        <v>3725</v>
      </c>
      <c r="I106" s="132" t="s">
        <v>3726</v>
      </c>
      <c r="J106" s="502" t="s">
        <v>4431</v>
      </c>
      <c r="K106" s="502" t="s">
        <v>4451</v>
      </c>
      <c r="L106" s="119" t="s">
        <v>4863</v>
      </c>
      <c r="M106" s="119" t="s">
        <v>4894</v>
      </c>
      <c r="N106" s="119" t="s">
        <v>4899</v>
      </c>
      <c r="O106" s="503"/>
      <c r="P106" s="503"/>
      <c r="Q106" s="253">
        <v>62400</v>
      </c>
      <c r="R106" s="253">
        <v>62400</v>
      </c>
      <c r="S106" s="253">
        <v>62400</v>
      </c>
      <c r="T106" s="253">
        <v>62400</v>
      </c>
      <c r="U106" s="121" t="s">
        <v>4883</v>
      </c>
      <c r="V106" s="124">
        <v>0.03</v>
      </c>
      <c r="W106" s="124"/>
      <c r="X106" s="504"/>
      <c r="Y106" s="504"/>
      <c r="Z106" s="122">
        <f t="shared" si="6"/>
        <v>62400</v>
      </c>
      <c r="AA106" s="117" t="s">
        <v>4403</v>
      </c>
    </row>
    <row r="107" spans="1:28" ht="90" x14ac:dyDescent="0.2">
      <c r="A107" s="116">
        <f t="shared" ca="1" si="5"/>
        <v>100</v>
      </c>
      <c r="B107" s="117" t="s">
        <v>4462</v>
      </c>
      <c r="C107" s="117" t="s">
        <v>4462</v>
      </c>
      <c r="D107" s="117" t="s">
        <v>4463</v>
      </c>
      <c r="E107" s="116">
        <v>62896</v>
      </c>
      <c r="F107" s="117" t="str">
        <f t="shared" si="4"/>
        <v>2-BRY-16-     62896</v>
      </c>
      <c r="G107" s="117" t="s">
        <v>4464</v>
      </c>
      <c r="H107" s="126" t="s">
        <v>4465</v>
      </c>
      <c r="I107" s="126" t="s">
        <v>4466</v>
      </c>
      <c r="J107" s="507" t="s">
        <v>4431</v>
      </c>
      <c r="K107" s="507" t="s">
        <v>4451</v>
      </c>
      <c r="L107" s="119" t="s">
        <v>4863</v>
      </c>
      <c r="M107" s="119" t="s">
        <v>4857</v>
      </c>
      <c r="N107" s="119" t="s">
        <v>4921</v>
      </c>
      <c r="O107" s="256"/>
      <c r="P107" s="256"/>
      <c r="Q107" s="253">
        <v>0</v>
      </c>
      <c r="R107" s="253">
        <v>0</v>
      </c>
      <c r="S107" s="253">
        <v>650000</v>
      </c>
      <c r="T107" s="253">
        <v>650000</v>
      </c>
      <c r="U107" s="121" t="s">
        <v>4922</v>
      </c>
      <c r="V107" s="124">
        <v>1</v>
      </c>
      <c r="W107" s="124">
        <v>0</v>
      </c>
      <c r="X107" s="504"/>
      <c r="Y107" s="504"/>
      <c r="Z107" s="122">
        <f t="shared" si="6"/>
        <v>650000</v>
      </c>
      <c r="AA107" s="117" t="s">
        <v>4403</v>
      </c>
    </row>
    <row r="108" spans="1:28" ht="90" x14ac:dyDescent="0.2">
      <c r="A108" s="116">
        <f t="shared" ca="1" si="5"/>
        <v>101</v>
      </c>
      <c r="B108" s="117" t="s">
        <v>4467</v>
      </c>
      <c r="C108" s="117" t="s">
        <v>4467</v>
      </c>
      <c r="D108" s="117" t="s">
        <v>4468</v>
      </c>
      <c r="E108" s="116">
        <v>62897</v>
      </c>
      <c r="F108" s="117" t="str">
        <f t="shared" si="4"/>
        <v>6-WTR-16- 62897</v>
      </c>
      <c r="G108" s="117" t="s">
        <v>4469</v>
      </c>
      <c r="H108" s="126" t="s">
        <v>4470</v>
      </c>
      <c r="I108" s="119" t="s">
        <v>3392</v>
      </c>
      <c r="J108" s="507" t="s">
        <v>4431</v>
      </c>
      <c r="K108" s="507" t="s">
        <v>4451</v>
      </c>
      <c r="L108" s="119" t="s">
        <v>4863</v>
      </c>
      <c r="M108" s="119" t="s">
        <v>4894</v>
      </c>
      <c r="N108" s="119" t="s">
        <v>4899</v>
      </c>
      <c r="O108" s="256"/>
      <c r="P108" s="256"/>
      <c r="Q108" s="253">
        <v>0</v>
      </c>
      <c r="R108" s="253">
        <v>0</v>
      </c>
      <c r="S108" s="253">
        <v>350000</v>
      </c>
      <c r="T108" s="253">
        <v>350000</v>
      </c>
      <c r="U108" s="121" t="s">
        <v>4883</v>
      </c>
      <c r="V108" s="124"/>
      <c r="W108" s="124"/>
      <c r="X108" s="504"/>
      <c r="Y108" s="504"/>
      <c r="Z108" s="122">
        <f t="shared" si="6"/>
        <v>350000</v>
      </c>
      <c r="AA108" s="117" t="s">
        <v>4403</v>
      </c>
    </row>
    <row r="109" spans="1:28" ht="60" x14ac:dyDescent="0.2">
      <c r="A109" s="116">
        <f t="shared" ca="1" si="5"/>
        <v>102</v>
      </c>
      <c r="B109" s="117" t="s">
        <v>4475</v>
      </c>
      <c r="C109" s="117" t="s">
        <v>4475</v>
      </c>
      <c r="D109" s="117" t="s">
        <v>4476</v>
      </c>
      <c r="E109" s="116">
        <v>62899</v>
      </c>
      <c r="F109" s="117" t="str">
        <f t="shared" si="4"/>
        <v>1-TER-16-     62899</v>
      </c>
      <c r="G109" s="117" t="s">
        <v>4477</v>
      </c>
      <c r="H109" s="126" t="s">
        <v>4478</v>
      </c>
      <c r="I109" s="126" t="s">
        <v>4479</v>
      </c>
      <c r="J109" s="507" t="s">
        <v>4431</v>
      </c>
      <c r="K109" s="507" t="s">
        <v>4451</v>
      </c>
      <c r="L109" s="119" t="s">
        <v>4863</v>
      </c>
      <c r="M109" s="119" t="s">
        <v>4923</v>
      </c>
      <c r="N109" s="119"/>
      <c r="O109" s="256"/>
      <c r="P109" s="256"/>
      <c r="Q109" s="253">
        <v>0</v>
      </c>
      <c r="R109" s="253">
        <v>0</v>
      </c>
      <c r="S109" s="253">
        <v>100000</v>
      </c>
      <c r="T109" s="253">
        <v>100000</v>
      </c>
      <c r="U109" s="121" t="s">
        <v>4879</v>
      </c>
      <c r="V109" s="124"/>
      <c r="W109" s="124"/>
      <c r="X109" s="504"/>
      <c r="Y109" s="504"/>
      <c r="Z109" s="122">
        <f t="shared" si="6"/>
        <v>100000</v>
      </c>
      <c r="AA109" s="117" t="s">
        <v>4403</v>
      </c>
    </row>
    <row r="110" spans="1:28" ht="105" x14ac:dyDescent="0.2">
      <c r="A110" s="116">
        <f t="shared" ca="1" si="5"/>
        <v>103</v>
      </c>
      <c r="B110" s="117" t="s">
        <v>4924</v>
      </c>
      <c r="C110" s="117" t="s">
        <v>3575</v>
      </c>
      <c r="D110" s="117" t="s">
        <v>4480</v>
      </c>
      <c r="E110" s="116">
        <v>62900</v>
      </c>
      <c r="F110" s="117" t="str">
        <f t="shared" si="4"/>
        <v>3-EAG-16-     62900</v>
      </c>
      <c r="G110" s="117" t="s">
        <v>4481</v>
      </c>
      <c r="H110" s="126" t="s">
        <v>4482</v>
      </c>
      <c r="I110" s="126" t="s">
        <v>4466</v>
      </c>
      <c r="J110" s="507" t="s">
        <v>4431</v>
      </c>
      <c r="K110" s="507" t="s">
        <v>4451</v>
      </c>
      <c r="L110" s="119" t="s">
        <v>4863</v>
      </c>
      <c r="M110" s="119" t="s">
        <v>4886</v>
      </c>
      <c r="N110" s="119" t="s">
        <v>4925</v>
      </c>
      <c r="O110" s="256" t="s">
        <v>4926</v>
      </c>
      <c r="P110" s="256" t="s">
        <v>4927</v>
      </c>
      <c r="Q110" s="253">
        <v>0</v>
      </c>
      <c r="R110" s="253">
        <v>0</v>
      </c>
      <c r="S110" s="253">
        <v>100000</v>
      </c>
      <c r="T110" s="253">
        <v>100000</v>
      </c>
      <c r="U110" s="121" t="s">
        <v>4928</v>
      </c>
      <c r="V110" s="124"/>
      <c r="W110" s="124"/>
      <c r="X110" s="504">
        <v>4275</v>
      </c>
      <c r="Y110" s="504"/>
      <c r="Z110" s="122">
        <f t="shared" si="6"/>
        <v>95725</v>
      </c>
      <c r="AA110" s="117" t="s">
        <v>4403</v>
      </c>
    </row>
    <row r="111" spans="1:28" ht="75" x14ac:dyDescent="0.2">
      <c r="A111" s="116">
        <f t="shared" ca="1" si="5"/>
        <v>104</v>
      </c>
      <c r="B111" s="117" t="s">
        <v>3532</v>
      </c>
      <c r="C111" s="117" t="s">
        <v>3532</v>
      </c>
      <c r="D111" s="117" t="s">
        <v>4483</v>
      </c>
      <c r="E111" s="116">
        <v>62901</v>
      </c>
      <c r="F111" s="117" t="str">
        <f t="shared" si="4"/>
        <v>6-ANW-16-     62901</v>
      </c>
      <c r="G111" s="117" t="s">
        <v>4484</v>
      </c>
      <c r="H111" s="118" t="s">
        <v>4485</v>
      </c>
      <c r="I111" s="126" t="s">
        <v>3663</v>
      </c>
      <c r="J111" s="507" t="s">
        <v>4431</v>
      </c>
      <c r="K111" s="507" t="s">
        <v>4451</v>
      </c>
      <c r="L111" s="119" t="s">
        <v>4863</v>
      </c>
      <c r="M111" s="119" t="s">
        <v>4869</v>
      </c>
      <c r="N111" s="119" t="s">
        <v>4929</v>
      </c>
      <c r="O111" s="256"/>
      <c r="P111" s="256"/>
      <c r="Q111" s="253">
        <v>0</v>
      </c>
      <c r="R111" s="253">
        <v>0</v>
      </c>
      <c r="S111" s="253">
        <v>50000</v>
      </c>
      <c r="T111" s="253">
        <v>50000</v>
      </c>
      <c r="U111" s="121" t="s">
        <v>4930</v>
      </c>
      <c r="V111" s="124">
        <v>1</v>
      </c>
      <c r="W111" s="124"/>
      <c r="X111" s="504"/>
      <c r="Y111" s="504"/>
      <c r="Z111" s="122">
        <f t="shared" si="6"/>
        <v>50000</v>
      </c>
      <c r="AA111" s="117" t="s">
        <v>4403</v>
      </c>
    </row>
    <row r="112" spans="1:28" ht="60" x14ac:dyDescent="0.2">
      <c r="A112" s="116">
        <f t="shared" ca="1" si="5"/>
        <v>105</v>
      </c>
      <c r="B112" s="117" t="s">
        <v>3439</v>
      </c>
      <c r="C112" s="117" t="s">
        <v>3439</v>
      </c>
      <c r="D112" s="117" t="s">
        <v>4491</v>
      </c>
      <c r="E112" s="116">
        <v>62903</v>
      </c>
      <c r="F112" s="117" t="str">
        <f t="shared" si="4"/>
        <v>HQ-L-16-     62903</v>
      </c>
      <c r="G112" s="117" t="s">
        <v>4492</v>
      </c>
      <c r="H112" s="118" t="s">
        <v>4493</v>
      </c>
      <c r="I112" s="126" t="s">
        <v>4494</v>
      </c>
      <c r="J112" s="507" t="s">
        <v>4431</v>
      </c>
      <c r="K112" s="507" t="s">
        <v>4451</v>
      </c>
      <c r="L112" s="119" t="s">
        <v>4863</v>
      </c>
      <c r="M112" s="119" t="s">
        <v>4864</v>
      </c>
      <c r="N112" s="119"/>
      <c r="O112" s="256"/>
      <c r="P112" s="256"/>
      <c r="Q112" s="253">
        <v>0</v>
      </c>
      <c r="R112" s="253">
        <v>0</v>
      </c>
      <c r="S112" s="253">
        <v>100000</v>
      </c>
      <c r="T112" s="253">
        <v>100000</v>
      </c>
      <c r="U112" s="121" t="s">
        <v>4885</v>
      </c>
      <c r="V112" s="124"/>
      <c r="W112" s="124"/>
      <c r="X112" s="504"/>
      <c r="Y112" s="504"/>
      <c r="Z112" s="122">
        <f t="shared" si="6"/>
        <v>100000</v>
      </c>
      <c r="AA112" s="117" t="s">
        <v>4403</v>
      </c>
    </row>
    <row r="113" spans="1:28" ht="75" x14ac:dyDescent="0.2">
      <c r="A113" s="116">
        <f t="shared" ca="1" si="5"/>
        <v>106</v>
      </c>
      <c r="B113" s="131" t="s">
        <v>3518</v>
      </c>
      <c r="C113" s="131" t="s">
        <v>3519</v>
      </c>
      <c r="D113" s="131" t="s">
        <v>3520</v>
      </c>
      <c r="E113" s="117">
        <v>62636</v>
      </c>
      <c r="F113" s="117" t="str">
        <f t="shared" si="4"/>
        <v>ST-CON-16-62636</v>
      </c>
      <c r="G113" s="131" t="s">
        <v>3518</v>
      </c>
      <c r="H113" s="126" t="s">
        <v>3521</v>
      </c>
      <c r="I113" s="126" t="s">
        <v>3522</v>
      </c>
      <c r="J113" s="507" t="s">
        <v>3356</v>
      </c>
      <c r="K113" s="507" t="s">
        <v>3356</v>
      </c>
      <c r="L113" s="119" t="s">
        <v>4401</v>
      </c>
      <c r="M113" s="119"/>
      <c r="N113" s="119"/>
      <c r="O113" s="256"/>
      <c r="P113" s="256"/>
      <c r="Q113" s="253">
        <f>1529759</f>
        <v>1529759</v>
      </c>
      <c r="R113" s="253">
        <f>1529759</f>
        <v>1529759</v>
      </c>
      <c r="S113" s="253">
        <f>1529759+280402-50000</f>
        <v>1760161</v>
      </c>
      <c r="T113" s="253">
        <f>(1529759+280402+120000-260)-SUM(T114:T130)</f>
        <v>1625113.19</v>
      </c>
      <c r="U113" s="121" t="s">
        <v>4434</v>
      </c>
      <c r="V113" s="124"/>
      <c r="W113" s="124"/>
      <c r="X113" s="504"/>
      <c r="Y113" s="504"/>
      <c r="Z113" s="122">
        <f t="shared" si="6"/>
        <v>1625113.19</v>
      </c>
      <c r="AA113" s="117" t="s">
        <v>4403</v>
      </c>
      <c r="AB113" s="257"/>
    </row>
    <row r="114" spans="1:28" ht="105" x14ac:dyDescent="0.2">
      <c r="A114" s="116">
        <f t="shared" ca="1" si="5"/>
        <v>107</v>
      </c>
      <c r="B114" s="131" t="s">
        <v>4931</v>
      </c>
      <c r="C114" s="131" t="s">
        <v>3519</v>
      </c>
      <c r="D114" s="131" t="s">
        <v>3520</v>
      </c>
      <c r="E114" s="117">
        <v>62461</v>
      </c>
      <c r="F114" s="117" t="str">
        <f t="shared" si="4"/>
        <v>ST-CON-16-62461</v>
      </c>
      <c r="G114" s="131" t="s">
        <v>4931</v>
      </c>
      <c r="H114" s="126" t="s">
        <v>4436</v>
      </c>
      <c r="I114" s="126" t="s">
        <v>4932</v>
      </c>
      <c r="J114" s="507" t="s">
        <v>3356</v>
      </c>
      <c r="K114" s="507" t="s">
        <v>3356</v>
      </c>
      <c r="L114" s="119" t="s">
        <v>4401</v>
      </c>
      <c r="M114" s="119" t="s">
        <v>4884</v>
      </c>
      <c r="N114" s="510" t="s">
        <v>4933</v>
      </c>
      <c r="O114" s="256" t="s">
        <v>4934</v>
      </c>
      <c r="P114" s="256"/>
      <c r="Q114" s="253">
        <v>0</v>
      </c>
      <c r="R114" s="253">
        <v>0</v>
      </c>
      <c r="S114" s="253">
        <v>50000</v>
      </c>
      <c r="T114" s="253">
        <v>50000</v>
      </c>
      <c r="U114" s="506">
        <v>42613</v>
      </c>
      <c r="V114" s="124"/>
      <c r="W114" s="124"/>
      <c r="X114" s="504">
        <v>50000</v>
      </c>
      <c r="Y114" s="504"/>
      <c r="Z114" s="122">
        <f t="shared" si="6"/>
        <v>0</v>
      </c>
      <c r="AA114" s="117" t="s">
        <v>4403</v>
      </c>
      <c r="AB114" s="257"/>
    </row>
    <row r="115" spans="1:28" ht="60" x14ac:dyDescent="0.2">
      <c r="A115" s="116">
        <f t="shared" ca="1" si="5"/>
        <v>108</v>
      </c>
      <c r="B115" s="117" t="s">
        <v>4935</v>
      </c>
      <c r="C115" s="117" t="s">
        <v>4486</v>
      </c>
      <c r="D115" s="117" t="s">
        <v>4487</v>
      </c>
      <c r="E115" s="116">
        <v>62902</v>
      </c>
      <c r="F115" s="117" t="str">
        <f t="shared" si="4"/>
        <v>4-ALP-16-     62902</v>
      </c>
      <c r="G115" s="117" t="s">
        <v>4935</v>
      </c>
      <c r="H115" s="126" t="s">
        <v>4489</v>
      </c>
      <c r="I115" s="126" t="s">
        <v>4490</v>
      </c>
      <c r="J115" s="507" t="s">
        <v>4451</v>
      </c>
      <c r="K115" s="507" t="s">
        <v>3356</v>
      </c>
      <c r="L115" s="119" t="s">
        <v>4401</v>
      </c>
      <c r="M115" s="119" t="s">
        <v>4892</v>
      </c>
      <c r="N115" s="119" t="s">
        <v>4936</v>
      </c>
      <c r="O115" s="256" t="s">
        <v>4937</v>
      </c>
      <c r="P115" s="256"/>
      <c r="Q115" s="253">
        <v>0</v>
      </c>
      <c r="R115" s="253">
        <v>0</v>
      </c>
      <c r="S115" s="253">
        <v>60000</v>
      </c>
      <c r="T115" s="253">
        <v>60000</v>
      </c>
      <c r="U115" s="121" t="s">
        <v>4914</v>
      </c>
      <c r="V115" s="124">
        <v>1</v>
      </c>
      <c r="W115" s="124"/>
      <c r="X115" s="504">
        <v>60000</v>
      </c>
      <c r="Y115" s="504"/>
      <c r="Z115" s="122">
        <f t="shared" si="6"/>
        <v>0</v>
      </c>
      <c r="AA115" s="117" t="s">
        <v>4403</v>
      </c>
    </row>
    <row r="116" spans="1:28" ht="75" x14ac:dyDescent="0.2">
      <c r="A116" s="116">
        <f t="shared" ca="1" si="5"/>
        <v>109</v>
      </c>
      <c r="B116" s="117" t="s">
        <v>4938</v>
      </c>
      <c r="C116" s="117" t="s">
        <v>4939</v>
      </c>
      <c r="D116" s="117" t="s">
        <v>4940</v>
      </c>
      <c r="E116" s="116">
        <v>62441</v>
      </c>
      <c r="F116" s="117" t="str">
        <f t="shared" si="4"/>
        <v>2-Gal-16-62441</v>
      </c>
      <c r="G116" s="117" t="s">
        <v>4938</v>
      </c>
      <c r="H116" s="126" t="s">
        <v>4941</v>
      </c>
      <c r="I116" s="126" t="s">
        <v>4942</v>
      </c>
      <c r="J116" s="507"/>
      <c r="K116" s="119" t="s">
        <v>3356</v>
      </c>
      <c r="L116" s="119" t="s">
        <v>4401</v>
      </c>
      <c r="M116" s="119" t="s">
        <v>4943</v>
      </c>
      <c r="N116" s="119" t="s">
        <v>4944</v>
      </c>
      <c r="O116" s="256" t="s">
        <v>4945</v>
      </c>
      <c r="P116" s="256" t="s">
        <v>4946</v>
      </c>
      <c r="Q116" s="253"/>
      <c r="R116" s="253"/>
      <c r="S116" s="253"/>
      <c r="T116" s="253">
        <f>15888+425</f>
        <v>16313</v>
      </c>
      <c r="U116" s="506">
        <v>42464</v>
      </c>
      <c r="V116" s="124"/>
      <c r="W116" s="124">
        <v>1</v>
      </c>
      <c r="X116" s="511">
        <v>15240</v>
      </c>
      <c r="Y116" s="504">
        <v>1073</v>
      </c>
      <c r="Z116" s="122">
        <f t="shared" si="6"/>
        <v>0</v>
      </c>
      <c r="AA116" s="117" t="s">
        <v>4403</v>
      </c>
    </row>
    <row r="117" spans="1:28" ht="120" x14ac:dyDescent="0.2">
      <c r="A117" s="116">
        <f t="shared" ca="1" si="5"/>
        <v>110</v>
      </c>
      <c r="B117" s="117" t="s">
        <v>4947</v>
      </c>
      <c r="C117" s="117" t="s">
        <v>4948</v>
      </c>
      <c r="D117" s="117" t="s">
        <v>4949</v>
      </c>
      <c r="E117" s="116">
        <v>62441</v>
      </c>
      <c r="F117" s="117" t="str">
        <f t="shared" si="4"/>
        <v>4-EHQ-16-62441</v>
      </c>
      <c r="G117" s="117" t="s">
        <v>4947</v>
      </c>
      <c r="H117" s="126" t="s">
        <v>4950</v>
      </c>
      <c r="I117" s="126" t="s">
        <v>4951</v>
      </c>
      <c r="J117" s="507"/>
      <c r="K117" s="119" t="s">
        <v>3356</v>
      </c>
      <c r="L117" s="119" t="s">
        <v>4401</v>
      </c>
      <c r="M117" s="119" t="s">
        <v>4894</v>
      </c>
      <c r="N117" s="119" t="s">
        <v>4952</v>
      </c>
      <c r="O117" s="256" t="s">
        <v>4953</v>
      </c>
      <c r="P117" s="256" t="s">
        <v>4954</v>
      </c>
      <c r="Q117" s="253"/>
      <c r="R117" s="253"/>
      <c r="S117" s="253"/>
      <c r="T117" s="253">
        <v>6982.51</v>
      </c>
      <c r="U117" s="512">
        <v>42705</v>
      </c>
      <c r="V117" s="124"/>
      <c r="W117" s="124">
        <v>1</v>
      </c>
      <c r="X117" s="511">
        <v>6982.51</v>
      </c>
      <c r="Y117" s="504">
        <v>0</v>
      </c>
      <c r="Z117" s="122">
        <f t="shared" si="6"/>
        <v>0</v>
      </c>
      <c r="AA117" s="117" t="s">
        <v>4403</v>
      </c>
    </row>
    <row r="118" spans="1:28" ht="75" x14ac:dyDescent="0.2">
      <c r="A118" s="116">
        <f t="shared" ca="1" si="5"/>
        <v>111</v>
      </c>
      <c r="B118" s="117" t="s">
        <v>4955</v>
      </c>
      <c r="C118" s="117" t="s">
        <v>4956</v>
      </c>
      <c r="D118" s="117" t="s">
        <v>4957</v>
      </c>
      <c r="E118" s="116">
        <v>62441</v>
      </c>
      <c r="F118" s="117" t="str">
        <f t="shared" si="4"/>
        <v>1-Min-16-62441</v>
      </c>
      <c r="G118" s="117" t="s">
        <v>4955</v>
      </c>
      <c r="H118" s="126" t="s">
        <v>4958</v>
      </c>
      <c r="I118" s="126" t="s">
        <v>4959</v>
      </c>
      <c r="J118" s="507"/>
      <c r="K118" s="119" t="s">
        <v>3356</v>
      </c>
      <c r="L118" s="119" t="s">
        <v>4401</v>
      </c>
      <c r="M118" s="119" t="s">
        <v>4894</v>
      </c>
      <c r="N118" s="119" t="s">
        <v>4960</v>
      </c>
      <c r="O118" s="256" t="s">
        <v>4961</v>
      </c>
      <c r="P118" s="256" t="s">
        <v>4962</v>
      </c>
      <c r="Q118" s="253"/>
      <c r="R118" s="253"/>
      <c r="S118" s="253"/>
      <c r="T118" s="253">
        <v>9100</v>
      </c>
      <c r="U118" s="506">
        <v>42335</v>
      </c>
      <c r="V118" s="124"/>
      <c r="W118" s="124">
        <v>1</v>
      </c>
      <c r="X118" s="504">
        <v>0</v>
      </c>
      <c r="Y118" s="504">
        <v>9100</v>
      </c>
      <c r="Z118" s="122">
        <f t="shared" si="6"/>
        <v>0</v>
      </c>
      <c r="AA118" s="117" t="s">
        <v>4403</v>
      </c>
    </row>
    <row r="119" spans="1:28" ht="60" x14ac:dyDescent="0.2">
      <c r="A119" s="116">
        <f t="shared" ca="1" si="5"/>
        <v>112</v>
      </c>
      <c r="B119" s="117" t="s">
        <v>4963</v>
      </c>
      <c r="C119" s="117" t="s">
        <v>3495</v>
      </c>
      <c r="D119" s="117" t="s">
        <v>3496</v>
      </c>
      <c r="E119" s="116">
        <v>62441</v>
      </c>
      <c r="F119" s="117" t="str">
        <f t="shared" si="4"/>
        <v>2-BAY-16-62441</v>
      </c>
      <c r="G119" s="117" t="s">
        <v>4963</v>
      </c>
      <c r="H119" s="126" t="s">
        <v>4964</v>
      </c>
      <c r="I119" s="126" t="s">
        <v>4965</v>
      </c>
      <c r="J119" s="507"/>
      <c r="K119" s="119" t="s">
        <v>3356</v>
      </c>
      <c r="L119" s="119" t="s">
        <v>4401</v>
      </c>
      <c r="M119" s="119" t="s">
        <v>4894</v>
      </c>
      <c r="N119" s="119" t="s">
        <v>4966</v>
      </c>
      <c r="O119" s="256" t="s">
        <v>4967</v>
      </c>
      <c r="P119" s="256" t="s">
        <v>4968</v>
      </c>
      <c r="Q119" s="253"/>
      <c r="R119" s="253"/>
      <c r="S119" s="253"/>
      <c r="T119" s="253">
        <v>10534</v>
      </c>
      <c r="U119" s="506">
        <v>42439</v>
      </c>
      <c r="V119" s="124"/>
      <c r="W119" s="124">
        <v>1</v>
      </c>
      <c r="X119" s="511">
        <v>0</v>
      </c>
      <c r="Y119" s="504">
        <v>10534</v>
      </c>
      <c r="Z119" s="122">
        <f t="shared" si="6"/>
        <v>0</v>
      </c>
      <c r="AA119" s="117" t="s">
        <v>4403</v>
      </c>
    </row>
    <row r="120" spans="1:28" ht="60" x14ac:dyDescent="0.2">
      <c r="A120" s="116">
        <f t="shared" ca="1" si="5"/>
        <v>113</v>
      </c>
      <c r="B120" s="117" t="s">
        <v>4969</v>
      </c>
      <c r="C120" s="117" t="s">
        <v>4970</v>
      </c>
      <c r="D120" s="117" t="s">
        <v>4971</v>
      </c>
      <c r="E120" s="116">
        <v>62441</v>
      </c>
      <c r="F120" s="117" t="str">
        <f t="shared" si="4"/>
        <v>HQ-TTC-16-62441</v>
      </c>
      <c r="G120" s="117" t="s">
        <v>4969</v>
      </c>
      <c r="H120" s="126" t="s">
        <v>4972</v>
      </c>
      <c r="I120" s="126" t="s">
        <v>4973</v>
      </c>
      <c r="J120" s="507"/>
      <c r="K120" s="119" t="s">
        <v>3356</v>
      </c>
      <c r="L120" s="119" t="s">
        <v>4401</v>
      </c>
      <c r="M120" s="119" t="s">
        <v>4894</v>
      </c>
      <c r="N120" s="119" t="s">
        <v>4974</v>
      </c>
      <c r="O120" s="256" t="s">
        <v>4975</v>
      </c>
      <c r="P120" s="256" t="s">
        <v>4976</v>
      </c>
      <c r="Q120" s="253"/>
      <c r="R120" s="253"/>
      <c r="S120" s="253"/>
      <c r="T120" s="253">
        <v>9850.5</v>
      </c>
      <c r="U120" s="506">
        <v>42422</v>
      </c>
      <c r="V120" s="124"/>
      <c r="W120" s="124">
        <v>1</v>
      </c>
      <c r="X120" s="504">
        <v>0</v>
      </c>
      <c r="Y120" s="511">
        <v>9850.5</v>
      </c>
      <c r="Z120" s="122">
        <f t="shared" si="6"/>
        <v>0</v>
      </c>
      <c r="AA120" s="117" t="s">
        <v>4403</v>
      </c>
    </row>
    <row r="121" spans="1:28" ht="75" x14ac:dyDescent="0.2">
      <c r="A121" s="116">
        <f t="shared" ca="1" si="5"/>
        <v>114</v>
      </c>
      <c r="B121" s="133" t="s">
        <v>4977</v>
      </c>
      <c r="C121" s="133" t="s">
        <v>3731</v>
      </c>
      <c r="D121" s="133" t="s">
        <v>3732</v>
      </c>
      <c r="E121" s="116">
        <v>62431</v>
      </c>
      <c r="F121" s="117" t="str">
        <f t="shared" si="4"/>
        <v>3-DEL-16-62431</v>
      </c>
      <c r="G121" s="133" t="s">
        <v>4977</v>
      </c>
      <c r="H121" s="126" t="s">
        <v>4978</v>
      </c>
      <c r="I121" s="126" t="s">
        <v>4979</v>
      </c>
      <c r="J121" s="507"/>
      <c r="K121" s="119" t="s">
        <v>3356</v>
      </c>
      <c r="L121" s="119" t="s">
        <v>4401</v>
      </c>
      <c r="M121" s="119" t="s">
        <v>4894</v>
      </c>
      <c r="N121" s="119" t="s">
        <v>4980</v>
      </c>
      <c r="O121" s="256" t="s">
        <v>4981</v>
      </c>
      <c r="P121" s="256" t="s">
        <v>4982</v>
      </c>
      <c r="Q121" s="253"/>
      <c r="R121" s="253"/>
      <c r="S121" s="253"/>
      <c r="T121" s="253">
        <v>3310</v>
      </c>
      <c r="U121" s="506">
        <v>42354</v>
      </c>
      <c r="V121" s="124"/>
      <c r="W121" s="124">
        <v>1</v>
      </c>
      <c r="X121" s="504">
        <v>0</v>
      </c>
      <c r="Y121" s="511">
        <v>0</v>
      </c>
      <c r="Z121" s="122">
        <f t="shared" si="6"/>
        <v>3310</v>
      </c>
      <c r="AA121" s="117" t="s">
        <v>4403</v>
      </c>
    </row>
    <row r="122" spans="1:28" ht="60" x14ac:dyDescent="0.2">
      <c r="A122" s="116">
        <f t="shared" ca="1" si="5"/>
        <v>115</v>
      </c>
      <c r="B122" s="133" t="s">
        <v>4983</v>
      </c>
      <c r="C122" s="133" t="s">
        <v>3439</v>
      </c>
      <c r="D122" s="133" t="s">
        <v>4984</v>
      </c>
      <c r="E122" s="116">
        <v>62441</v>
      </c>
      <c r="F122" s="117" t="str">
        <f t="shared" si="4"/>
        <v>HQ-L-1662441</v>
      </c>
      <c r="G122" s="133" t="s">
        <v>4983</v>
      </c>
      <c r="H122" s="118" t="s">
        <v>4985</v>
      </c>
      <c r="I122" s="126" t="s">
        <v>4986</v>
      </c>
      <c r="J122" s="507"/>
      <c r="K122" s="119" t="s">
        <v>3356</v>
      </c>
      <c r="L122" s="119" t="s">
        <v>4401</v>
      </c>
      <c r="M122" s="119" t="s">
        <v>4894</v>
      </c>
      <c r="N122" s="119" t="s">
        <v>4987</v>
      </c>
      <c r="O122" s="256" t="s">
        <v>4988</v>
      </c>
      <c r="P122" s="256" t="s">
        <v>4989</v>
      </c>
      <c r="Q122" s="253"/>
      <c r="R122" s="253"/>
      <c r="S122" s="253"/>
      <c r="T122" s="253">
        <v>3971</v>
      </c>
      <c r="U122" s="506">
        <v>42346</v>
      </c>
      <c r="V122" s="124"/>
      <c r="W122" s="124">
        <v>1</v>
      </c>
      <c r="X122" s="504">
        <v>0</v>
      </c>
      <c r="Y122" s="511">
        <v>3971</v>
      </c>
      <c r="Z122" s="122">
        <f t="shared" si="6"/>
        <v>0</v>
      </c>
      <c r="AA122" s="117" t="s">
        <v>4403</v>
      </c>
    </row>
    <row r="123" spans="1:28" ht="60" x14ac:dyDescent="0.2">
      <c r="A123" s="116">
        <f t="shared" ca="1" si="5"/>
        <v>116</v>
      </c>
      <c r="B123" s="117" t="s">
        <v>4990</v>
      </c>
      <c r="C123" s="117" t="s">
        <v>4991</v>
      </c>
      <c r="D123" s="117" t="s">
        <v>4992</v>
      </c>
      <c r="E123" s="116">
        <v>62481</v>
      </c>
      <c r="F123" s="117" t="str">
        <f t="shared" si="4"/>
        <v>2-ROS-16-62481</v>
      </c>
      <c r="G123" s="117" t="s">
        <v>4990</v>
      </c>
      <c r="H123" s="126" t="s">
        <v>4993</v>
      </c>
      <c r="I123" s="126" t="s">
        <v>4994</v>
      </c>
      <c r="J123" s="507"/>
      <c r="K123" s="119" t="s">
        <v>3356</v>
      </c>
      <c r="L123" s="119" t="s">
        <v>4401</v>
      </c>
      <c r="M123" s="119" t="s">
        <v>4894</v>
      </c>
      <c r="N123" s="119" t="s">
        <v>4995</v>
      </c>
      <c r="O123" s="256" t="s">
        <v>4996</v>
      </c>
      <c r="P123" s="256" t="s">
        <v>4997</v>
      </c>
      <c r="Q123" s="253"/>
      <c r="R123" s="253"/>
      <c r="S123" s="253"/>
      <c r="T123" s="253">
        <v>20362</v>
      </c>
      <c r="U123" s="506">
        <v>42375</v>
      </c>
      <c r="V123" s="124"/>
      <c r="W123" s="124">
        <v>1</v>
      </c>
      <c r="X123" s="504">
        <v>20362</v>
      </c>
      <c r="Y123" s="511">
        <v>0</v>
      </c>
      <c r="Z123" s="122">
        <f t="shared" si="6"/>
        <v>0</v>
      </c>
      <c r="AA123" s="117" t="s">
        <v>4403</v>
      </c>
    </row>
    <row r="124" spans="1:28" ht="75" x14ac:dyDescent="0.2">
      <c r="A124" s="116">
        <f t="shared" ca="1" si="5"/>
        <v>117</v>
      </c>
      <c r="B124" s="117" t="s">
        <v>4998</v>
      </c>
      <c r="C124" s="117" t="s">
        <v>4999</v>
      </c>
      <c r="D124" s="117" t="s">
        <v>5000</v>
      </c>
      <c r="E124" s="116">
        <v>62441</v>
      </c>
      <c r="F124" s="117" t="str">
        <f t="shared" si="4"/>
        <v>2-ANG-16-62441</v>
      </c>
      <c r="G124" s="117" t="s">
        <v>4998</v>
      </c>
      <c r="H124" s="126" t="s">
        <v>5001</v>
      </c>
      <c r="I124" s="126" t="s">
        <v>4959</v>
      </c>
      <c r="J124" s="507"/>
      <c r="K124" s="119" t="s">
        <v>3356</v>
      </c>
      <c r="L124" s="119" t="s">
        <v>4401</v>
      </c>
      <c r="M124" s="119" t="s">
        <v>4894</v>
      </c>
      <c r="N124" s="119" t="s">
        <v>5002</v>
      </c>
      <c r="O124" s="256" t="s">
        <v>5003</v>
      </c>
      <c r="P124" s="256" t="s">
        <v>5004</v>
      </c>
      <c r="Q124" s="253"/>
      <c r="R124" s="253"/>
      <c r="S124" s="253"/>
      <c r="T124" s="253">
        <v>14833</v>
      </c>
      <c r="U124" s="506">
        <v>42412</v>
      </c>
      <c r="V124" s="124"/>
      <c r="W124" s="124">
        <v>1</v>
      </c>
      <c r="X124" s="511">
        <v>14833</v>
      </c>
      <c r="Y124" s="504"/>
      <c r="Z124" s="122">
        <f t="shared" si="6"/>
        <v>0</v>
      </c>
      <c r="AA124" s="117" t="s">
        <v>4403</v>
      </c>
    </row>
    <row r="125" spans="1:28" ht="75" x14ac:dyDescent="0.2">
      <c r="A125" s="116">
        <f t="shared" ca="1" si="5"/>
        <v>118</v>
      </c>
      <c r="B125" s="116" t="s">
        <v>5005</v>
      </c>
      <c r="C125" s="116" t="s">
        <v>5006</v>
      </c>
      <c r="D125" s="116" t="s">
        <v>5007</v>
      </c>
      <c r="E125" s="116">
        <v>62441</v>
      </c>
      <c r="F125" s="117" t="str">
        <f t="shared" si="4"/>
        <v>1-GCL-16-62441</v>
      </c>
      <c r="G125" s="116" t="s">
        <v>5005</v>
      </c>
      <c r="H125" s="132" t="s">
        <v>5008</v>
      </c>
      <c r="I125" s="126" t="s">
        <v>5009</v>
      </c>
      <c r="J125" s="507"/>
      <c r="K125" s="119" t="s">
        <v>3356</v>
      </c>
      <c r="L125" s="119" t="s">
        <v>4401</v>
      </c>
      <c r="M125" s="119" t="s">
        <v>4894</v>
      </c>
      <c r="N125" s="119" t="s">
        <v>5010</v>
      </c>
      <c r="O125" s="256" t="s">
        <v>5011</v>
      </c>
      <c r="P125" s="256" t="s">
        <v>5012</v>
      </c>
      <c r="Q125" s="253"/>
      <c r="R125" s="253"/>
      <c r="S125" s="253"/>
      <c r="T125" s="253">
        <v>22950</v>
      </c>
      <c r="U125" s="506">
        <v>42447</v>
      </c>
      <c r="V125" s="124"/>
      <c r="W125" s="124">
        <v>1</v>
      </c>
      <c r="X125" s="511">
        <v>22950</v>
      </c>
      <c r="Y125" s="504"/>
      <c r="Z125" s="122">
        <f t="shared" si="6"/>
        <v>0</v>
      </c>
      <c r="AA125" s="117" t="s">
        <v>4403</v>
      </c>
    </row>
    <row r="126" spans="1:28" ht="75" x14ac:dyDescent="0.2">
      <c r="A126" s="116">
        <f t="shared" ca="1" si="5"/>
        <v>119</v>
      </c>
      <c r="B126" s="117" t="s">
        <v>5013</v>
      </c>
      <c r="C126" s="117" t="s">
        <v>5014</v>
      </c>
      <c r="D126" s="117" t="s">
        <v>5015</v>
      </c>
      <c r="E126" s="116">
        <v>62441</v>
      </c>
      <c r="F126" s="117" t="str">
        <f t="shared" si="4"/>
        <v>3-WES-16-62441</v>
      </c>
      <c r="G126" s="117" t="s">
        <v>5013</v>
      </c>
      <c r="H126" s="126" t="s">
        <v>5016</v>
      </c>
      <c r="I126" s="126" t="s">
        <v>5017</v>
      </c>
      <c r="J126" s="507"/>
      <c r="K126" s="119" t="s">
        <v>3356</v>
      </c>
      <c r="L126" s="119" t="s">
        <v>4401</v>
      </c>
      <c r="M126" s="119" t="s">
        <v>4894</v>
      </c>
      <c r="N126" s="119" t="s">
        <v>5018</v>
      </c>
      <c r="O126" s="256" t="s">
        <v>5019</v>
      </c>
      <c r="P126" s="256" t="s">
        <v>5020</v>
      </c>
      <c r="Q126" s="253"/>
      <c r="R126" s="253"/>
      <c r="S126" s="253"/>
      <c r="T126" s="253">
        <v>4550.8500000000004</v>
      </c>
      <c r="U126" s="512">
        <v>42437</v>
      </c>
      <c r="V126" s="124"/>
      <c r="W126" s="124">
        <v>0</v>
      </c>
      <c r="X126" s="511">
        <v>4550.8500000000004</v>
      </c>
      <c r="Y126" s="504"/>
      <c r="Z126" s="122">
        <f t="shared" si="6"/>
        <v>0</v>
      </c>
      <c r="AA126" s="117" t="s">
        <v>4403</v>
      </c>
    </row>
    <row r="127" spans="1:28" ht="75" x14ac:dyDescent="0.2">
      <c r="A127" s="116">
        <f t="shared" ca="1" si="5"/>
        <v>120</v>
      </c>
      <c r="B127" s="117" t="s">
        <v>5021</v>
      </c>
      <c r="C127" s="117" t="s">
        <v>3367</v>
      </c>
      <c r="D127" s="117" t="s">
        <v>3368</v>
      </c>
      <c r="E127" s="117">
        <v>62441</v>
      </c>
      <c r="F127" s="117" t="str">
        <f t="shared" si="4"/>
        <v>2-LUF-16-62441</v>
      </c>
      <c r="G127" s="117" t="s">
        <v>5021</v>
      </c>
      <c r="H127" s="126" t="s">
        <v>5022</v>
      </c>
      <c r="I127" s="126" t="s">
        <v>5023</v>
      </c>
      <c r="J127" s="507"/>
      <c r="K127" s="119" t="s">
        <v>3356</v>
      </c>
      <c r="L127" s="119" t="s">
        <v>4401</v>
      </c>
      <c r="M127" s="119" t="s">
        <v>4894</v>
      </c>
      <c r="N127" s="119" t="s">
        <v>5024</v>
      </c>
      <c r="O127" s="256" t="s">
        <v>5025</v>
      </c>
      <c r="P127" s="256" t="s">
        <v>5026</v>
      </c>
      <c r="Q127" s="253"/>
      <c r="R127" s="253"/>
      <c r="S127" s="253"/>
      <c r="T127" s="253">
        <v>11676</v>
      </c>
      <c r="U127" s="506">
        <v>42481</v>
      </c>
      <c r="V127" s="124"/>
      <c r="W127" s="124">
        <v>1</v>
      </c>
      <c r="X127" s="511">
        <v>11676</v>
      </c>
      <c r="Y127" s="504"/>
      <c r="Z127" s="122">
        <f t="shared" si="6"/>
        <v>0</v>
      </c>
      <c r="AA127" s="117" t="s">
        <v>4403</v>
      </c>
    </row>
    <row r="128" spans="1:28" ht="45" x14ac:dyDescent="0.2">
      <c r="A128" s="116">
        <f t="shared" ca="1" si="5"/>
        <v>121</v>
      </c>
      <c r="B128" s="117" t="s">
        <v>5027</v>
      </c>
      <c r="C128" s="117" t="s">
        <v>5028</v>
      </c>
      <c r="D128" s="117" t="s">
        <v>5029</v>
      </c>
      <c r="E128" s="116">
        <v>62431</v>
      </c>
      <c r="F128" s="117" t="str">
        <f t="shared" si="4"/>
        <v>2-BCA-16-62431</v>
      </c>
      <c r="G128" s="117" t="s">
        <v>5027</v>
      </c>
      <c r="H128" s="126" t="s">
        <v>5030</v>
      </c>
      <c r="I128" s="126" t="s">
        <v>5031</v>
      </c>
      <c r="J128" s="507"/>
      <c r="K128" s="119" t="s">
        <v>3356</v>
      </c>
      <c r="L128" s="119" t="s">
        <v>4401</v>
      </c>
      <c r="M128" s="119" t="s">
        <v>4894</v>
      </c>
      <c r="N128" s="119" t="s">
        <v>5032</v>
      </c>
      <c r="O128" s="256" t="s">
        <v>5033</v>
      </c>
      <c r="P128" s="513" t="s">
        <v>5034</v>
      </c>
      <c r="Q128" s="256"/>
      <c r="R128" s="253"/>
      <c r="S128" s="253"/>
      <c r="T128" s="253">
        <v>2104.9499999999998</v>
      </c>
      <c r="U128" s="506">
        <v>42326</v>
      </c>
      <c r="V128" s="124"/>
      <c r="W128" s="124">
        <v>1</v>
      </c>
      <c r="X128" s="504"/>
      <c r="Y128" s="511">
        <v>0</v>
      </c>
      <c r="Z128" s="122">
        <f t="shared" si="6"/>
        <v>2104.9499999999998</v>
      </c>
      <c r="AA128" s="117" t="s">
        <v>4403</v>
      </c>
    </row>
    <row r="129" spans="1:27" ht="75" x14ac:dyDescent="0.2">
      <c r="A129" s="116">
        <f t="shared" ca="1" si="5"/>
        <v>122</v>
      </c>
      <c r="B129" s="117" t="s">
        <v>5035</v>
      </c>
      <c r="C129" s="117" t="s">
        <v>3454</v>
      </c>
      <c r="D129" s="117" t="s">
        <v>3455</v>
      </c>
      <c r="E129" s="116">
        <v>62431</v>
      </c>
      <c r="F129" s="117" t="str">
        <f t="shared" si="4"/>
        <v>HQ-C-16-62431</v>
      </c>
      <c r="G129" s="117" t="s">
        <v>5035</v>
      </c>
      <c r="H129" s="118" t="s">
        <v>5036</v>
      </c>
      <c r="I129" s="126" t="s">
        <v>5037</v>
      </c>
      <c r="J129" s="507"/>
      <c r="K129" s="119" t="s">
        <v>3356</v>
      </c>
      <c r="L129" s="119" t="s">
        <v>4401</v>
      </c>
      <c r="M129" s="119" t="s">
        <v>5038</v>
      </c>
      <c r="N129" s="119" t="s">
        <v>5039</v>
      </c>
      <c r="O129" s="256" t="s">
        <v>5040</v>
      </c>
      <c r="P129" s="256" t="s">
        <v>5041</v>
      </c>
      <c r="Q129" s="253"/>
      <c r="R129" s="253"/>
      <c r="S129" s="253"/>
      <c r="T129" s="253">
        <v>33750</v>
      </c>
      <c r="U129" s="512">
        <v>42500</v>
      </c>
      <c r="V129" s="124"/>
      <c r="W129" s="124">
        <v>1</v>
      </c>
      <c r="X129" s="511">
        <v>33750</v>
      </c>
      <c r="Y129" s="504">
        <v>0</v>
      </c>
      <c r="Z129" s="122">
        <f t="shared" si="6"/>
        <v>0</v>
      </c>
      <c r="AA129" s="117" t="s">
        <v>4403</v>
      </c>
    </row>
    <row r="130" spans="1:27" ht="60" x14ac:dyDescent="0.2">
      <c r="A130" s="116">
        <f t="shared" ca="1" si="5"/>
        <v>123</v>
      </c>
      <c r="B130" s="116" t="s">
        <v>5042</v>
      </c>
      <c r="C130" s="116" t="s">
        <v>3943</v>
      </c>
      <c r="D130" s="116" t="s">
        <v>3944</v>
      </c>
      <c r="E130" s="116">
        <v>62431</v>
      </c>
      <c r="F130" s="117" t="str">
        <f t="shared" si="4"/>
        <v>6-VIC-16-62431</v>
      </c>
      <c r="G130" s="116" t="s">
        <v>5042</v>
      </c>
      <c r="H130" s="132" t="s">
        <v>5043</v>
      </c>
      <c r="I130" s="126" t="s">
        <v>5044</v>
      </c>
      <c r="J130" s="502"/>
      <c r="K130" s="119" t="s">
        <v>3356</v>
      </c>
      <c r="L130" s="119" t="s">
        <v>4401</v>
      </c>
      <c r="M130" s="119" t="s">
        <v>4894</v>
      </c>
      <c r="N130" s="119" t="s">
        <v>5045</v>
      </c>
      <c r="O130" s="503"/>
      <c r="P130" s="503"/>
      <c r="Q130" s="253"/>
      <c r="R130" s="253"/>
      <c r="S130" s="253"/>
      <c r="T130" s="253">
        <v>24500</v>
      </c>
      <c r="U130" s="506">
        <v>42566</v>
      </c>
      <c r="V130" s="252"/>
      <c r="W130" s="125"/>
      <c r="X130" s="504">
        <v>24500</v>
      </c>
      <c r="Y130" s="514"/>
      <c r="Z130" s="122">
        <f t="shared" si="6"/>
        <v>0</v>
      </c>
      <c r="AA130" s="117" t="s">
        <v>4403</v>
      </c>
    </row>
    <row r="131" spans="1:27" ht="90" x14ac:dyDescent="0.2">
      <c r="A131" s="116">
        <f t="shared" ca="1" si="5"/>
        <v>124</v>
      </c>
      <c r="B131" s="131" t="s">
        <v>3964</v>
      </c>
      <c r="C131" s="131" t="s">
        <v>3519</v>
      </c>
      <c r="D131" s="131" t="s">
        <v>3520</v>
      </c>
      <c r="E131" s="116">
        <v>62894</v>
      </c>
      <c r="F131" s="117" t="str">
        <f t="shared" si="4"/>
        <v>ST-CON-16-62894</v>
      </c>
      <c r="G131" s="131" t="s">
        <v>3964</v>
      </c>
      <c r="H131" s="126" t="s">
        <v>3521</v>
      </c>
      <c r="I131" s="126" t="s">
        <v>4495</v>
      </c>
      <c r="J131" s="507" t="s">
        <v>4431</v>
      </c>
      <c r="K131" s="507" t="s">
        <v>4451</v>
      </c>
      <c r="L131" s="119" t="s">
        <v>4863</v>
      </c>
      <c r="M131" s="119"/>
      <c r="N131" s="119"/>
      <c r="O131" s="256"/>
      <c r="P131" s="256"/>
      <c r="Q131" s="253">
        <v>0</v>
      </c>
      <c r="R131" s="253">
        <v>0</v>
      </c>
      <c r="S131" s="253">
        <v>1457366</v>
      </c>
      <c r="T131" s="253">
        <f>(10700000-282097+260)-SUM(T62:T112)</f>
        <v>1335528.6600000001</v>
      </c>
      <c r="U131" s="121" t="s">
        <v>4402</v>
      </c>
      <c r="V131" s="124"/>
      <c r="W131" s="124"/>
      <c r="X131" s="504"/>
      <c r="Y131" s="504"/>
      <c r="Z131" s="122">
        <f t="shared" si="6"/>
        <v>1335528.6600000001</v>
      </c>
      <c r="AA131" s="117" t="s">
        <v>4403</v>
      </c>
    </row>
    <row r="132" spans="1:27" ht="75" x14ac:dyDescent="0.2">
      <c r="A132" s="116">
        <f t="shared" ca="1" si="5"/>
        <v>125</v>
      </c>
      <c r="B132" s="117" t="s">
        <v>5046</v>
      </c>
      <c r="C132" s="117" t="s">
        <v>5046</v>
      </c>
      <c r="D132" s="117" t="s">
        <v>4491</v>
      </c>
      <c r="E132" s="116"/>
      <c r="F132" s="117" t="str">
        <f t="shared" si="4"/>
        <v xml:space="preserve">HQ-L-16-     </v>
      </c>
      <c r="G132" s="117" t="s">
        <v>4491</v>
      </c>
      <c r="H132" s="118" t="s">
        <v>5047</v>
      </c>
      <c r="I132" s="126" t="s">
        <v>5048</v>
      </c>
      <c r="J132" s="507" t="s">
        <v>4431</v>
      </c>
      <c r="K132" s="507" t="s">
        <v>4451</v>
      </c>
      <c r="L132" s="119" t="s">
        <v>5049</v>
      </c>
      <c r="M132" s="119" t="s">
        <v>4923</v>
      </c>
      <c r="N132" s="119"/>
      <c r="O132" s="256"/>
      <c r="P132" s="256"/>
      <c r="Q132" s="253">
        <v>0</v>
      </c>
      <c r="R132" s="253">
        <v>0</v>
      </c>
      <c r="S132" s="253"/>
      <c r="T132" s="253">
        <v>5100000</v>
      </c>
      <c r="U132" s="121" t="s">
        <v>5050</v>
      </c>
      <c r="V132" s="124"/>
      <c r="W132" s="124"/>
      <c r="X132" s="504"/>
      <c r="Y132" s="504"/>
      <c r="Z132" s="122">
        <f t="shared" si="6"/>
        <v>5100000</v>
      </c>
      <c r="AA132" s="117" t="s">
        <v>3360</v>
      </c>
    </row>
    <row r="133" spans="1:27" ht="30" x14ac:dyDescent="0.2">
      <c r="A133" s="118"/>
      <c r="B133" s="118" t="s">
        <v>5051</v>
      </c>
      <c r="C133" s="118"/>
      <c r="D133" s="118"/>
      <c r="E133" s="118"/>
      <c r="F133" s="118"/>
      <c r="G133" s="118"/>
      <c r="H133" s="118" t="s">
        <v>5052</v>
      </c>
      <c r="I133" s="118" t="s">
        <v>5053</v>
      </c>
      <c r="J133" s="515"/>
      <c r="K133" s="515"/>
      <c r="L133" s="118"/>
      <c r="M133" s="118"/>
      <c r="N133" s="118"/>
      <c r="O133" s="516"/>
      <c r="P133" s="516"/>
      <c r="Q133" s="505">
        <f>'[2]Proj Org listed - Not Funded'!Q109</f>
        <v>13605967.82</v>
      </c>
      <c r="R133" s="505">
        <f>'[2]Proj Org listed - Not Funded'!R109</f>
        <v>13605967.82</v>
      </c>
      <c r="S133" s="505">
        <f>'[2]Proj Org listed - Not Funded'!S109</f>
        <v>8549999.8100000024</v>
      </c>
      <c r="T133" s="505">
        <v>0</v>
      </c>
      <c r="U133" s="118"/>
      <c r="V133" s="252"/>
      <c r="W133" s="118"/>
      <c r="X133" s="505"/>
      <c r="Y133" s="505"/>
      <c r="Z133" s="118">
        <f t="shared" si="6"/>
        <v>0</v>
      </c>
      <c r="AA133" s="118"/>
    </row>
    <row r="134" spans="1:27" ht="15.75" thickBot="1" x14ac:dyDescent="0.25">
      <c r="H134" s="139"/>
      <c r="I134" s="139"/>
      <c r="J134" s="494"/>
      <c r="K134" s="494"/>
      <c r="L134" s="105" t="s">
        <v>38</v>
      </c>
      <c r="O134" s="495"/>
      <c r="P134" s="495"/>
      <c r="Q134" s="264">
        <f>SUM(Q8:Q133)</f>
        <v>38778877</v>
      </c>
      <c r="R134" s="264">
        <f>SUM(R8:R133)</f>
        <v>38778877</v>
      </c>
      <c r="S134" s="264">
        <f>SUM(S8:S133)</f>
        <v>38778876.989999995</v>
      </c>
      <c r="T134" s="264">
        <f>SUM(T8:T133)</f>
        <v>38778876.839999996</v>
      </c>
      <c r="X134" s="517">
        <f>SUM(X8:X133)</f>
        <v>903724.93</v>
      </c>
      <c r="Y134" s="517">
        <f>SUM(Y8:Y133)</f>
        <v>1793696.42</v>
      </c>
      <c r="Z134" s="264">
        <f>T134-X134-Y134</f>
        <v>36081455.489999995</v>
      </c>
      <c r="AA134" s="144"/>
    </row>
    <row r="136" spans="1:27" x14ac:dyDescent="0.2">
      <c r="X136" s="105"/>
      <c r="Y136" s="105"/>
    </row>
    <row r="137" spans="1:27" x14ac:dyDescent="0.2">
      <c r="X137" s="105"/>
      <c r="Y137" s="105"/>
      <c r="Z137" s="243"/>
    </row>
    <row r="138" spans="1:27" x14ac:dyDescent="0.2">
      <c r="X138" s="105"/>
      <c r="Y138" s="105"/>
      <c r="Z138" s="518" t="s">
        <v>4400</v>
      </c>
    </row>
    <row r="139" spans="1:27" x14ac:dyDescent="0.2">
      <c r="X139" s="105"/>
      <c r="Y139" s="105"/>
    </row>
    <row r="140" spans="1:27" x14ac:dyDescent="0.2">
      <c r="X140" s="105"/>
      <c r="Y140" s="105"/>
    </row>
    <row r="141" spans="1:27" x14ac:dyDescent="0.2">
      <c r="X141" s="105"/>
      <c r="Y141" s="105"/>
    </row>
    <row r="142" spans="1:27" x14ac:dyDescent="0.2">
      <c r="X142" s="105"/>
      <c r="Y142" s="105"/>
    </row>
    <row r="143" spans="1:27" x14ac:dyDescent="0.2">
      <c r="X143" s="105"/>
      <c r="Y143" s="105"/>
    </row>
    <row r="144" spans="1:27" x14ac:dyDescent="0.2">
      <c r="X144" s="105"/>
      <c r="Y144" s="105"/>
    </row>
    <row r="145" spans="17:25" s="105" customFormat="1" x14ac:dyDescent="0.2">
      <c r="Q145" s="243"/>
      <c r="R145" s="243"/>
      <c r="S145" s="243"/>
      <c r="T145" s="243"/>
      <c r="V145" s="247"/>
    </row>
    <row r="146" spans="17:25" s="105" customFormat="1" x14ac:dyDescent="0.2">
      <c r="Q146" s="243"/>
      <c r="R146" s="243"/>
      <c r="S146" s="243"/>
      <c r="T146" s="243"/>
      <c r="V146" s="247"/>
    </row>
    <row r="147" spans="17:25" s="105" customFormat="1" x14ac:dyDescent="0.2">
      <c r="Q147" s="243"/>
      <c r="R147" s="243"/>
      <c r="S147" s="243"/>
      <c r="T147" s="243"/>
      <c r="V147" s="247"/>
    </row>
    <row r="148" spans="17:25" s="105" customFormat="1" x14ac:dyDescent="0.2">
      <c r="Q148" s="243"/>
      <c r="R148" s="243"/>
      <c r="S148" s="243"/>
      <c r="T148" s="243"/>
      <c r="V148" s="247"/>
    </row>
    <row r="149" spans="17:25" s="105" customFormat="1" x14ac:dyDescent="0.2">
      <c r="Q149" s="243"/>
      <c r="R149" s="243"/>
      <c r="S149" s="243"/>
      <c r="T149" s="243"/>
      <c r="V149" s="247"/>
    </row>
    <row r="150" spans="17:25" s="105" customFormat="1" x14ac:dyDescent="0.2">
      <c r="Q150" s="243"/>
      <c r="R150" s="243"/>
      <c r="S150" s="243"/>
      <c r="T150" s="243"/>
      <c r="V150" s="247"/>
    </row>
    <row r="153" spans="17:25" s="105" customFormat="1" x14ac:dyDescent="0.2">
      <c r="Q153" s="148"/>
      <c r="R153" s="148"/>
      <c r="S153" s="243"/>
      <c r="T153" s="243"/>
      <c r="V153" s="247"/>
      <c r="X153" s="243"/>
      <c r="Y153" s="243"/>
    </row>
  </sheetData>
  <mergeCells count="28">
    <mergeCell ref="AA5:AA7"/>
    <mergeCell ref="O5:O7"/>
    <mergeCell ref="Q5:Q7"/>
    <mergeCell ref="R5:R7"/>
    <mergeCell ref="S5:S7"/>
    <mergeCell ref="T5:T7"/>
    <mergeCell ref="U5:U7"/>
    <mergeCell ref="V5:V7"/>
    <mergeCell ref="W5:W7"/>
    <mergeCell ref="X5:X7"/>
    <mergeCell ref="Y5:Y7"/>
    <mergeCell ref="Z5:Z7"/>
    <mergeCell ref="N5:N7"/>
    <mergeCell ref="H1:I1"/>
    <mergeCell ref="H2:I2"/>
    <mergeCell ref="H3:I3"/>
    <mergeCell ref="A5:A7"/>
    <mergeCell ref="B5:B7"/>
    <mergeCell ref="C5:C7"/>
    <mergeCell ref="D5:D7"/>
    <mergeCell ref="E5:E7"/>
    <mergeCell ref="F5:F7"/>
    <mergeCell ref="G5:G7"/>
    <mergeCell ref="H5:H7"/>
    <mergeCell ref="I5:I7"/>
    <mergeCell ref="J5:J7"/>
    <mergeCell ref="K5:K7"/>
    <mergeCell ref="L5:L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election activeCell="C31" sqref="C31"/>
    </sheetView>
  </sheetViews>
  <sheetFormatPr defaultColWidth="8.77734375" defaultRowHeight="15" x14ac:dyDescent="0.2"/>
  <cols>
    <col min="1" max="1" width="10.109375" style="524" customWidth="1"/>
    <col min="2" max="2" width="13.88671875" style="148" customWidth="1"/>
    <col min="3" max="3" width="24" style="148" customWidth="1"/>
    <col min="4" max="4" width="51.33203125" style="148" customWidth="1"/>
    <col min="5" max="5" width="18" style="148" customWidth="1"/>
    <col min="6" max="6" width="14.5546875" style="148" customWidth="1"/>
    <col min="7" max="7" width="14.33203125" style="148" customWidth="1"/>
    <col min="8" max="9" width="12.88671875" style="148" customWidth="1"/>
    <col min="10" max="10" width="13.33203125" style="148" customWidth="1"/>
    <col min="11" max="11" width="12.88671875" style="148" customWidth="1"/>
    <col min="12" max="13" width="13.21875" style="148" customWidth="1"/>
    <col min="14" max="14" width="17" style="148" customWidth="1"/>
    <col min="15" max="15" width="12.109375" style="148" customWidth="1"/>
    <col min="16" max="16" width="11.5546875" style="148" customWidth="1"/>
    <col min="17" max="17" width="9.6640625" style="148" bestFit="1" customWidth="1"/>
    <col min="18" max="18" width="7.77734375" style="148" customWidth="1"/>
    <col min="19" max="19" width="12.6640625" style="148" customWidth="1"/>
    <col min="20" max="21" width="12.5546875" style="148" customWidth="1"/>
    <col min="22" max="16384" width="8.77734375" style="148"/>
  </cols>
  <sheetData>
    <row r="1" spans="1:14" ht="15.75" x14ac:dyDescent="0.25">
      <c r="B1" s="265" t="s">
        <v>3</v>
      </c>
      <c r="C1" s="866" t="s">
        <v>3342</v>
      </c>
      <c r="D1" s="867"/>
      <c r="E1" s="108"/>
      <c r="I1" s="149"/>
    </row>
    <row r="2" spans="1:14" ht="15.75" x14ac:dyDescent="0.25">
      <c r="B2" s="265" t="s">
        <v>4</v>
      </c>
      <c r="C2" s="878">
        <v>42536</v>
      </c>
      <c r="D2" s="879"/>
      <c r="E2" s="266"/>
      <c r="G2" s="149"/>
      <c r="H2" s="151"/>
      <c r="I2" s="149"/>
      <c r="J2" s="149"/>
      <c r="M2" s="267"/>
    </row>
    <row r="3" spans="1:14" ht="15.75" x14ac:dyDescent="0.25">
      <c r="B3" s="265" t="s">
        <v>5</v>
      </c>
      <c r="C3" s="880" t="s">
        <v>3343</v>
      </c>
      <c r="D3" s="877"/>
      <c r="E3" s="268"/>
    </row>
    <row r="4" spans="1:14" ht="15.75" x14ac:dyDescent="0.25">
      <c r="B4" s="269"/>
      <c r="C4" s="270"/>
      <c r="D4" s="271"/>
      <c r="E4" s="271"/>
    </row>
    <row r="5" spans="1:14" x14ac:dyDescent="0.2">
      <c r="A5" s="881" t="s">
        <v>10</v>
      </c>
      <c r="B5" s="884" t="s">
        <v>27</v>
      </c>
      <c r="C5" s="885"/>
      <c r="D5" s="885"/>
      <c r="E5" s="885"/>
      <c r="F5" s="885"/>
      <c r="G5" s="885"/>
      <c r="H5" s="885"/>
      <c r="I5" s="885"/>
      <c r="J5" s="885"/>
      <c r="K5" s="885"/>
      <c r="L5" s="885"/>
      <c r="M5" s="885"/>
      <c r="N5" s="886"/>
    </row>
    <row r="6" spans="1:14" x14ac:dyDescent="0.2">
      <c r="A6" s="882"/>
      <c r="B6" s="887"/>
      <c r="C6" s="888"/>
      <c r="D6" s="888"/>
      <c r="E6" s="888"/>
      <c r="F6" s="888"/>
      <c r="G6" s="888"/>
      <c r="H6" s="888"/>
      <c r="I6" s="888"/>
      <c r="J6" s="888"/>
      <c r="K6" s="888"/>
      <c r="L6" s="888"/>
      <c r="M6" s="888"/>
      <c r="N6" s="889"/>
    </row>
    <row r="7" spans="1:14" s="271" customFormat="1" x14ac:dyDescent="0.2">
      <c r="A7" s="883"/>
      <c r="B7" s="890"/>
      <c r="C7" s="891"/>
      <c r="D7" s="891"/>
      <c r="E7" s="891"/>
      <c r="F7" s="891"/>
      <c r="G7" s="891"/>
      <c r="H7" s="891"/>
      <c r="I7" s="891"/>
      <c r="J7" s="891"/>
      <c r="K7" s="891"/>
      <c r="L7" s="891"/>
      <c r="M7" s="891"/>
      <c r="N7" s="892"/>
    </row>
    <row r="8" spans="1:14" s="271" customFormat="1" x14ac:dyDescent="0.2">
      <c r="A8" s="525"/>
      <c r="B8" s="866"/>
      <c r="C8" s="875"/>
      <c r="D8" s="875"/>
      <c r="E8" s="875"/>
      <c r="F8" s="875"/>
      <c r="G8" s="875"/>
      <c r="H8" s="875"/>
      <c r="I8" s="875"/>
      <c r="J8" s="875"/>
      <c r="K8" s="875"/>
      <c r="L8" s="875"/>
      <c r="M8" s="875"/>
      <c r="N8" s="867"/>
    </row>
    <row r="9" spans="1:14" s="271" customFormat="1" x14ac:dyDescent="0.2">
      <c r="A9" s="525" t="s">
        <v>3332</v>
      </c>
      <c r="B9" s="866" t="s">
        <v>5054</v>
      </c>
      <c r="C9" s="875"/>
      <c r="D9" s="875"/>
      <c r="E9" s="875"/>
      <c r="F9" s="875"/>
      <c r="G9" s="875"/>
      <c r="H9" s="875"/>
      <c r="I9" s="875"/>
      <c r="J9" s="875"/>
      <c r="K9" s="875"/>
      <c r="L9" s="875"/>
      <c r="M9" s="875"/>
      <c r="N9" s="867"/>
    </row>
    <row r="10" spans="1:14" s="271" customFormat="1" x14ac:dyDescent="0.2">
      <c r="A10" s="525" t="s">
        <v>5055</v>
      </c>
      <c r="B10" s="866" t="s">
        <v>5056</v>
      </c>
      <c r="C10" s="875"/>
      <c r="D10" s="875"/>
      <c r="E10" s="875"/>
      <c r="F10" s="875"/>
      <c r="G10" s="875"/>
      <c r="H10" s="875"/>
      <c r="I10" s="875"/>
      <c r="J10" s="875"/>
      <c r="K10" s="875"/>
      <c r="L10" s="875"/>
      <c r="M10" s="875"/>
      <c r="N10" s="867"/>
    </row>
    <row r="11" spans="1:14" s="271" customFormat="1" x14ac:dyDescent="0.2">
      <c r="A11" s="525">
        <v>7</v>
      </c>
      <c r="B11" s="866" t="s">
        <v>5057</v>
      </c>
      <c r="C11" s="875"/>
      <c r="D11" s="875"/>
      <c r="E11" s="875"/>
      <c r="F11" s="875"/>
      <c r="G11" s="875"/>
      <c r="H11" s="875"/>
      <c r="I11" s="875"/>
      <c r="J11" s="875"/>
      <c r="K11" s="875"/>
      <c r="L11" s="875"/>
      <c r="M11" s="875"/>
      <c r="N11" s="867"/>
    </row>
    <row r="12" spans="1:14" s="271" customFormat="1" x14ac:dyDescent="0.2">
      <c r="A12" s="525">
        <v>75</v>
      </c>
      <c r="B12" s="866" t="s">
        <v>5058</v>
      </c>
      <c r="C12" s="875"/>
      <c r="D12" s="875"/>
      <c r="E12" s="875"/>
      <c r="F12" s="875"/>
      <c r="G12" s="875"/>
      <c r="H12" s="875"/>
      <c r="I12" s="875"/>
      <c r="J12" s="875"/>
      <c r="K12" s="875"/>
      <c r="L12" s="875"/>
      <c r="M12" s="875"/>
      <c r="N12" s="867"/>
    </row>
    <row r="13" spans="1:14" s="271" customFormat="1" x14ac:dyDescent="0.2">
      <c r="A13" s="526">
        <v>125</v>
      </c>
      <c r="B13" s="866" t="s">
        <v>5059</v>
      </c>
      <c r="C13" s="875"/>
      <c r="D13" s="875"/>
      <c r="E13" s="875"/>
      <c r="F13" s="875"/>
      <c r="G13" s="875"/>
      <c r="H13" s="875"/>
      <c r="I13" s="875"/>
      <c r="J13" s="875"/>
      <c r="K13" s="875"/>
      <c r="L13" s="875"/>
      <c r="M13" s="875"/>
      <c r="N13" s="867"/>
    </row>
    <row r="14" spans="1:14" s="271" customFormat="1" x14ac:dyDescent="0.2">
      <c r="A14" s="526"/>
      <c r="B14" s="866"/>
      <c r="C14" s="875"/>
      <c r="D14" s="875"/>
      <c r="E14" s="875"/>
      <c r="F14" s="875"/>
      <c r="G14" s="875"/>
      <c r="H14" s="875"/>
      <c r="I14" s="875"/>
      <c r="J14" s="875"/>
      <c r="K14" s="875"/>
      <c r="L14" s="875"/>
      <c r="M14" s="875"/>
      <c r="N14" s="867"/>
    </row>
    <row r="15" spans="1:14" s="271" customFormat="1" x14ac:dyDescent="0.2">
      <c r="A15" s="526"/>
      <c r="B15" s="866"/>
      <c r="C15" s="875"/>
      <c r="D15" s="875"/>
      <c r="E15" s="875"/>
      <c r="F15" s="875"/>
      <c r="G15" s="875"/>
      <c r="H15" s="875"/>
      <c r="I15" s="875"/>
      <c r="J15" s="875"/>
      <c r="K15" s="875"/>
      <c r="L15" s="875"/>
      <c r="M15" s="875"/>
      <c r="N15" s="867"/>
    </row>
    <row r="16" spans="1:14" s="271" customFormat="1" x14ac:dyDescent="0.2">
      <c r="A16" s="526"/>
      <c r="B16" s="866"/>
      <c r="C16" s="875"/>
      <c r="D16" s="875"/>
      <c r="E16" s="875"/>
      <c r="F16" s="875"/>
      <c r="G16" s="875"/>
      <c r="H16" s="875"/>
      <c r="I16" s="875"/>
      <c r="J16" s="875"/>
      <c r="K16" s="875"/>
      <c r="L16" s="875"/>
      <c r="M16" s="875"/>
      <c r="N16" s="867"/>
    </row>
    <row r="17" spans="1:14" s="271" customFormat="1" x14ac:dyDescent="0.2">
      <c r="A17" s="526"/>
      <c r="B17" s="866"/>
      <c r="C17" s="875"/>
      <c r="D17" s="875"/>
      <c r="E17" s="875"/>
      <c r="F17" s="875"/>
      <c r="G17" s="875"/>
      <c r="H17" s="875"/>
      <c r="I17" s="875"/>
      <c r="J17" s="875"/>
      <c r="K17" s="875"/>
      <c r="L17" s="875"/>
      <c r="M17" s="875"/>
      <c r="N17" s="867"/>
    </row>
    <row r="18" spans="1:14" s="271" customFormat="1" x14ac:dyDescent="0.2">
      <c r="A18" s="526"/>
      <c r="B18" s="467"/>
      <c r="C18" s="471"/>
      <c r="D18" s="471"/>
      <c r="E18" s="471"/>
      <c r="F18" s="471"/>
      <c r="G18" s="471"/>
      <c r="H18" s="471"/>
      <c r="I18" s="471"/>
      <c r="J18" s="471"/>
      <c r="K18" s="471"/>
      <c r="L18" s="471"/>
      <c r="M18" s="471"/>
      <c r="N18" s="468"/>
    </row>
    <row r="19" spans="1:14" s="271" customFormat="1" x14ac:dyDescent="0.2">
      <c r="A19" s="525"/>
      <c r="B19" s="866"/>
      <c r="C19" s="876"/>
      <c r="D19" s="876"/>
      <c r="E19" s="876"/>
      <c r="F19" s="876"/>
      <c r="G19" s="876"/>
      <c r="H19" s="876"/>
      <c r="I19" s="876"/>
      <c r="J19" s="876"/>
      <c r="K19" s="876"/>
      <c r="L19" s="876"/>
      <c r="M19" s="876"/>
      <c r="N19" s="877"/>
    </row>
    <row r="20" spans="1:14" s="271" customFormat="1" x14ac:dyDescent="0.2">
      <c r="A20" s="526"/>
      <c r="B20" s="866"/>
      <c r="C20" s="875"/>
      <c r="D20" s="875"/>
      <c r="E20" s="875"/>
      <c r="F20" s="875"/>
      <c r="G20" s="875"/>
      <c r="H20" s="875"/>
      <c r="I20" s="875"/>
      <c r="J20" s="875"/>
      <c r="K20" s="875"/>
      <c r="L20" s="875"/>
      <c r="M20" s="875"/>
      <c r="N20" s="867"/>
    </row>
    <row r="21" spans="1:14" s="271" customFormat="1" x14ac:dyDescent="0.2">
      <c r="A21" s="526"/>
      <c r="B21" s="866"/>
      <c r="C21" s="875"/>
      <c r="D21" s="875"/>
      <c r="E21" s="875"/>
      <c r="F21" s="875"/>
      <c r="G21" s="875"/>
      <c r="H21" s="875"/>
      <c r="I21" s="875"/>
      <c r="J21" s="875"/>
      <c r="K21" s="875"/>
      <c r="L21" s="875"/>
      <c r="M21" s="875"/>
      <c r="N21" s="867"/>
    </row>
    <row r="22" spans="1:14" s="271" customFormat="1" x14ac:dyDescent="0.2">
      <c r="A22" s="526"/>
      <c r="B22" s="866"/>
      <c r="C22" s="876"/>
      <c r="D22" s="876"/>
      <c r="E22" s="876"/>
      <c r="F22" s="876"/>
      <c r="G22" s="876"/>
      <c r="H22" s="876"/>
      <c r="I22" s="876"/>
      <c r="J22" s="876"/>
      <c r="K22" s="876"/>
      <c r="L22" s="876"/>
      <c r="M22" s="876"/>
      <c r="N22" s="877"/>
    </row>
    <row r="23" spans="1:14" s="271" customFormat="1" x14ac:dyDescent="0.2">
      <c r="A23" s="526"/>
      <c r="B23" s="866"/>
      <c r="C23" s="875"/>
      <c r="D23" s="875"/>
      <c r="E23" s="875"/>
      <c r="F23" s="875"/>
      <c r="G23" s="875"/>
      <c r="H23" s="875"/>
      <c r="I23" s="875"/>
      <c r="J23" s="875"/>
      <c r="K23" s="875"/>
      <c r="L23" s="875"/>
      <c r="M23" s="875"/>
      <c r="N23" s="867"/>
    </row>
    <row r="24" spans="1:14" s="271" customFormat="1" x14ac:dyDescent="0.2">
      <c r="A24" s="526"/>
      <c r="B24" s="866"/>
      <c r="C24" s="875"/>
      <c r="D24" s="875"/>
      <c r="E24" s="875"/>
      <c r="F24" s="875"/>
      <c r="G24" s="875"/>
      <c r="H24" s="875"/>
      <c r="I24" s="875"/>
      <c r="J24" s="875"/>
      <c r="K24" s="875"/>
      <c r="L24" s="875"/>
      <c r="M24" s="875"/>
      <c r="N24" s="867"/>
    </row>
    <row r="25" spans="1:14" s="271" customFormat="1" x14ac:dyDescent="0.2">
      <c r="A25" s="526"/>
      <c r="B25" s="866"/>
      <c r="C25" s="875"/>
      <c r="D25" s="875"/>
      <c r="E25" s="875"/>
      <c r="F25" s="875"/>
      <c r="G25" s="875"/>
      <c r="H25" s="875"/>
      <c r="I25" s="875"/>
      <c r="J25" s="875"/>
      <c r="K25" s="875"/>
      <c r="L25" s="875"/>
      <c r="M25" s="875"/>
      <c r="N25" s="867"/>
    </row>
    <row r="26" spans="1:14" s="271" customFormat="1" x14ac:dyDescent="0.2">
      <c r="A26" s="526"/>
      <c r="B26" s="866"/>
      <c r="C26" s="875"/>
      <c r="D26" s="875"/>
      <c r="E26" s="875"/>
      <c r="F26" s="875"/>
      <c r="G26" s="875"/>
      <c r="H26" s="875"/>
      <c r="I26" s="875"/>
      <c r="J26" s="875"/>
      <c r="K26" s="875"/>
      <c r="L26" s="875"/>
      <c r="M26" s="875"/>
      <c r="N26" s="867"/>
    </row>
    <row r="27" spans="1:14" s="271" customFormat="1" x14ac:dyDescent="0.2">
      <c r="A27" s="526"/>
      <c r="B27" s="866"/>
      <c r="C27" s="875"/>
      <c r="D27" s="875"/>
      <c r="E27" s="875"/>
      <c r="F27" s="875"/>
      <c r="G27" s="875"/>
      <c r="H27" s="875"/>
      <c r="I27" s="875"/>
      <c r="J27" s="875"/>
      <c r="K27" s="875"/>
      <c r="L27" s="875"/>
      <c r="M27" s="875"/>
      <c r="N27" s="867"/>
    </row>
    <row r="28" spans="1:14" s="271" customFormat="1" x14ac:dyDescent="0.2">
      <c r="A28" s="527"/>
      <c r="B28" s="872" t="s">
        <v>4520</v>
      </c>
      <c r="C28" s="873"/>
      <c r="D28" s="873"/>
      <c r="E28" s="873"/>
      <c r="F28" s="873"/>
      <c r="G28" s="873"/>
      <c r="H28" s="873"/>
      <c r="I28" s="873"/>
      <c r="J28" s="873"/>
      <c r="K28" s="873"/>
      <c r="L28" s="873"/>
      <c r="M28" s="873"/>
      <c r="N28" s="874"/>
    </row>
    <row r="29" spans="1:14" x14ac:dyDescent="0.2">
      <c r="A29" s="528"/>
    </row>
  </sheetData>
  <mergeCells count="25">
    <mergeCell ref="B28:N28"/>
    <mergeCell ref="B22:N22"/>
    <mergeCell ref="B23:N23"/>
    <mergeCell ref="B24:N24"/>
    <mergeCell ref="B25:N25"/>
    <mergeCell ref="B26:N26"/>
    <mergeCell ref="B27:N27"/>
    <mergeCell ref="B21:N21"/>
    <mergeCell ref="B9:N9"/>
    <mergeCell ref="B10:N10"/>
    <mergeCell ref="B11:N11"/>
    <mergeCell ref="B12:N12"/>
    <mergeCell ref="B13:N13"/>
    <mergeCell ref="B14:N14"/>
    <mergeCell ref="B15:N15"/>
    <mergeCell ref="B16:N16"/>
    <mergeCell ref="B17:N17"/>
    <mergeCell ref="B19:N19"/>
    <mergeCell ref="B20:N20"/>
    <mergeCell ref="B8:N8"/>
    <mergeCell ref="C1:D1"/>
    <mergeCell ref="C2:D2"/>
    <mergeCell ref="C3:D3"/>
    <mergeCell ref="A5:A7"/>
    <mergeCell ref="B5:N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35"/>
  <sheetViews>
    <sheetView topLeftCell="A211" workbookViewId="0">
      <selection activeCell="N58" sqref="N8:N58"/>
    </sheetView>
  </sheetViews>
  <sheetFormatPr defaultColWidth="8.77734375" defaultRowHeight="15" x14ac:dyDescent="0.2"/>
  <cols>
    <col min="1" max="1" width="8.33203125" style="105" customWidth="1"/>
    <col min="2" max="2" width="18.77734375" style="105" hidden="1" customWidth="1"/>
    <col min="3" max="3" width="19.21875" style="105" hidden="1" customWidth="1"/>
    <col min="4" max="7" width="15.5546875" style="105" hidden="1" customWidth="1"/>
    <col min="8" max="8" width="27.5546875" style="105" customWidth="1"/>
    <col min="9" max="9" width="51.33203125" style="105" customWidth="1"/>
    <col min="10" max="11" width="12.44140625" style="248" hidden="1" customWidth="1"/>
    <col min="12" max="12" width="18" style="105" customWidth="1"/>
    <col min="13" max="15" width="21.77734375" style="243" customWidth="1"/>
    <col min="16" max="16" width="21.77734375" style="105" customWidth="1"/>
    <col min="17" max="17" width="21.77734375" style="247" customWidth="1"/>
    <col min="18" max="21" width="21.77734375" style="105" customWidth="1"/>
    <col min="22" max="22" width="19.21875" style="105" customWidth="1"/>
    <col min="23" max="23" width="34.33203125" style="105" customWidth="1"/>
    <col min="24" max="24" width="11.5546875" style="105" customWidth="1"/>
    <col min="25" max="25" width="9.6640625" style="105" bestFit="1" customWidth="1"/>
    <col min="26" max="26" width="7.77734375" style="105" customWidth="1"/>
    <col min="27" max="27" width="12.6640625" style="105" customWidth="1"/>
    <col min="28" max="29" width="12.5546875" style="105" customWidth="1"/>
    <col min="30" max="16384" width="8.77734375" style="105"/>
  </cols>
  <sheetData>
    <row r="1" spans="1:23" ht="16.5" x14ac:dyDescent="0.25">
      <c r="B1" s="106" t="s">
        <v>3</v>
      </c>
      <c r="C1" s="107"/>
      <c r="D1" s="107"/>
      <c r="E1" s="107"/>
      <c r="F1" s="107"/>
      <c r="G1" s="107"/>
      <c r="H1" s="866" t="s">
        <v>3342</v>
      </c>
      <c r="I1" s="867"/>
      <c r="J1" s="242"/>
      <c r="K1" s="242"/>
      <c r="L1" s="109"/>
      <c r="Q1" s="244"/>
    </row>
    <row r="2" spans="1:23" ht="15.75" x14ac:dyDescent="0.2">
      <c r="B2" s="106" t="s">
        <v>4</v>
      </c>
      <c r="C2" s="107"/>
      <c r="D2" s="107"/>
      <c r="E2" s="107"/>
      <c r="F2" s="107"/>
      <c r="G2" s="107"/>
      <c r="H2" s="868">
        <v>42444</v>
      </c>
      <c r="I2" s="869"/>
      <c r="J2" s="245"/>
      <c r="K2" s="245"/>
      <c r="L2" s="111"/>
      <c r="N2" s="241"/>
      <c r="O2" s="241"/>
      <c r="P2" s="112"/>
      <c r="Q2" s="244"/>
      <c r="R2" s="110"/>
      <c r="U2" s="113"/>
    </row>
    <row r="3" spans="1:23" ht="15.75" x14ac:dyDescent="0.2">
      <c r="B3" s="106" t="s">
        <v>5</v>
      </c>
      <c r="C3" s="107"/>
      <c r="D3" s="107"/>
      <c r="E3" s="107"/>
      <c r="F3" s="107"/>
      <c r="G3" s="107"/>
      <c r="H3" s="870" t="s">
        <v>3343</v>
      </c>
      <c r="I3" s="871"/>
      <c r="J3" s="246"/>
      <c r="K3" s="246"/>
      <c r="L3" s="109"/>
    </row>
    <row r="4" spans="1:23" ht="15.75" x14ac:dyDescent="0.2">
      <c r="B4" s="114"/>
      <c r="C4" s="114"/>
      <c r="D4" s="114"/>
      <c r="E4" s="114"/>
      <c r="F4" s="114"/>
      <c r="G4" s="114"/>
      <c r="H4" s="115"/>
    </row>
    <row r="5" spans="1:23" x14ac:dyDescent="0.2">
      <c r="A5" s="905" t="s">
        <v>10</v>
      </c>
      <c r="B5" s="905" t="s">
        <v>9</v>
      </c>
      <c r="C5" s="905" t="s">
        <v>3344</v>
      </c>
      <c r="D5" s="905" t="s">
        <v>3345</v>
      </c>
      <c r="E5" s="905" t="s">
        <v>3346</v>
      </c>
      <c r="F5" s="905" t="s">
        <v>4396</v>
      </c>
      <c r="G5" s="905" t="s">
        <v>3348</v>
      </c>
      <c r="H5" s="905" t="s">
        <v>16</v>
      </c>
      <c r="I5" s="905" t="s">
        <v>2</v>
      </c>
      <c r="J5" s="911" t="s">
        <v>4397</v>
      </c>
      <c r="K5" s="249" t="s">
        <v>4398</v>
      </c>
      <c r="L5" s="905" t="s">
        <v>17</v>
      </c>
      <c r="M5" s="898" t="s">
        <v>29</v>
      </c>
      <c r="N5" s="898" t="s">
        <v>37</v>
      </c>
      <c r="O5" s="898" t="s">
        <v>4399</v>
      </c>
      <c r="P5" s="905" t="s">
        <v>18</v>
      </c>
      <c r="Q5" s="909" t="s">
        <v>11</v>
      </c>
      <c r="R5" s="905" t="s">
        <v>12</v>
      </c>
      <c r="S5" s="905" t="s">
        <v>13</v>
      </c>
      <c r="T5" s="905" t="s">
        <v>1</v>
      </c>
      <c r="U5" s="905" t="s">
        <v>30</v>
      </c>
      <c r="V5" s="905" t="s">
        <v>14</v>
      </c>
    </row>
    <row r="6" spans="1:23" x14ac:dyDescent="0.2">
      <c r="A6" s="901"/>
      <c r="B6" s="905"/>
      <c r="C6" s="905"/>
      <c r="D6" s="905"/>
      <c r="E6" s="905"/>
      <c r="F6" s="905"/>
      <c r="G6" s="905"/>
      <c r="H6" s="905"/>
      <c r="I6" s="905"/>
      <c r="J6" s="912"/>
      <c r="K6" s="249"/>
      <c r="L6" s="905"/>
      <c r="M6" s="898"/>
      <c r="N6" s="898"/>
      <c r="O6" s="898"/>
      <c r="P6" s="905"/>
      <c r="Q6" s="909"/>
      <c r="R6" s="905"/>
      <c r="S6" s="905"/>
      <c r="T6" s="905"/>
      <c r="U6" s="905"/>
      <c r="V6" s="905"/>
    </row>
    <row r="7" spans="1:23" x14ac:dyDescent="0.2">
      <c r="A7" s="902"/>
      <c r="B7" s="905"/>
      <c r="C7" s="905"/>
      <c r="D7" s="905"/>
      <c r="E7" s="905"/>
      <c r="F7" s="905"/>
      <c r="G7" s="905"/>
      <c r="H7" s="905"/>
      <c r="I7" s="905"/>
      <c r="J7" s="913"/>
      <c r="K7" s="249" t="s">
        <v>4400</v>
      </c>
      <c r="L7" s="905"/>
      <c r="M7" s="898"/>
      <c r="N7" s="898"/>
      <c r="O7" s="898"/>
      <c r="P7" s="905"/>
      <c r="Q7" s="909"/>
      <c r="R7" s="905"/>
      <c r="S7" s="905"/>
      <c r="T7" s="905"/>
      <c r="U7" s="905"/>
      <c r="V7" s="905"/>
    </row>
    <row r="8" spans="1:23" ht="30" x14ac:dyDescent="0.2">
      <c r="A8" s="116">
        <f ca="1">OFFSET(A8,-1,0)+1</f>
        <v>1</v>
      </c>
      <c r="B8" s="117" t="s">
        <v>3351</v>
      </c>
      <c r="C8" s="117" t="s">
        <v>3352</v>
      </c>
      <c r="D8" s="117" t="s">
        <v>3353</v>
      </c>
      <c r="E8" s="117">
        <v>62601</v>
      </c>
      <c r="F8" s="117" t="str">
        <f>CONCATENATE(D8,E8)</f>
        <v>ST-TEMP-62601</v>
      </c>
      <c r="G8" s="117" t="s">
        <v>3351</v>
      </c>
      <c r="H8" s="118" t="s">
        <v>3354</v>
      </c>
      <c r="I8" s="119" t="s">
        <v>3355</v>
      </c>
      <c r="J8" s="250" t="s">
        <v>3356</v>
      </c>
      <c r="K8" s="250" t="s">
        <v>3356</v>
      </c>
      <c r="L8" s="119" t="s">
        <v>4401</v>
      </c>
      <c r="M8" s="251">
        <v>215000</v>
      </c>
      <c r="N8" s="251">
        <v>215000</v>
      </c>
      <c r="O8" s="251">
        <v>215000</v>
      </c>
      <c r="P8" s="121" t="s">
        <v>4402</v>
      </c>
      <c r="Q8" s="252"/>
      <c r="R8" s="121"/>
      <c r="S8" s="122"/>
      <c r="T8" s="122"/>
      <c r="U8" s="122">
        <f t="shared" ref="U8:U58" si="0">O8-S8-T8</f>
        <v>215000</v>
      </c>
      <c r="V8" s="117" t="s">
        <v>4403</v>
      </c>
    </row>
    <row r="9" spans="1:23" s="110" customFormat="1" ht="75" x14ac:dyDescent="0.2">
      <c r="A9" s="116">
        <f ca="1">OFFSET(A9,-1,0)+1</f>
        <v>2</v>
      </c>
      <c r="B9" s="116" t="s">
        <v>3524</v>
      </c>
      <c r="C9" s="116" t="s">
        <v>3525</v>
      </c>
      <c r="D9" s="116" t="s">
        <v>3526</v>
      </c>
      <c r="E9" s="116">
        <v>62737</v>
      </c>
      <c r="F9" s="117" t="str">
        <f>CONCATENATE(D9,E9)</f>
        <v>3-COR-16-62737</v>
      </c>
      <c r="G9" s="116" t="s">
        <v>3524</v>
      </c>
      <c r="H9" s="126" t="s">
        <v>3527</v>
      </c>
      <c r="I9" s="126" t="s">
        <v>3528</v>
      </c>
      <c r="J9" s="250" t="s">
        <v>4404</v>
      </c>
      <c r="K9" s="250" t="s">
        <v>3356</v>
      </c>
      <c r="L9" s="119" t="s">
        <v>4401</v>
      </c>
      <c r="M9" s="253">
        <v>780000</v>
      </c>
      <c r="N9" s="253">
        <v>780000</v>
      </c>
      <c r="O9" s="253">
        <v>780000</v>
      </c>
      <c r="P9" s="121" t="s">
        <v>4405</v>
      </c>
      <c r="Q9" s="124"/>
      <c r="R9" s="124"/>
      <c r="S9" s="125"/>
      <c r="T9" s="125"/>
      <c r="U9" s="122">
        <f t="shared" si="0"/>
        <v>780000</v>
      </c>
      <c r="V9" s="117" t="s">
        <v>3360</v>
      </c>
      <c r="W9" s="105"/>
    </row>
    <row r="10" spans="1:23" s="110" customFormat="1" ht="90" x14ac:dyDescent="0.2">
      <c r="A10" s="116">
        <f ca="1">OFFSET(A10,-1,0)+1</f>
        <v>3</v>
      </c>
      <c r="B10" s="117" t="s">
        <v>3531</v>
      </c>
      <c r="C10" s="117" t="s">
        <v>3532</v>
      </c>
      <c r="D10" s="117" t="s">
        <v>3533</v>
      </c>
      <c r="E10" s="116">
        <v>62738</v>
      </c>
      <c r="F10" s="117" t="str">
        <f>CONCATENATE(D10,E10)</f>
        <v>6-ANW-16-62738</v>
      </c>
      <c r="G10" s="117" t="s">
        <v>3531</v>
      </c>
      <c r="H10" s="118" t="s">
        <v>3534</v>
      </c>
      <c r="I10" s="119" t="s">
        <v>4406</v>
      </c>
      <c r="J10" s="250" t="s">
        <v>4404</v>
      </c>
      <c r="K10" s="250" t="s">
        <v>3356</v>
      </c>
      <c r="L10" s="119" t="s">
        <v>4401</v>
      </c>
      <c r="M10" s="251">
        <v>250000</v>
      </c>
      <c r="N10" s="251">
        <v>250000</v>
      </c>
      <c r="O10" s="251">
        <v>625000</v>
      </c>
      <c r="P10" s="121" t="s">
        <v>4407</v>
      </c>
      <c r="Q10" s="252"/>
      <c r="R10" s="121"/>
      <c r="S10" s="122"/>
      <c r="T10" s="122"/>
      <c r="U10" s="122">
        <f t="shared" si="0"/>
        <v>625000</v>
      </c>
      <c r="V10" s="117" t="s">
        <v>3360</v>
      </c>
      <c r="W10" s="105"/>
    </row>
    <row r="11" spans="1:23" ht="60" x14ac:dyDescent="0.2">
      <c r="A11" s="116">
        <f ca="1">OFFSET(A11,-1,0)+1</f>
        <v>4</v>
      </c>
      <c r="B11" s="123" t="s">
        <v>3366</v>
      </c>
      <c r="C11" s="123" t="s">
        <v>3367</v>
      </c>
      <c r="D11" s="123" t="s">
        <v>3368</v>
      </c>
      <c r="E11" s="117">
        <v>62603</v>
      </c>
      <c r="F11" s="117" t="str">
        <f t="shared" ref="F11:F77" si="1">CONCATENATE(D11,E11)</f>
        <v>2-LUF-16-62603</v>
      </c>
      <c r="G11" s="123" t="s">
        <v>3366</v>
      </c>
      <c r="H11" s="118" t="s">
        <v>3369</v>
      </c>
      <c r="I11" s="119" t="s">
        <v>3370</v>
      </c>
      <c r="J11" s="250" t="s">
        <v>3356</v>
      </c>
      <c r="K11" s="250" t="s">
        <v>3356</v>
      </c>
      <c r="L11" s="119" t="s">
        <v>4401</v>
      </c>
      <c r="M11" s="251">
        <v>200000</v>
      </c>
      <c r="N11" s="251">
        <v>200000</v>
      </c>
      <c r="O11" s="251">
        <v>200000</v>
      </c>
      <c r="P11" s="121" t="s">
        <v>4408</v>
      </c>
      <c r="Q11" s="252">
        <v>0.1</v>
      </c>
      <c r="R11" s="118"/>
      <c r="S11" s="118"/>
      <c r="T11" s="118"/>
      <c r="U11" s="122">
        <f t="shared" si="0"/>
        <v>200000</v>
      </c>
      <c r="V11" s="117" t="s">
        <v>3360</v>
      </c>
    </row>
    <row r="12" spans="1:23" ht="75" x14ac:dyDescent="0.2">
      <c r="A12" s="116">
        <f t="shared" ref="A12:A81" ca="1" si="2">OFFSET(A12,-1,0)+1</f>
        <v>5</v>
      </c>
      <c r="B12" s="123" t="s">
        <v>3382</v>
      </c>
      <c r="C12" s="123" t="s">
        <v>3383</v>
      </c>
      <c r="D12" s="123" t="s">
        <v>3384</v>
      </c>
      <c r="E12" s="117">
        <v>62606</v>
      </c>
      <c r="F12" s="117" t="str">
        <f t="shared" si="1"/>
        <v>1-GAR-16-62606</v>
      </c>
      <c r="G12" s="123" t="s">
        <v>3382</v>
      </c>
      <c r="H12" s="118" t="s">
        <v>4409</v>
      </c>
      <c r="I12" s="119" t="s">
        <v>3386</v>
      </c>
      <c r="J12" s="250" t="s">
        <v>3356</v>
      </c>
      <c r="K12" s="250" t="s">
        <v>3356</v>
      </c>
      <c r="L12" s="119" t="s">
        <v>4401</v>
      </c>
      <c r="M12" s="251">
        <v>400000</v>
      </c>
      <c r="N12" s="251">
        <v>400000</v>
      </c>
      <c r="O12" s="251">
        <v>400000</v>
      </c>
      <c r="P12" s="121" t="s">
        <v>4410</v>
      </c>
      <c r="Q12" s="252"/>
      <c r="R12" s="118"/>
      <c r="S12" s="118"/>
      <c r="T12" s="118"/>
      <c r="U12" s="122">
        <f t="shared" si="0"/>
        <v>400000</v>
      </c>
      <c r="V12" s="117" t="s">
        <v>3360</v>
      </c>
      <c r="W12" s="110"/>
    </row>
    <row r="13" spans="1:23" ht="60" x14ac:dyDescent="0.2">
      <c r="A13" s="116">
        <f t="shared" ca="1" si="2"/>
        <v>6</v>
      </c>
      <c r="B13" s="123" t="s">
        <v>3388</v>
      </c>
      <c r="C13" s="123" t="s">
        <v>3389</v>
      </c>
      <c r="D13" s="123" t="s">
        <v>3390</v>
      </c>
      <c r="E13" s="117">
        <v>62607</v>
      </c>
      <c r="F13" s="117" t="str">
        <f t="shared" si="1"/>
        <v>1-HUR-16-62607</v>
      </c>
      <c r="G13" s="123" t="s">
        <v>3388</v>
      </c>
      <c r="H13" s="118" t="s">
        <v>3391</v>
      </c>
      <c r="I13" s="119" t="s">
        <v>3392</v>
      </c>
      <c r="J13" s="250" t="s">
        <v>3356</v>
      </c>
      <c r="K13" s="250" t="s">
        <v>3356</v>
      </c>
      <c r="L13" s="119" t="s">
        <v>4401</v>
      </c>
      <c r="M13" s="251">
        <v>302623</v>
      </c>
      <c r="N13" s="251">
        <v>302623</v>
      </c>
      <c r="O13" s="251">
        <v>302623</v>
      </c>
      <c r="P13" s="121" t="s">
        <v>4411</v>
      </c>
      <c r="Q13" s="252"/>
      <c r="R13" s="118"/>
      <c r="S13" s="118"/>
      <c r="T13" s="118"/>
      <c r="U13" s="122">
        <f t="shared" si="0"/>
        <v>302623</v>
      </c>
      <c r="V13" s="117" t="s">
        <v>3360</v>
      </c>
      <c r="W13" s="110"/>
    </row>
    <row r="14" spans="1:23" ht="75" x14ac:dyDescent="0.2">
      <c r="A14" s="116">
        <f t="shared" ca="1" si="2"/>
        <v>7</v>
      </c>
      <c r="B14" s="123" t="s">
        <v>3393</v>
      </c>
      <c r="C14" s="123" t="s">
        <v>3394</v>
      </c>
      <c r="D14" s="123" t="s">
        <v>3395</v>
      </c>
      <c r="E14" s="117">
        <v>62608</v>
      </c>
      <c r="F14" s="117" t="str">
        <f t="shared" si="1"/>
        <v>5-WIC-16-62608</v>
      </c>
      <c r="G14" s="123" t="s">
        <v>3393</v>
      </c>
      <c r="H14" s="118" t="s">
        <v>3396</v>
      </c>
      <c r="I14" s="119" t="s">
        <v>3397</v>
      </c>
      <c r="J14" s="250" t="s">
        <v>3356</v>
      </c>
      <c r="K14" s="250" t="s">
        <v>3356</v>
      </c>
      <c r="L14" s="119" t="s">
        <v>4401</v>
      </c>
      <c r="M14" s="251">
        <v>200000</v>
      </c>
      <c r="N14" s="251">
        <v>200000</v>
      </c>
      <c r="O14" s="251">
        <v>200000</v>
      </c>
      <c r="P14" s="121" t="s">
        <v>4412</v>
      </c>
      <c r="Q14" s="252">
        <v>0.1</v>
      </c>
      <c r="R14" s="118"/>
      <c r="S14" s="118"/>
      <c r="T14" s="118"/>
      <c r="U14" s="122">
        <f t="shared" si="0"/>
        <v>200000</v>
      </c>
      <c r="V14" s="117" t="s">
        <v>3360</v>
      </c>
    </row>
    <row r="15" spans="1:23" s="110" customFormat="1" ht="60" x14ac:dyDescent="0.2">
      <c r="A15" s="116">
        <f t="shared" ca="1" si="2"/>
        <v>8</v>
      </c>
      <c r="B15" s="123" t="s">
        <v>3399</v>
      </c>
      <c r="C15" s="123" t="s">
        <v>3400</v>
      </c>
      <c r="D15" s="123" t="s">
        <v>3401</v>
      </c>
      <c r="E15" s="117">
        <v>62609</v>
      </c>
      <c r="F15" s="117" t="str">
        <f t="shared" si="1"/>
        <v>2-BEU-16-62609</v>
      </c>
      <c r="G15" s="123" t="s">
        <v>3399</v>
      </c>
      <c r="H15" s="118" t="s">
        <v>3402</v>
      </c>
      <c r="I15" s="119" t="s">
        <v>3403</v>
      </c>
      <c r="J15" s="250" t="s">
        <v>3356</v>
      </c>
      <c r="K15" s="250" t="s">
        <v>3356</v>
      </c>
      <c r="L15" s="119" t="s">
        <v>4401</v>
      </c>
      <c r="M15" s="251">
        <v>315000</v>
      </c>
      <c r="N15" s="251">
        <v>315000</v>
      </c>
      <c r="O15" s="251">
        <v>315000</v>
      </c>
      <c r="P15" s="121" t="s">
        <v>4413</v>
      </c>
      <c r="Q15" s="252"/>
      <c r="R15" s="118"/>
      <c r="S15" s="118"/>
      <c r="T15" s="118"/>
      <c r="U15" s="122">
        <f t="shared" si="0"/>
        <v>315000</v>
      </c>
      <c r="V15" s="117" t="s">
        <v>3360</v>
      </c>
      <c r="W15" s="105"/>
    </row>
    <row r="16" spans="1:23" s="110" customFormat="1" ht="60" x14ac:dyDescent="0.2">
      <c r="A16" s="116">
        <f t="shared" ca="1" si="2"/>
        <v>9</v>
      </c>
      <c r="B16" s="117" t="s">
        <v>3404</v>
      </c>
      <c r="C16" s="117" t="s">
        <v>3405</v>
      </c>
      <c r="D16" s="117" t="s">
        <v>3406</v>
      </c>
      <c r="E16" s="117">
        <v>62610</v>
      </c>
      <c r="F16" s="117" t="str">
        <f t="shared" si="1"/>
        <v>3-LAR-16-62610</v>
      </c>
      <c r="G16" s="117" t="s">
        <v>3404</v>
      </c>
      <c r="H16" s="118" t="s">
        <v>3407</v>
      </c>
      <c r="I16" s="119" t="s">
        <v>3408</v>
      </c>
      <c r="J16" s="250" t="s">
        <v>3356</v>
      </c>
      <c r="K16" s="250" t="s">
        <v>3356</v>
      </c>
      <c r="L16" s="119" t="s">
        <v>4401</v>
      </c>
      <c r="M16" s="251">
        <v>150000</v>
      </c>
      <c r="N16" s="251">
        <v>150000</v>
      </c>
      <c r="O16" s="251">
        <v>150000</v>
      </c>
      <c r="P16" s="121" t="s">
        <v>4414</v>
      </c>
      <c r="Q16" s="252"/>
      <c r="R16" s="118"/>
      <c r="S16" s="118"/>
      <c r="T16" s="118"/>
      <c r="U16" s="122">
        <f t="shared" si="0"/>
        <v>150000</v>
      </c>
      <c r="V16" s="117" t="s">
        <v>3360</v>
      </c>
    </row>
    <row r="17" spans="1:23" s="110" customFormat="1" ht="60" x14ac:dyDescent="0.2">
      <c r="A17" s="116">
        <f t="shared" ca="1" si="2"/>
        <v>10</v>
      </c>
      <c r="B17" s="123" t="s">
        <v>3410</v>
      </c>
      <c r="C17" s="123" t="s">
        <v>3411</v>
      </c>
      <c r="D17" s="123" t="s">
        <v>3412</v>
      </c>
      <c r="E17" s="117">
        <v>62611</v>
      </c>
      <c r="F17" s="117" t="str">
        <f t="shared" si="1"/>
        <v>5-ABI-16-62611</v>
      </c>
      <c r="G17" s="123" t="s">
        <v>3410</v>
      </c>
      <c r="H17" s="118" t="s">
        <v>3413</v>
      </c>
      <c r="I17" s="119" t="s">
        <v>3392</v>
      </c>
      <c r="J17" s="250" t="s">
        <v>3356</v>
      </c>
      <c r="K17" s="250" t="s">
        <v>3356</v>
      </c>
      <c r="L17" s="119" t="s">
        <v>4401</v>
      </c>
      <c r="M17" s="251">
        <v>260000</v>
      </c>
      <c r="N17" s="251">
        <v>260000</v>
      </c>
      <c r="O17" s="251">
        <v>260000</v>
      </c>
      <c r="P17" s="121" t="s">
        <v>4415</v>
      </c>
      <c r="Q17" s="252"/>
      <c r="R17" s="118"/>
      <c r="S17" s="118"/>
      <c r="T17" s="118"/>
      <c r="U17" s="122">
        <f t="shared" si="0"/>
        <v>260000</v>
      </c>
      <c r="V17" s="117" t="s">
        <v>3360</v>
      </c>
      <c r="W17" s="105"/>
    </row>
    <row r="18" spans="1:23" s="110" customFormat="1" ht="60" x14ac:dyDescent="0.2">
      <c r="A18" s="116">
        <f t="shared" ca="1" si="2"/>
        <v>11</v>
      </c>
      <c r="B18" s="123" t="s">
        <v>3414</v>
      </c>
      <c r="C18" s="123" t="s">
        <v>3415</v>
      </c>
      <c r="D18" s="123" t="s">
        <v>3416</v>
      </c>
      <c r="E18" s="117">
        <v>62612</v>
      </c>
      <c r="F18" s="117" t="str">
        <f t="shared" si="1"/>
        <v>1-CLE-16-62612</v>
      </c>
      <c r="G18" s="123" t="s">
        <v>3414</v>
      </c>
      <c r="H18" s="118" t="s">
        <v>3417</v>
      </c>
      <c r="I18" s="119" t="s">
        <v>3418</v>
      </c>
      <c r="J18" s="250" t="s">
        <v>3356</v>
      </c>
      <c r="K18" s="250" t="s">
        <v>3356</v>
      </c>
      <c r="L18" s="119" t="s">
        <v>4401</v>
      </c>
      <c r="M18" s="251">
        <v>325000</v>
      </c>
      <c r="N18" s="251">
        <v>325000</v>
      </c>
      <c r="O18" s="251">
        <v>325000</v>
      </c>
      <c r="P18" s="121" t="s">
        <v>4416</v>
      </c>
      <c r="Q18" s="252"/>
      <c r="R18" s="118"/>
      <c r="S18" s="118"/>
      <c r="T18" s="118"/>
      <c r="U18" s="122">
        <f t="shared" si="0"/>
        <v>325000</v>
      </c>
      <c r="V18" s="117" t="s">
        <v>3360</v>
      </c>
    </row>
    <row r="19" spans="1:23" s="110" customFormat="1" ht="60" x14ac:dyDescent="0.2">
      <c r="A19" s="116">
        <f t="shared" ca="1" si="2"/>
        <v>12</v>
      </c>
      <c r="B19" s="123" t="s">
        <v>3419</v>
      </c>
      <c r="C19" s="123" t="s">
        <v>3420</v>
      </c>
      <c r="D19" s="123" t="s">
        <v>3421</v>
      </c>
      <c r="E19" s="117">
        <v>62613</v>
      </c>
      <c r="F19" s="117" t="str">
        <f t="shared" si="1"/>
        <v>5-CHI-16-62613</v>
      </c>
      <c r="G19" s="123" t="s">
        <v>3419</v>
      </c>
      <c r="H19" s="118" t="s">
        <v>3422</v>
      </c>
      <c r="I19" s="119" t="s">
        <v>3423</v>
      </c>
      <c r="J19" s="250" t="s">
        <v>3356</v>
      </c>
      <c r="K19" s="250" t="s">
        <v>3356</v>
      </c>
      <c r="L19" s="119" t="s">
        <v>4401</v>
      </c>
      <c r="M19" s="251">
        <v>500000</v>
      </c>
      <c r="N19" s="251">
        <v>500000</v>
      </c>
      <c r="O19" s="251">
        <v>500000</v>
      </c>
      <c r="P19" s="121" t="s">
        <v>4417</v>
      </c>
      <c r="Q19" s="252"/>
      <c r="R19" s="118"/>
      <c r="S19" s="118"/>
      <c r="T19" s="118"/>
      <c r="U19" s="122">
        <f t="shared" si="0"/>
        <v>500000</v>
      </c>
      <c r="V19" s="117" t="s">
        <v>3360</v>
      </c>
      <c r="W19" s="105"/>
    </row>
    <row r="20" spans="1:23" ht="75" x14ac:dyDescent="0.2">
      <c r="A20" s="116">
        <f t="shared" ca="1" si="2"/>
        <v>13</v>
      </c>
      <c r="B20" s="123" t="s">
        <v>3424</v>
      </c>
      <c r="C20" s="123" t="s">
        <v>3425</v>
      </c>
      <c r="D20" s="123" t="s">
        <v>3426</v>
      </c>
      <c r="E20" s="117">
        <v>62614</v>
      </c>
      <c r="F20" s="117" t="str">
        <f t="shared" si="1"/>
        <v>2-HGR-16-62614</v>
      </c>
      <c r="G20" s="123" t="s">
        <v>3424</v>
      </c>
      <c r="H20" s="118" t="s">
        <v>3427</v>
      </c>
      <c r="I20" s="119" t="s">
        <v>3428</v>
      </c>
      <c r="J20" s="250" t="s">
        <v>3356</v>
      </c>
      <c r="K20" s="250" t="s">
        <v>3356</v>
      </c>
      <c r="L20" s="119" t="s">
        <v>4401</v>
      </c>
      <c r="M20" s="251">
        <v>250000</v>
      </c>
      <c r="N20" s="251">
        <v>250000</v>
      </c>
      <c r="O20" s="251">
        <v>250000</v>
      </c>
      <c r="P20" s="121" t="s">
        <v>4418</v>
      </c>
      <c r="Q20" s="252"/>
      <c r="R20" s="118"/>
      <c r="S20" s="118"/>
      <c r="T20" s="118"/>
      <c r="U20" s="122">
        <f t="shared" si="0"/>
        <v>250000</v>
      </c>
      <c r="V20" s="117" t="s">
        <v>3360</v>
      </c>
    </row>
    <row r="21" spans="1:23" ht="60" x14ac:dyDescent="0.2">
      <c r="A21" s="116">
        <f t="shared" ca="1" si="2"/>
        <v>14</v>
      </c>
      <c r="B21" s="116" t="s">
        <v>3430</v>
      </c>
      <c r="C21" s="116" t="s">
        <v>3431</v>
      </c>
      <c r="D21" s="116" t="s">
        <v>3432</v>
      </c>
      <c r="E21" s="117">
        <v>62615</v>
      </c>
      <c r="F21" s="117" t="str">
        <f t="shared" si="1"/>
        <v>4-ODE-16-62615</v>
      </c>
      <c r="G21" s="116" t="s">
        <v>3430</v>
      </c>
      <c r="H21" s="126" t="s">
        <v>3433</v>
      </c>
      <c r="I21" s="119" t="s">
        <v>3392</v>
      </c>
      <c r="J21" s="250" t="s">
        <v>3356</v>
      </c>
      <c r="K21" s="250" t="s">
        <v>3356</v>
      </c>
      <c r="L21" s="119" t="s">
        <v>4401</v>
      </c>
      <c r="M21" s="253">
        <v>150714</v>
      </c>
      <c r="N21" s="253">
        <v>150714</v>
      </c>
      <c r="O21" s="253">
        <v>150714</v>
      </c>
      <c r="P21" s="121" t="s">
        <v>4419</v>
      </c>
      <c r="Q21" s="124"/>
      <c r="R21" s="124"/>
      <c r="S21" s="125"/>
      <c r="T21" s="125"/>
      <c r="U21" s="122">
        <f t="shared" si="0"/>
        <v>150714</v>
      </c>
      <c r="V21" s="117" t="s">
        <v>3360</v>
      </c>
    </row>
    <row r="22" spans="1:23" ht="75" x14ac:dyDescent="0.2">
      <c r="A22" s="116">
        <f t="shared" ca="1" si="2"/>
        <v>15</v>
      </c>
      <c r="B22" s="117" t="s">
        <v>3434</v>
      </c>
      <c r="C22" s="117" t="s">
        <v>3435</v>
      </c>
      <c r="D22" s="117" t="s">
        <v>3436</v>
      </c>
      <c r="E22" s="117">
        <v>62616</v>
      </c>
      <c r="F22" s="117" t="str">
        <f t="shared" si="1"/>
        <v>4-GAT-16-62616</v>
      </c>
      <c r="G22" s="117" t="s">
        <v>3434</v>
      </c>
      <c r="H22" s="118" t="s">
        <v>3437</v>
      </c>
      <c r="I22" s="119" t="s">
        <v>3392</v>
      </c>
      <c r="J22" s="250" t="s">
        <v>3356</v>
      </c>
      <c r="K22" s="250" t="s">
        <v>3356</v>
      </c>
      <c r="L22" s="119" t="s">
        <v>4401</v>
      </c>
      <c r="M22" s="254">
        <v>200000</v>
      </c>
      <c r="N22" s="254">
        <v>200000</v>
      </c>
      <c r="O22" s="254">
        <v>200000</v>
      </c>
      <c r="P22" s="121" t="s">
        <v>4420</v>
      </c>
      <c r="Q22" s="252"/>
      <c r="R22" s="118"/>
      <c r="S22" s="118"/>
      <c r="T22" s="118"/>
      <c r="U22" s="122">
        <f t="shared" si="0"/>
        <v>200000</v>
      </c>
      <c r="V22" s="117" t="s">
        <v>3360</v>
      </c>
    </row>
    <row r="23" spans="1:23" s="110" customFormat="1" ht="60" x14ac:dyDescent="0.2">
      <c r="A23" s="116">
        <f t="shared" ca="1" si="2"/>
        <v>16</v>
      </c>
      <c r="B23" s="117" t="s">
        <v>3438</v>
      </c>
      <c r="C23" s="117" t="s">
        <v>3439</v>
      </c>
      <c r="D23" s="117" t="s">
        <v>3440</v>
      </c>
      <c r="E23" s="117">
        <v>62617</v>
      </c>
      <c r="F23" s="117" t="str">
        <f t="shared" si="1"/>
        <v>HQ-L-16-62617</v>
      </c>
      <c r="G23" s="117" t="s">
        <v>3438</v>
      </c>
      <c r="H23" s="118" t="s">
        <v>3441</v>
      </c>
      <c r="I23" s="126" t="s">
        <v>3442</v>
      </c>
      <c r="J23" s="250" t="s">
        <v>3356</v>
      </c>
      <c r="K23" s="250" t="s">
        <v>3356</v>
      </c>
      <c r="L23" s="119" t="s">
        <v>4401</v>
      </c>
      <c r="M23" s="255">
        <v>78000</v>
      </c>
      <c r="N23" s="255">
        <v>78000</v>
      </c>
      <c r="O23" s="255">
        <v>78000</v>
      </c>
      <c r="P23" s="121" t="s">
        <v>4421</v>
      </c>
      <c r="Q23" s="252"/>
      <c r="R23" s="118"/>
      <c r="S23" s="118"/>
      <c r="T23" s="118"/>
      <c r="U23" s="122">
        <f t="shared" si="0"/>
        <v>78000</v>
      </c>
      <c r="V23" s="117" t="s">
        <v>3360</v>
      </c>
    </row>
    <row r="24" spans="1:23" s="110" customFormat="1" ht="60" x14ac:dyDescent="0.2">
      <c r="A24" s="116">
        <f t="shared" ca="1" si="2"/>
        <v>17</v>
      </c>
      <c r="B24" s="117" t="s">
        <v>3443</v>
      </c>
      <c r="C24" s="117" t="s">
        <v>3444</v>
      </c>
      <c r="D24" s="117" t="s">
        <v>3445</v>
      </c>
      <c r="E24" s="117">
        <v>62618</v>
      </c>
      <c r="F24" s="117" t="str">
        <f t="shared" si="1"/>
        <v>HQ-GA-16-62618</v>
      </c>
      <c r="G24" s="117" t="s">
        <v>3443</v>
      </c>
      <c r="H24" s="118" t="s">
        <v>3446</v>
      </c>
      <c r="I24" s="126" t="s">
        <v>3447</v>
      </c>
      <c r="J24" s="250" t="s">
        <v>3356</v>
      </c>
      <c r="K24" s="250" t="s">
        <v>3356</v>
      </c>
      <c r="L24" s="119" t="s">
        <v>4401</v>
      </c>
      <c r="M24" s="255">
        <v>769600</v>
      </c>
      <c r="N24" s="255">
        <v>769600</v>
      </c>
      <c r="O24" s="255">
        <v>769600</v>
      </c>
      <c r="P24" s="121" t="s">
        <v>4422</v>
      </c>
      <c r="Q24" s="252"/>
      <c r="R24" s="118"/>
      <c r="S24" s="118"/>
      <c r="T24" s="118"/>
      <c r="U24" s="122">
        <f t="shared" si="0"/>
        <v>769600</v>
      </c>
      <c r="V24" s="117" t="s">
        <v>3360</v>
      </c>
    </row>
    <row r="25" spans="1:23" s="110" customFormat="1" ht="60" x14ac:dyDescent="0.2">
      <c r="A25" s="116">
        <f t="shared" ca="1" si="2"/>
        <v>18</v>
      </c>
      <c r="B25" s="117" t="s">
        <v>3448</v>
      </c>
      <c r="C25" s="117" t="s">
        <v>3449</v>
      </c>
      <c r="D25" s="117" t="s">
        <v>3450</v>
      </c>
      <c r="E25" s="117">
        <v>62619</v>
      </c>
      <c r="F25" s="117" t="str">
        <f t="shared" si="1"/>
        <v>HQ-E-16-62619</v>
      </c>
      <c r="G25" s="117" t="s">
        <v>3448</v>
      </c>
      <c r="H25" s="118" t="s">
        <v>3451</v>
      </c>
      <c r="I25" s="126" t="s">
        <v>3452</v>
      </c>
      <c r="J25" s="250" t="s">
        <v>3356</v>
      </c>
      <c r="K25" s="250" t="s">
        <v>3356</v>
      </c>
      <c r="L25" s="119" t="s">
        <v>4401</v>
      </c>
      <c r="M25" s="255">
        <v>78000</v>
      </c>
      <c r="N25" s="255">
        <v>78000</v>
      </c>
      <c r="O25" s="255">
        <v>78000</v>
      </c>
      <c r="P25" s="121" t="s">
        <v>4422</v>
      </c>
      <c r="Q25" s="252"/>
      <c r="R25" s="118"/>
      <c r="S25" s="118"/>
      <c r="T25" s="118"/>
      <c r="U25" s="122">
        <f t="shared" si="0"/>
        <v>78000</v>
      </c>
      <c r="V25" s="117" t="s">
        <v>3360</v>
      </c>
    </row>
    <row r="26" spans="1:23" s="110" customFormat="1" ht="60" x14ac:dyDescent="0.2">
      <c r="A26" s="116">
        <f t="shared" ca="1" si="2"/>
        <v>19</v>
      </c>
      <c r="B26" s="117" t="s">
        <v>3453</v>
      </c>
      <c r="C26" s="117" t="s">
        <v>3454</v>
      </c>
      <c r="D26" s="117" t="s">
        <v>3455</v>
      </c>
      <c r="E26" s="117">
        <v>62620</v>
      </c>
      <c r="F26" s="117" t="str">
        <f t="shared" si="1"/>
        <v>HQ-C-16-62620</v>
      </c>
      <c r="G26" s="117" t="s">
        <v>3453</v>
      </c>
      <c r="H26" s="118" t="s">
        <v>3456</v>
      </c>
      <c r="I26" s="126" t="s">
        <v>3457</v>
      </c>
      <c r="J26" s="250" t="s">
        <v>3356</v>
      </c>
      <c r="K26" s="250" t="s">
        <v>3356</v>
      </c>
      <c r="L26" s="119" t="s">
        <v>4401</v>
      </c>
      <c r="M26" s="255">
        <v>520000</v>
      </c>
      <c r="N26" s="255">
        <v>520000</v>
      </c>
      <c r="O26" s="255">
        <v>520000</v>
      </c>
      <c r="P26" s="121" t="s">
        <v>4413</v>
      </c>
      <c r="Q26" s="252"/>
      <c r="R26" s="121"/>
      <c r="S26" s="122"/>
      <c r="T26" s="122"/>
      <c r="U26" s="122">
        <f t="shared" si="0"/>
        <v>520000</v>
      </c>
      <c r="V26" s="117" t="s">
        <v>3360</v>
      </c>
    </row>
    <row r="27" spans="1:23" s="110" customFormat="1" ht="60" x14ac:dyDescent="0.2">
      <c r="A27" s="116">
        <f t="shared" ca="1" si="2"/>
        <v>20</v>
      </c>
      <c r="B27" s="117" t="s">
        <v>3458</v>
      </c>
      <c r="C27" s="117" t="s">
        <v>3459</v>
      </c>
      <c r="D27" s="117" t="s">
        <v>3460</v>
      </c>
      <c r="E27" s="117">
        <v>62621</v>
      </c>
      <c r="F27" s="117" t="str">
        <f t="shared" si="1"/>
        <v>HQ-A-16-62621</v>
      </c>
      <c r="G27" s="117" t="s">
        <v>3458</v>
      </c>
      <c r="H27" s="118" t="s">
        <v>3461</v>
      </c>
      <c r="I27" s="126" t="s">
        <v>3462</v>
      </c>
      <c r="J27" s="250" t="s">
        <v>3356</v>
      </c>
      <c r="K27" s="250" t="s">
        <v>3356</v>
      </c>
      <c r="L27" s="119" t="s">
        <v>4401</v>
      </c>
      <c r="M27" s="255">
        <v>1040000</v>
      </c>
      <c r="N27" s="255">
        <v>1040000</v>
      </c>
      <c r="O27" s="255">
        <v>1040000</v>
      </c>
      <c r="P27" s="121" t="s">
        <v>4413</v>
      </c>
      <c r="Q27" s="252"/>
      <c r="R27" s="121"/>
      <c r="S27" s="122"/>
      <c r="T27" s="122"/>
      <c r="U27" s="122">
        <f t="shared" si="0"/>
        <v>1040000</v>
      </c>
      <c r="V27" s="117" t="s">
        <v>3360</v>
      </c>
      <c r="W27" s="105"/>
    </row>
    <row r="28" spans="1:23" s="110" customFormat="1" ht="60" x14ac:dyDescent="0.2">
      <c r="A28" s="116">
        <f t="shared" ca="1" si="2"/>
        <v>21</v>
      </c>
      <c r="B28" s="117" t="s">
        <v>3463</v>
      </c>
      <c r="C28" s="117" t="s">
        <v>3449</v>
      </c>
      <c r="D28" s="117" t="s">
        <v>3450</v>
      </c>
      <c r="E28" s="117">
        <v>62622</v>
      </c>
      <c r="F28" s="117" t="str">
        <f t="shared" si="1"/>
        <v>HQ-E-16-62622</v>
      </c>
      <c r="G28" s="117" t="s">
        <v>3463</v>
      </c>
      <c r="H28" s="118" t="s">
        <v>3464</v>
      </c>
      <c r="I28" s="126" t="s">
        <v>3465</v>
      </c>
      <c r="J28" s="250" t="s">
        <v>3356</v>
      </c>
      <c r="K28" s="250" t="s">
        <v>3356</v>
      </c>
      <c r="L28" s="119" t="s">
        <v>4401</v>
      </c>
      <c r="M28" s="255">
        <v>1787058</v>
      </c>
      <c r="N28" s="255">
        <v>1787058</v>
      </c>
      <c r="O28" s="255">
        <v>1787058</v>
      </c>
      <c r="P28" s="121" t="s">
        <v>4423</v>
      </c>
      <c r="Q28" s="252"/>
      <c r="R28" s="121"/>
      <c r="S28" s="122"/>
      <c r="T28" s="122"/>
      <c r="U28" s="122">
        <f t="shared" si="0"/>
        <v>1787058</v>
      </c>
      <c r="V28" s="117" t="s">
        <v>3360</v>
      </c>
    </row>
    <row r="29" spans="1:23" ht="60" x14ac:dyDescent="0.2">
      <c r="A29" s="116">
        <f t="shared" ca="1" si="2"/>
        <v>22</v>
      </c>
      <c r="B29" s="117" t="s">
        <v>3466</v>
      </c>
      <c r="C29" s="117" t="s">
        <v>3467</v>
      </c>
      <c r="D29" s="117" t="s">
        <v>3468</v>
      </c>
      <c r="E29" s="117">
        <v>62623</v>
      </c>
      <c r="F29" s="117" t="str">
        <f t="shared" si="1"/>
        <v>HQ-O-16-62623</v>
      </c>
      <c r="G29" s="117" t="s">
        <v>3466</v>
      </c>
      <c r="H29" s="118" t="s">
        <v>3469</v>
      </c>
      <c r="I29" s="126" t="s">
        <v>3470</v>
      </c>
      <c r="J29" s="250" t="s">
        <v>3356</v>
      </c>
      <c r="K29" s="250" t="s">
        <v>3356</v>
      </c>
      <c r="L29" s="119" t="s">
        <v>4401</v>
      </c>
      <c r="M29" s="255">
        <v>26000</v>
      </c>
      <c r="N29" s="255">
        <v>26000</v>
      </c>
      <c r="O29" s="255">
        <v>26000</v>
      </c>
      <c r="P29" s="121" t="s">
        <v>4423</v>
      </c>
      <c r="Q29" s="252"/>
      <c r="R29" s="118"/>
      <c r="S29" s="118"/>
      <c r="T29" s="118"/>
      <c r="U29" s="122">
        <f t="shared" si="0"/>
        <v>26000</v>
      </c>
      <c r="V29" s="117" t="s">
        <v>3360</v>
      </c>
      <c r="W29" s="110"/>
    </row>
    <row r="30" spans="1:23" ht="75" x14ac:dyDescent="0.2">
      <c r="A30" s="116">
        <f t="shared" ca="1" si="2"/>
        <v>23</v>
      </c>
      <c r="B30" s="123" t="s">
        <v>3472</v>
      </c>
      <c r="C30" s="123" t="s">
        <v>3473</v>
      </c>
      <c r="D30" s="123" t="s">
        <v>3474</v>
      </c>
      <c r="E30" s="117">
        <v>62624</v>
      </c>
      <c r="F30" s="117" t="str">
        <f t="shared" si="1"/>
        <v>2-CON-16-62624</v>
      </c>
      <c r="G30" s="123" t="s">
        <v>3472</v>
      </c>
      <c r="H30" s="118" t="s">
        <v>3475</v>
      </c>
      <c r="I30" s="130" t="s">
        <v>3476</v>
      </c>
      <c r="J30" s="250" t="s">
        <v>3356</v>
      </c>
      <c r="K30" s="250" t="s">
        <v>3356</v>
      </c>
      <c r="L30" s="119" t="s">
        <v>4401</v>
      </c>
      <c r="M30" s="251">
        <f>537368+66502</f>
        <v>603870</v>
      </c>
      <c r="N30" s="251">
        <f>537368+66502</f>
        <v>603870</v>
      </c>
      <c r="O30" s="251">
        <f>537368+66502</f>
        <v>603870</v>
      </c>
      <c r="P30" s="121" t="s">
        <v>4418</v>
      </c>
      <c r="Q30" s="252"/>
      <c r="R30" s="118"/>
      <c r="S30" s="118"/>
      <c r="T30" s="118"/>
      <c r="U30" s="122">
        <f t="shared" si="0"/>
        <v>603870</v>
      </c>
      <c r="V30" s="117" t="s">
        <v>3360</v>
      </c>
    </row>
    <row r="31" spans="1:23" ht="75" x14ac:dyDescent="0.2">
      <c r="A31" s="116">
        <f t="shared" ca="1" si="2"/>
        <v>24</v>
      </c>
      <c r="B31" s="123" t="s">
        <v>3477</v>
      </c>
      <c r="C31" s="123" t="s">
        <v>3383</v>
      </c>
      <c r="D31" s="123" t="s">
        <v>3384</v>
      </c>
      <c r="E31" s="117">
        <v>62625</v>
      </c>
      <c r="F31" s="117" t="str">
        <f t="shared" si="1"/>
        <v>1-GAR-16-62625</v>
      </c>
      <c r="G31" s="123" t="s">
        <v>3477</v>
      </c>
      <c r="H31" s="118" t="s">
        <v>4424</v>
      </c>
      <c r="I31" s="119" t="s">
        <v>3479</v>
      </c>
      <c r="J31" s="250" t="s">
        <v>3356</v>
      </c>
      <c r="K31" s="250" t="s">
        <v>3356</v>
      </c>
      <c r="L31" s="119" t="s">
        <v>4401</v>
      </c>
      <c r="M31" s="251">
        <v>134006</v>
      </c>
      <c r="N31" s="251">
        <v>134006</v>
      </c>
      <c r="O31" s="251">
        <v>134006</v>
      </c>
      <c r="P31" s="121" t="s">
        <v>4423</v>
      </c>
      <c r="Q31" s="252"/>
      <c r="R31" s="118"/>
      <c r="S31" s="118"/>
      <c r="T31" s="118"/>
      <c r="U31" s="122">
        <f t="shared" si="0"/>
        <v>134006</v>
      </c>
      <c r="V31" s="117" t="s">
        <v>3360</v>
      </c>
      <c r="W31" s="110"/>
    </row>
    <row r="32" spans="1:23" ht="75" x14ac:dyDescent="0.2">
      <c r="A32" s="116">
        <f t="shared" ca="1" si="2"/>
        <v>25</v>
      </c>
      <c r="B32" s="123" t="s">
        <v>3480</v>
      </c>
      <c r="C32" s="123" t="s">
        <v>3383</v>
      </c>
      <c r="D32" s="123" t="s">
        <v>3384</v>
      </c>
      <c r="E32" s="117">
        <v>62626</v>
      </c>
      <c r="F32" s="117" t="str">
        <f t="shared" si="1"/>
        <v>1-GAR-16-62626</v>
      </c>
      <c r="G32" s="123" t="s">
        <v>3480</v>
      </c>
      <c r="H32" s="118" t="s">
        <v>4425</v>
      </c>
      <c r="I32" s="119" t="s">
        <v>3482</v>
      </c>
      <c r="J32" s="250" t="s">
        <v>3356</v>
      </c>
      <c r="K32" s="250" t="s">
        <v>3356</v>
      </c>
      <c r="L32" s="119" t="s">
        <v>4401</v>
      </c>
      <c r="M32" s="251">
        <v>574870</v>
      </c>
      <c r="N32" s="251">
        <v>574870</v>
      </c>
      <c r="O32" s="251">
        <v>574870</v>
      </c>
      <c r="P32" s="121" t="s">
        <v>4426</v>
      </c>
      <c r="Q32" s="252"/>
      <c r="R32" s="118"/>
      <c r="S32" s="118"/>
      <c r="T32" s="118"/>
      <c r="U32" s="122">
        <f t="shared" si="0"/>
        <v>574870</v>
      </c>
      <c r="V32" s="117" t="s">
        <v>3360</v>
      </c>
      <c r="W32" s="110"/>
    </row>
    <row r="33" spans="1:23" ht="75" x14ac:dyDescent="0.2">
      <c r="A33" s="116">
        <f t="shared" ca="1" si="2"/>
        <v>26</v>
      </c>
      <c r="B33" s="123" t="s">
        <v>3483</v>
      </c>
      <c r="C33" s="123" t="s">
        <v>3383</v>
      </c>
      <c r="D33" s="123" t="s">
        <v>3384</v>
      </c>
      <c r="E33" s="117">
        <v>62627</v>
      </c>
      <c r="F33" s="117" t="str">
        <f t="shared" si="1"/>
        <v>1-GAR-16-62627</v>
      </c>
      <c r="G33" s="123" t="s">
        <v>3483</v>
      </c>
      <c r="H33" s="118" t="s">
        <v>4427</v>
      </c>
      <c r="I33" s="119" t="s">
        <v>4428</v>
      </c>
      <c r="J33" s="250" t="s">
        <v>3356</v>
      </c>
      <c r="K33" s="250" t="s">
        <v>3356</v>
      </c>
      <c r="L33" s="119" t="s">
        <v>4401</v>
      </c>
      <c r="M33" s="251">
        <v>517577</v>
      </c>
      <c r="N33" s="251">
        <v>517577</v>
      </c>
      <c r="O33" s="251">
        <v>517577</v>
      </c>
      <c r="P33" s="121" t="s">
        <v>4423</v>
      </c>
      <c r="Q33" s="252"/>
      <c r="R33" s="118"/>
      <c r="S33" s="118"/>
      <c r="T33" s="118"/>
      <c r="U33" s="122">
        <f t="shared" si="0"/>
        <v>517577</v>
      </c>
      <c r="V33" s="117" t="s">
        <v>3360</v>
      </c>
      <c r="W33" s="110"/>
    </row>
    <row r="34" spans="1:23" ht="75" x14ac:dyDescent="0.2">
      <c r="A34" s="116">
        <f t="shared" ca="1" si="2"/>
        <v>27</v>
      </c>
      <c r="B34" s="123" t="s">
        <v>3486</v>
      </c>
      <c r="C34" s="123" t="s">
        <v>3383</v>
      </c>
      <c r="D34" s="123" t="s">
        <v>3384</v>
      </c>
      <c r="E34" s="117">
        <v>62628</v>
      </c>
      <c r="F34" s="117" t="str">
        <f t="shared" si="1"/>
        <v>1-GAR-16-62628</v>
      </c>
      <c r="G34" s="123" t="s">
        <v>3486</v>
      </c>
      <c r="H34" s="118" t="s">
        <v>4429</v>
      </c>
      <c r="I34" s="119" t="s">
        <v>3488</v>
      </c>
      <c r="J34" s="250" t="s">
        <v>3356</v>
      </c>
      <c r="K34" s="250" t="s">
        <v>3356</v>
      </c>
      <c r="L34" s="119" t="s">
        <v>4401</v>
      </c>
      <c r="M34" s="251">
        <v>150000</v>
      </c>
      <c r="N34" s="251">
        <v>150000</v>
      </c>
      <c r="O34" s="251">
        <v>150000</v>
      </c>
      <c r="P34" s="121" t="s">
        <v>4423</v>
      </c>
      <c r="Q34" s="252"/>
      <c r="R34" s="118"/>
      <c r="S34" s="118"/>
      <c r="T34" s="118"/>
      <c r="U34" s="122">
        <f t="shared" si="0"/>
        <v>150000</v>
      </c>
      <c r="V34" s="117" t="s">
        <v>3360</v>
      </c>
      <c r="W34" s="110"/>
    </row>
    <row r="35" spans="1:23" ht="60" x14ac:dyDescent="0.2">
      <c r="A35" s="116">
        <f t="shared" ca="1" si="2"/>
        <v>28</v>
      </c>
      <c r="B35" s="116" t="s">
        <v>3489</v>
      </c>
      <c r="C35" s="116" t="s">
        <v>3490</v>
      </c>
      <c r="D35" s="116" t="s">
        <v>3491</v>
      </c>
      <c r="E35" s="117">
        <v>62629</v>
      </c>
      <c r="F35" s="117" t="str">
        <f t="shared" si="1"/>
        <v>2-PIE-16-62629</v>
      </c>
      <c r="G35" s="116" t="s">
        <v>3489</v>
      </c>
      <c r="H35" s="118" t="s">
        <v>3492</v>
      </c>
      <c r="I35" s="119" t="s">
        <v>3493</v>
      </c>
      <c r="J35" s="250" t="s">
        <v>3356</v>
      </c>
      <c r="K35" s="250" t="s">
        <v>3356</v>
      </c>
      <c r="L35" s="119" t="s">
        <v>4401</v>
      </c>
      <c r="M35" s="251">
        <v>150000</v>
      </c>
      <c r="N35" s="251">
        <v>150000</v>
      </c>
      <c r="O35" s="251">
        <v>150000</v>
      </c>
      <c r="P35" s="121" t="s">
        <v>4426</v>
      </c>
      <c r="Q35" s="252"/>
      <c r="R35" s="118"/>
      <c r="S35" s="118"/>
      <c r="T35" s="118"/>
      <c r="U35" s="122">
        <f t="shared" si="0"/>
        <v>150000</v>
      </c>
      <c r="V35" s="117" t="s">
        <v>3360</v>
      </c>
    </row>
    <row r="36" spans="1:23" ht="60" x14ac:dyDescent="0.2">
      <c r="A36" s="116">
        <f t="shared" ca="1" si="2"/>
        <v>29</v>
      </c>
      <c r="B36" s="123" t="s">
        <v>3494</v>
      </c>
      <c r="C36" s="123" t="s">
        <v>3495</v>
      </c>
      <c r="D36" s="123" t="s">
        <v>3496</v>
      </c>
      <c r="E36" s="117">
        <v>62630</v>
      </c>
      <c r="F36" s="117" t="str">
        <f t="shared" si="1"/>
        <v>2-BAY-16-62630</v>
      </c>
      <c r="G36" s="123" t="s">
        <v>3494</v>
      </c>
      <c r="H36" s="118" t="s">
        <v>3497</v>
      </c>
      <c r="I36" s="119" t="s">
        <v>3498</v>
      </c>
      <c r="J36" s="250" t="s">
        <v>3356</v>
      </c>
      <c r="K36" s="250" t="s">
        <v>3356</v>
      </c>
      <c r="L36" s="119" t="s">
        <v>4401</v>
      </c>
      <c r="M36" s="251">
        <v>150000</v>
      </c>
      <c r="N36" s="251">
        <v>150000</v>
      </c>
      <c r="O36" s="251">
        <v>150000</v>
      </c>
      <c r="P36" s="121" t="s">
        <v>4426</v>
      </c>
      <c r="Q36" s="252"/>
      <c r="R36" s="118"/>
      <c r="S36" s="118"/>
      <c r="T36" s="118"/>
      <c r="U36" s="122">
        <f t="shared" si="0"/>
        <v>150000</v>
      </c>
      <c r="V36" s="117" t="s">
        <v>3360</v>
      </c>
    </row>
    <row r="37" spans="1:23" ht="75" x14ac:dyDescent="0.2">
      <c r="A37" s="116">
        <f t="shared" ca="1" si="2"/>
        <v>30</v>
      </c>
      <c r="B37" s="123" t="s">
        <v>3499</v>
      </c>
      <c r="C37" s="123" t="s">
        <v>3420</v>
      </c>
      <c r="D37" s="123" t="s">
        <v>3421</v>
      </c>
      <c r="E37" s="117">
        <v>62631</v>
      </c>
      <c r="F37" s="117" t="str">
        <f t="shared" si="1"/>
        <v>5-CHI-16-62631</v>
      </c>
      <c r="G37" s="123" t="s">
        <v>3499</v>
      </c>
      <c r="H37" s="118" t="s">
        <v>3500</v>
      </c>
      <c r="I37" s="119" t="s">
        <v>3501</v>
      </c>
      <c r="J37" s="250" t="s">
        <v>3356</v>
      </c>
      <c r="K37" s="250" t="s">
        <v>3356</v>
      </c>
      <c r="L37" s="119" t="s">
        <v>4401</v>
      </c>
      <c r="M37" s="251">
        <v>150000</v>
      </c>
      <c r="N37" s="251">
        <v>150000</v>
      </c>
      <c r="O37" s="251">
        <v>150000</v>
      </c>
      <c r="P37" s="121" t="s">
        <v>4426</v>
      </c>
      <c r="Q37" s="252"/>
      <c r="R37" s="118"/>
      <c r="S37" s="118"/>
      <c r="T37" s="118"/>
      <c r="U37" s="122">
        <f t="shared" si="0"/>
        <v>150000</v>
      </c>
      <c r="V37" s="117" t="s">
        <v>3360</v>
      </c>
    </row>
    <row r="38" spans="1:23" ht="75" x14ac:dyDescent="0.2">
      <c r="A38" s="116">
        <f t="shared" ca="1" si="2"/>
        <v>31</v>
      </c>
      <c r="B38" s="117" t="s">
        <v>3502</v>
      </c>
      <c r="C38" s="117" t="s">
        <v>3503</v>
      </c>
      <c r="D38" s="117" t="s">
        <v>3504</v>
      </c>
      <c r="E38" s="117">
        <v>62632</v>
      </c>
      <c r="F38" s="117" t="str">
        <f t="shared" si="1"/>
        <v>1-SUL-16-62632</v>
      </c>
      <c r="G38" s="117" t="s">
        <v>3502</v>
      </c>
      <c r="H38" s="118" t="s">
        <v>3505</v>
      </c>
      <c r="I38" s="119" t="s">
        <v>3506</v>
      </c>
      <c r="J38" s="250" t="s">
        <v>3356</v>
      </c>
      <c r="K38" s="250" t="s">
        <v>3356</v>
      </c>
      <c r="L38" s="119" t="s">
        <v>4401</v>
      </c>
      <c r="M38" s="251">
        <v>150000</v>
      </c>
      <c r="N38" s="251">
        <v>150000</v>
      </c>
      <c r="O38" s="251">
        <v>150000</v>
      </c>
      <c r="P38" s="121" t="s">
        <v>4423</v>
      </c>
      <c r="Q38" s="252"/>
      <c r="R38" s="118"/>
      <c r="S38" s="118"/>
      <c r="T38" s="118"/>
      <c r="U38" s="122">
        <f t="shared" si="0"/>
        <v>150000</v>
      </c>
      <c r="V38" s="117" t="s">
        <v>3360</v>
      </c>
      <c r="W38" s="110"/>
    </row>
    <row r="39" spans="1:23" ht="60" x14ac:dyDescent="0.2">
      <c r="A39" s="116">
        <f t="shared" ca="1" si="2"/>
        <v>32</v>
      </c>
      <c r="B39" s="123" t="s">
        <v>3507</v>
      </c>
      <c r="C39" s="123" t="s">
        <v>3473</v>
      </c>
      <c r="D39" s="123" t="s">
        <v>3474</v>
      </c>
      <c r="E39" s="117">
        <v>62633</v>
      </c>
      <c r="F39" s="117" t="str">
        <f t="shared" si="1"/>
        <v>2-CON-16-62633</v>
      </c>
      <c r="G39" s="123" t="s">
        <v>3507</v>
      </c>
      <c r="H39" s="118" t="s">
        <v>3508</v>
      </c>
      <c r="I39" s="119" t="s">
        <v>3509</v>
      </c>
      <c r="J39" s="250" t="s">
        <v>3356</v>
      </c>
      <c r="K39" s="250" t="s">
        <v>3356</v>
      </c>
      <c r="L39" s="119" t="s">
        <v>4401</v>
      </c>
      <c r="M39" s="251">
        <v>185000</v>
      </c>
      <c r="N39" s="251">
        <v>185000</v>
      </c>
      <c r="O39" s="251">
        <v>185000</v>
      </c>
      <c r="P39" s="121" t="s">
        <v>4423</v>
      </c>
      <c r="Q39" s="252"/>
      <c r="R39" s="118"/>
      <c r="S39" s="118"/>
      <c r="T39" s="118"/>
      <c r="U39" s="122">
        <f t="shared" si="0"/>
        <v>185000</v>
      </c>
      <c r="V39" s="117" t="s">
        <v>3360</v>
      </c>
    </row>
    <row r="40" spans="1:23" ht="60" x14ac:dyDescent="0.2">
      <c r="A40" s="116">
        <f t="shared" ca="1" si="2"/>
        <v>33</v>
      </c>
      <c r="B40" s="117" t="s">
        <v>3510</v>
      </c>
      <c r="C40" s="117" t="s">
        <v>3439</v>
      </c>
      <c r="D40" s="117" t="s">
        <v>3440</v>
      </c>
      <c r="E40" s="117">
        <v>62634</v>
      </c>
      <c r="F40" s="117" t="str">
        <f t="shared" si="1"/>
        <v>HQ-L-16-62634</v>
      </c>
      <c r="G40" s="117" t="s">
        <v>3510</v>
      </c>
      <c r="H40" s="118" t="s">
        <v>3511</v>
      </c>
      <c r="I40" s="126" t="s">
        <v>3512</v>
      </c>
      <c r="J40" s="250" t="s">
        <v>3356</v>
      </c>
      <c r="K40" s="250" t="s">
        <v>3356</v>
      </c>
      <c r="L40" s="119" t="s">
        <v>4401</v>
      </c>
      <c r="M40" s="255">
        <v>100000</v>
      </c>
      <c r="N40" s="255">
        <v>100000</v>
      </c>
      <c r="O40" s="255">
        <v>100000</v>
      </c>
      <c r="P40" s="121" t="s">
        <v>4430</v>
      </c>
      <c r="Q40" s="252"/>
      <c r="R40" s="121"/>
      <c r="S40" s="122"/>
      <c r="T40" s="122"/>
      <c r="U40" s="122">
        <f t="shared" si="0"/>
        <v>100000</v>
      </c>
      <c r="V40" s="117" t="s">
        <v>3360</v>
      </c>
      <c r="W40" s="110"/>
    </row>
    <row r="41" spans="1:23" ht="60" x14ac:dyDescent="0.2">
      <c r="A41" s="116">
        <f t="shared" ca="1" si="2"/>
        <v>34</v>
      </c>
      <c r="B41" s="116" t="s">
        <v>3536</v>
      </c>
      <c r="C41" s="116" t="s">
        <v>3431</v>
      </c>
      <c r="D41" s="116" t="s">
        <v>3432</v>
      </c>
      <c r="E41" s="116">
        <v>62847</v>
      </c>
      <c r="F41" s="117" t="str">
        <f t="shared" si="1"/>
        <v>4-ODE-16-62847</v>
      </c>
      <c r="G41" s="116" t="s">
        <v>3536</v>
      </c>
      <c r="H41" s="126" t="s">
        <v>3537</v>
      </c>
      <c r="I41" s="126" t="s">
        <v>3538</v>
      </c>
      <c r="J41" s="250" t="s">
        <v>4431</v>
      </c>
      <c r="K41" s="250" t="s">
        <v>3356</v>
      </c>
      <c r="L41" s="119" t="s">
        <v>4401</v>
      </c>
      <c r="M41" s="253">
        <v>234000</v>
      </c>
      <c r="N41" s="253">
        <v>234000</v>
      </c>
      <c r="O41" s="253">
        <v>234000</v>
      </c>
      <c r="P41" s="121" t="s">
        <v>4423</v>
      </c>
      <c r="Q41" s="124"/>
      <c r="R41" s="124"/>
      <c r="S41" s="125"/>
      <c r="T41" s="125"/>
      <c r="U41" s="122">
        <f t="shared" si="0"/>
        <v>234000</v>
      </c>
      <c r="V41" s="117" t="s">
        <v>3360</v>
      </c>
    </row>
    <row r="42" spans="1:23" ht="60" x14ac:dyDescent="0.2">
      <c r="A42" s="116">
        <f t="shared" ca="1" si="2"/>
        <v>35</v>
      </c>
      <c r="B42" s="116" t="s">
        <v>3539</v>
      </c>
      <c r="C42" s="116" t="s">
        <v>3431</v>
      </c>
      <c r="D42" s="116" t="s">
        <v>3432</v>
      </c>
      <c r="E42" s="116">
        <v>62754</v>
      </c>
      <c r="F42" s="117" t="str">
        <f t="shared" si="1"/>
        <v>4-ODE-16-62754</v>
      </c>
      <c r="G42" s="116" t="s">
        <v>3539</v>
      </c>
      <c r="H42" s="126" t="s">
        <v>3540</v>
      </c>
      <c r="I42" s="126" t="s">
        <v>3541</v>
      </c>
      <c r="J42" s="250" t="s">
        <v>4431</v>
      </c>
      <c r="K42" s="250" t="s">
        <v>3356</v>
      </c>
      <c r="L42" s="119" t="s">
        <v>4401</v>
      </c>
      <c r="M42" s="253">
        <v>249600</v>
      </c>
      <c r="N42" s="253">
        <v>249600</v>
      </c>
      <c r="O42" s="253">
        <v>249600</v>
      </c>
      <c r="P42" s="121" t="s">
        <v>4423</v>
      </c>
      <c r="Q42" s="124"/>
      <c r="R42" s="124"/>
      <c r="S42" s="125"/>
      <c r="T42" s="125"/>
      <c r="U42" s="122">
        <f t="shared" si="0"/>
        <v>249600</v>
      </c>
      <c r="V42" s="117" t="s">
        <v>3360</v>
      </c>
    </row>
    <row r="43" spans="1:23" ht="45" x14ac:dyDescent="0.2">
      <c r="A43" s="116">
        <f t="shared" ca="1" si="2"/>
        <v>36</v>
      </c>
      <c r="B43" s="117" t="s">
        <v>3542</v>
      </c>
      <c r="C43" s="117" t="s">
        <v>3543</v>
      </c>
      <c r="D43" s="117" t="s">
        <v>3544</v>
      </c>
      <c r="E43" s="116">
        <v>62739</v>
      </c>
      <c r="F43" s="117" t="str">
        <f t="shared" si="1"/>
        <v>ST-FUEL-16-62739</v>
      </c>
      <c r="G43" s="117" t="s">
        <v>3542</v>
      </c>
      <c r="H43" s="118" t="s">
        <v>3545</v>
      </c>
      <c r="I43" s="119" t="s">
        <v>3546</v>
      </c>
      <c r="J43" s="250" t="s">
        <v>4431</v>
      </c>
      <c r="K43" s="250" t="s">
        <v>3356</v>
      </c>
      <c r="L43" s="119" t="s">
        <v>4401</v>
      </c>
      <c r="M43" s="251">
        <v>250000</v>
      </c>
      <c r="N43" s="251">
        <v>250000</v>
      </c>
      <c r="O43" s="251">
        <v>250000</v>
      </c>
      <c r="P43" s="121" t="s">
        <v>4426</v>
      </c>
      <c r="Q43" s="252"/>
      <c r="R43" s="121"/>
      <c r="S43" s="122"/>
      <c r="T43" s="122"/>
      <c r="U43" s="122">
        <f t="shared" si="0"/>
        <v>250000</v>
      </c>
      <c r="V43" s="117" t="s">
        <v>3360</v>
      </c>
    </row>
    <row r="44" spans="1:23" s="110" customFormat="1" ht="75" x14ac:dyDescent="0.2">
      <c r="A44" s="116">
        <f t="shared" ca="1" si="2"/>
        <v>37</v>
      </c>
      <c r="B44" s="116" t="s">
        <v>3547</v>
      </c>
      <c r="C44" s="116" t="s">
        <v>3548</v>
      </c>
      <c r="D44" s="116" t="s">
        <v>3549</v>
      </c>
      <c r="E44" s="116">
        <v>62740</v>
      </c>
      <c r="F44" s="117" t="str">
        <f t="shared" si="1"/>
        <v>5-AMA-16-62740</v>
      </c>
      <c r="G44" s="116" t="s">
        <v>3547</v>
      </c>
      <c r="H44" s="132" t="s">
        <v>3550</v>
      </c>
      <c r="I44" s="132" t="s">
        <v>3551</v>
      </c>
      <c r="J44" s="250" t="s">
        <v>4431</v>
      </c>
      <c r="K44" s="250" t="s">
        <v>3356</v>
      </c>
      <c r="L44" s="119" t="s">
        <v>4401</v>
      </c>
      <c r="M44" s="253">
        <v>167666.72</v>
      </c>
      <c r="N44" s="253">
        <v>167666.72</v>
      </c>
      <c r="O44" s="253">
        <v>167666.72</v>
      </c>
      <c r="P44" s="121" t="s">
        <v>4423</v>
      </c>
      <c r="Q44" s="124"/>
      <c r="R44" s="124"/>
      <c r="S44" s="125"/>
      <c r="T44" s="125"/>
      <c r="U44" s="122">
        <f t="shared" si="0"/>
        <v>167666.72</v>
      </c>
      <c r="V44" s="117" t="s">
        <v>3360</v>
      </c>
    </row>
    <row r="45" spans="1:23" s="110" customFormat="1" ht="60" x14ac:dyDescent="0.2">
      <c r="A45" s="116">
        <f t="shared" ca="1" si="2"/>
        <v>38</v>
      </c>
      <c r="B45" s="116" t="s">
        <v>3552</v>
      </c>
      <c r="C45" s="116" t="s">
        <v>3553</v>
      </c>
      <c r="D45" s="116" t="s">
        <v>3554</v>
      </c>
      <c r="E45" s="116">
        <v>62741</v>
      </c>
      <c r="F45" s="117" t="str">
        <f t="shared" si="1"/>
        <v>6-ADO-16-62741</v>
      </c>
      <c r="G45" s="116" t="s">
        <v>3552</v>
      </c>
      <c r="H45" s="132" t="s">
        <v>3555</v>
      </c>
      <c r="I45" s="126" t="s">
        <v>3556</v>
      </c>
      <c r="J45" s="250" t="s">
        <v>4431</v>
      </c>
      <c r="K45" s="250" t="s">
        <v>3356</v>
      </c>
      <c r="L45" s="119" t="s">
        <v>4401</v>
      </c>
      <c r="M45" s="253">
        <v>192294.48</v>
      </c>
      <c r="N45" s="253">
        <v>192294.48</v>
      </c>
      <c r="O45" s="253">
        <v>192294.48</v>
      </c>
      <c r="P45" s="121" t="s">
        <v>4423</v>
      </c>
      <c r="Q45" s="124"/>
      <c r="R45" s="124"/>
      <c r="S45" s="125"/>
      <c r="T45" s="125"/>
      <c r="U45" s="122">
        <f t="shared" si="0"/>
        <v>192294.48</v>
      </c>
      <c r="V45" s="117" t="s">
        <v>3360</v>
      </c>
      <c r="W45" s="105"/>
    </row>
    <row r="46" spans="1:23" s="110" customFormat="1" ht="60" x14ac:dyDescent="0.2">
      <c r="A46" s="116">
        <f t="shared" ca="1" si="2"/>
        <v>39</v>
      </c>
      <c r="B46" s="116" t="s">
        <v>3557</v>
      </c>
      <c r="C46" s="116" t="s">
        <v>3553</v>
      </c>
      <c r="D46" s="116" t="s">
        <v>3554</v>
      </c>
      <c r="E46" s="116">
        <v>62742</v>
      </c>
      <c r="F46" s="117" t="str">
        <f t="shared" si="1"/>
        <v>6-ADO-16-62742</v>
      </c>
      <c r="G46" s="116" t="s">
        <v>3557</v>
      </c>
      <c r="H46" s="132" t="s">
        <v>3558</v>
      </c>
      <c r="I46" s="126" t="s">
        <v>3559</v>
      </c>
      <c r="J46" s="250" t="s">
        <v>4431</v>
      </c>
      <c r="K46" s="250" t="s">
        <v>3356</v>
      </c>
      <c r="L46" s="119" t="s">
        <v>4401</v>
      </c>
      <c r="M46" s="253">
        <v>338000</v>
      </c>
      <c r="N46" s="253">
        <v>338000</v>
      </c>
      <c r="O46" s="253">
        <v>338000</v>
      </c>
      <c r="P46" s="121" t="s">
        <v>4423</v>
      </c>
      <c r="Q46" s="124"/>
      <c r="R46" s="124"/>
      <c r="S46" s="125"/>
      <c r="T46" s="125"/>
      <c r="U46" s="122">
        <f t="shared" si="0"/>
        <v>338000</v>
      </c>
      <c r="V46" s="117" t="s">
        <v>3360</v>
      </c>
      <c r="W46" s="105"/>
    </row>
    <row r="47" spans="1:23" s="110" customFormat="1" ht="75" x14ac:dyDescent="0.2">
      <c r="A47" s="116">
        <f t="shared" ca="1" si="2"/>
        <v>40</v>
      </c>
      <c r="B47" s="116" t="s">
        <v>3560</v>
      </c>
      <c r="C47" s="116" t="s">
        <v>3561</v>
      </c>
      <c r="D47" s="116" t="s">
        <v>3562</v>
      </c>
      <c r="E47" s="116">
        <v>62743</v>
      </c>
      <c r="F47" s="117" t="str">
        <f t="shared" si="1"/>
        <v>2-HHQ-16-62743</v>
      </c>
      <c r="G47" s="116" t="s">
        <v>3560</v>
      </c>
      <c r="H47" s="132" t="s">
        <v>3563</v>
      </c>
      <c r="I47" s="132" t="s">
        <v>3564</v>
      </c>
      <c r="J47" s="250" t="s">
        <v>4431</v>
      </c>
      <c r="K47" s="250" t="s">
        <v>3356</v>
      </c>
      <c r="L47" s="119" t="s">
        <v>4401</v>
      </c>
      <c r="M47" s="253">
        <v>312000</v>
      </c>
      <c r="N47" s="253">
        <v>312000</v>
      </c>
      <c r="O47" s="253">
        <v>312000</v>
      </c>
      <c r="P47" s="121" t="s">
        <v>4418</v>
      </c>
      <c r="Q47" s="124"/>
      <c r="R47" s="124"/>
      <c r="S47" s="125"/>
      <c r="T47" s="125"/>
      <c r="U47" s="122">
        <f t="shared" si="0"/>
        <v>312000</v>
      </c>
      <c r="V47" s="117" t="s">
        <v>3360</v>
      </c>
      <c r="W47" s="105"/>
    </row>
    <row r="48" spans="1:23" s="110" customFormat="1" ht="75" x14ac:dyDescent="0.2">
      <c r="A48" s="116">
        <f t="shared" ca="1" si="2"/>
        <v>41</v>
      </c>
      <c r="B48" s="116" t="s">
        <v>3565</v>
      </c>
      <c r="C48" s="116" t="s">
        <v>3566</v>
      </c>
      <c r="D48" s="116" t="s">
        <v>3567</v>
      </c>
      <c r="E48" s="116">
        <v>62744</v>
      </c>
      <c r="F48" s="117" t="str">
        <f t="shared" si="1"/>
        <v>4-SAN-16-62744</v>
      </c>
      <c r="G48" s="116" t="s">
        <v>3565</v>
      </c>
      <c r="H48" s="126" t="s">
        <v>3568</v>
      </c>
      <c r="I48" s="126" t="s">
        <v>3556</v>
      </c>
      <c r="J48" s="250" t="s">
        <v>4431</v>
      </c>
      <c r="K48" s="250" t="s">
        <v>3356</v>
      </c>
      <c r="L48" s="119" t="s">
        <v>4401</v>
      </c>
      <c r="M48" s="253">
        <v>633900.80000000005</v>
      </c>
      <c r="N48" s="253">
        <v>633900.80000000005</v>
      </c>
      <c r="O48" s="253">
        <v>633900.80000000005</v>
      </c>
      <c r="P48" s="121" t="s">
        <v>4418</v>
      </c>
      <c r="Q48" s="124"/>
      <c r="R48" s="124"/>
      <c r="S48" s="125"/>
      <c r="T48" s="125"/>
      <c r="U48" s="122">
        <f t="shared" si="0"/>
        <v>633900.80000000005</v>
      </c>
      <c r="V48" s="117" t="s">
        <v>3360</v>
      </c>
      <c r="W48" s="105"/>
    </row>
    <row r="49" spans="1:23" s="110" customFormat="1" ht="75" x14ac:dyDescent="0.2">
      <c r="A49" s="116">
        <f t="shared" ca="1" si="2"/>
        <v>42</v>
      </c>
      <c r="B49" s="116" t="s">
        <v>3569</v>
      </c>
      <c r="C49" s="116" t="s">
        <v>3566</v>
      </c>
      <c r="D49" s="116" t="s">
        <v>3567</v>
      </c>
      <c r="E49" s="116">
        <v>62745</v>
      </c>
      <c r="F49" s="117" t="str">
        <f t="shared" si="1"/>
        <v>4-SAN-16-62745</v>
      </c>
      <c r="G49" s="116" t="s">
        <v>3569</v>
      </c>
      <c r="H49" s="126" t="s">
        <v>3570</v>
      </c>
      <c r="I49" s="126" t="s">
        <v>3559</v>
      </c>
      <c r="J49" s="250" t="s">
        <v>4431</v>
      </c>
      <c r="K49" s="250" t="s">
        <v>3356</v>
      </c>
      <c r="L49" s="119" t="s">
        <v>4401</v>
      </c>
      <c r="M49" s="253">
        <v>325000</v>
      </c>
      <c r="N49" s="253">
        <v>325000</v>
      </c>
      <c r="O49" s="253">
        <v>325000</v>
      </c>
      <c r="P49" s="121" t="s">
        <v>4423</v>
      </c>
      <c r="Q49" s="124"/>
      <c r="R49" s="124"/>
      <c r="S49" s="125"/>
      <c r="T49" s="125"/>
      <c r="U49" s="122">
        <f t="shared" si="0"/>
        <v>325000</v>
      </c>
      <c r="V49" s="117" t="s">
        <v>3360</v>
      </c>
      <c r="W49" s="105"/>
    </row>
    <row r="50" spans="1:23" s="110" customFormat="1" ht="60" x14ac:dyDescent="0.2">
      <c r="A50" s="116">
        <f t="shared" ca="1" si="2"/>
        <v>43</v>
      </c>
      <c r="B50" s="123" t="s">
        <v>3571</v>
      </c>
      <c r="C50" s="123" t="s">
        <v>3389</v>
      </c>
      <c r="D50" s="123" t="s">
        <v>3390</v>
      </c>
      <c r="E50" s="116">
        <v>62746</v>
      </c>
      <c r="F50" s="117" t="str">
        <f t="shared" si="1"/>
        <v>1-HUR-16-62746</v>
      </c>
      <c r="G50" s="123" t="s">
        <v>3571</v>
      </c>
      <c r="H50" s="132" t="s">
        <v>3572</v>
      </c>
      <c r="I50" s="126" t="s">
        <v>3573</v>
      </c>
      <c r="J50" s="250" t="s">
        <v>4431</v>
      </c>
      <c r="K50" s="250" t="s">
        <v>3356</v>
      </c>
      <c r="L50" s="119" t="s">
        <v>4401</v>
      </c>
      <c r="M50" s="253">
        <v>430981.2</v>
      </c>
      <c r="N50" s="253">
        <v>430981.2</v>
      </c>
      <c r="O50" s="253">
        <v>430981.2</v>
      </c>
      <c r="P50" s="121" t="s">
        <v>4426</v>
      </c>
      <c r="Q50" s="124"/>
      <c r="R50" s="124"/>
      <c r="S50" s="125"/>
      <c r="T50" s="125"/>
      <c r="U50" s="122">
        <f t="shared" si="0"/>
        <v>430981.2</v>
      </c>
      <c r="V50" s="117" t="s">
        <v>3360</v>
      </c>
      <c r="W50" s="105"/>
    </row>
    <row r="51" spans="1:23" ht="60" x14ac:dyDescent="0.2">
      <c r="A51" s="116">
        <f t="shared" ca="1" si="2"/>
        <v>44</v>
      </c>
      <c r="B51" s="133" t="s">
        <v>3574</v>
      </c>
      <c r="C51" s="133" t="s">
        <v>3575</v>
      </c>
      <c r="D51" s="133" t="s">
        <v>3576</v>
      </c>
      <c r="E51" s="116">
        <v>62747</v>
      </c>
      <c r="F51" s="117" t="str">
        <f t="shared" si="1"/>
        <v>3-EAG-16-62747</v>
      </c>
      <c r="G51" s="133" t="s">
        <v>3574</v>
      </c>
      <c r="H51" s="126" t="s">
        <v>3577</v>
      </c>
      <c r="I51" s="126" t="s">
        <v>3578</v>
      </c>
      <c r="J51" s="250" t="s">
        <v>4431</v>
      </c>
      <c r="K51" s="250" t="s">
        <v>3356</v>
      </c>
      <c r="L51" s="119" t="s">
        <v>4401</v>
      </c>
      <c r="M51" s="253">
        <v>10000</v>
      </c>
      <c r="N51" s="253">
        <v>10000</v>
      </c>
      <c r="O51" s="253">
        <v>10000</v>
      </c>
      <c r="P51" s="121" t="s">
        <v>4423</v>
      </c>
      <c r="Q51" s="124"/>
      <c r="R51" s="124"/>
      <c r="S51" s="125"/>
      <c r="T51" s="125"/>
      <c r="U51" s="122">
        <f t="shared" si="0"/>
        <v>10000</v>
      </c>
      <c r="V51" s="117" t="s">
        <v>3360</v>
      </c>
    </row>
    <row r="52" spans="1:23" ht="60" x14ac:dyDescent="0.2">
      <c r="A52" s="116">
        <f t="shared" ca="1" si="2"/>
        <v>45</v>
      </c>
      <c r="B52" s="133" t="s">
        <v>3579</v>
      </c>
      <c r="C52" s="133" t="s">
        <v>3580</v>
      </c>
      <c r="D52" s="133" t="s">
        <v>3581</v>
      </c>
      <c r="E52" s="116">
        <v>62748</v>
      </c>
      <c r="F52" s="117" t="str">
        <f t="shared" si="1"/>
        <v>3-HAR-16-62748</v>
      </c>
      <c r="G52" s="133" t="s">
        <v>3579</v>
      </c>
      <c r="H52" s="126" t="s">
        <v>3582</v>
      </c>
      <c r="I52" s="126" t="s">
        <v>3559</v>
      </c>
      <c r="J52" s="250" t="s">
        <v>4431</v>
      </c>
      <c r="K52" s="250" t="s">
        <v>3356</v>
      </c>
      <c r="L52" s="119" t="s">
        <v>4401</v>
      </c>
      <c r="M52" s="253">
        <v>325000</v>
      </c>
      <c r="N52" s="253">
        <v>325000</v>
      </c>
      <c r="O52" s="253">
        <v>325000</v>
      </c>
      <c r="P52" s="121" t="s">
        <v>4423</v>
      </c>
      <c r="Q52" s="124"/>
      <c r="R52" s="124"/>
      <c r="S52" s="125"/>
      <c r="T52" s="125"/>
      <c r="U52" s="122">
        <f t="shared" si="0"/>
        <v>325000</v>
      </c>
      <c r="V52" s="117" t="s">
        <v>3360</v>
      </c>
    </row>
    <row r="53" spans="1:23" ht="60" x14ac:dyDescent="0.2">
      <c r="A53" s="116">
        <f t="shared" ca="1" si="2"/>
        <v>46</v>
      </c>
      <c r="B53" s="133" t="s">
        <v>3583</v>
      </c>
      <c r="C53" s="133" t="s">
        <v>3584</v>
      </c>
      <c r="D53" s="133" t="s">
        <v>3585</v>
      </c>
      <c r="E53" s="116">
        <v>62749</v>
      </c>
      <c r="F53" s="117" t="str">
        <f t="shared" si="1"/>
        <v>3-BEE-16-62749</v>
      </c>
      <c r="G53" s="133" t="s">
        <v>3583</v>
      </c>
      <c r="H53" s="126" t="s">
        <v>3586</v>
      </c>
      <c r="I53" s="126" t="s">
        <v>3578</v>
      </c>
      <c r="J53" s="250" t="s">
        <v>4431</v>
      </c>
      <c r="K53" s="250" t="s">
        <v>3356</v>
      </c>
      <c r="L53" s="119" t="s">
        <v>4401</v>
      </c>
      <c r="M53" s="253">
        <v>10000</v>
      </c>
      <c r="N53" s="253">
        <v>10000</v>
      </c>
      <c r="O53" s="253">
        <v>10000</v>
      </c>
      <c r="P53" s="121" t="s">
        <v>4423</v>
      </c>
      <c r="Q53" s="124"/>
      <c r="R53" s="124"/>
      <c r="S53" s="125"/>
      <c r="T53" s="125"/>
      <c r="U53" s="122">
        <f t="shared" si="0"/>
        <v>10000</v>
      </c>
      <c r="V53" s="117" t="s">
        <v>3360</v>
      </c>
    </row>
    <row r="54" spans="1:23" ht="60" x14ac:dyDescent="0.2">
      <c r="A54" s="116">
        <f t="shared" ca="1" si="2"/>
        <v>47</v>
      </c>
      <c r="B54" s="133" t="s">
        <v>3587</v>
      </c>
      <c r="C54" s="133" t="s">
        <v>3584</v>
      </c>
      <c r="D54" s="133" t="s">
        <v>3585</v>
      </c>
      <c r="E54" s="116">
        <v>62750</v>
      </c>
      <c r="F54" s="117" t="str">
        <f t="shared" si="1"/>
        <v>3-BEE-16-62750</v>
      </c>
      <c r="G54" s="133" t="s">
        <v>3587</v>
      </c>
      <c r="H54" s="126" t="s">
        <v>3588</v>
      </c>
      <c r="I54" s="126" t="s">
        <v>3559</v>
      </c>
      <c r="J54" s="250" t="s">
        <v>4431</v>
      </c>
      <c r="K54" s="250" t="s">
        <v>3356</v>
      </c>
      <c r="L54" s="119" t="s">
        <v>4401</v>
      </c>
      <c r="M54" s="253">
        <v>150000</v>
      </c>
      <c r="N54" s="253">
        <v>150000</v>
      </c>
      <c r="O54" s="253">
        <v>150000</v>
      </c>
      <c r="P54" s="121" t="s">
        <v>4423</v>
      </c>
      <c r="Q54" s="124"/>
      <c r="R54" s="124"/>
      <c r="S54" s="125"/>
      <c r="T54" s="125"/>
      <c r="U54" s="122">
        <f t="shared" si="0"/>
        <v>150000</v>
      </c>
      <c r="V54" s="117" t="s">
        <v>3360</v>
      </c>
    </row>
    <row r="55" spans="1:23" ht="60" x14ac:dyDescent="0.2">
      <c r="A55" s="116">
        <f t="shared" ca="1" si="2"/>
        <v>48</v>
      </c>
      <c r="B55" s="116" t="s">
        <v>3589</v>
      </c>
      <c r="C55" s="116" t="s">
        <v>3590</v>
      </c>
      <c r="D55" s="116" t="s">
        <v>3591</v>
      </c>
      <c r="E55" s="116">
        <v>62751</v>
      </c>
      <c r="F55" s="117" t="str">
        <f t="shared" si="1"/>
        <v>4-BIG-16-62751</v>
      </c>
      <c r="G55" s="116" t="s">
        <v>3589</v>
      </c>
      <c r="H55" s="126" t="s">
        <v>3592</v>
      </c>
      <c r="I55" s="126" t="s">
        <v>3593</v>
      </c>
      <c r="J55" s="250" t="s">
        <v>4431</v>
      </c>
      <c r="K55" s="250" t="s">
        <v>3356</v>
      </c>
      <c r="L55" s="119" t="s">
        <v>4401</v>
      </c>
      <c r="M55" s="253">
        <v>2954.64</v>
      </c>
      <c r="N55" s="253">
        <v>2954.64</v>
      </c>
      <c r="O55" s="253">
        <v>2954.64</v>
      </c>
      <c r="P55" s="121" t="s">
        <v>4423</v>
      </c>
      <c r="Q55" s="124"/>
      <c r="R55" s="124"/>
      <c r="S55" s="125"/>
      <c r="T55" s="125"/>
      <c r="U55" s="122">
        <f t="shared" si="0"/>
        <v>2954.64</v>
      </c>
      <c r="V55" s="117" t="s">
        <v>3360</v>
      </c>
    </row>
    <row r="56" spans="1:23" ht="30" x14ac:dyDescent="0.2">
      <c r="A56" s="116">
        <f t="shared" ca="1" si="2"/>
        <v>49</v>
      </c>
      <c r="B56" s="117" t="s">
        <v>3513</v>
      </c>
      <c r="C56" s="117" t="s">
        <v>3514</v>
      </c>
      <c r="D56" s="117" t="s">
        <v>3515</v>
      </c>
      <c r="E56" s="117">
        <v>62635</v>
      </c>
      <c r="F56" s="117" t="str">
        <f t="shared" si="1"/>
        <v>ST-PM-16-62635</v>
      </c>
      <c r="G56" s="117" t="s">
        <v>3513</v>
      </c>
      <c r="H56" s="118" t="s">
        <v>4432</v>
      </c>
      <c r="I56" s="119" t="s">
        <v>3517</v>
      </c>
      <c r="J56" s="250" t="s">
        <v>3356</v>
      </c>
      <c r="K56" s="250" t="s">
        <v>3356</v>
      </c>
      <c r="L56" s="119" t="s">
        <v>4401</v>
      </c>
      <c r="M56" s="251">
        <f>0.0514*12000000</f>
        <v>616800</v>
      </c>
      <c r="N56" s="251">
        <f>0.0514*12000000</f>
        <v>616800</v>
      </c>
      <c r="O56" s="251">
        <v>300000</v>
      </c>
      <c r="P56" s="121" t="s">
        <v>4433</v>
      </c>
      <c r="Q56" s="252"/>
      <c r="R56" s="121"/>
      <c r="S56" s="122"/>
      <c r="T56" s="122"/>
      <c r="U56" s="122">
        <f t="shared" si="0"/>
        <v>300000</v>
      </c>
      <c r="V56" s="117" t="s">
        <v>3360</v>
      </c>
    </row>
    <row r="57" spans="1:23" ht="45" x14ac:dyDescent="0.2">
      <c r="A57" s="116">
        <f t="shared" ca="1" si="2"/>
        <v>50</v>
      </c>
      <c r="B57" s="131" t="s">
        <v>3518</v>
      </c>
      <c r="C57" s="131" t="s">
        <v>3519</v>
      </c>
      <c r="D57" s="131" t="s">
        <v>3520</v>
      </c>
      <c r="E57" s="117">
        <v>62636</v>
      </c>
      <c r="F57" s="117" t="str">
        <f t="shared" si="1"/>
        <v>ST-CON-16-62636</v>
      </c>
      <c r="G57" s="131" t="s">
        <v>3518</v>
      </c>
      <c r="H57" s="126" t="s">
        <v>3521</v>
      </c>
      <c r="I57" s="126" t="s">
        <v>3522</v>
      </c>
      <c r="J57" s="256" t="s">
        <v>3356</v>
      </c>
      <c r="K57" s="256" t="s">
        <v>3356</v>
      </c>
      <c r="L57" s="119" t="s">
        <v>4401</v>
      </c>
      <c r="M57" s="253">
        <f>1529759</f>
        <v>1529759</v>
      </c>
      <c r="N57" s="253">
        <f>1529759</f>
        <v>1529759</v>
      </c>
      <c r="O57" s="253">
        <f>1529759+280402-50000</f>
        <v>1760161</v>
      </c>
      <c r="P57" s="121" t="s">
        <v>4434</v>
      </c>
      <c r="Q57" s="124"/>
      <c r="R57" s="124"/>
      <c r="S57" s="125"/>
      <c r="T57" s="125"/>
      <c r="U57" s="122">
        <f t="shared" si="0"/>
        <v>1760161</v>
      </c>
      <c r="V57" s="117" t="s">
        <v>3360</v>
      </c>
      <c r="W57" s="257" t="s">
        <v>4435</v>
      </c>
    </row>
    <row r="58" spans="1:23" ht="105" x14ac:dyDescent="0.2">
      <c r="A58" s="116">
        <f t="shared" ca="1" si="2"/>
        <v>51</v>
      </c>
      <c r="B58" s="131" t="s">
        <v>3518</v>
      </c>
      <c r="C58" s="131" t="s">
        <v>3519</v>
      </c>
      <c r="D58" s="131" t="s">
        <v>3520</v>
      </c>
      <c r="E58" s="117">
        <v>62636</v>
      </c>
      <c r="F58" s="117" t="str">
        <f t="shared" si="1"/>
        <v>ST-CON-16-62636</v>
      </c>
      <c r="G58" s="131" t="s">
        <v>3518</v>
      </c>
      <c r="H58" s="126" t="s">
        <v>4436</v>
      </c>
      <c r="I58" s="126" t="s">
        <v>4437</v>
      </c>
      <c r="J58" s="256" t="s">
        <v>3356</v>
      </c>
      <c r="K58" s="256" t="s">
        <v>3356</v>
      </c>
      <c r="L58" s="119" t="s">
        <v>4401</v>
      </c>
      <c r="M58" s="253">
        <v>0</v>
      </c>
      <c r="N58" s="253">
        <v>0</v>
      </c>
      <c r="O58" s="253">
        <v>50000</v>
      </c>
      <c r="P58" s="121" t="s">
        <v>4426</v>
      </c>
      <c r="Q58" s="124"/>
      <c r="R58" s="124"/>
      <c r="S58" s="125"/>
      <c r="T58" s="125"/>
      <c r="U58" s="122">
        <f t="shared" si="0"/>
        <v>50000</v>
      </c>
      <c r="V58" s="117" t="s">
        <v>3360</v>
      </c>
      <c r="W58" s="257" t="s">
        <v>4435</v>
      </c>
    </row>
    <row r="59" spans="1:23" ht="18" x14ac:dyDescent="0.2">
      <c r="A59" s="258" t="s">
        <v>4438</v>
      </c>
      <c r="B59" s="259"/>
      <c r="C59" s="259"/>
      <c r="D59" s="259"/>
      <c r="E59" s="259"/>
      <c r="F59" s="259"/>
      <c r="G59" s="259"/>
      <c r="H59" s="259"/>
      <c r="I59" s="259"/>
      <c r="J59" s="259"/>
      <c r="K59" s="259"/>
      <c r="L59" s="259"/>
      <c r="M59" s="260"/>
      <c r="N59" s="260"/>
      <c r="O59" s="260"/>
      <c r="P59" s="259"/>
      <c r="Q59" s="259"/>
      <c r="R59" s="259"/>
      <c r="S59" s="259"/>
      <c r="T59" s="259"/>
      <c r="U59" s="261"/>
      <c r="V59" s="117"/>
    </row>
    <row r="60" spans="1:23" ht="60" x14ac:dyDescent="0.2">
      <c r="A60" s="262" t="s">
        <v>4439</v>
      </c>
      <c r="B60" s="117" t="s">
        <v>3372</v>
      </c>
      <c r="C60" s="117" t="s">
        <v>3373</v>
      </c>
      <c r="D60" s="117" t="s">
        <v>3374</v>
      </c>
      <c r="E60" s="117">
        <v>62604</v>
      </c>
      <c r="F60" s="117" t="str">
        <f>CONCATENATE(D60,E60)</f>
        <v>ST-FCA-16-62604</v>
      </c>
      <c r="G60" s="117" t="s">
        <v>3372</v>
      </c>
      <c r="H60" s="119" t="s">
        <v>3375</v>
      </c>
      <c r="I60" s="119" t="s">
        <v>4440</v>
      </c>
      <c r="J60" s="250" t="s">
        <v>4441</v>
      </c>
      <c r="K60" s="250" t="s">
        <v>4441</v>
      </c>
      <c r="L60" s="121" t="s">
        <v>4442</v>
      </c>
      <c r="M60" s="251">
        <v>1300000</v>
      </c>
      <c r="N60" s="251">
        <v>1300000</v>
      </c>
      <c r="O60" s="251">
        <v>0</v>
      </c>
      <c r="P60" s="121" t="s">
        <v>4442</v>
      </c>
      <c r="Q60" s="124"/>
      <c r="R60" s="124"/>
      <c r="S60" s="125"/>
      <c r="T60" s="125"/>
      <c r="U60" s="122">
        <f>O60-S60-T60</f>
        <v>0</v>
      </c>
      <c r="V60" s="117" t="s">
        <v>3360</v>
      </c>
    </row>
    <row r="61" spans="1:23" ht="105" x14ac:dyDescent="0.2">
      <c r="A61" s="262" t="s">
        <v>4439</v>
      </c>
      <c r="B61" s="117" t="s">
        <v>3377</v>
      </c>
      <c r="C61" s="117" t="s">
        <v>3378</v>
      </c>
      <c r="D61" s="117" t="s">
        <v>3379</v>
      </c>
      <c r="E61" s="117">
        <v>62605</v>
      </c>
      <c r="F61" s="117" t="str">
        <f>CONCATENATE(D61,E61)</f>
        <v>ST-IWMS-16-62605</v>
      </c>
      <c r="G61" s="117" t="s">
        <v>3377</v>
      </c>
      <c r="H61" s="118" t="s">
        <v>3380</v>
      </c>
      <c r="I61" s="119" t="s">
        <v>4443</v>
      </c>
      <c r="J61" s="250" t="s">
        <v>4441</v>
      </c>
      <c r="K61" s="250" t="s">
        <v>4441</v>
      </c>
      <c r="L61" s="121" t="s">
        <v>4442</v>
      </c>
      <c r="M61" s="251">
        <v>1700000</v>
      </c>
      <c r="N61" s="251">
        <v>1700000</v>
      </c>
      <c r="O61" s="251">
        <v>0</v>
      </c>
      <c r="P61" s="121" t="s">
        <v>4442</v>
      </c>
      <c r="Q61" s="252"/>
      <c r="R61" s="121"/>
      <c r="S61" s="122"/>
      <c r="T61" s="122"/>
      <c r="U61" s="122">
        <f>O61-S61-T61</f>
        <v>0</v>
      </c>
      <c r="V61" s="117" t="s">
        <v>3360</v>
      </c>
    </row>
    <row r="62" spans="1:23" ht="60" x14ac:dyDescent="0.2">
      <c r="A62" s="262" t="s">
        <v>4439</v>
      </c>
      <c r="B62" s="116" t="s">
        <v>3361</v>
      </c>
      <c r="C62" s="116" t="s">
        <v>3362</v>
      </c>
      <c r="D62" s="116" t="s">
        <v>3363</v>
      </c>
      <c r="E62" s="117">
        <v>62602</v>
      </c>
      <c r="F62" s="117" t="str">
        <f>CONCATENATE(D62,E62)</f>
        <v>HQ-CAM-16-62602</v>
      </c>
      <c r="G62" s="116" t="s">
        <v>3361</v>
      </c>
      <c r="H62" s="118" t="s">
        <v>3364</v>
      </c>
      <c r="I62" s="119" t="s">
        <v>4444</v>
      </c>
      <c r="J62" s="250" t="s">
        <v>4441</v>
      </c>
      <c r="K62" s="250" t="s">
        <v>4441</v>
      </c>
      <c r="L62" s="121" t="s">
        <v>4442</v>
      </c>
      <c r="M62" s="251">
        <v>2000000</v>
      </c>
      <c r="N62" s="251">
        <v>2000000</v>
      </c>
      <c r="O62" s="251">
        <v>0</v>
      </c>
      <c r="P62" s="121" t="s">
        <v>4442</v>
      </c>
      <c r="Q62" s="252"/>
      <c r="R62" s="121"/>
      <c r="S62" s="122"/>
      <c r="T62" s="122"/>
      <c r="U62" s="122">
        <f>O62-S62-T62</f>
        <v>0</v>
      </c>
      <c r="V62" s="117" t="s">
        <v>3360</v>
      </c>
    </row>
    <row r="63" spans="1:23" ht="18" x14ac:dyDescent="0.2">
      <c r="A63" s="258" t="s">
        <v>4445</v>
      </c>
      <c r="B63" s="259"/>
      <c r="C63" s="259"/>
      <c r="D63" s="259"/>
      <c r="E63" s="259"/>
      <c r="F63" s="259"/>
      <c r="G63" s="259"/>
      <c r="H63" s="259"/>
      <c r="I63" s="259"/>
      <c r="J63" s="259"/>
      <c r="K63" s="259"/>
      <c r="L63" s="259"/>
      <c r="M63" s="260"/>
      <c r="N63" s="260"/>
      <c r="O63" s="260">
        <f>SUM(O64:O118)</f>
        <v>12450000.340000002</v>
      </c>
      <c r="P63" s="259"/>
      <c r="Q63" s="259"/>
      <c r="R63" s="259"/>
      <c r="S63" s="259"/>
      <c r="T63" s="259"/>
      <c r="U63" s="261"/>
      <c r="V63" s="117"/>
    </row>
    <row r="64" spans="1:23" ht="60" x14ac:dyDescent="0.2">
      <c r="A64" s="116">
        <v>52</v>
      </c>
      <c r="B64" s="116" t="s">
        <v>4446</v>
      </c>
      <c r="C64" s="116"/>
      <c r="D64" s="116"/>
      <c r="E64" s="117"/>
      <c r="F64" s="117"/>
      <c r="G64" s="116"/>
      <c r="H64" s="118" t="s">
        <v>4447</v>
      </c>
      <c r="I64" s="119" t="s">
        <v>4448</v>
      </c>
      <c r="J64" s="256" t="s">
        <v>4431</v>
      </c>
      <c r="K64" s="256" t="s">
        <v>4449</v>
      </c>
      <c r="L64" s="119" t="s">
        <v>4401</v>
      </c>
      <c r="M64" s="251">
        <v>0</v>
      </c>
      <c r="N64" s="251">
        <v>0</v>
      </c>
      <c r="O64" s="251">
        <v>1750000</v>
      </c>
      <c r="P64" s="121" t="s">
        <v>4450</v>
      </c>
      <c r="Q64" s="252"/>
      <c r="R64" s="121"/>
      <c r="S64" s="122"/>
      <c r="T64" s="122"/>
      <c r="U64" s="122"/>
      <c r="V64" s="117" t="s">
        <v>3360</v>
      </c>
    </row>
    <row r="65" spans="1:23" ht="75" x14ac:dyDescent="0.2">
      <c r="A65" s="116">
        <f ca="1">OFFSET(A65,-1,0)+1</f>
        <v>53</v>
      </c>
      <c r="B65" s="116" t="s">
        <v>3594</v>
      </c>
      <c r="C65" s="116" t="s">
        <v>3595</v>
      </c>
      <c r="D65" s="116" t="s">
        <v>3596</v>
      </c>
      <c r="E65" s="116">
        <v>62752</v>
      </c>
      <c r="F65" s="117" t="str">
        <f>CONCATENATE(D65,E65)</f>
        <v>2-BRE-16-62752</v>
      </c>
      <c r="G65" s="116" t="s">
        <v>3594</v>
      </c>
      <c r="H65" s="132" t="s">
        <v>3597</v>
      </c>
      <c r="I65" s="126" t="s">
        <v>3556</v>
      </c>
      <c r="J65" s="250" t="s">
        <v>4431</v>
      </c>
      <c r="K65" s="250" t="s">
        <v>4451</v>
      </c>
      <c r="L65" s="119" t="s">
        <v>4452</v>
      </c>
      <c r="M65" s="253">
        <v>168720.24</v>
      </c>
      <c r="N65" s="253">
        <v>168720.24</v>
      </c>
      <c r="O65" s="253">
        <v>168720.24</v>
      </c>
      <c r="P65" s="121" t="s">
        <v>4453</v>
      </c>
      <c r="Q65" s="124"/>
      <c r="R65" s="124"/>
      <c r="S65" s="125"/>
      <c r="T65" s="125"/>
      <c r="U65" s="122">
        <f t="shared" ref="U65:U128" si="3">O65-S65-T65</f>
        <v>168720.24</v>
      </c>
      <c r="V65" s="117" t="s">
        <v>3360</v>
      </c>
    </row>
    <row r="66" spans="1:23" ht="75" x14ac:dyDescent="0.2">
      <c r="A66" s="116">
        <f ca="1">OFFSET(A66,-1,0)+1</f>
        <v>54</v>
      </c>
      <c r="B66" s="116" t="s">
        <v>3598</v>
      </c>
      <c r="C66" s="116" t="s">
        <v>3595</v>
      </c>
      <c r="D66" s="116" t="s">
        <v>3596</v>
      </c>
      <c r="E66" s="116">
        <v>62753</v>
      </c>
      <c r="F66" s="117" t="str">
        <f>CONCATENATE(D66,E66)</f>
        <v>2-BRE-16-62753</v>
      </c>
      <c r="G66" s="116" t="s">
        <v>3598</v>
      </c>
      <c r="H66" s="132" t="s">
        <v>3599</v>
      </c>
      <c r="I66" s="126" t="s">
        <v>3559</v>
      </c>
      <c r="J66" s="250" t="s">
        <v>4431</v>
      </c>
      <c r="K66" s="250" t="s">
        <v>4451</v>
      </c>
      <c r="L66" s="119" t="s">
        <v>4452</v>
      </c>
      <c r="M66" s="253">
        <v>130000</v>
      </c>
      <c r="N66" s="253">
        <v>130000</v>
      </c>
      <c r="O66" s="253">
        <v>130000</v>
      </c>
      <c r="P66" s="121" t="s">
        <v>4453</v>
      </c>
      <c r="Q66" s="124"/>
      <c r="R66" s="124"/>
      <c r="S66" s="125"/>
      <c r="T66" s="125"/>
      <c r="U66" s="122">
        <f t="shared" si="3"/>
        <v>130000</v>
      </c>
      <c r="V66" s="117" t="s">
        <v>3360</v>
      </c>
    </row>
    <row r="67" spans="1:23" ht="75" x14ac:dyDescent="0.2">
      <c r="A67" s="116">
        <f t="shared" ca="1" si="2"/>
        <v>55</v>
      </c>
      <c r="B67" s="116" t="s">
        <v>3600</v>
      </c>
      <c r="C67" s="116" t="s">
        <v>3601</v>
      </c>
      <c r="D67" s="116" t="s">
        <v>3602</v>
      </c>
      <c r="E67" s="116">
        <v>62755</v>
      </c>
      <c r="F67" s="117" t="str">
        <f t="shared" si="1"/>
        <v>2-ORA-16-62755</v>
      </c>
      <c r="G67" s="116" t="s">
        <v>3600</v>
      </c>
      <c r="H67" s="132" t="s">
        <v>3603</v>
      </c>
      <c r="I67" s="126" t="s">
        <v>3559</v>
      </c>
      <c r="J67" s="250" t="s">
        <v>4431</v>
      </c>
      <c r="K67" s="250" t="s">
        <v>4451</v>
      </c>
      <c r="L67" s="119" t="s">
        <v>4452</v>
      </c>
      <c r="M67" s="253">
        <v>182000</v>
      </c>
      <c r="N67" s="253">
        <v>182000</v>
      </c>
      <c r="O67" s="253">
        <v>182000</v>
      </c>
      <c r="P67" s="121" t="s">
        <v>4453</v>
      </c>
      <c r="Q67" s="124"/>
      <c r="R67" s="124"/>
      <c r="S67" s="125"/>
      <c r="T67" s="125"/>
      <c r="U67" s="122">
        <f t="shared" si="3"/>
        <v>182000</v>
      </c>
      <c r="V67" s="117" t="s">
        <v>3360</v>
      </c>
    </row>
    <row r="68" spans="1:23" ht="75" x14ac:dyDescent="0.2">
      <c r="A68" s="116">
        <f t="shared" ca="1" si="2"/>
        <v>56</v>
      </c>
      <c r="B68" s="116" t="s">
        <v>3604</v>
      </c>
      <c r="C68" s="116" t="s">
        <v>3605</v>
      </c>
      <c r="D68" s="116" t="s">
        <v>3606</v>
      </c>
      <c r="E68" s="116">
        <v>62756</v>
      </c>
      <c r="F68" s="117" t="str">
        <f t="shared" si="1"/>
        <v>4-OZO-16-62756</v>
      </c>
      <c r="G68" s="116" t="s">
        <v>3604</v>
      </c>
      <c r="H68" s="126" t="s">
        <v>3607</v>
      </c>
      <c r="I68" s="126" t="s">
        <v>3556</v>
      </c>
      <c r="J68" s="250" t="s">
        <v>4431</v>
      </c>
      <c r="K68" s="250" t="s">
        <v>4451</v>
      </c>
      <c r="L68" s="119" t="s">
        <v>4452</v>
      </c>
      <c r="M68" s="253">
        <v>132242.23999999999</v>
      </c>
      <c r="N68" s="253">
        <v>132242.23999999999</v>
      </c>
      <c r="O68" s="253">
        <v>132242.23999999999</v>
      </c>
      <c r="P68" s="121" t="s">
        <v>4453</v>
      </c>
      <c r="Q68" s="124"/>
      <c r="R68" s="124"/>
      <c r="S68" s="125"/>
      <c r="T68" s="125"/>
      <c r="U68" s="122">
        <f t="shared" si="3"/>
        <v>132242.23999999999</v>
      </c>
      <c r="V68" s="117" t="s">
        <v>3360</v>
      </c>
      <c r="W68" s="110"/>
    </row>
    <row r="69" spans="1:23" ht="75" x14ac:dyDescent="0.2">
      <c r="A69" s="116">
        <f t="shared" ca="1" si="2"/>
        <v>57</v>
      </c>
      <c r="B69" s="116" t="s">
        <v>3608</v>
      </c>
      <c r="C69" s="116" t="s">
        <v>3609</v>
      </c>
      <c r="D69" s="116" t="s">
        <v>3610</v>
      </c>
      <c r="E69" s="116">
        <v>62757</v>
      </c>
      <c r="F69" s="117" t="str">
        <f t="shared" si="1"/>
        <v>4-Pec-16-62757</v>
      </c>
      <c r="G69" s="116" t="s">
        <v>3608</v>
      </c>
      <c r="H69" s="126" t="s">
        <v>3611</v>
      </c>
      <c r="I69" s="126" t="s">
        <v>3612</v>
      </c>
      <c r="J69" s="250" t="s">
        <v>4431</v>
      </c>
      <c r="K69" s="250" t="s">
        <v>4451</v>
      </c>
      <c r="L69" s="119" t="s">
        <v>4452</v>
      </c>
      <c r="M69" s="253">
        <v>117413.92</v>
      </c>
      <c r="N69" s="253">
        <v>117413.92</v>
      </c>
      <c r="O69" s="253">
        <v>117413.92</v>
      </c>
      <c r="P69" s="121" t="s">
        <v>4453</v>
      </c>
      <c r="Q69" s="124"/>
      <c r="R69" s="124"/>
      <c r="S69" s="125"/>
      <c r="T69" s="125"/>
      <c r="U69" s="122">
        <f t="shared" si="3"/>
        <v>117413.92</v>
      </c>
      <c r="V69" s="117" t="s">
        <v>3360</v>
      </c>
    </row>
    <row r="70" spans="1:23" ht="75" x14ac:dyDescent="0.2">
      <c r="A70" s="116">
        <f t="shared" ca="1" si="2"/>
        <v>58</v>
      </c>
      <c r="B70" s="116" t="s">
        <v>3613</v>
      </c>
      <c r="C70" s="116" t="s">
        <v>3609</v>
      </c>
      <c r="D70" s="116" t="s">
        <v>3610</v>
      </c>
      <c r="E70" s="116">
        <v>62758</v>
      </c>
      <c r="F70" s="117" t="str">
        <f t="shared" si="1"/>
        <v>4-Pec-16-62758</v>
      </c>
      <c r="G70" s="116" t="s">
        <v>3613</v>
      </c>
      <c r="H70" s="126" t="s">
        <v>3614</v>
      </c>
      <c r="I70" s="126" t="s">
        <v>3615</v>
      </c>
      <c r="J70" s="250" t="s">
        <v>4431</v>
      </c>
      <c r="K70" s="250" t="s">
        <v>4451</v>
      </c>
      <c r="L70" s="119" t="s">
        <v>4452</v>
      </c>
      <c r="M70" s="253">
        <v>133023.28</v>
      </c>
      <c r="N70" s="253">
        <v>133023.28</v>
      </c>
      <c r="O70" s="253">
        <v>133023.28</v>
      </c>
      <c r="P70" s="121" t="s">
        <v>4453</v>
      </c>
      <c r="Q70" s="124"/>
      <c r="R70" s="124"/>
      <c r="S70" s="125"/>
      <c r="T70" s="125"/>
      <c r="U70" s="122">
        <f t="shared" si="3"/>
        <v>133023.28</v>
      </c>
      <c r="V70" s="117" t="s">
        <v>3360</v>
      </c>
    </row>
    <row r="71" spans="1:23" ht="75" x14ac:dyDescent="0.2">
      <c r="A71" s="116">
        <f t="shared" ca="1" si="2"/>
        <v>59</v>
      </c>
      <c r="B71" s="133" t="s">
        <v>3616</v>
      </c>
      <c r="C71" s="133" t="s">
        <v>3617</v>
      </c>
      <c r="D71" s="133" t="s">
        <v>3618</v>
      </c>
      <c r="E71" s="116">
        <v>62759</v>
      </c>
      <c r="F71" s="117" t="str">
        <f t="shared" si="1"/>
        <v>3-UVA-16-62759</v>
      </c>
      <c r="G71" s="133" t="s">
        <v>3616</v>
      </c>
      <c r="H71" s="126" t="s">
        <v>3619</v>
      </c>
      <c r="I71" s="126" t="s">
        <v>3615</v>
      </c>
      <c r="J71" s="250" t="s">
        <v>4431</v>
      </c>
      <c r="K71" s="250" t="s">
        <v>4451</v>
      </c>
      <c r="L71" s="119" t="s">
        <v>4452</v>
      </c>
      <c r="M71" s="253">
        <v>102397.2</v>
      </c>
      <c r="N71" s="253">
        <v>102397.2</v>
      </c>
      <c r="O71" s="253">
        <v>102397.2</v>
      </c>
      <c r="P71" s="121" t="s">
        <v>4453</v>
      </c>
      <c r="Q71" s="124"/>
      <c r="R71" s="124"/>
      <c r="S71" s="125"/>
      <c r="T71" s="125"/>
      <c r="U71" s="122">
        <f t="shared" si="3"/>
        <v>102397.2</v>
      </c>
      <c r="V71" s="117" t="s">
        <v>3360</v>
      </c>
    </row>
    <row r="72" spans="1:23" s="110" customFormat="1" ht="75" x14ac:dyDescent="0.2">
      <c r="A72" s="116">
        <f t="shared" ca="1" si="2"/>
        <v>60</v>
      </c>
      <c r="B72" s="123" t="s">
        <v>3620</v>
      </c>
      <c r="C72" s="123" t="s">
        <v>3383</v>
      </c>
      <c r="D72" s="123" t="s">
        <v>3384</v>
      </c>
      <c r="E72" s="116">
        <v>62760</v>
      </c>
      <c r="F72" s="117" t="str">
        <f t="shared" si="1"/>
        <v>1-GAR-16-62760</v>
      </c>
      <c r="G72" s="123" t="s">
        <v>3620</v>
      </c>
      <c r="H72" s="132" t="s">
        <v>4454</v>
      </c>
      <c r="I72" s="126" t="s">
        <v>3622</v>
      </c>
      <c r="J72" s="250" t="s">
        <v>4431</v>
      </c>
      <c r="K72" s="250" t="s">
        <v>4451</v>
      </c>
      <c r="L72" s="119" t="s">
        <v>4452</v>
      </c>
      <c r="M72" s="253">
        <v>49042.239999999998</v>
      </c>
      <c r="N72" s="253">
        <v>49042.239999999998</v>
      </c>
      <c r="O72" s="253">
        <v>49042.239999999998</v>
      </c>
      <c r="P72" s="121" t="s">
        <v>4453</v>
      </c>
      <c r="Q72" s="124"/>
      <c r="R72" s="124"/>
      <c r="S72" s="125"/>
      <c r="T72" s="125"/>
      <c r="U72" s="122">
        <f t="shared" si="3"/>
        <v>49042.239999999998</v>
      </c>
      <c r="V72" s="117" t="s">
        <v>3360</v>
      </c>
      <c r="W72" s="105"/>
    </row>
    <row r="73" spans="1:23" s="110" customFormat="1" ht="75" x14ac:dyDescent="0.2">
      <c r="A73" s="116">
        <f t="shared" ca="1" si="2"/>
        <v>61</v>
      </c>
      <c r="B73" s="123" t="s">
        <v>3623</v>
      </c>
      <c r="C73" s="123" t="s">
        <v>3383</v>
      </c>
      <c r="D73" s="123" t="s">
        <v>3384</v>
      </c>
      <c r="E73" s="116">
        <v>62761</v>
      </c>
      <c r="F73" s="117" t="str">
        <f t="shared" si="1"/>
        <v>1-GAR-16-62761</v>
      </c>
      <c r="G73" s="123" t="s">
        <v>3623</v>
      </c>
      <c r="H73" s="132" t="s">
        <v>4455</v>
      </c>
      <c r="I73" s="126" t="s">
        <v>3625</v>
      </c>
      <c r="J73" s="250" t="s">
        <v>4431</v>
      </c>
      <c r="K73" s="250" t="s">
        <v>4451</v>
      </c>
      <c r="L73" s="119" t="s">
        <v>4452</v>
      </c>
      <c r="M73" s="253">
        <v>98962.240000000005</v>
      </c>
      <c r="N73" s="253">
        <v>98962.240000000005</v>
      </c>
      <c r="O73" s="253">
        <v>98962.240000000005</v>
      </c>
      <c r="P73" s="121" t="s">
        <v>4453</v>
      </c>
      <c r="Q73" s="124"/>
      <c r="R73" s="124"/>
      <c r="S73" s="125"/>
      <c r="T73" s="125"/>
      <c r="U73" s="122">
        <f t="shared" si="3"/>
        <v>98962.240000000005</v>
      </c>
      <c r="V73" s="117" t="s">
        <v>3360</v>
      </c>
      <c r="W73" s="105"/>
    </row>
    <row r="74" spans="1:23" s="110" customFormat="1" ht="75" x14ac:dyDescent="0.2">
      <c r="A74" s="116">
        <f t="shared" ca="1" si="2"/>
        <v>62</v>
      </c>
      <c r="B74" s="123" t="s">
        <v>3626</v>
      </c>
      <c r="C74" s="123" t="s">
        <v>3383</v>
      </c>
      <c r="D74" s="123" t="s">
        <v>3384</v>
      </c>
      <c r="E74" s="116">
        <v>62762</v>
      </c>
      <c r="F74" s="117" t="str">
        <f t="shared" si="1"/>
        <v>1-GAR-16-62762</v>
      </c>
      <c r="G74" s="123" t="s">
        <v>3626</v>
      </c>
      <c r="H74" s="132" t="s">
        <v>4456</v>
      </c>
      <c r="I74" s="126" t="s">
        <v>3628</v>
      </c>
      <c r="J74" s="250" t="s">
        <v>4431</v>
      </c>
      <c r="K74" s="250" t="s">
        <v>4451</v>
      </c>
      <c r="L74" s="119" t="s">
        <v>4452</v>
      </c>
      <c r="M74" s="253">
        <v>789058.4</v>
      </c>
      <c r="N74" s="253">
        <v>789058.4</v>
      </c>
      <c r="O74" s="253">
        <v>789058.4</v>
      </c>
      <c r="P74" s="121" t="s">
        <v>4453</v>
      </c>
      <c r="Q74" s="124"/>
      <c r="R74" s="124"/>
      <c r="S74" s="125"/>
      <c r="T74" s="125"/>
      <c r="U74" s="122">
        <f t="shared" si="3"/>
        <v>789058.4</v>
      </c>
      <c r="V74" s="117" t="s">
        <v>3360</v>
      </c>
      <c r="W74" s="105"/>
    </row>
    <row r="75" spans="1:23" s="110" customFormat="1" ht="75" x14ac:dyDescent="0.2">
      <c r="A75" s="116">
        <f t="shared" ca="1" si="2"/>
        <v>63</v>
      </c>
      <c r="B75" s="123" t="s">
        <v>3629</v>
      </c>
      <c r="C75" s="123" t="s">
        <v>3383</v>
      </c>
      <c r="D75" s="123" t="s">
        <v>3384</v>
      </c>
      <c r="E75" s="116">
        <v>62763</v>
      </c>
      <c r="F75" s="117" t="str">
        <f t="shared" si="1"/>
        <v>1-GAR-16-62763</v>
      </c>
      <c r="G75" s="123" t="s">
        <v>3629</v>
      </c>
      <c r="H75" s="132" t="s">
        <v>4457</v>
      </c>
      <c r="I75" s="132" t="s">
        <v>3631</v>
      </c>
      <c r="J75" s="250" t="s">
        <v>4431</v>
      </c>
      <c r="K75" s="250" t="s">
        <v>4451</v>
      </c>
      <c r="L75" s="119" t="s">
        <v>4452</v>
      </c>
      <c r="M75" s="253">
        <v>24553.360000000001</v>
      </c>
      <c r="N75" s="253">
        <v>24553.360000000001</v>
      </c>
      <c r="O75" s="253">
        <v>24553.360000000001</v>
      </c>
      <c r="P75" s="121" t="s">
        <v>4453</v>
      </c>
      <c r="Q75" s="124"/>
      <c r="R75" s="124"/>
      <c r="S75" s="125"/>
      <c r="T75" s="125"/>
      <c r="U75" s="122">
        <f t="shared" si="3"/>
        <v>24553.360000000001</v>
      </c>
      <c r="V75" s="117" t="s">
        <v>3360</v>
      </c>
      <c r="W75" s="105"/>
    </row>
    <row r="76" spans="1:23" s="110" customFormat="1" ht="75" x14ac:dyDescent="0.2">
      <c r="A76" s="116">
        <f t="shared" ca="1" si="2"/>
        <v>64</v>
      </c>
      <c r="B76" s="123" t="s">
        <v>3632</v>
      </c>
      <c r="C76" s="123" t="s">
        <v>3383</v>
      </c>
      <c r="D76" s="123" t="s">
        <v>3384</v>
      </c>
      <c r="E76" s="116">
        <v>62764</v>
      </c>
      <c r="F76" s="117" t="str">
        <f t="shared" si="1"/>
        <v>1-GAR-16-62764</v>
      </c>
      <c r="G76" s="123" t="s">
        <v>3632</v>
      </c>
      <c r="H76" s="132" t="s">
        <v>4458</v>
      </c>
      <c r="I76" s="132" t="s">
        <v>4459</v>
      </c>
      <c r="J76" s="250" t="s">
        <v>4431</v>
      </c>
      <c r="K76" s="250" t="s">
        <v>4451</v>
      </c>
      <c r="L76" s="119" t="s">
        <v>4452</v>
      </c>
      <c r="M76" s="253">
        <v>287119.03999999998</v>
      </c>
      <c r="N76" s="253">
        <v>287119.03999999998</v>
      </c>
      <c r="O76" s="253">
        <v>287119.03999999998</v>
      </c>
      <c r="P76" s="121" t="s">
        <v>4453</v>
      </c>
      <c r="Q76" s="124"/>
      <c r="R76" s="124"/>
      <c r="S76" s="125"/>
      <c r="T76" s="125"/>
      <c r="U76" s="122">
        <f t="shared" si="3"/>
        <v>287119.03999999998</v>
      </c>
      <c r="V76" s="117" t="s">
        <v>3360</v>
      </c>
    </row>
    <row r="77" spans="1:23" s="110" customFormat="1" ht="75" x14ac:dyDescent="0.2">
      <c r="A77" s="116">
        <f t="shared" ca="1" si="2"/>
        <v>65</v>
      </c>
      <c r="B77" s="123" t="s">
        <v>3635</v>
      </c>
      <c r="C77" s="123" t="s">
        <v>3383</v>
      </c>
      <c r="D77" s="123" t="s">
        <v>3384</v>
      </c>
      <c r="E77" s="116">
        <v>62765</v>
      </c>
      <c r="F77" s="117" t="str">
        <f t="shared" si="1"/>
        <v>1-GAR-16-62765</v>
      </c>
      <c r="G77" s="123" t="s">
        <v>3635</v>
      </c>
      <c r="H77" s="132" t="s">
        <v>4460</v>
      </c>
      <c r="I77" s="132" t="s">
        <v>3637</v>
      </c>
      <c r="J77" s="250" t="s">
        <v>4431</v>
      </c>
      <c r="K77" s="250" t="s">
        <v>4451</v>
      </c>
      <c r="L77" s="119" t="s">
        <v>4452</v>
      </c>
      <c r="M77" s="253">
        <v>67370.16</v>
      </c>
      <c r="N77" s="253">
        <v>67370.16</v>
      </c>
      <c r="O77" s="253">
        <v>67370.16</v>
      </c>
      <c r="P77" s="121" t="s">
        <v>4453</v>
      </c>
      <c r="Q77" s="124"/>
      <c r="R77" s="124"/>
      <c r="S77" s="125"/>
      <c r="T77" s="125"/>
      <c r="U77" s="122">
        <f t="shared" si="3"/>
        <v>67370.16</v>
      </c>
      <c r="V77" s="117" t="s">
        <v>3360</v>
      </c>
      <c r="W77" s="105"/>
    </row>
    <row r="78" spans="1:23" ht="75" x14ac:dyDescent="0.2">
      <c r="A78" s="116">
        <f t="shared" ca="1" si="2"/>
        <v>66</v>
      </c>
      <c r="B78" s="116" t="s">
        <v>3638</v>
      </c>
      <c r="C78" s="116" t="s">
        <v>3490</v>
      </c>
      <c r="D78" s="116" t="s">
        <v>3491</v>
      </c>
      <c r="E78" s="116">
        <v>62766</v>
      </c>
      <c r="F78" s="117" t="str">
        <f t="shared" ref="F78:F151" si="4">CONCATENATE(D78,E78)</f>
        <v>2-PIE-16-62766</v>
      </c>
      <c r="G78" s="116" t="s">
        <v>3638</v>
      </c>
      <c r="H78" s="132" t="s">
        <v>3639</v>
      </c>
      <c r="I78" s="132" t="s">
        <v>3640</v>
      </c>
      <c r="J78" s="250" t="s">
        <v>4431</v>
      </c>
      <c r="K78" s="250" t="s">
        <v>4451</v>
      </c>
      <c r="L78" s="119" t="s">
        <v>4452</v>
      </c>
      <c r="M78" s="253">
        <v>62400</v>
      </c>
      <c r="N78" s="253">
        <v>62400</v>
      </c>
      <c r="O78" s="253">
        <v>62400</v>
      </c>
      <c r="P78" s="121" t="s">
        <v>4453</v>
      </c>
      <c r="Q78" s="124"/>
      <c r="R78" s="124"/>
      <c r="S78" s="125"/>
      <c r="T78" s="125"/>
      <c r="U78" s="122">
        <f t="shared" si="3"/>
        <v>62400</v>
      </c>
      <c r="V78" s="117" t="s">
        <v>3360</v>
      </c>
    </row>
    <row r="79" spans="1:23" ht="75" x14ac:dyDescent="0.2">
      <c r="A79" s="116">
        <f t="shared" ca="1" si="2"/>
        <v>67</v>
      </c>
      <c r="B79" s="116" t="s">
        <v>3641</v>
      </c>
      <c r="C79" s="116" t="s">
        <v>3595</v>
      </c>
      <c r="D79" s="116" t="s">
        <v>3596</v>
      </c>
      <c r="E79" s="116">
        <v>62767</v>
      </c>
      <c r="F79" s="117" t="str">
        <f t="shared" si="4"/>
        <v>2-BRE-16-62767</v>
      </c>
      <c r="G79" s="116" t="s">
        <v>3641</v>
      </c>
      <c r="H79" s="132" t="s">
        <v>3642</v>
      </c>
      <c r="I79" s="132" t="s">
        <v>3643</v>
      </c>
      <c r="J79" s="250" t="s">
        <v>4431</v>
      </c>
      <c r="K79" s="250" t="s">
        <v>4451</v>
      </c>
      <c r="L79" s="119" t="s">
        <v>4452</v>
      </c>
      <c r="M79" s="253">
        <v>10773.36</v>
      </c>
      <c r="N79" s="253">
        <v>10773.36</v>
      </c>
      <c r="O79" s="253">
        <v>10773.36</v>
      </c>
      <c r="P79" s="121" t="s">
        <v>4453</v>
      </c>
      <c r="Q79" s="124"/>
      <c r="R79" s="124"/>
      <c r="S79" s="125"/>
      <c r="T79" s="125"/>
      <c r="U79" s="122">
        <f t="shared" si="3"/>
        <v>10773.36</v>
      </c>
      <c r="V79" s="117" t="s">
        <v>3360</v>
      </c>
    </row>
    <row r="80" spans="1:23" ht="75" x14ac:dyDescent="0.2">
      <c r="A80" s="116">
        <f t="shared" ca="1" si="2"/>
        <v>68</v>
      </c>
      <c r="B80" s="116" t="s">
        <v>3644</v>
      </c>
      <c r="C80" s="116" t="s">
        <v>3561</v>
      </c>
      <c r="D80" s="116" t="s">
        <v>3562</v>
      </c>
      <c r="E80" s="116">
        <v>62768</v>
      </c>
      <c r="F80" s="117" t="str">
        <f t="shared" si="4"/>
        <v>2-HHQ-16-62768</v>
      </c>
      <c r="G80" s="116" t="s">
        <v>3644</v>
      </c>
      <c r="H80" s="132" t="s">
        <v>3645</v>
      </c>
      <c r="I80" s="126" t="s">
        <v>3646</v>
      </c>
      <c r="J80" s="250" t="s">
        <v>4431</v>
      </c>
      <c r="K80" s="250" t="s">
        <v>4451</v>
      </c>
      <c r="L80" s="119" t="s">
        <v>4452</v>
      </c>
      <c r="M80" s="253">
        <v>208000</v>
      </c>
      <c r="N80" s="253">
        <v>208000</v>
      </c>
      <c r="O80" s="253">
        <v>208000</v>
      </c>
      <c r="P80" s="121" t="s">
        <v>4453</v>
      </c>
      <c r="Q80" s="124"/>
      <c r="R80" s="124"/>
      <c r="S80" s="125"/>
      <c r="T80" s="125"/>
      <c r="U80" s="122">
        <f t="shared" si="3"/>
        <v>208000</v>
      </c>
      <c r="V80" s="117" t="s">
        <v>3360</v>
      </c>
    </row>
    <row r="81" spans="1:29" ht="98.25" customHeight="1" x14ac:dyDescent="0.2">
      <c r="A81" s="116">
        <f t="shared" ca="1" si="2"/>
        <v>69</v>
      </c>
      <c r="B81" s="133" t="s">
        <v>3648</v>
      </c>
      <c r="C81" s="133" t="s">
        <v>3649</v>
      </c>
      <c r="D81" s="133" t="s">
        <v>3650</v>
      </c>
      <c r="E81" s="116">
        <v>62769</v>
      </c>
      <c r="F81" s="117" t="str">
        <f t="shared" si="4"/>
        <v>4-MID-16-62769</v>
      </c>
      <c r="G81" s="133" t="s">
        <v>3648</v>
      </c>
      <c r="H81" s="126" t="s">
        <v>3651</v>
      </c>
      <c r="I81" s="126" t="s">
        <v>3652</v>
      </c>
      <c r="J81" s="250" t="s">
        <v>4431</v>
      </c>
      <c r="K81" s="250" t="s">
        <v>4451</v>
      </c>
      <c r="L81" s="119" t="s">
        <v>4452</v>
      </c>
      <c r="M81" s="253">
        <v>442000</v>
      </c>
      <c r="N81" s="253">
        <v>442000</v>
      </c>
      <c r="O81" s="253">
        <v>442000</v>
      </c>
      <c r="P81" s="121" t="s">
        <v>4453</v>
      </c>
      <c r="Q81" s="124"/>
      <c r="R81" s="124"/>
      <c r="S81" s="125"/>
      <c r="T81" s="125"/>
      <c r="U81" s="122">
        <f t="shared" si="3"/>
        <v>442000</v>
      </c>
      <c r="V81" s="117" t="s">
        <v>3360</v>
      </c>
      <c r="W81" s="110"/>
    </row>
    <row r="82" spans="1:29" ht="98.25" customHeight="1" x14ac:dyDescent="0.2">
      <c r="A82" s="116">
        <f t="shared" ref="A82:A145" ca="1" si="5">OFFSET(A82,-1,0)+1</f>
        <v>70</v>
      </c>
      <c r="B82" s="116" t="s">
        <v>3653</v>
      </c>
      <c r="C82" s="116" t="s">
        <v>3548</v>
      </c>
      <c r="D82" s="116" t="s">
        <v>3549</v>
      </c>
      <c r="E82" s="116">
        <v>62770</v>
      </c>
      <c r="F82" s="117" t="str">
        <f t="shared" si="4"/>
        <v>5-AMA-16-62770</v>
      </c>
      <c r="G82" s="116" t="s">
        <v>3653</v>
      </c>
      <c r="H82" s="132" t="s">
        <v>3654</v>
      </c>
      <c r="I82" s="126" t="s">
        <v>3646</v>
      </c>
      <c r="J82" s="250" t="s">
        <v>4431</v>
      </c>
      <c r="K82" s="250" t="s">
        <v>4451</v>
      </c>
      <c r="L82" s="119" t="s">
        <v>4452</v>
      </c>
      <c r="M82" s="253">
        <v>343698.16</v>
      </c>
      <c r="N82" s="253">
        <v>343698.16</v>
      </c>
      <c r="O82" s="253">
        <v>343698.16</v>
      </c>
      <c r="P82" s="121" t="s">
        <v>4453</v>
      </c>
      <c r="Q82" s="124"/>
      <c r="R82" s="124"/>
      <c r="S82" s="125"/>
      <c r="T82" s="125"/>
      <c r="U82" s="122">
        <f t="shared" si="3"/>
        <v>343698.16</v>
      </c>
      <c r="V82" s="117" t="s">
        <v>3360</v>
      </c>
      <c r="W82" s="134"/>
      <c r="X82" s="110"/>
      <c r="Y82" s="110"/>
      <c r="Z82" s="110"/>
      <c r="AA82" s="110"/>
      <c r="AB82" s="110"/>
      <c r="AC82" s="110"/>
    </row>
    <row r="83" spans="1:29" ht="98.25" customHeight="1" x14ac:dyDescent="0.2">
      <c r="A83" s="116">
        <f t="shared" ca="1" si="5"/>
        <v>71</v>
      </c>
      <c r="B83" s="116" t="s">
        <v>3655</v>
      </c>
      <c r="C83" s="116" t="s">
        <v>3548</v>
      </c>
      <c r="D83" s="116" t="s">
        <v>3549</v>
      </c>
      <c r="E83" s="116">
        <v>62771</v>
      </c>
      <c r="F83" s="117" t="str">
        <f t="shared" si="4"/>
        <v>5-AMA-16-62771</v>
      </c>
      <c r="G83" s="116" t="s">
        <v>3655</v>
      </c>
      <c r="H83" s="132" t="s">
        <v>3656</v>
      </c>
      <c r="I83" s="126" t="s">
        <v>3657</v>
      </c>
      <c r="J83" s="250" t="s">
        <v>4431</v>
      </c>
      <c r="K83" s="250" t="s">
        <v>4451</v>
      </c>
      <c r="L83" s="119" t="s">
        <v>4452</v>
      </c>
      <c r="M83" s="253">
        <v>153180.56</v>
      </c>
      <c r="N83" s="253">
        <v>153180.56</v>
      </c>
      <c r="O83" s="253">
        <v>153180.56</v>
      </c>
      <c r="P83" s="121" t="s">
        <v>4453</v>
      </c>
      <c r="Q83" s="124"/>
      <c r="R83" s="124"/>
      <c r="S83" s="125"/>
      <c r="T83" s="125"/>
      <c r="U83" s="122">
        <f t="shared" si="3"/>
        <v>153180.56</v>
      </c>
      <c r="V83" s="117" t="s">
        <v>3360</v>
      </c>
      <c r="W83" s="110"/>
    </row>
    <row r="84" spans="1:29" ht="98.25" customHeight="1" x14ac:dyDescent="0.2">
      <c r="A84" s="116">
        <f t="shared" ca="1" si="5"/>
        <v>72</v>
      </c>
      <c r="B84" s="116" t="s">
        <v>3658</v>
      </c>
      <c r="C84" s="116" t="s">
        <v>3548</v>
      </c>
      <c r="D84" s="116" t="s">
        <v>3549</v>
      </c>
      <c r="E84" s="116">
        <v>62772</v>
      </c>
      <c r="F84" s="117" t="str">
        <f t="shared" si="4"/>
        <v>5-AMA-16-62772</v>
      </c>
      <c r="G84" s="116" t="s">
        <v>3658</v>
      </c>
      <c r="H84" s="132" t="s">
        <v>3659</v>
      </c>
      <c r="I84" s="132" t="s">
        <v>3660</v>
      </c>
      <c r="J84" s="250" t="s">
        <v>4431</v>
      </c>
      <c r="K84" s="250" t="s">
        <v>4451</v>
      </c>
      <c r="L84" s="119" t="s">
        <v>4452</v>
      </c>
      <c r="M84" s="253">
        <v>40278.160000000003</v>
      </c>
      <c r="N84" s="253">
        <v>40278.160000000003</v>
      </c>
      <c r="O84" s="253">
        <v>40278.160000000003</v>
      </c>
      <c r="P84" s="121" t="s">
        <v>4453</v>
      </c>
      <c r="Q84" s="124"/>
      <c r="R84" s="124"/>
      <c r="S84" s="125"/>
      <c r="T84" s="125"/>
      <c r="U84" s="122">
        <f t="shared" si="3"/>
        <v>40278.160000000003</v>
      </c>
      <c r="V84" s="117" t="s">
        <v>3360</v>
      </c>
      <c r="W84" s="110"/>
    </row>
    <row r="85" spans="1:29" ht="98.25" customHeight="1" x14ac:dyDescent="0.2">
      <c r="A85" s="116">
        <f t="shared" ca="1" si="5"/>
        <v>73</v>
      </c>
      <c r="B85" s="116" t="s">
        <v>3661</v>
      </c>
      <c r="C85" s="116" t="s">
        <v>3548</v>
      </c>
      <c r="D85" s="116" t="s">
        <v>3549</v>
      </c>
      <c r="E85" s="116">
        <v>62773</v>
      </c>
      <c r="F85" s="117" t="str">
        <f t="shared" si="4"/>
        <v>5-AMA-16-62773</v>
      </c>
      <c r="G85" s="116" t="s">
        <v>3661</v>
      </c>
      <c r="H85" s="132" t="s">
        <v>3662</v>
      </c>
      <c r="I85" s="126" t="s">
        <v>3663</v>
      </c>
      <c r="J85" s="250" t="s">
        <v>4431</v>
      </c>
      <c r="K85" s="250" t="s">
        <v>4451</v>
      </c>
      <c r="L85" s="119" t="s">
        <v>4452</v>
      </c>
      <c r="M85" s="253">
        <v>575051.36</v>
      </c>
      <c r="N85" s="253">
        <v>575051.36</v>
      </c>
      <c r="O85" s="253">
        <v>575051.36</v>
      </c>
      <c r="P85" s="121" t="s">
        <v>4453</v>
      </c>
      <c r="Q85" s="124"/>
      <c r="R85" s="124"/>
      <c r="S85" s="125"/>
      <c r="T85" s="125"/>
      <c r="U85" s="122">
        <f t="shared" si="3"/>
        <v>575051.36</v>
      </c>
      <c r="V85" s="117" t="s">
        <v>3360</v>
      </c>
      <c r="W85" s="110"/>
    </row>
    <row r="86" spans="1:29" ht="98.25" customHeight="1" x14ac:dyDescent="0.2">
      <c r="A86" s="116">
        <f t="shared" ca="1" si="5"/>
        <v>74</v>
      </c>
      <c r="B86" s="116" t="s">
        <v>3665</v>
      </c>
      <c r="C86" s="116" t="s">
        <v>3548</v>
      </c>
      <c r="D86" s="116" t="s">
        <v>3549</v>
      </c>
      <c r="E86" s="116">
        <v>62774</v>
      </c>
      <c r="F86" s="117" t="str">
        <f t="shared" si="4"/>
        <v>5-AMA-16-62774</v>
      </c>
      <c r="G86" s="116" t="s">
        <v>3665</v>
      </c>
      <c r="H86" s="132" t="s">
        <v>3666</v>
      </c>
      <c r="I86" s="132" t="s">
        <v>3667</v>
      </c>
      <c r="J86" s="250" t="s">
        <v>4431</v>
      </c>
      <c r="K86" s="250" t="s">
        <v>4451</v>
      </c>
      <c r="L86" s="119" t="s">
        <v>4452</v>
      </c>
      <c r="M86" s="253">
        <v>17077.84</v>
      </c>
      <c r="N86" s="253">
        <v>17077.84</v>
      </c>
      <c r="O86" s="253">
        <v>17077.84</v>
      </c>
      <c r="P86" s="121" t="s">
        <v>4453</v>
      </c>
      <c r="Q86" s="124"/>
      <c r="R86" s="124"/>
      <c r="S86" s="125"/>
      <c r="T86" s="125"/>
      <c r="U86" s="122">
        <f t="shared" si="3"/>
        <v>17077.84</v>
      </c>
      <c r="V86" s="117" t="s">
        <v>3360</v>
      </c>
      <c r="W86" s="110"/>
    </row>
    <row r="87" spans="1:29" ht="98.25" customHeight="1" x14ac:dyDescent="0.2">
      <c r="A87" s="116">
        <f t="shared" ca="1" si="5"/>
        <v>75</v>
      </c>
      <c r="B87" s="116" t="s">
        <v>3668</v>
      </c>
      <c r="C87" s="116" t="s">
        <v>3553</v>
      </c>
      <c r="D87" s="116" t="s">
        <v>3554</v>
      </c>
      <c r="E87" s="116">
        <v>62775</v>
      </c>
      <c r="F87" s="117" t="str">
        <f t="shared" si="4"/>
        <v>6-ADO-16-62775</v>
      </c>
      <c r="G87" s="116" t="s">
        <v>3668</v>
      </c>
      <c r="H87" s="132" t="s">
        <v>3669</v>
      </c>
      <c r="I87" s="126" t="s">
        <v>3670</v>
      </c>
      <c r="J87" s="250" t="s">
        <v>4431</v>
      </c>
      <c r="K87" s="250" t="s">
        <v>4451</v>
      </c>
      <c r="L87" s="119" t="s">
        <v>4452</v>
      </c>
      <c r="M87" s="253">
        <v>260000</v>
      </c>
      <c r="N87" s="253">
        <v>260000</v>
      </c>
      <c r="O87" s="253">
        <v>260000</v>
      </c>
      <c r="P87" s="121" t="s">
        <v>4453</v>
      </c>
      <c r="Q87" s="124"/>
      <c r="R87" s="124"/>
      <c r="S87" s="125"/>
      <c r="T87" s="125"/>
      <c r="U87" s="122">
        <f t="shared" si="3"/>
        <v>260000</v>
      </c>
      <c r="V87" s="117" t="s">
        <v>3360</v>
      </c>
    </row>
    <row r="88" spans="1:29" ht="98.25" customHeight="1" x14ac:dyDescent="0.2">
      <c r="A88" s="116">
        <f t="shared" ca="1" si="5"/>
        <v>76</v>
      </c>
      <c r="B88" s="116" t="s">
        <v>3671</v>
      </c>
      <c r="C88" s="116" t="s">
        <v>3553</v>
      </c>
      <c r="D88" s="116" t="s">
        <v>3554</v>
      </c>
      <c r="E88" s="116">
        <v>62776</v>
      </c>
      <c r="F88" s="117" t="str">
        <f t="shared" si="4"/>
        <v>6-ADO-16-62776</v>
      </c>
      <c r="G88" s="116" t="s">
        <v>3671</v>
      </c>
      <c r="H88" s="132" t="s">
        <v>3672</v>
      </c>
      <c r="I88" s="132" t="s">
        <v>3673</v>
      </c>
      <c r="J88" s="250" t="s">
        <v>4431</v>
      </c>
      <c r="K88" s="250" t="s">
        <v>4451</v>
      </c>
      <c r="L88" s="119" t="s">
        <v>4452</v>
      </c>
      <c r="M88" s="253">
        <v>57117.84</v>
      </c>
      <c r="N88" s="253">
        <v>57117.84</v>
      </c>
      <c r="O88" s="253">
        <v>57117.84</v>
      </c>
      <c r="P88" s="121" t="s">
        <v>4453</v>
      </c>
      <c r="Q88" s="124"/>
      <c r="R88" s="124"/>
      <c r="S88" s="125"/>
      <c r="T88" s="125"/>
      <c r="U88" s="122">
        <f t="shared" si="3"/>
        <v>57117.84</v>
      </c>
      <c r="V88" s="117" t="s">
        <v>3360</v>
      </c>
    </row>
    <row r="89" spans="1:29" ht="98.25" customHeight="1" x14ac:dyDescent="0.2">
      <c r="A89" s="116">
        <f t="shared" ca="1" si="5"/>
        <v>77</v>
      </c>
      <c r="B89" s="116" t="s">
        <v>3674</v>
      </c>
      <c r="C89" s="116" t="s">
        <v>3553</v>
      </c>
      <c r="D89" s="116" t="s">
        <v>3554</v>
      </c>
      <c r="E89" s="116">
        <v>62777</v>
      </c>
      <c r="F89" s="117" t="str">
        <f t="shared" si="4"/>
        <v>6-ADO-16-62777</v>
      </c>
      <c r="G89" s="116" t="s">
        <v>3674</v>
      </c>
      <c r="H89" s="132" t="s">
        <v>3675</v>
      </c>
      <c r="I89" s="126" t="s">
        <v>3622</v>
      </c>
      <c r="J89" s="250" t="s">
        <v>4431</v>
      </c>
      <c r="K89" s="250" t="s">
        <v>4451</v>
      </c>
      <c r="L89" s="119" t="s">
        <v>4452</v>
      </c>
      <c r="M89" s="253">
        <v>22046.959999999999</v>
      </c>
      <c r="N89" s="253">
        <v>22046.959999999999</v>
      </c>
      <c r="O89" s="253">
        <v>22046.959999999999</v>
      </c>
      <c r="P89" s="121" t="s">
        <v>4453</v>
      </c>
      <c r="Q89" s="124"/>
      <c r="R89" s="124"/>
      <c r="S89" s="125"/>
      <c r="T89" s="125"/>
      <c r="U89" s="122">
        <f t="shared" si="3"/>
        <v>22046.959999999999</v>
      </c>
      <c r="V89" s="117" t="s">
        <v>3360</v>
      </c>
    </row>
    <row r="90" spans="1:29" ht="98.25" customHeight="1" x14ac:dyDescent="0.2">
      <c r="A90" s="116">
        <f t="shared" ca="1" si="5"/>
        <v>78</v>
      </c>
      <c r="B90" s="116" t="s">
        <v>3676</v>
      </c>
      <c r="C90" s="116" t="s">
        <v>3553</v>
      </c>
      <c r="D90" s="116" t="s">
        <v>3554</v>
      </c>
      <c r="E90" s="116">
        <v>62778</v>
      </c>
      <c r="F90" s="117" t="str">
        <f t="shared" si="4"/>
        <v>6-ADO-16-62778</v>
      </c>
      <c r="G90" s="116" t="s">
        <v>3676</v>
      </c>
      <c r="H90" s="132" t="s">
        <v>3677</v>
      </c>
      <c r="I90" s="132" t="s">
        <v>4461</v>
      </c>
      <c r="J90" s="250" t="s">
        <v>4431</v>
      </c>
      <c r="K90" s="250" t="s">
        <v>4451</v>
      </c>
      <c r="L90" s="119" t="s">
        <v>4452</v>
      </c>
      <c r="M90" s="253">
        <v>12728.56</v>
      </c>
      <c r="N90" s="253">
        <v>12728.56</v>
      </c>
      <c r="O90" s="253">
        <v>12728.56</v>
      </c>
      <c r="P90" s="121" t="s">
        <v>4453</v>
      </c>
      <c r="Q90" s="124"/>
      <c r="R90" s="124"/>
      <c r="S90" s="125"/>
      <c r="T90" s="125"/>
      <c r="U90" s="122">
        <f t="shared" si="3"/>
        <v>12728.56</v>
      </c>
      <c r="V90" s="117" t="s">
        <v>3360</v>
      </c>
    </row>
    <row r="91" spans="1:29" ht="98.25" customHeight="1" x14ac:dyDescent="0.2">
      <c r="A91" s="116">
        <f t="shared" ca="1" si="5"/>
        <v>79</v>
      </c>
      <c r="B91" s="123" t="s">
        <v>3679</v>
      </c>
      <c r="C91" s="123" t="s">
        <v>3411</v>
      </c>
      <c r="D91" s="123" t="s">
        <v>3412</v>
      </c>
      <c r="E91" s="116">
        <v>62779</v>
      </c>
      <c r="F91" s="117" t="str">
        <f t="shared" si="4"/>
        <v>5-ABI-16-62779</v>
      </c>
      <c r="G91" s="123" t="s">
        <v>3679</v>
      </c>
      <c r="H91" s="132" t="s">
        <v>3680</v>
      </c>
      <c r="I91" s="126" t="s">
        <v>3646</v>
      </c>
      <c r="J91" s="250" t="s">
        <v>4431</v>
      </c>
      <c r="K91" s="250" t="s">
        <v>4451</v>
      </c>
      <c r="L91" s="119" t="s">
        <v>4452</v>
      </c>
      <c r="M91" s="253">
        <v>220581.92</v>
      </c>
      <c r="N91" s="253">
        <v>220581.92</v>
      </c>
      <c r="O91" s="253">
        <v>220581.92</v>
      </c>
      <c r="P91" s="121" t="s">
        <v>4453</v>
      </c>
      <c r="Q91" s="124"/>
      <c r="R91" s="124"/>
      <c r="S91" s="125"/>
      <c r="T91" s="125"/>
      <c r="U91" s="122">
        <f t="shared" si="3"/>
        <v>220581.92</v>
      </c>
      <c r="V91" s="117" t="s">
        <v>3360</v>
      </c>
    </row>
    <row r="92" spans="1:29" ht="98.25" customHeight="1" x14ac:dyDescent="0.2">
      <c r="A92" s="116">
        <f t="shared" ca="1" si="5"/>
        <v>80</v>
      </c>
      <c r="B92" s="117" t="s">
        <v>3681</v>
      </c>
      <c r="C92" s="117" t="s">
        <v>3405</v>
      </c>
      <c r="D92" s="117" t="s">
        <v>3406</v>
      </c>
      <c r="E92" s="116">
        <v>62780</v>
      </c>
      <c r="F92" s="117" t="str">
        <f t="shared" si="4"/>
        <v>3-LAR-16-62780</v>
      </c>
      <c r="G92" s="117" t="s">
        <v>3681</v>
      </c>
      <c r="H92" s="126" t="s">
        <v>3682</v>
      </c>
      <c r="I92" s="126" t="s">
        <v>3683</v>
      </c>
      <c r="J92" s="250" t="s">
        <v>4431</v>
      </c>
      <c r="K92" s="250" t="s">
        <v>4451</v>
      </c>
      <c r="L92" s="119" t="s">
        <v>4452</v>
      </c>
      <c r="M92" s="253">
        <v>389896.32</v>
      </c>
      <c r="N92" s="253">
        <v>389896.32</v>
      </c>
      <c r="O92" s="253">
        <v>389896.32</v>
      </c>
      <c r="P92" s="121" t="s">
        <v>4453</v>
      </c>
      <c r="Q92" s="124"/>
      <c r="R92" s="124"/>
      <c r="S92" s="125"/>
      <c r="T92" s="125"/>
      <c r="U92" s="122">
        <f t="shared" si="3"/>
        <v>389896.32</v>
      </c>
      <c r="V92" s="117" t="s">
        <v>3360</v>
      </c>
    </row>
    <row r="93" spans="1:29" ht="98.25" customHeight="1" x14ac:dyDescent="0.2">
      <c r="A93" s="116">
        <f t="shared" ca="1" si="5"/>
        <v>81</v>
      </c>
      <c r="B93" s="117" t="s">
        <v>3684</v>
      </c>
      <c r="C93" s="117" t="s">
        <v>3405</v>
      </c>
      <c r="D93" s="117" t="s">
        <v>3406</v>
      </c>
      <c r="E93" s="116">
        <v>62781</v>
      </c>
      <c r="F93" s="117" t="str">
        <f t="shared" si="4"/>
        <v>3-LAR-16-62781</v>
      </c>
      <c r="G93" s="117" t="s">
        <v>3684</v>
      </c>
      <c r="H93" s="126" t="s">
        <v>3685</v>
      </c>
      <c r="I93" s="126" t="s">
        <v>3646</v>
      </c>
      <c r="J93" s="250" t="s">
        <v>4431</v>
      </c>
      <c r="K93" s="250" t="s">
        <v>4451</v>
      </c>
      <c r="L93" s="119" t="s">
        <v>4452</v>
      </c>
      <c r="M93" s="253">
        <v>373251.84000000003</v>
      </c>
      <c r="N93" s="253">
        <v>373251.84000000003</v>
      </c>
      <c r="O93" s="253">
        <v>373251.84000000003</v>
      </c>
      <c r="P93" s="121" t="s">
        <v>4453</v>
      </c>
      <c r="Q93" s="124"/>
      <c r="R93" s="124"/>
      <c r="S93" s="125"/>
      <c r="T93" s="125"/>
      <c r="U93" s="122">
        <f t="shared" si="3"/>
        <v>373251.84000000003</v>
      </c>
      <c r="V93" s="117" t="s">
        <v>3360</v>
      </c>
    </row>
    <row r="94" spans="1:29" ht="98.25" customHeight="1" x14ac:dyDescent="0.2">
      <c r="A94" s="116">
        <f t="shared" ca="1" si="5"/>
        <v>82</v>
      </c>
      <c r="B94" s="116" t="s">
        <v>3686</v>
      </c>
      <c r="C94" s="116" t="s">
        <v>3687</v>
      </c>
      <c r="D94" s="116" t="s">
        <v>3688</v>
      </c>
      <c r="E94" s="116">
        <v>62782</v>
      </c>
      <c r="F94" s="117" t="str">
        <f t="shared" si="4"/>
        <v>6-WAC-16-62782</v>
      </c>
      <c r="G94" s="116" t="s">
        <v>3686</v>
      </c>
      <c r="H94" s="132" t="s">
        <v>3689</v>
      </c>
      <c r="I94" s="126" t="s">
        <v>3663</v>
      </c>
      <c r="J94" s="250" t="s">
        <v>4431</v>
      </c>
      <c r="K94" s="250" t="s">
        <v>4451</v>
      </c>
      <c r="L94" s="119" t="s">
        <v>4452</v>
      </c>
      <c r="M94" s="253">
        <v>567938.80000000005</v>
      </c>
      <c r="N94" s="253">
        <v>567938.80000000005</v>
      </c>
      <c r="O94" s="253">
        <v>567938.80000000005</v>
      </c>
      <c r="P94" s="121" t="s">
        <v>4453</v>
      </c>
      <c r="Q94" s="124"/>
      <c r="R94" s="124"/>
      <c r="S94" s="125"/>
      <c r="T94" s="125"/>
      <c r="U94" s="122">
        <f t="shared" si="3"/>
        <v>567938.80000000005</v>
      </c>
      <c r="V94" s="117" t="s">
        <v>3360</v>
      </c>
    </row>
    <row r="95" spans="1:29" ht="98.25" customHeight="1" x14ac:dyDescent="0.2">
      <c r="A95" s="116">
        <f t="shared" ca="1" si="5"/>
        <v>83</v>
      </c>
      <c r="B95" s="116" t="s">
        <v>3690</v>
      </c>
      <c r="C95" s="116" t="s">
        <v>3687</v>
      </c>
      <c r="D95" s="116" t="s">
        <v>3688</v>
      </c>
      <c r="E95" s="116">
        <v>62783</v>
      </c>
      <c r="F95" s="117" t="str">
        <f t="shared" si="4"/>
        <v>6-WAC-16-62783</v>
      </c>
      <c r="G95" s="116" t="s">
        <v>3690</v>
      </c>
      <c r="H95" s="132" t="s">
        <v>3691</v>
      </c>
      <c r="I95" s="132" t="s">
        <v>3692</v>
      </c>
      <c r="J95" s="250" t="s">
        <v>4431</v>
      </c>
      <c r="K95" s="250" t="s">
        <v>4451</v>
      </c>
      <c r="L95" s="119" t="s">
        <v>4452</v>
      </c>
      <c r="M95" s="253">
        <v>137846.79999999999</v>
      </c>
      <c r="N95" s="253">
        <v>137846.79999999999</v>
      </c>
      <c r="O95" s="253">
        <v>137846.79999999999</v>
      </c>
      <c r="P95" s="121" t="s">
        <v>4453</v>
      </c>
      <c r="Q95" s="124"/>
      <c r="R95" s="124"/>
      <c r="S95" s="125"/>
      <c r="T95" s="125"/>
      <c r="U95" s="122">
        <f t="shared" si="3"/>
        <v>137846.79999999999</v>
      </c>
      <c r="V95" s="117" t="s">
        <v>3360</v>
      </c>
    </row>
    <row r="96" spans="1:29" ht="98.25" customHeight="1" x14ac:dyDescent="0.2">
      <c r="A96" s="116">
        <f t="shared" ca="1" si="5"/>
        <v>84</v>
      </c>
      <c r="B96" s="133" t="s">
        <v>3693</v>
      </c>
      <c r="C96" s="133" t="s">
        <v>3575</v>
      </c>
      <c r="D96" s="133" t="s">
        <v>3576</v>
      </c>
      <c r="E96" s="116">
        <v>62784</v>
      </c>
      <c r="F96" s="117" t="str">
        <f t="shared" si="4"/>
        <v>3-EAG-16-62784</v>
      </c>
      <c r="G96" s="133" t="s">
        <v>3693</v>
      </c>
      <c r="H96" s="126" t="s">
        <v>3694</v>
      </c>
      <c r="I96" s="126" t="s">
        <v>3663</v>
      </c>
      <c r="J96" s="250" t="s">
        <v>4431</v>
      </c>
      <c r="K96" s="250" t="s">
        <v>4451</v>
      </c>
      <c r="L96" s="119" t="s">
        <v>4452</v>
      </c>
      <c r="M96" s="253">
        <v>186283.86</v>
      </c>
      <c r="N96" s="253">
        <v>186283.86</v>
      </c>
      <c r="O96" s="253">
        <v>186283.86</v>
      </c>
      <c r="P96" s="121" t="s">
        <v>4453</v>
      </c>
      <c r="Q96" s="124"/>
      <c r="R96" s="124"/>
      <c r="S96" s="125"/>
      <c r="T96" s="125"/>
      <c r="U96" s="122">
        <f t="shared" si="3"/>
        <v>186283.86</v>
      </c>
      <c r="V96" s="117" t="s">
        <v>3360</v>
      </c>
    </row>
    <row r="97" spans="1:23" ht="75" x14ac:dyDescent="0.2">
      <c r="A97" s="116">
        <f t="shared" ca="1" si="5"/>
        <v>85</v>
      </c>
      <c r="B97" s="133" t="s">
        <v>3695</v>
      </c>
      <c r="C97" s="133" t="s">
        <v>3575</v>
      </c>
      <c r="D97" s="133" t="s">
        <v>3576</v>
      </c>
      <c r="E97" s="116">
        <v>62785</v>
      </c>
      <c r="F97" s="117" t="str">
        <f t="shared" si="4"/>
        <v>3-EAG-16-62785</v>
      </c>
      <c r="G97" s="133" t="s">
        <v>3695</v>
      </c>
      <c r="H97" s="126" t="s">
        <v>3696</v>
      </c>
      <c r="I97" s="126" t="s">
        <v>3697</v>
      </c>
      <c r="J97" s="250" t="s">
        <v>4431</v>
      </c>
      <c r="K97" s="250" t="s">
        <v>4451</v>
      </c>
      <c r="L97" s="119" t="s">
        <v>4452</v>
      </c>
      <c r="M97" s="253">
        <v>150000</v>
      </c>
      <c r="N97" s="253">
        <v>150000</v>
      </c>
      <c r="O97" s="253">
        <v>150000</v>
      </c>
      <c r="P97" s="121" t="s">
        <v>4453</v>
      </c>
      <c r="Q97" s="124"/>
      <c r="R97" s="124"/>
      <c r="S97" s="125"/>
      <c r="T97" s="125"/>
      <c r="U97" s="122">
        <f t="shared" si="3"/>
        <v>150000</v>
      </c>
      <c r="V97" s="117" t="s">
        <v>3360</v>
      </c>
    </row>
    <row r="98" spans="1:23" ht="75" x14ac:dyDescent="0.2">
      <c r="A98" s="116">
        <f t="shared" ca="1" si="5"/>
        <v>86</v>
      </c>
      <c r="B98" s="133" t="s">
        <v>3698</v>
      </c>
      <c r="C98" s="133" t="s">
        <v>3575</v>
      </c>
      <c r="D98" s="133" t="s">
        <v>3576</v>
      </c>
      <c r="E98" s="116">
        <v>62786</v>
      </c>
      <c r="F98" s="117" t="str">
        <f t="shared" si="4"/>
        <v>3-EAG-16-62786</v>
      </c>
      <c r="G98" s="133" t="s">
        <v>3698</v>
      </c>
      <c r="H98" s="126" t="s">
        <v>3699</v>
      </c>
      <c r="I98" s="126" t="s">
        <v>3646</v>
      </c>
      <c r="J98" s="250" t="s">
        <v>4431</v>
      </c>
      <c r="K98" s="250" t="s">
        <v>4451</v>
      </c>
      <c r="L98" s="119" t="s">
        <v>4452</v>
      </c>
      <c r="M98" s="253">
        <v>125000</v>
      </c>
      <c r="N98" s="253">
        <v>125000</v>
      </c>
      <c r="O98" s="253">
        <v>125000</v>
      </c>
      <c r="P98" s="121" t="s">
        <v>4453</v>
      </c>
      <c r="Q98" s="124"/>
      <c r="R98" s="124"/>
      <c r="S98" s="125"/>
      <c r="T98" s="125"/>
      <c r="U98" s="122">
        <f t="shared" si="3"/>
        <v>125000</v>
      </c>
      <c r="V98" s="117" t="s">
        <v>3360</v>
      </c>
      <c r="W98" s="110"/>
    </row>
    <row r="99" spans="1:23" ht="75" x14ac:dyDescent="0.2">
      <c r="A99" s="116">
        <f t="shared" ca="1" si="5"/>
        <v>87</v>
      </c>
      <c r="B99" s="133" t="s">
        <v>3700</v>
      </c>
      <c r="C99" s="133" t="s">
        <v>3575</v>
      </c>
      <c r="D99" s="133" t="s">
        <v>3576</v>
      </c>
      <c r="E99" s="116">
        <v>62787</v>
      </c>
      <c r="F99" s="117" t="str">
        <f t="shared" si="4"/>
        <v>3-EAG-16-62787</v>
      </c>
      <c r="G99" s="133" t="s">
        <v>3700</v>
      </c>
      <c r="H99" s="126" t="s">
        <v>3701</v>
      </c>
      <c r="I99" s="126" t="s">
        <v>3657</v>
      </c>
      <c r="J99" s="250" t="s">
        <v>4431</v>
      </c>
      <c r="K99" s="250" t="s">
        <v>4451</v>
      </c>
      <c r="L99" s="119" t="s">
        <v>4452</v>
      </c>
      <c r="M99" s="253">
        <v>49622.559999999998</v>
      </c>
      <c r="N99" s="253">
        <v>49622.559999999998</v>
      </c>
      <c r="O99" s="253">
        <v>49622.559999999998</v>
      </c>
      <c r="P99" s="121" t="s">
        <v>4453</v>
      </c>
      <c r="Q99" s="124"/>
      <c r="R99" s="124"/>
      <c r="S99" s="125"/>
      <c r="T99" s="125"/>
      <c r="U99" s="122">
        <f t="shared" si="3"/>
        <v>49622.559999999998</v>
      </c>
      <c r="V99" s="117" t="s">
        <v>3360</v>
      </c>
    </row>
    <row r="100" spans="1:23" ht="75" x14ac:dyDescent="0.2">
      <c r="A100" s="116">
        <f t="shared" ca="1" si="5"/>
        <v>88</v>
      </c>
      <c r="B100" s="133" t="s">
        <v>3702</v>
      </c>
      <c r="C100" s="133" t="s">
        <v>3575</v>
      </c>
      <c r="D100" s="133" t="s">
        <v>3576</v>
      </c>
      <c r="E100" s="116">
        <v>62788</v>
      </c>
      <c r="F100" s="117" t="str">
        <f t="shared" si="4"/>
        <v>3-EAG-16-62788</v>
      </c>
      <c r="G100" s="133" t="s">
        <v>3702</v>
      </c>
      <c r="H100" s="126" t="s">
        <v>3703</v>
      </c>
      <c r="I100" s="126" t="s">
        <v>3622</v>
      </c>
      <c r="J100" s="250" t="s">
        <v>4431</v>
      </c>
      <c r="K100" s="250" t="s">
        <v>4451</v>
      </c>
      <c r="L100" s="119" t="s">
        <v>4452</v>
      </c>
      <c r="M100" s="253">
        <v>9984</v>
      </c>
      <c r="N100" s="253">
        <v>9984</v>
      </c>
      <c r="O100" s="253">
        <v>9984</v>
      </c>
      <c r="P100" s="121" t="s">
        <v>4453</v>
      </c>
      <c r="Q100" s="124"/>
      <c r="R100" s="124"/>
      <c r="S100" s="125"/>
      <c r="T100" s="125"/>
      <c r="U100" s="122">
        <f t="shared" si="3"/>
        <v>9984</v>
      </c>
      <c r="V100" s="117" t="s">
        <v>3360</v>
      </c>
      <c r="W100" s="110"/>
    </row>
    <row r="101" spans="1:23" ht="75" x14ac:dyDescent="0.2">
      <c r="A101" s="116">
        <f t="shared" ca="1" si="5"/>
        <v>89</v>
      </c>
      <c r="B101" s="133" t="s">
        <v>3704</v>
      </c>
      <c r="C101" s="133" t="s">
        <v>3575</v>
      </c>
      <c r="D101" s="133" t="s">
        <v>3576</v>
      </c>
      <c r="E101" s="116">
        <v>62789</v>
      </c>
      <c r="F101" s="117" t="str">
        <f t="shared" si="4"/>
        <v>3-EAG-16-62789</v>
      </c>
      <c r="G101" s="133" t="s">
        <v>3704</v>
      </c>
      <c r="H101" s="126" t="s">
        <v>3705</v>
      </c>
      <c r="I101" s="126" t="s">
        <v>3625</v>
      </c>
      <c r="J101" s="250" t="s">
        <v>4431</v>
      </c>
      <c r="K101" s="250" t="s">
        <v>4451</v>
      </c>
      <c r="L101" s="119" t="s">
        <v>4452</v>
      </c>
      <c r="M101" s="253">
        <v>4285.84</v>
      </c>
      <c r="N101" s="253">
        <v>4285.84</v>
      </c>
      <c r="O101" s="253">
        <v>4285.84</v>
      </c>
      <c r="P101" s="121" t="s">
        <v>4453</v>
      </c>
      <c r="Q101" s="124"/>
      <c r="R101" s="124"/>
      <c r="S101" s="125"/>
      <c r="T101" s="125"/>
      <c r="U101" s="122">
        <f t="shared" si="3"/>
        <v>4285.84</v>
      </c>
      <c r="V101" s="117" t="s">
        <v>3360</v>
      </c>
      <c r="W101" s="110"/>
    </row>
    <row r="102" spans="1:23" ht="75" x14ac:dyDescent="0.2">
      <c r="A102" s="116">
        <f t="shared" ca="1" si="5"/>
        <v>90</v>
      </c>
      <c r="B102" s="133" t="s">
        <v>3706</v>
      </c>
      <c r="C102" s="133" t="s">
        <v>3575</v>
      </c>
      <c r="D102" s="133" t="s">
        <v>3576</v>
      </c>
      <c r="E102" s="116">
        <v>62790</v>
      </c>
      <c r="F102" s="117" t="str">
        <f t="shared" si="4"/>
        <v>3-EAG-16-62790</v>
      </c>
      <c r="G102" s="133" t="s">
        <v>3706</v>
      </c>
      <c r="H102" s="126" t="s">
        <v>3707</v>
      </c>
      <c r="I102" s="126" t="s">
        <v>3673</v>
      </c>
      <c r="J102" s="250" t="s">
        <v>4431</v>
      </c>
      <c r="K102" s="250" t="s">
        <v>4451</v>
      </c>
      <c r="L102" s="119" t="s">
        <v>4452</v>
      </c>
      <c r="M102" s="253">
        <v>20368.400000000001</v>
      </c>
      <c r="N102" s="253">
        <v>20368.400000000001</v>
      </c>
      <c r="O102" s="253">
        <v>20368.400000000001</v>
      </c>
      <c r="P102" s="121" t="s">
        <v>4453</v>
      </c>
      <c r="Q102" s="124"/>
      <c r="R102" s="124"/>
      <c r="S102" s="125"/>
      <c r="T102" s="125"/>
      <c r="U102" s="122">
        <f t="shared" si="3"/>
        <v>20368.400000000001</v>
      </c>
      <c r="V102" s="117" t="s">
        <v>3360</v>
      </c>
      <c r="W102" s="110"/>
    </row>
    <row r="103" spans="1:23" ht="75" x14ac:dyDescent="0.2">
      <c r="A103" s="116">
        <f t="shared" ca="1" si="5"/>
        <v>91</v>
      </c>
      <c r="B103" s="116" t="s">
        <v>3708</v>
      </c>
      <c r="C103" s="116" t="s">
        <v>3548</v>
      </c>
      <c r="D103" s="116" t="s">
        <v>3549</v>
      </c>
      <c r="E103" s="116">
        <v>62791</v>
      </c>
      <c r="F103" s="117" t="str">
        <f t="shared" si="4"/>
        <v>5-AMA-16-62791</v>
      </c>
      <c r="G103" s="116" t="s">
        <v>3708</v>
      </c>
      <c r="H103" s="132" t="s">
        <v>3709</v>
      </c>
      <c r="I103" s="132" t="s">
        <v>3710</v>
      </c>
      <c r="J103" s="250" t="s">
        <v>4431</v>
      </c>
      <c r="K103" s="250" t="s">
        <v>4451</v>
      </c>
      <c r="L103" s="119" t="s">
        <v>4452</v>
      </c>
      <c r="M103" s="253">
        <v>260</v>
      </c>
      <c r="N103" s="253">
        <v>260</v>
      </c>
      <c r="O103" s="253">
        <v>260</v>
      </c>
      <c r="P103" s="121" t="s">
        <v>4453</v>
      </c>
      <c r="Q103" s="124"/>
      <c r="R103" s="124"/>
      <c r="S103" s="125"/>
      <c r="T103" s="125"/>
      <c r="U103" s="122">
        <f t="shared" si="3"/>
        <v>260</v>
      </c>
      <c r="V103" s="117" t="s">
        <v>3360</v>
      </c>
      <c r="W103" s="110"/>
    </row>
    <row r="104" spans="1:23" ht="75" x14ac:dyDescent="0.2">
      <c r="A104" s="116">
        <f t="shared" ca="1" si="5"/>
        <v>92</v>
      </c>
      <c r="B104" s="116" t="s">
        <v>3711</v>
      </c>
      <c r="C104" s="116" t="s">
        <v>3548</v>
      </c>
      <c r="D104" s="116" t="s">
        <v>3549</v>
      </c>
      <c r="E104" s="116">
        <v>62792</v>
      </c>
      <c r="F104" s="117" t="str">
        <f t="shared" si="4"/>
        <v>5-AMA-16-62792</v>
      </c>
      <c r="G104" s="116" t="s">
        <v>3711</v>
      </c>
      <c r="H104" s="132" t="s">
        <v>3712</v>
      </c>
      <c r="I104" s="126" t="s">
        <v>3622</v>
      </c>
      <c r="J104" s="250" t="s">
        <v>4431</v>
      </c>
      <c r="K104" s="250" t="s">
        <v>4451</v>
      </c>
      <c r="L104" s="119" t="s">
        <v>4452</v>
      </c>
      <c r="M104" s="253">
        <v>25084.799999999999</v>
      </c>
      <c r="N104" s="253">
        <v>25084.799999999999</v>
      </c>
      <c r="O104" s="253">
        <v>25084.799999999999</v>
      </c>
      <c r="P104" s="121" t="s">
        <v>4453</v>
      </c>
      <c r="Q104" s="124"/>
      <c r="R104" s="124"/>
      <c r="S104" s="125"/>
      <c r="T104" s="125"/>
      <c r="U104" s="122">
        <f t="shared" si="3"/>
        <v>25084.799999999999</v>
      </c>
      <c r="V104" s="117" t="s">
        <v>3360</v>
      </c>
    </row>
    <row r="105" spans="1:23" ht="75" x14ac:dyDescent="0.2">
      <c r="A105" s="116">
        <f t="shared" ca="1" si="5"/>
        <v>93</v>
      </c>
      <c r="B105" s="116" t="s">
        <v>3713</v>
      </c>
      <c r="C105" s="116" t="s">
        <v>3548</v>
      </c>
      <c r="D105" s="116" t="s">
        <v>3549</v>
      </c>
      <c r="E105" s="116">
        <v>62793</v>
      </c>
      <c r="F105" s="117" t="str">
        <f t="shared" si="4"/>
        <v>5-AMA-16-62793</v>
      </c>
      <c r="G105" s="116" t="s">
        <v>3713</v>
      </c>
      <c r="H105" s="132" t="s">
        <v>3714</v>
      </c>
      <c r="I105" s="132" t="s">
        <v>3715</v>
      </c>
      <c r="J105" s="250" t="s">
        <v>4431</v>
      </c>
      <c r="K105" s="250" t="s">
        <v>4451</v>
      </c>
      <c r="L105" s="119" t="s">
        <v>4452</v>
      </c>
      <c r="M105" s="253">
        <v>46800</v>
      </c>
      <c r="N105" s="253">
        <v>46800</v>
      </c>
      <c r="O105" s="253">
        <v>46800</v>
      </c>
      <c r="P105" s="121" t="s">
        <v>4453</v>
      </c>
      <c r="Q105" s="124"/>
      <c r="R105" s="124"/>
      <c r="S105" s="125"/>
      <c r="T105" s="125"/>
      <c r="U105" s="122">
        <f t="shared" si="3"/>
        <v>46800</v>
      </c>
      <c r="V105" s="117" t="s">
        <v>3360</v>
      </c>
    </row>
    <row r="106" spans="1:23" ht="75" x14ac:dyDescent="0.2">
      <c r="A106" s="116">
        <f t="shared" ca="1" si="5"/>
        <v>94</v>
      </c>
      <c r="B106" s="116" t="s">
        <v>3716</v>
      </c>
      <c r="C106" s="116" t="s">
        <v>3548</v>
      </c>
      <c r="D106" s="116" t="s">
        <v>3549</v>
      </c>
      <c r="E106" s="116">
        <v>62794</v>
      </c>
      <c r="F106" s="117" t="str">
        <f t="shared" si="4"/>
        <v>5-AMA-16-62794</v>
      </c>
      <c r="G106" s="116" t="s">
        <v>3716</v>
      </c>
      <c r="H106" s="132" t="s">
        <v>3717</v>
      </c>
      <c r="I106" s="126" t="s">
        <v>3718</v>
      </c>
      <c r="J106" s="250" t="s">
        <v>4431</v>
      </c>
      <c r="K106" s="250" t="s">
        <v>4451</v>
      </c>
      <c r="L106" s="119" t="s">
        <v>4452</v>
      </c>
      <c r="M106" s="253">
        <v>291766.8</v>
      </c>
      <c r="N106" s="253">
        <v>291766.8</v>
      </c>
      <c r="O106" s="253">
        <v>291766.8</v>
      </c>
      <c r="P106" s="121" t="s">
        <v>4453</v>
      </c>
      <c r="Q106" s="124"/>
      <c r="R106" s="124"/>
      <c r="S106" s="125"/>
      <c r="T106" s="125"/>
      <c r="U106" s="122">
        <f t="shared" si="3"/>
        <v>291766.8</v>
      </c>
      <c r="V106" s="117" t="s">
        <v>3360</v>
      </c>
    </row>
    <row r="107" spans="1:23" ht="75" x14ac:dyDescent="0.2">
      <c r="A107" s="116">
        <f t="shared" ca="1" si="5"/>
        <v>95</v>
      </c>
      <c r="B107" s="116" t="s">
        <v>3719</v>
      </c>
      <c r="C107" s="116" t="s">
        <v>3548</v>
      </c>
      <c r="D107" s="116" t="s">
        <v>3549</v>
      </c>
      <c r="E107" s="116">
        <v>62795</v>
      </c>
      <c r="F107" s="117" t="str">
        <f t="shared" si="4"/>
        <v>5-AMA-16-62795</v>
      </c>
      <c r="G107" s="116" t="s">
        <v>3719</v>
      </c>
      <c r="H107" s="132" t="s">
        <v>3720</v>
      </c>
      <c r="I107" s="132" t="s">
        <v>3673</v>
      </c>
      <c r="J107" s="250" t="s">
        <v>4431</v>
      </c>
      <c r="K107" s="250" t="s">
        <v>4451</v>
      </c>
      <c r="L107" s="119" t="s">
        <v>4452</v>
      </c>
      <c r="M107" s="253">
        <v>65007.28</v>
      </c>
      <c r="N107" s="253">
        <v>65007.28</v>
      </c>
      <c r="O107" s="253">
        <v>65007.28</v>
      </c>
      <c r="P107" s="121" t="s">
        <v>4453</v>
      </c>
      <c r="Q107" s="124"/>
      <c r="R107" s="124"/>
      <c r="S107" s="125"/>
      <c r="T107" s="125"/>
      <c r="U107" s="122">
        <f t="shared" si="3"/>
        <v>65007.28</v>
      </c>
      <c r="V107" s="117" t="s">
        <v>3360</v>
      </c>
    </row>
    <row r="108" spans="1:23" ht="75" x14ac:dyDescent="0.2">
      <c r="A108" s="116">
        <f t="shared" ca="1" si="5"/>
        <v>96</v>
      </c>
      <c r="B108" s="117" t="s">
        <v>3721</v>
      </c>
      <c r="C108" s="117" t="s">
        <v>3459</v>
      </c>
      <c r="D108" s="117" t="s">
        <v>3460</v>
      </c>
      <c r="E108" s="116">
        <v>62796</v>
      </c>
      <c r="F108" s="117" t="str">
        <f t="shared" si="4"/>
        <v>HQ-A-16-62796</v>
      </c>
      <c r="G108" s="117" t="s">
        <v>3721</v>
      </c>
      <c r="H108" s="132" t="s">
        <v>3722</v>
      </c>
      <c r="I108" s="132" t="s">
        <v>3723</v>
      </c>
      <c r="J108" s="250" t="s">
        <v>4431</v>
      </c>
      <c r="K108" s="250" t="s">
        <v>4451</v>
      </c>
      <c r="L108" s="119" t="s">
        <v>4452</v>
      </c>
      <c r="M108" s="253">
        <v>520000</v>
      </c>
      <c r="N108" s="253">
        <v>520000</v>
      </c>
      <c r="O108" s="253">
        <v>520000</v>
      </c>
      <c r="P108" s="121" t="s">
        <v>4453</v>
      </c>
      <c r="Q108" s="124"/>
      <c r="R108" s="124"/>
      <c r="S108" s="125"/>
      <c r="T108" s="125"/>
      <c r="U108" s="122">
        <f t="shared" si="3"/>
        <v>520000</v>
      </c>
      <c r="V108" s="117" t="s">
        <v>3360</v>
      </c>
    </row>
    <row r="109" spans="1:23" ht="75" x14ac:dyDescent="0.2">
      <c r="A109" s="116">
        <f t="shared" ca="1" si="5"/>
        <v>97</v>
      </c>
      <c r="B109" s="117" t="s">
        <v>3724</v>
      </c>
      <c r="C109" s="117" t="s">
        <v>3459</v>
      </c>
      <c r="D109" s="117" t="s">
        <v>3460</v>
      </c>
      <c r="E109" s="116">
        <v>62797</v>
      </c>
      <c r="F109" s="117" t="str">
        <f t="shared" si="4"/>
        <v>HQ-A-16-62797</v>
      </c>
      <c r="G109" s="117" t="s">
        <v>3724</v>
      </c>
      <c r="H109" s="132" t="s">
        <v>3725</v>
      </c>
      <c r="I109" s="132" t="s">
        <v>3726</v>
      </c>
      <c r="J109" s="250" t="s">
        <v>4431</v>
      </c>
      <c r="K109" s="250" t="s">
        <v>4451</v>
      </c>
      <c r="L109" s="119" t="s">
        <v>4452</v>
      </c>
      <c r="M109" s="253">
        <v>62400</v>
      </c>
      <c r="N109" s="253">
        <v>62400</v>
      </c>
      <c r="O109" s="253">
        <v>62400</v>
      </c>
      <c r="P109" s="121" t="s">
        <v>4453</v>
      </c>
      <c r="Q109" s="124"/>
      <c r="R109" s="124"/>
      <c r="S109" s="125"/>
      <c r="T109" s="125"/>
      <c r="U109" s="122">
        <f t="shared" si="3"/>
        <v>62400</v>
      </c>
      <c r="V109" s="117" t="s">
        <v>3360</v>
      </c>
    </row>
    <row r="110" spans="1:23" ht="75" x14ac:dyDescent="0.2">
      <c r="A110" s="116">
        <f t="shared" ca="1" si="5"/>
        <v>98</v>
      </c>
      <c r="B110" s="117" t="s">
        <v>4462</v>
      </c>
      <c r="C110" s="117" t="s">
        <v>4462</v>
      </c>
      <c r="D110" s="117" t="s">
        <v>4463</v>
      </c>
      <c r="E110" s="116">
        <v>62896</v>
      </c>
      <c r="F110" s="117" t="str">
        <f t="shared" si="4"/>
        <v>2-BRY-16-     62896</v>
      </c>
      <c r="G110" s="117" t="s">
        <v>4464</v>
      </c>
      <c r="H110" s="126" t="s">
        <v>4465</v>
      </c>
      <c r="I110" s="126" t="s">
        <v>4466</v>
      </c>
      <c r="J110" s="256" t="s">
        <v>4431</v>
      </c>
      <c r="K110" s="256" t="s">
        <v>4451</v>
      </c>
      <c r="L110" s="119" t="s">
        <v>4452</v>
      </c>
      <c r="M110" s="253">
        <v>0</v>
      </c>
      <c r="N110" s="253">
        <v>0</v>
      </c>
      <c r="O110" s="253">
        <v>650000</v>
      </c>
      <c r="P110" s="121" t="s">
        <v>4453</v>
      </c>
      <c r="Q110" s="124"/>
      <c r="R110" s="124"/>
      <c r="S110" s="125"/>
      <c r="T110" s="125"/>
      <c r="U110" s="122">
        <f t="shared" si="3"/>
        <v>650000</v>
      </c>
      <c r="V110" s="117" t="s">
        <v>3360</v>
      </c>
    </row>
    <row r="111" spans="1:23" ht="90" x14ac:dyDescent="0.2">
      <c r="A111" s="116">
        <f t="shared" ca="1" si="5"/>
        <v>99</v>
      </c>
      <c r="B111" s="117" t="s">
        <v>4467</v>
      </c>
      <c r="C111" s="117" t="s">
        <v>4467</v>
      </c>
      <c r="D111" s="117" t="s">
        <v>4468</v>
      </c>
      <c r="E111" s="116">
        <v>62897</v>
      </c>
      <c r="F111" s="117" t="str">
        <f t="shared" si="4"/>
        <v>6-WTR-16- 62897</v>
      </c>
      <c r="G111" s="117" t="s">
        <v>4469</v>
      </c>
      <c r="H111" s="126" t="s">
        <v>4470</v>
      </c>
      <c r="I111" s="119" t="s">
        <v>3392</v>
      </c>
      <c r="J111" s="256" t="s">
        <v>4431</v>
      </c>
      <c r="K111" s="256" t="s">
        <v>4451</v>
      </c>
      <c r="L111" s="119" t="s">
        <v>4452</v>
      </c>
      <c r="M111" s="253">
        <v>0</v>
      </c>
      <c r="N111" s="253">
        <v>0</v>
      </c>
      <c r="O111" s="253">
        <v>350000</v>
      </c>
      <c r="P111" s="121" t="s">
        <v>4453</v>
      </c>
      <c r="Q111" s="124"/>
      <c r="R111" s="124"/>
      <c r="S111" s="125"/>
      <c r="T111" s="125"/>
      <c r="U111" s="122">
        <f t="shared" si="3"/>
        <v>350000</v>
      </c>
      <c r="V111" s="117" t="s">
        <v>3360</v>
      </c>
    </row>
    <row r="112" spans="1:23" ht="75" x14ac:dyDescent="0.2">
      <c r="A112" s="116">
        <f t="shared" ca="1" si="5"/>
        <v>100</v>
      </c>
      <c r="B112" s="117" t="s">
        <v>3454</v>
      </c>
      <c r="C112" s="117" t="s">
        <v>3454</v>
      </c>
      <c r="D112" s="117" t="s">
        <v>4471</v>
      </c>
      <c r="E112" s="116">
        <v>62898</v>
      </c>
      <c r="F112" s="117" t="str">
        <f t="shared" si="4"/>
        <v>HQ-C-16-     62898</v>
      </c>
      <c r="G112" s="117" t="s">
        <v>4472</v>
      </c>
      <c r="H112" s="118" t="s">
        <v>4473</v>
      </c>
      <c r="I112" s="126" t="s">
        <v>4474</v>
      </c>
      <c r="J112" s="256" t="s">
        <v>4431</v>
      </c>
      <c r="K112" s="256" t="s">
        <v>4451</v>
      </c>
      <c r="L112" s="119" t="s">
        <v>4452</v>
      </c>
      <c r="M112" s="253">
        <v>0</v>
      </c>
      <c r="N112" s="253">
        <v>0</v>
      </c>
      <c r="O112" s="253">
        <v>100000</v>
      </c>
      <c r="P112" s="121" t="s">
        <v>4453</v>
      </c>
      <c r="Q112" s="124"/>
      <c r="R112" s="124"/>
      <c r="S112" s="125"/>
      <c r="T112" s="125"/>
      <c r="U112" s="122">
        <f t="shared" si="3"/>
        <v>100000</v>
      </c>
      <c r="V112" s="117" t="s">
        <v>3360</v>
      </c>
    </row>
    <row r="113" spans="1:22" ht="75" x14ac:dyDescent="0.2">
      <c r="A113" s="116">
        <f t="shared" ca="1" si="5"/>
        <v>101</v>
      </c>
      <c r="B113" s="117" t="s">
        <v>4475</v>
      </c>
      <c r="C113" s="117" t="s">
        <v>4475</v>
      </c>
      <c r="D113" s="117" t="s">
        <v>4476</v>
      </c>
      <c r="E113" s="116">
        <v>62899</v>
      </c>
      <c r="F113" s="117" t="str">
        <f t="shared" si="4"/>
        <v>1-TER-16-     62899</v>
      </c>
      <c r="G113" s="117" t="s">
        <v>4477</v>
      </c>
      <c r="H113" s="126" t="s">
        <v>4478</v>
      </c>
      <c r="I113" s="126" t="s">
        <v>4479</v>
      </c>
      <c r="J113" s="256" t="s">
        <v>4431</v>
      </c>
      <c r="K113" s="256" t="s">
        <v>4451</v>
      </c>
      <c r="L113" s="119" t="s">
        <v>4452</v>
      </c>
      <c r="M113" s="253">
        <v>0</v>
      </c>
      <c r="N113" s="253">
        <v>0</v>
      </c>
      <c r="O113" s="253">
        <v>100000</v>
      </c>
      <c r="P113" s="121" t="s">
        <v>4453</v>
      </c>
      <c r="Q113" s="124"/>
      <c r="R113" s="124"/>
      <c r="S113" s="125"/>
      <c r="T113" s="125"/>
      <c r="U113" s="122">
        <f t="shared" si="3"/>
        <v>100000</v>
      </c>
      <c r="V113" s="117" t="s">
        <v>3360</v>
      </c>
    </row>
    <row r="114" spans="1:22" ht="75" x14ac:dyDescent="0.2">
      <c r="A114" s="116">
        <f t="shared" ca="1" si="5"/>
        <v>102</v>
      </c>
      <c r="B114" s="117" t="s">
        <v>3575</v>
      </c>
      <c r="C114" s="117" t="s">
        <v>3575</v>
      </c>
      <c r="D114" s="117" t="s">
        <v>4480</v>
      </c>
      <c r="E114" s="116">
        <v>62900</v>
      </c>
      <c r="F114" s="117" t="str">
        <f t="shared" si="4"/>
        <v>3-EAG-16-     62900</v>
      </c>
      <c r="G114" s="117" t="s">
        <v>4481</v>
      </c>
      <c r="H114" s="126" t="s">
        <v>4482</v>
      </c>
      <c r="I114" s="126" t="s">
        <v>4466</v>
      </c>
      <c r="J114" s="256" t="s">
        <v>4431</v>
      </c>
      <c r="K114" s="256" t="s">
        <v>4451</v>
      </c>
      <c r="L114" s="119" t="s">
        <v>4452</v>
      </c>
      <c r="M114" s="253">
        <v>0</v>
      </c>
      <c r="N114" s="253">
        <v>0</v>
      </c>
      <c r="O114" s="253">
        <v>100000</v>
      </c>
      <c r="P114" s="121" t="s">
        <v>4453</v>
      </c>
      <c r="Q114" s="124"/>
      <c r="R114" s="124"/>
      <c r="S114" s="125"/>
      <c r="T114" s="125"/>
      <c r="U114" s="122">
        <f t="shared" si="3"/>
        <v>100000</v>
      </c>
      <c r="V114" s="117" t="s">
        <v>3360</v>
      </c>
    </row>
    <row r="115" spans="1:22" ht="75" x14ac:dyDescent="0.2">
      <c r="A115" s="116">
        <f t="shared" ca="1" si="5"/>
        <v>103</v>
      </c>
      <c r="B115" s="117" t="s">
        <v>3532</v>
      </c>
      <c r="C115" s="117" t="s">
        <v>3532</v>
      </c>
      <c r="D115" s="117" t="s">
        <v>4483</v>
      </c>
      <c r="E115" s="116">
        <v>62901</v>
      </c>
      <c r="F115" s="117" t="str">
        <f t="shared" si="4"/>
        <v>6-ANW-16-     62901</v>
      </c>
      <c r="G115" s="117" t="s">
        <v>4484</v>
      </c>
      <c r="H115" s="118" t="s">
        <v>4485</v>
      </c>
      <c r="I115" s="126" t="s">
        <v>3663</v>
      </c>
      <c r="J115" s="256" t="s">
        <v>4431</v>
      </c>
      <c r="K115" s="256" t="s">
        <v>4451</v>
      </c>
      <c r="L115" s="119" t="s">
        <v>4452</v>
      </c>
      <c r="M115" s="253">
        <v>0</v>
      </c>
      <c r="N115" s="253">
        <v>0</v>
      </c>
      <c r="O115" s="253">
        <v>50000</v>
      </c>
      <c r="P115" s="121" t="s">
        <v>4453</v>
      </c>
      <c r="Q115" s="124"/>
      <c r="R115" s="124"/>
      <c r="S115" s="125"/>
      <c r="T115" s="125"/>
      <c r="U115" s="122">
        <f t="shared" si="3"/>
        <v>50000</v>
      </c>
      <c r="V115" s="117" t="s">
        <v>3360</v>
      </c>
    </row>
    <row r="116" spans="1:22" ht="75" x14ac:dyDescent="0.2">
      <c r="A116" s="116">
        <f t="shared" ca="1" si="5"/>
        <v>104</v>
      </c>
      <c r="B116" s="117" t="s">
        <v>4486</v>
      </c>
      <c r="C116" s="117" t="s">
        <v>4486</v>
      </c>
      <c r="D116" s="117" t="s">
        <v>4487</v>
      </c>
      <c r="E116" s="116">
        <v>62902</v>
      </c>
      <c r="F116" s="117" t="str">
        <f t="shared" si="4"/>
        <v>4-ALP-16-     62902</v>
      </c>
      <c r="G116" s="117" t="s">
        <v>4488</v>
      </c>
      <c r="H116" s="126" t="s">
        <v>4489</v>
      </c>
      <c r="I116" s="126" t="s">
        <v>4490</v>
      </c>
      <c r="J116" s="256" t="s">
        <v>4431</v>
      </c>
      <c r="K116" s="256" t="s">
        <v>4451</v>
      </c>
      <c r="L116" s="119" t="s">
        <v>4452</v>
      </c>
      <c r="M116" s="253">
        <v>0</v>
      </c>
      <c r="N116" s="253">
        <v>0</v>
      </c>
      <c r="O116" s="253">
        <v>60000</v>
      </c>
      <c r="P116" s="121" t="s">
        <v>4453</v>
      </c>
      <c r="Q116" s="124"/>
      <c r="R116" s="124"/>
      <c r="S116" s="125"/>
      <c r="T116" s="125"/>
      <c r="U116" s="122">
        <f t="shared" si="3"/>
        <v>60000</v>
      </c>
      <c r="V116" s="117" t="s">
        <v>3360</v>
      </c>
    </row>
    <row r="117" spans="1:22" ht="75" x14ac:dyDescent="0.2">
      <c r="A117" s="116">
        <f t="shared" ca="1" si="5"/>
        <v>105</v>
      </c>
      <c r="B117" s="117" t="s">
        <v>3439</v>
      </c>
      <c r="C117" s="117" t="s">
        <v>3439</v>
      </c>
      <c r="D117" s="117" t="s">
        <v>4491</v>
      </c>
      <c r="E117" s="116">
        <v>62903</v>
      </c>
      <c r="F117" s="117" t="str">
        <f t="shared" si="4"/>
        <v>HQ-L-16-     62903</v>
      </c>
      <c r="G117" s="117" t="s">
        <v>4492</v>
      </c>
      <c r="H117" s="118" t="s">
        <v>4493</v>
      </c>
      <c r="I117" s="126" t="s">
        <v>4494</v>
      </c>
      <c r="J117" s="256" t="s">
        <v>4431</v>
      </c>
      <c r="K117" s="256" t="s">
        <v>4451</v>
      </c>
      <c r="L117" s="119" t="s">
        <v>4452</v>
      </c>
      <c r="M117" s="253">
        <v>0</v>
      </c>
      <c r="N117" s="253">
        <v>0</v>
      </c>
      <c r="O117" s="253">
        <v>100000</v>
      </c>
      <c r="P117" s="121" t="s">
        <v>4453</v>
      </c>
      <c r="Q117" s="124"/>
      <c r="R117" s="124"/>
      <c r="S117" s="125"/>
      <c r="T117" s="125"/>
      <c r="U117" s="122">
        <f t="shared" si="3"/>
        <v>100000</v>
      </c>
      <c r="V117" s="117" t="s">
        <v>3360</v>
      </c>
    </row>
    <row r="118" spans="1:22" ht="75" x14ac:dyDescent="0.2">
      <c r="A118" s="116">
        <f t="shared" ca="1" si="5"/>
        <v>106</v>
      </c>
      <c r="B118" s="131" t="s">
        <v>3964</v>
      </c>
      <c r="C118" s="131" t="s">
        <v>3519</v>
      </c>
      <c r="D118" s="131" t="s">
        <v>3520</v>
      </c>
      <c r="E118" s="116">
        <v>62894</v>
      </c>
      <c r="F118" s="117" t="str">
        <f t="shared" si="4"/>
        <v>ST-CON-16-62894</v>
      </c>
      <c r="G118" s="131" t="s">
        <v>3964</v>
      </c>
      <c r="H118" s="126" t="s">
        <v>3521</v>
      </c>
      <c r="I118" s="126" t="s">
        <v>4495</v>
      </c>
      <c r="J118" s="256" t="s">
        <v>4431</v>
      </c>
      <c r="K118" s="256" t="s">
        <v>4451</v>
      </c>
      <c r="L118" s="119" t="s">
        <v>4452</v>
      </c>
      <c r="M118" s="253">
        <v>0</v>
      </c>
      <c r="N118" s="253">
        <v>0</v>
      </c>
      <c r="O118" s="253">
        <v>1457366</v>
      </c>
      <c r="P118" s="121" t="s">
        <v>4453</v>
      </c>
      <c r="Q118" s="124"/>
      <c r="R118" s="124"/>
      <c r="S118" s="125"/>
      <c r="T118" s="125"/>
      <c r="U118" s="122">
        <f t="shared" si="3"/>
        <v>1457366</v>
      </c>
      <c r="V118" s="117" t="s">
        <v>3360</v>
      </c>
    </row>
    <row r="119" spans="1:22" ht="18" x14ac:dyDescent="0.2">
      <c r="A119" s="258" t="s">
        <v>4496</v>
      </c>
      <c r="B119" s="259"/>
      <c r="C119" s="259"/>
      <c r="D119" s="259"/>
      <c r="E119" s="259"/>
      <c r="F119" s="259"/>
      <c r="G119" s="259"/>
      <c r="H119" s="259"/>
      <c r="I119" s="259"/>
      <c r="J119" s="259"/>
      <c r="K119" s="259"/>
      <c r="L119" s="259"/>
      <c r="M119" s="260"/>
      <c r="N119" s="260"/>
      <c r="O119" s="260">
        <f>SUM(O120:O215)</f>
        <v>8549999.8100000024</v>
      </c>
      <c r="P119" s="259"/>
      <c r="Q119" s="259"/>
      <c r="R119" s="259"/>
      <c r="S119" s="259"/>
      <c r="T119" s="259"/>
      <c r="U119" s="261"/>
      <c r="V119" s="117"/>
    </row>
    <row r="120" spans="1:22" ht="60" x14ac:dyDescent="0.2">
      <c r="A120" s="116">
        <v>107</v>
      </c>
      <c r="B120" s="117" t="s">
        <v>3727</v>
      </c>
      <c r="C120" s="117" t="s">
        <v>3459</v>
      </c>
      <c r="D120" s="117" t="s">
        <v>3460</v>
      </c>
      <c r="E120" s="116">
        <v>62798</v>
      </c>
      <c r="F120" s="117" t="str">
        <f t="shared" si="4"/>
        <v>HQ-A-16-62798</v>
      </c>
      <c r="G120" s="117" t="s">
        <v>3727</v>
      </c>
      <c r="H120" s="132" t="s">
        <v>3728</v>
      </c>
      <c r="I120" s="132" t="s">
        <v>4497</v>
      </c>
      <c r="J120" s="250" t="s">
        <v>4431</v>
      </c>
      <c r="K120" s="250" t="s">
        <v>4431</v>
      </c>
      <c r="L120" s="119" t="s">
        <v>3530</v>
      </c>
      <c r="M120" s="253">
        <v>41600</v>
      </c>
      <c r="N120" s="253">
        <v>41600</v>
      </c>
      <c r="O120" s="253">
        <v>41600</v>
      </c>
      <c r="P120" s="121" t="s">
        <v>3530</v>
      </c>
      <c r="Q120" s="124"/>
      <c r="R120" s="124"/>
      <c r="S120" s="125"/>
      <c r="T120" s="125"/>
      <c r="U120" s="122">
        <f t="shared" si="3"/>
        <v>41600</v>
      </c>
      <c r="V120" s="117" t="s">
        <v>3360</v>
      </c>
    </row>
    <row r="121" spans="1:22" ht="75" x14ac:dyDescent="0.2">
      <c r="A121" s="116">
        <f t="shared" ca="1" si="5"/>
        <v>108</v>
      </c>
      <c r="B121" s="133" t="s">
        <v>3730</v>
      </c>
      <c r="C121" s="133" t="s">
        <v>3731</v>
      </c>
      <c r="D121" s="133" t="s">
        <v>3732</v>
      </c>
      <c r="E121" s="116">
        <v>62799</v>
      </c>
      <c r="F121" s="117" t="str">
        <f t="shared" si="4"/>
        <v>3-DEL-16-62799</v>
      </c>
      <c r="G121" s="133" t="s">
        <v>3730</v>
      </c>
      <c r="H121" s="126" t="s">
        <v>3733</v>
      </c>
      <c r="I121" s="126" t="s">
        <v>3646</v>
      </c>
      <c r="J121" s="250" t="s">
        <v>4431</v>
      </c>
      <c r="K121" s="250" t="s">
        <v>4431</v>
      </c>
      <c r="L121" s="119" t="s">
        <v>3530</v>
      </c>
      <c r="M121" s="253">
        <v>228853.04</v>
      </c>
      <c r="N121" s="253">
        <v>228853.04</v>
      </c>
      <c r="O121" s="253">
        <v>228853.04</v>
      </c>
      <c r="P121" s="121" t="s">
        <v>3530</v>
      </c>
      <c r="Q121" s="124"/>
      <c r="R121" s="124"/>
      <c r="S121" s="125"/>
      <c r="T121" s="125"/>
      <c r="U121" s="122">
        <f t="shared" si="3"/>
        <v>228853.04</v>
      </c>
      <c r="V121" s="117" t="s">
        <v>3360</v>
      </c>
    </row>
    <row r="122" spans="1:22" ht="60" x14ac:dyDescent="0.2">
      <c r="A122" s="116">
        <f t="shared" ca="1" si="5"/>
        <v>109</v>
      </c>
      <c r="B122" s="133" t="s">
        <v>3734</v>
      </c>
      <c r="C122" s="133" t="s">
        <v>3580</v>
      </c>
      <c r="D122" s="133" t="s">
        <v>3581</v>
      </c>
      <c r="E122" s="116">
        <v>62800</v>
      </c>
      <c r="F122" s="117" t="str">
        <f t="shared" si="4"/>
        <v>3-HAR-16-62800</v>
      </c>
      <c r="G122" s="133" t="s">
        <v>3734</v>
      </c>
      <c r="H122" s="126" t="s">
        <v>3735</v>
      </c>
      <c r="I122" s="126" t="s">
        <v>3736</v>
      </c>
      <c r="J122" s="250" t="s">
        <v>4431</v>
      </c>
      <c r="K122" s="250" t="s">
        <v>4431</v>
      </c>
      <c r="L122" s="119" t="s">
        <v>3530</v>
      </c>
      <c r="M122" s="253">
        <v>84252.479999999996</v>
      </c>
      <c r="N122" s="253">
        <v>84252.479999999996</v>
      </c>
      <c r="O122" s="253">
        <v>84252.479999999996</v>
      </c>
      <c r="P122" s="121" t="s">
        <v>3530</v>
      </c>
      <c r="Q122" s="124"/>
      <c r="R122" s="124"/>
      <c r="S122" s="125"/>
      <c r="T122" s="125"/>
      <c r="U122" s="122">
        <f t="shared" si="3"/>
        <v>84252.479999999996</v>
      </c>
      <c r="V122" s="117" t="s">
        <v>3360</v>
      </c>
    </row>
    <row r="123" spans="1:22" ht="60" x14ac:dyDescent="0.2">
      <c r="A123" s="116">
        <f t="shared" ca="1" si="5"/>
        <v>110</v>
      </c>
      <c r="B123" s="133" t="s">
        <v>3737</v>
      </c>
      <c r="C123" s="133" t="s">
        <v>3580</v>
      </c>
      <c r="D123" s="133" t="s">
        <v>3581</v>
      </c>
      <c r="E123" s="116">
        <v>62801</v>
      </c>
      <c r="F123" s="117" t="str">
        <f t="shared" si="4"/>
        <v>3-HAR-16-62801</v>
      </c>
      <c r="G123" s="133" t="s">
        <v>3737</v>
      </c>
      <c r="H123" s="126" t="s">
        <v>3738</v>
      </c>
      <c r="I123" s="135" t="s">
        <v>3739</v>
      </c>
      <c r="J123" s="250" t="s">
        <v>4431</v>
      </c>
      <c r="K123" s="250" t="s">
        <v>4431</v>
      </c>
      <c r="L123" s="119" t="s">
        <v>3530</v>
      </c>
      <c r="M123" s="263">
        <v>62400</v>
      </c>
      <c r="N123" s="263">
        <v>62400</v>
      </c>
      <c r="O123" s="263">
        <v>62400</v>
      </c>
      <c r="P123" s="121" t="s">
        <v>3530</v>
      </c>
      <c r="Q123" s="124"/>
      <c r="R123" s="124"/>
      <c r="S123" s="125"/>
      <c r="T123" s="125"/>
      <c r="U123" s="122">
        <f t="shared" si="3"/>
        <v>62400</v>
      </c>
      <c r="V123" s="117" t="s">
        <v>3360</v>
      </c>
    </row>
    <row r="124" spans="1:22" ht="60" x14ac:dyDescent="0.2">
      <c r="A124" s="116">
        <f t="shared" ca="1" si="5"/>
        <v>111</v>
      </c>
      <c r="B124" s="133" t="s">
        <v>3740</v>
      </c>
      <c r="C124" s="133" t="s">
        <v>3580</v>
      </c>
      <c r="D124" s="133" t="s">
        <v>3581</v>
      </c>
      <c r="E124" s="116">
        <v>62802</v>
      </c>
      <c r="F124" s="117" t="str">
        <f t="shared" si="4"/>
        <v>3-HAR-16-62802</v>
      </c>
      <c r="G124" s="133" t="s">
        <v>3740</v>
      </c>
      <c r="H124" s="126" t="s">
        <v>3741</v>
      </c>
      <c r="I124" s="126" t="s">
        <v>3646</v>
      </c>
      <c r="J124" s="250" t="s">
        <v>4431</v>
      </c>
      <c r="K124" s="250" t="s">
        <v>4431</v>
      </c>
      <c r="L124" s="119" t="s">
        <v>3530</v>
      </c>
      <c r="M124" s="253">
        <v>157109.68</v>
      </c>
      <c r="N124" s="253">
        <v>157109.68</v>
      </c>
      <c r="O124" s="253">
        <v>157109.68</v>
      </c>
      <c r="P124" s="121" t="s">
        <v>3530</v>
      </c>
      <c r="Q124" s="124"/>
      <c r="R124" s="124"/>
      <c r="S124" s="125"/>
      <c r="T124" s="125"/>
      <c r="U124" s="122">
        <f t="shared" si="3"/>
        <v>157109.68</v>
      </c>
      <c r="V124" s="117" t="s">
        <v>3360</v>
      </c>
    </row>
    <row r="125" spans="1:22" ht="75" x14ac:dyDescent="0.2">
      <c r="A125" s="116">
        <f t="shared" ca="1" si="5"/>
        <v>112</v>
      </c>
      <c r="B125" s="116" t="s">
        <v>3742</v>
      </c>
      <c r="C125" s="116" t="s">
        <v>3566</v>
      </c>
      <c r="D125" s="116" t="s">
        <v>3567</v>
      </c>
      <c r="E125" s="116">
        <v>62803</v>
      </c>
      <c r="F125" s="117" t="str">
        <f t="shared" si="4"/>
        <v>4-SAN-16-62803</v>
      </c>
      <c r="G125" s="116" t="s">
        <v>3742</v>
      </c>
      <c r="H125" s="126" t="s">
        <v>3743</v>
      </c>
      <c r="I125" s="126" t="s">
        <v>3673</v>
      </c>
      <c r="J125" s="250" t="s">
        <v>4431</v>
      </c>
      <c r="K125" s="250" t="s">
        <v>4431</v>
      </c>
      <c r="L125" s="119" t="s">
        <v>3530</v>
      </c>
      <c r="M125" s="253">
        <v>43630.080000000002</v>
      </c>
      <c r="N125" s="253">
        <v>43630.080000000002</v>
      </c>
      <c r="O125" s="253">
        <v>43630.080000000002</v>
      </c>
      <c r="P125" s="121" t="s">
        <v>3530</v>
      </c>
      <c r="Q125" s="124"/>
      <c r="R125" s="124"/>
      <c r="S125" s="125"/>
      <c r="T125" s="125"/>
      <c r="U125" s="122">
        <f t="shared" si="3"/>
        <v>43630.080000000002</v>
      </c>
      <c r="V125" s="117" t="s">
        <v>3360</v>
      </c>
    </row>
    <row r="126" spans="1:22" ht="75" x14ac:dyDescent="0.2">
      <c r="A126" s="116">
        <f t="shared" ca="1" si="5"/>
        <v>113</v>
      </c>
      <c r="B126" s="123" t="s">
        <v>3744</v>
      </c>
      <c r="C126" s="123" t="s">
        <v>3411</v>
      </c>
      <c r="D126" s="123" t="s">
        <v>3412</v>
      </c>
      <c r="E126" s="116">
        <v>62804</v>
      </c>
      <c r="F126" s="117" t="str">
        <f t="shared" si="4"/>
        <v>5-ABI-16-62804</v>
      </c>
      <c r="G126" s="123" t="s">
        <v>3744</v>
      </c>
      <c r="H126" s="132" t="s">
        <v>3745</v>
      </c>
      <c r="I126" s="126" t="s">
        <v>3746</v>
      </c>
      <c r="J126" s="250" t="s">
        <v>4431</v>
      </c>
      <c r="K126" s="250" t="s">
        <v>4431</v>
      </c>
      <c r="L126" s="119" t="s">
        <v>3530</v>
      </c>
      <c r="M126" s="253">
        <v>77654.720000000001</v>
      </c>
      <c r="N126" s="253">
        <v>77654.720000000001</v>
      </c>
      <c r="O126" s="253">
        <v>77654.720000000001</v>
      </c>
      <c r="P126" s="121" t="s">
        <v>3530</v>
      </c>
      <c r="Q126" s="124"/>
      <c r="R126" s="124"/>
      <c r="S126" s="125"/>
      <c r="T126" s="125"/>
      <c r="U126" s="122">
        <f t="shared" si="3"/>
        <v>77654.720000000001</v>
      </c>
      <c r="V126" s="117" t="s">
        <v>3360</v>
      </c>
    </row>
    <row r="127" spans="1:22" ht="60" x14ac:dyDescent="0.2">
      <c r="A127" s="116">
        <f t="shared" ca="1" si="5"/>
        <v>114</v>
      </c>
      <c r="B127" s="133" t="s">
        <v>3747</v>
      </c>
      <c r="C127" s="133" t="s">
        <v>3584</v>
      </c>
      <c r="D127" s="133" t="s">
        <v>3585</v>
      </c>
      <c r="E127" s="116">
        <v>62805</v>
      </c>
      <c r="F127" s="117" t="str">
        <f t="shared" si="4"/>
        <v>3-BEE-16-62805</v>
      </c>
      <c r="G127" s="133" t="s">
        <v>3747</v>
      </c>
      <c r="H127" s="126" t="s">
        <v>3748</v>
      </c>
      <c r="I127" s="126" t="s">
        <v>3646</v>
      </c>
      <c r="J127" s="250" t="s">
        <v>4431</v>
      </c>
      <c r="K127" s="250" t="s">
        <v>4431</v>
      </c>
      <c r="L127" s="119" t="s">
        <v>3530</v>
      </c>
      <c r="M127" s="253">
        <v>125000</v>
      </c>
      <c r="N127" s="253">
        <v>125000</v>
      </c>
      <c r="O127" s="253">
        <v>125000</v>
      </c>
      <c r="P127" s="121" t="s">
        <v>3530</v>
      </c>
      <c r="Q127" s="124"/>
      <c r="R127" s="124"/>
      <c r="S127" s="125"/>
      <c r="T127" s="125"/>
      <c r="U127" s="122">
        <f t="shared" si="3"/>
        <v>125000</v>
      </c>
      <c r="V127" s="117" t="s">
        <v>3360</v>
      </c>
    </row>
    <row r="128" spans="1:22" ht="60" x14ac:dyDescent="0.2">
      <c r="A128" s="116">
        <f t="shared" ca="1" si="5"/>
        <v>115</v>
      </c>
      <c r="B128" s="133" t="s">
        <v>3749</v>
      </c>
      <c r="C128" s="133" t="s">
        <v>3584</v>
      </c>
      <c r="D128" s="133" t="s">
        <v>3585</v>
      </c>
      <c r="E128" s="116">
        <v>62806</v>
      </c>
      <c r="F128" s="117" t="str">
        <f t="shared" si="4"/>
        <v>3-BEE-16-62806</v>
      </c>
      <c r="G128" s="133" t="s">
        <v>3749</v>
      </c>
      <c r="H128" s="126" t="s">
        <v>3750</v>
      </c>
      <c r="I128" s="126" t="s">
        <v>3622</v>
      </c>
      <c r="J128" s="250" t="s">
        <v>4431</v>
      </c>
      <c r="K128" s="250" t="s">
        <v>4431</v>
      </c>
      <c r="L128" s="119" t="s">
        <v>3530</v>
      </c>
      <c r="M128" s="253">
        <v>3602.56</v>
      </c>
      <c r="N128" s="253">
        <v>3602.56</v>
      </c>
      <c r="O128" s="253">
        <v>3602.56</v>
      </c>
      <c r="P128" s="121" t="s">
        <v>3530</v>
      </c>
      <c r="Q128" s="124"/>
      <c r="R128" s="124"/>
      <c r="S128" s="125"/>
      <c r="T128" s="125"/>
      <c r="U128" s="122">
        <f t="shared" si="3"/>
        <v>3602.56</v>
      </c>
      <c r="V128" s="117" t="s">
        <v>3360</v>
      </c>
    </row>
    <row r="129" spans="1:23" ht="60" x14ac:dyDescent="0.2">
      <c r="A129" s="116">
        <f t="shared" ca="1" si="5"/>
        <v>116</v>
      </c>
      <c r="B129" s="133" t="s">
        <v>3751</v>
      </c>
      <c r="C129" s="133" t="s">
        <v>3584</v>
      </c>
      <c r="D129" s="133" t="s">
        <v>3585</v>
      </c>
      <c r="E129" s="116">
        <v>62807</v>
      </c>
      <c r="F129" s="117" t="str">
        <f t="shared" si="4"/>
        <v>3-BEE-16-62807</v>
      </c>
      <c r="G129" s="133" t="s">
        <v>3751</v>
      </c>
      <c r="H129" s="126" t="s">
        <v>3752</v>
      </c>
      <c r="I129" s="132" t="s">
        <v>3753</v>
      </c>
      <c r="J129" s="250" t="s">
        <v>4431</v>
      </c>
      <c r="K129" s="250" t="s">
        <v>4431</v>
      </c>
      <c r="L129" s="119" t="s">
        <v>3530</v>
      </c>
      <c r="M129" s="253">
        <v>20000</v>
      </c>
      <c r="N129" s="253">
        <v>20000</v>
      </c>
      <c r="O129" s="253">
        <v>20000</v>
      </c>
      <c r="P129" s="121" t="s">
        <v>3530</v>
      </c>
      <c r="Q129" s="124"/>
      <c r="R129" s="124"/>
      <c r="S129" s="125"/>
      <c r="T129" s="125"/>
      <c r="U129" s="122">
        <f t="shared" ref="U129:U192" si="6">O129-S129-T129</f>
        <v>20000</v>
      </c>
      <c r="V129" s="117" t="s">
        <v>3360</v>
      </c>
    </row>
    <row r="130" spans="1:23" ht="60" x14ac:dyDescent="0.2">
      <c r="A130" s="116">
        <f t="shared" ca="1" si="5"/>
        <v>117</v>
      </c>
      <c r="B130" s="133" t="s">
        <v>3754</v>
      </c>
      <c r="C130" s="133" t="s">
        <v>3584</v>
      </c>
      <c r="D130" s="133" t="s">
        <v>3585</v>
      </c>
      <c r="E130" s="116">
        <v>62808</v>
      </c>
      <c r="F130" s="117" t="str">
        <f t="shared" si="4"/>
        <v>3-BEE-16-62808</v>
      </c>
      <c r="G130" s="133" t="s">
        <v>3754</v>
      </c>
      <c r="H130" s="126" t="s">
        <v>3755</v>
      </c>
      <c r="I130" s="126" t="s">
        <v>3756</v>
      </c>
      <c r="J130" s="250" t="s">
        <v>4431</v>
      </c>
      <c r="K130" s="250" t="s">
        <v>4431</v>
      </c>
      <c r="L130" s="119" t="s">
        <v>3530</v>
      </c>
      <c r="M130" s="253">
        <v>75000</v>
      </c>
      <c r="N130" s="253">
        <v>75000</v>
      </c>
      <c r="O130" s="253">
        <v>75000</v>
      </c>
      <c r="P130" s="121" t="s">
        <v>3530</v>
      </c>
      <c r="Q130" s="124"/>
      <c r="R130" s="124"/>
      <c r="S130" s="125"/>
      <c r="T130" s="125"/>
      <c r="U130" s="122">
        <f t="shared" si="6"/>
        <v>75000</v>
      </c>
      <c r="V130" s="117" t="s">
        <v>3360</v>
      </c>
    </row>
    <row r="131" spans="1:23" ht="75" x14ac:dyDescent="0.2">
      <c r="A131" s="116">
        <f t="shared" ca="1" si="5"/>
        <v>118</v>
      </c>
      <c r="B131" s="133" t="s">
        <v>3757</v>
      </c>
      <c r="C131" s="133" t="s">
        <v>3584</v>
      </c>
      <c r="D131" s="133" t="s">
        <v>3585</v>
      </c>
      <c r="E131" s="116">
        <v>62809</v>
      </c>
      <c r="F131" s="117" t="str">
        <f t="shared" si="4"/>
        <v>3-BEE-16-62809</v>
      </c>
      <c r="G131" s="133" t="s">
        <v>3757</v>
      </c>
      <c r="H131" s="126" t="s">
        <v>3758</v>
      </c>
      <c r="I131" s="126" t="s">
        <v>3673</v>
      </c>
      <c r="J131" s="250" t="s">
        <v>4431</v>
      </c>
      <c r="K131" s="250" t="s">
        <v>4431</v>
      </c>
      <c r="L131" s="119" t="s">
        <v>3530</v>
      </c>
      <c r="M131" s="253">
        <v>9337.1200000000008</v>
      </c>
      <c r="N131" s="253">
        <v>9337.1200000000008</v>
      </c>
      <c r="O131" s="253">
        <v>9337.1200000000008</v>
      </c>
      <c r="P131" s="121" t="s">
        <v>3530</v>
      </c>
      <c r="Q131" s="124"/>
      <c r="R131" s="124"/>
      <c r="S131" s="125"/>
      <c r="T131" s="125"/>
      <c r="U131" s="122">
        <f t="shared" si="6"/>
        <v>9337.1200000000008</v>
      </c>
      <c r="V131" s="117" t="s">
        <v>3360</v>
      </c>
      <c r="W131" s="110"/>
    </row>
    <row r="132" spans="1:23" ht="60" x14ac:dyDescent="0.2">
      <c r="A132" s="116">
        <f t="shared" ca="1" si="5"/>
        <v>119</v>
      </c>
      <c r="B132" s="116" t="s">
        <v>3759</v>
      </c>
      <c r="C132" s="116" t="s">
        <v>3590</v>
      </c>
      <c r="D132" s="116" t="s">
        <v>3591</v>
      </c>
      <c r="E132" s="116">
        <v>62810</v>
      </c>
      <c r="F132" s="117" t="str">
        <f t="shared" si="4"/>
        <v>4-BIG-16-62810</v>
      </c>
      <c r="G132" s="116" t="s">
        <v>3759</v>
      </c>
      <c r="H132" s="126" t="s">
        <v>3760</v>
      </c>
      <c r="I132" s="126" t="s">
        <v>3663</v>
      </c>
      <c r="J132" s="250" t="s">
        <v>4431</v>
      </c>
      <c r="K132" s="250" t="s">
        <v>4431</v>
      </c>
      <c r="L132" s="119" t="s">
        <v>3530</v>
      </c>
      <c r="M132" s="253">
        <v>227175.52</v>
      </c>
      <c r="N132" s="253">
        <v>227175.52</v>
      </c>
      <c r="O132" s="253">
        <v>227175.52</v>
      </c>
      <c r="P132" s="121" t="s">
        <v>3530</v>
      </c>
      <c r="Q132" s="124"/>
      <c r="R132" s="124"/>
      <c r="S132" s="125"/>
      <c r="T132" s="125"/>
      <c r="U132" s="122">
        <f t="shared" si="6"/>
        <v>227175.52</v>
      </c>
      <c r="V132" s="117" t="s">
        <v>3360</v>
      </c>
    </row>
    <row r="133" spans="1:23" ht="75" x14ac:dyDescent="0.2">
      <c r="A133" s="116">
        <f t="shared" ca="1" si="5"/>
        <v>120</v>
      </c>
      <c r="B133" s="116" t="s">
        <v>3761</v>
      </c>
      <c r="C133" s="116" t="s">
        <v>3590</v>
      </c>
      <c r="D133" s="116" t="s">
        <v>3591</v>
      </c>
      <c r="E133" s="116">
        <v>62811</v>
      </c>
      <c r="F133" s="117" t="str">
        <f t="shared" si="4"/>
        <v>4-BIG-16-62811</v>
      </c>
      <c r="G133" s="116" t="s">
        <v>3761</v>
      </c>
      <c r="H133" s="126" t="s">
        <v>3762</v>
      </c>
      <c r="I133" s="132" t="s">
        <v>3763</v>
      </c>
      <c r="J133" s="250" t="s">
        <v>4431</v>
      </c>
      <c r="K133" s="250" t="s">
        <v>4431</v>
      </c>
      <c r="L133" s="119" t="s">
        <v>3530</v>
      </c>
      <c r="M133" s="253">
        <v>2006.16</v>
      </c>
      <c r="N133" s="253">
        <v>2006.16</v>
      </c>
      <c r="O133" s="253">
        <v>2006.16</v>
      </c>
      <c r="P133" s="121" t="s">
        <v>3530</v>
      </c>
      <c r="Q133" s="124"/>
      <c r="R133" s="124"/>
      <c r="S133" s="125"/>
      <c r="T133" s="125"/>
      <c r="U133" s="122">
        <f t="shared" si="6"/>
        <v>2006.16</v>
      </c>
      <c r="V133" s="117" t="s">
        <v>3360</v>
      </c>
    </row>
    <row r="134" spans="1:23" ht="75" x14ac:dyDescent="0.2">
      <c r="A134" s="116">
        <f t="shared" ca="1" si="5"/>
        <v>121</v>
      </c>
      <c r="B134" s="116" t="s">
        <v>3764</v>
      </c>
      <c r="C134" s="116" t="s">
        <v>3590</v>
      </c>
      <c r="D134" s="116" t="s">
        <v>3591</v>
      </c>
      <c r="E134" s="116">
        <v>62812</v>
      </c>
      <c r="F134" s="117" t="str">
        <f t="shared" si="4"/>
        <v>4-BIG-16-62812</v>
      </c>
      <c r="G134" s="116" t="s">
        <v>3764</v>
      </c>
      <c r="H134" s="126" t="s">
        <v>3765</v>
      </c>
      <c r="I134" s="126" t="s">
        <v>3766</v>
      </c>
      <c r="J134" s="250" t="s">
        <v>4431</v>
      </c>
      <c r="K134" s="250" t="s">
        <v>4431</v>
      </c>
      <c r="L134" s="119" t="s">
        <v>3530</v>
      </c>
      <c r="M134" s="253">
        <v>4767.3599999999997</v>
      </c>
      <c r="N134" s="253">
        <v>4767.3599999999997</v>
      </c>
      <c r="O134" s="253">
        <v>4767.3599999999997</v>
      </c>
      <c r="P134" s="121" t="s">
        <v>3530</v>
      </c>
      <c r="Q134" s="124"/>
      <c r="R134" s="124"/>
      <c r="S134" s="125"/>
      <c r="T134" s="125"/>
      <c r="U134" s="122">
        <f t="shared" si="6"/>
        <v>4767.3599999999997</v>
      </c>
      <c r="V134" s="117" t="s">
        <v>3360</v>
      </c>
    </row>
    <row r="135" spans="1:23" ht="60" x14ac:dyDescent="0.2">
      <c r="A135" s="116">
        <f t="shared" ca="1" si="5"/>
        <v>122</v>
      </c>
      <c r="B135" s="116" t="s">
        <v>3767</v>
      </c>
      <c r="C135" s="116" t="s">
        <v>3590</v>
      </c>
      <c r="D135" s="116" t="s">
        <v>3591</v>
      </c>
      <c r="E135" s="116">
        <v>62813</v>
      </c>
      <c r="F135" s="117" t="str">
        <f t="shared" si="4"/>
        <v>4-BIG-16-62813</v>
      </c>
      <c r="G135" s="116" t="s">
        <v>3767</v>
      </c>
      <c r="H135" s="126" t="s">
        <v>3768</v>
      </c>
      <c r="I135" s="126" t="s">
        <v>3646</v>
      </c>
      <c r="J135" s="250" t="s">
        <v>4431</v>
      </c>
      <c r="K135" s="250" t="s">
        <v>4431</v>
      </c>
      <c r="L135" s="119" t="s">
        <v>3530</v>
      </c>
      <c r="M135" s="253">
        <v>135779.28</v>
      </c>
      <c r="N135" s="253">
        <v>135779.28</v>
      </c>
      <c r="O135" s="253">
        <v>135779.28</v>
      </c>
      <c r="P135" s="121" t="s">
        <v>3530</v>
      </c>
      <c r="Q135" s="124"/>
      <c r="R135" s="124"/>
      <c r="S135" s="125"/>
      <c r="T135" s="125"/>
      <c r="U135" s="122">
        <f t="shared" si="6"/>
        <v>135779.28</v>
      </c>
      <c r="V135" s="117" t="s">
        <v>3360</v>
      </c>
    </row>
    <row r="136" spans="1:23" ht="60" x14ac:dyDescent="0.2">
      <c r="A136" s="116">
        <f t="shared" ca="1" si="5"/>
        <v>123</v>
      </c>
      <c r="B136" s="116" t="s">
        <v>3769</v>
      </c>
      <c r="C136" s="116" t="s">
        <v>3590</v>
      </c>
      <c r="D136" s="116" t="s">
        <v>3591</v>
      </c>
      <c r="E136" s="116">
        <v>62814</v>
      </c>
      <c r="F136" s="117" t="str">
        <f t="shared" si="4"/>
        <v>4-BIG-16-62814</v>
      </c>
      <c r="G136" s="116" t="s">
        <v>3769</v>
      </c>
      <c r="H136" s="126" t="s">
        <v>3770</v>
      </c>
      <c r="I136" s="126" t="s">
        <v>3657</v>
      </c>
      <c r="J136" s="250" t="s">
        <v>4431</v>
      </c>
      <c r="K136" s="250" t="s">
        <v>4431</v>
      </c>
      <c r="L136" s="119" t="s">
        <v>3530</v>
      </c>
      <c r="M136" s="253">
        <v>60514.48</v>
      </c>
      <c r="N136" s="253">
        <v>60514.48</v>
      </c>
      <c r="O136" s="253">
        <v>60514.48</v>
      </c>
      <c r="P136" s="121" t="s">
        <v>3530</v>
      </c>
      <c r="Q136" s="124"/>
      <c r="R136" s="124"/>
      <c r="S136" s="125"/>
      <c r="T136" s="125"/>
      <c r="U136" s="122">
        <f t="shared" si="6"/>
        <v>60514.48</v>
      </c>
      <c r="V136" s="117" t="s">
        <v>3360</v>
      </c>
    </row>
    <row r="137" spans="1:23" ht="60" x14ac:dyDescent="0.2">
      <c r="A137" s="116">
        <f t="shared" ca="1" si="5"/>
        <v>124</v>
      </c>
      <c r="B137" s="116" t="s">
        <v>3771</v>
      </c>
      <c r="C137" s="116" t="s">
        <v>3590</v>
      </c>
      <c r="D137" s="116" t="s">
        <v>3591</v>
      </c>
      <c r="E137" s="116">
        <v>62815</v>
      </c>
      <c r="F137" s="117" t="str">
        <f t="shared" si="4"/>
        <v>4-BIG-16-62815</v>
      </c>
      <c r="G137" s="116" t="s">
        <v>3771</v>
      </c>
      <c r="H137" s="126" t="s">
        <v>3772</v>
      </c>
      <c r="I137" s="126" t="s">
        <v>3622</v>
      </c>
      <c r="J137" s="250" t="s">
        <v>4431</v>
      </c>
      <c r="K137" s="250" t="s">
        <v>4431</v>
      </c>
      <c r="L137" s="119" t="s">
        <v>3530</v>
      </c>
      <c r="M137" s="253">
        <v>12940.72</v>
      </c>
      <c r="N137" s="253">
        <v>12940.72</v>
      </c>
      <c r="O137" s="253">
        <v>12940.72</v>
      </c>
      <c r="P137" s="121" t="s">
        <v>3530</v>
      </c>
      <c r="Q137" s="124"/>
      <c r="R137" s="124"/>
      <c r="S137" s="125"/>
      <c r="T137" s="125"/>
      <c r="U137" s="122">
        <f t="shared" si="6"/>
        <v>12940.72</v>
      </c>
      <c r="V137" s="117" t="s">
        <v>3360</v>
      </c>
    </row>
    <row r="138" spans="1:23" ht="75" x14ac:dyDescent="0.2">
      <c r="A138" s="116">
        <f t="shared" ca="1" si="5"/>
        <v>125</v>
      </c>
      <c r="B138" s="116" t="s">
        <v>3773</v>
      </c>
      <c r="C138" s="116" t="s">
        <v>3590</v>
      </c>
      <c r="D138" s="116" t="s">
        <v>3591</v>
      </c>
      <c r="E138" s="116">
        <v>62816</v>
      </c>
      <c r="F138" s="117" t="str">
        <f t="shared" si="4"/>
        <v>4-BIG-16-62816</v>
      </c>
      <c r="G138" s="116" t="s">
        <v>3773</v>
      </c>
      <c r="H138" s="126" t="s">
        <v>3774</v>
      </c>
      <c r="I138" s="126" t="s">
        <v>3775</v>
      </c>
      <c r="J138" s="250" t="s">
        <v>4431</v>
      </c>
      <c r="K138" s="250" t="s">
        <v>4431</v>
      </c>
      <c r="L138" s="119" t="s">
        <v>3530</v>
      </c>
      <c r="M138" s="253">
        <v>74893.52</v>
      </c>
      <c r="N138" s="253">
        <v>74893.52</v>
      </c>
      <c r="O138" s="253">
        <v>74893.52</v>
      </c>
      <c r="P138" s="121" t="s">
        <v>3530</v>
      </c>
      <c r="Q138" s="124"/>
      <c r="R138" s="124"/>
      <c r="S138" s="125"/>
      <c r="T138" s="125"/>
      <c r="U138" s="122">
        <f t="shared" si="6"/>
        <v>74893.52</v>
      </c>
      <c r="V138" s="117" t="s">
        <v>3360</v>
      </c>
    </row>
    <row r="139" spans="1:23" ht="75" x14ac:dyDescent="0.2">
      <c r="A139" s="116">
        <f t="shared" ca="1" si="5"/>
        <v>126</v>
      </c>
      <c r="B139" s="116" t="s">
        <v>3776</v>
      </c>
      <c r="C139" s="116" t="s">
        <v>3590</v>
      </c>
      <c r="D139" s="116" t="s">
        <v>3591</v>
      </c>
      <c r="E139" s="116">
        <v>62817</v>
      </c>
      <c r="F139" s="117" t="str">
        <f t="shared" si="4"/>
        <v>4-BIG-16-62817</v>
      </c>
      <c r="G139" s="116" t="s">
        <v>3776</v>
      </c>
      <c r="H139" s="126" t="s">
        <v>3777</v>
      </c>
      <c r="I139" s="126" t="s">
        <v>3673</v>
      </c>
      <c r="J139" s="250" t="s">
        <v>4431</v>
      </c>
      <c r="K139" s="250" t="s">
        <v>4431</v>
      </c>
      <c r="L139" s="119" t="s">
        <v>3530</v>
      </c>
      <c r="M139" s="253">
        <v>33533.760000000002</v>
      </c>
      <c r="N139" s="253">
        <v>33533.760000000002</v>
      </c>
      <c r="O139" s="253">
        <v>33533.760000000002</v>
      </c>
      <c r="P139" s="121" t="s">
        <v>3530</v>
      </c>
      <c r="Q139" s="124"/>
      <c r="R139" s="124"/>
      <c r="S139" s="125"/>
      <c r="T139" s="125"/>
      <c r="U139" s="122">
        <f t="shared" si="6"/>
        <v>33533.760000000002</v>
      </c>
      <c r="V139" s="117" t="s">
        <v>3360</v>
      </c>
    </row>
    <row r="140" spans="1:23" ht="75" x14ac:dyDescent="0.2">
      <c r="A140" s="116">
        <f t="shared" ca="1" si="5"/>
        <v>127</v>
      </c>
      <c r="B140" s="116" t="s">
        <v>3778</v>
      </c>
      <c r="C140" s="116" t="s">
        <v>3590</v>
      </c>
      <c r="D140" s="116" t="s">
        <v>3591</v>
      </c>
      <c r="E140" s="116">
        <v>62818</v>
      </c>
      <c r="F140" s="117" t="str">
        <f t="shared" si="4"/>
        <v>4-BIG-16-62818</v>
      </c>
      <c r="G140" s="116" t="s">
        <v>3778</v>
      </c>
      <c r="H140" s="126" t="s">
        <v>3779</v>
      </c>
      <c r="I140" s="126" t="s">
        <v>3780</v>
      </c>
      <c r="J140" s="250" t="s">
        <v>4431</v>
      </c>
      <c r="K140" s="250" t="s">
        <v>4431</v>
      </c>
      <c r="L140" s="119" t="s">
        <v>3530</v>
      </c>
      <c r="M140" s="253">
        <v>13395.2</v>
      </c>
      <c r="N140" s="253">
        <v>13395.2</v>
      </c>
      <c r="O140" s="253">
        <v>13395.2</v>
      </c>
      <c r="P140" s="121" t="s">
        <v>3530</v>
      </c>
      <c r="Q140" s="124"/>
      <c r="R140" s="124"/>
      <c r="S140" s="125"/>
      <c r="T140" s="125"/>
      <c r="U140" s="122">
        <f t="shared" si="6"/>
        <v>13395.2</v>
      </c>
      <c r="V140" s="117" t="s">
        <v>3360</v>
      </c>
    </row>
    <row r="141" spans="1:23" ht="60" x14ac:dyDescent="0.2">
      <c r="A141" s="116">
        <f t="shared" ca="1" si="5"/>
        <v>128</v>
      </c>
      <c r="B141" s="123" t="s">
        <v>3781</v>
      </c>
      <c r="C141" s="123" t="s">
        <v>3394</v>
      </c>
      <c r="D141" s="123" t="s">
        <v>3395</v>
      </c>
      <c r="E141" s="116">
        <v>62819</v>
      </c>
      <c r="F141" s="117" t="str">
        <f t="shared" si="4"/>
        <v>5-WIC-16-62819</v>
      </c>
      <c r="G141" s="123" t="s">
        <v>3781</v>
      </c>
      <c r="H141" s="132" t="s">
        <v>3782</v>
      </c>
      <c r="I141" s="126" t="s">
        <v>3670</v>
      </c>
      <c r="J141" s="250" t="s">
        <v>4431</v>
      </c>
      <c r="K141" s="250" t="s">
        <v>4431</v>
      </c>
      <c r="L141" s="119" t="s">
        <v>3530</v>
      </c>
      <c r="M141" s="253">
        <v>260000</v>
      </c>
      <c r="N141" s="253">
        <v>260000</v>
      </c>
      <c r="O141" s="253">
        <v>260000</v>
      </c>
      <c r="P141" s="121" t="s">
        <v>3530</v>
      </c>
      <c r="Q141" s="124"/>
      <c r="R141" s="124"/>
      <c r="S141" s="125"/>
      <c r="T141" s="125"/>
      <c r="U141" s="122">
        <f t="shared" si="6"/>
        <v>260000</v>
      </c>
      <c r="V141" s="117" t="s">
        <v>3360</v>
      </c>
    </row>
    <row r="142" spans="1:23" ht="75" x14ac:dyDescent="0.2">
      <c r="A142" s="116">
        <f t="shared" ca="1" si="5"/>
        <v>129</v>
      </c>
      <c r="B142" s="123" t="s">
        <v>3783</v>
      </c>
      <c r="C142" s="123" t="s">
        <v>3394</v>
      </c>
      <c r="D142" s="123" t="s">
        <v>3395</v>
      </c>
      <c r="E142" s="116">
        <v>62820</v>
      </c>
      <c r="F142" s="117" t="str">
        <f t="shared" si="4"/>
        <v>5-WIC-16-62820</v>
      </c>
      <c r="G142" s="123" t="s">
        <v>3783</v>
      </c>
      <c r="H142" s="132" t="s">
        <v>3784</v>
      </c>
      <c r="I142" s="132" t="s">
        <v>3673</v>
      </c>
      <c r="J142" s="250" t="s">
        <v>4431</v>
      </c>
      <c r="K142" s="250" t="s">
        <v>4431</v>
      </c>
      <c r="L142" s="119" t="s">
        <v>3530</v>
      </c>
      <c r="M142" s="253">
        <v>40254.239999999998</v>
      </c>
      <c r="N142" s="253">
        <v>40254.239999999998</v>
      </c>
      <c r="O142" s="253">
        <v>40254.239999999998</v>
      </c>
      <c r="P142" s="121" t="s">
        <v>3530</v>
      </c>
      <c r="Q142" s="124"/>
      <c r="R142" s="124"/>
      <c r="S142" s="125"/>
      <c r="T142" s="125"/>
      <c r="U142" s="122">
        <f t="shared" si="6"/>
        <v>40254.239999999998</v>
      </c>
      <c r="V142" s="117" t="s">
        <v>3360</v>
      </c>
    </row>
    <row r="143" spans="1:23" ht="60" x14ac:dyDescent="0.2">
      <c r="A143" s="116">
        <f t="shared" ca="1" si="5"/>
        <v>130</v>
      </c>
      <c r="B143" s="116" t="s">
        <v>3785</v>
      </c>
      <c r="C143" s="116" t="s">
        <v>3687</v>
      </c>
      <c r="D143" s="116" t="s">
        <v>3688</v>
      </c>
      <c r="E143" s="116">
        <v>62821</v>
      </c>
      <c r="F143" s="117" t="str">
        <f t="shared" si="4"/>
        <v>6-WAC-16-62821</v>
      </c>
      <c r="G143" s="116" t="s">
        <v>3785</v>
      </c>
      <c r="H143" s="132" t="s">
        <v>3786</v>
      </c>
      <c r="I143" s="126" t="s">
        <v>3622</v>
      </c>
      <c r="J143" s="250" t="s">
        <v>4431</v>
      </c>
      <c r="K143" s="250" t="s">
        <v>4431</v>
      </c>
      <c r="L143" s="119" t="s">
        <v>3530</v>
      </c>
      <c r="M143" s="253">
        <v>40913.599999999999</v>
      </c>
      <c r="N143" s="253">
        <v>40913.599999999999</v>
      </c>
      <c r="O143" s="253">
        <v>40913.599999999999</v>
      </c>
      <c r="P143" s="121" t="s">
        <v>3530</v>
      </c>
      <c r="Q143" s="124"/>
      <c r="R143" s="124"/>
      <c r="S143" s="125"/>
      <c r="T143" s="125"/>
      <c r="U143" s="122">
        <f t="shared" si="6"/>
        <v>40913.599999999999</v>
      </c>
      <c r="V143" s="117" t="s">
        <v>3360</v>
      </c>
    </row>
    <row r="144" spans="1:23" ht="60" x14ac:dyDescent="0.2">
      <c r="A144" s="116">
        <f t="shared" ca="1" si="5"/>
        <v>131</v>
      </c>
      <c r="B144" s="116" t="s">
        <v>3787</v>
      </c>
      <c r="C144" s="116" t="s">
        <v>3687</v>
      </c>
      <c r="D144" s="116" t="s">
        <v>3688</v>
      </c>
      <c r="E144" s="116">
        <v>62822</v>
      </c>
      <c r="F144" s="117" t="str">
        <f t="shared" si="4"/>
        <v>6-WAC-16-62822</v>
      </c>
      <c r="G144" s="116" t="s">
        <v>3787</v>
      </c>
      <c r="H144" s="132" t="s">
        <v>3788</v>
      </c>
      <c r="I144" s="126" t="s">
        <v>3718</v>
      </c>
      <c r="J144" s="250" t="s">
        <v>4431</v>
      </c>
      <c r="K144" s="250" t="s">
        <v>4431</v>
      </c>
      <c r="L144" s="119" t="s">
        <v>3530</v>
      </c>
      <c r="M144" s="253">
        <v>363811.76</v>
      </c>
      <c r="N144" s="253">
        <v>363811.76</v>
      </c>
      <c r="O144" s="253">
        <v>363811.76</v>
      </c>
      <c r="P144" s="121" t="s">
        <v>3530</v>
      </c>
      <c r="Q144" s="124"/>
      <c r="R144" s="124"/>
      <c r="S144" s="125"/>
      <c r="T144" s="125"/>
      <c r="U144" s="122">
        <f t="shared" si="6"/>
        <v>363811.76</v>
      </c>
      <c r="V144" s="117" t="s">
        <v>3360</v>
      </c>
    </row>
    <row r="145" spans="1:23" ht="75" x14ac:dyDescent="0.2">
      <c r="A145" s="116">
        <f t="shared" ca="1" si="5"/>
        <v>132</v>
      </c>
      <c r="B145" s="116" t="s">
        <v>3789</v>
      </c>
      <c r="C145" s="116" t="s">
        <v>3687</v>
      </c>
      <c r="D145" s="116" t="s">
        <v>3688</v>
      </c>
      <c r="E145" s="116">
        <v>62823</v>
      </c>
      <c r="F145" s="117" t="str">
        <f t="shared" si="4"/>
        <v>6-WAC-16-62823</v>
      </c>
      <c r="G145" s="116" t="s">
        <v>3789</v>
      </c>
      <c r="H145" s="132" t="s">
        <v>3790</v>
      </c>
      <c r="I145" s="132" t="s">
        <v>3673</v>
      </c>
      <c r="J145" s="250" t="s">
        <v>4431</v>
      </c>
      <c r="K145" s="250" t="s">
        <v>4431</v>
      </c>
      <c r="L145" s="119" t="s">
        <v>3530</v>
      </c>
      <c r="M145" s="253">
        <v>105996.8</v>
      </c>
      <c r="N145" s="253">
        <v>105996.8</v>
      </c>
      <c r="O145" s="253">
        <v>105996.8</v>
      </c>
      <c r="P145" s="121" t="s">
        <v>3530</v>
      </c>
      <c r="Q145" s="124"/>
      <c r="R145" s="124"/>
      <c r="S145" s="125"/>
      <c r="T145" s="125"/>
      <c r="U145" s="122">
        <f t="shared" si="6"/>
        <v>105996.8</v>
      </c>
      <c r="V145" s="117" t="s">
        <v>3360</v>
      </c>
    </row>
    <row r="146" spans="1:23" ht="60" x14ac:dyDescent="0.2">
      <c r="A146" s="116">
        <f t="shared" ref="A146:A209" ca="1" si="7">OFFSET(A146,-1,0)+1</f>
        <v>133</v>
      </c>
      <c r="B146" s="116" t="s">
        <v>3791</v>
      </c>
      <c r="C146" s="116" t="s">
        <v>3687</v>
      </c>
      <c r="D146" s="116" t="s">
        <v>3688</v>
      </c>
      <c r="E146" s="116">
        <v>62824</v>
      </c>
      <c r="F146" s="117" t="str">
        <f t="shared" si="4"/>
        <v>6-WAC-16-62824</v>
      </c>
      <c r="G146" s="116" t="s">
        <v>3791</v>
      </c>
      <c r="H146" s="132" t="s">
        <v>3792</v>
      </c>
      <c r="I146" s="132" t="s">
        <v>3793</v>
      </c>
      <c r="J146" s="250" t="s">
        <v>4431</v>
      </c>
      <c r="K146" s="250" t="s">
        <v>4431</v>
      </c>
      <c r="L146" s="119" t="s">
        <v>3530</v>
      </c>
      <c r="M146" s="253">
        <v>211420.56</v>
      </c>
      <c r="N146" s="253">
        <v>211420.56</v>
      </c>
      <c r="O146" s="253">
        <v>211420.56</v>
      </c>
      <c r="P146" s="121" t="s">
        <v>3530</v>
      </c>
      <c r="Q146" s="124"/>
      <c r="R146" s="124"/>
      <c r="S146" s="125"/>
      <c r="T146" s="125"/>
      <c r="U146" s="122">
        <f t="shared" si="6"/>
        <v>211420.56</v>
      </c>
      <c r="V146" s="117" t="s">
        <v>3360</v>
      </c>
    </row>
    <row r="147" spans="1:23" ht="60" x14ac:dyDescent="0.2">
      <c r="A147" s="116">
        <f t="shared" ca="1" si="7"/>
        <v>134</v>
      </c>
      <c r="B147" s="116" t="s">
        <v>3794</v>
      </c>
      <c r="C147" s="116" t="s">
        <v>3595</v>
      </c>
      <c r="D147" s="116" t="s">
        <v>3596</v>
      </c>
      <c r="E147" s="116">
        <v>62825</v>
      </c>
      <c r="F147" s="117" t="str">
        <f t="shared" si="4"/>
        <v>2-BRE-16-62825</v>
      </c>
      <c r="G147" s="116" t="s">
        <v>3794</v>
      </c>
      <c r="H147" s="132" t="s">
        <v>3795</v>
      </c>
      <c r="I147" s="126" t="s">
        <v>3622</v>
      </c>
      <c r="J147" s="250" t="s">
        <v>4431</v>
      </c>
      <c r="K147" s="250" t="s">
        <v>4431</v>
      </c>
      <c r="L147" s="119" t="s">
        <v>3530</v>
      </c>
      <c r="M147" s="253">
        <v>3106.48</v>
      </c>
      <c r="N147" s="253">
        <v>3106.48</v>
      </c>
      <c r="O147" s="253">
        <v>3106.48</v>
      </c>
      <c r="P147" s="121" t="s">
        <v>3530</v>
      </c>
      <c r="Q147" s="124"/>
      <c r="R147" s="124"/>
      <c r="S147" s="125"/>
      <c r="T147" s="125"/>
      <c r="U147" s="122">
        <f t="shared" si="6"/>
        <v>3106.48</v>
      </c>
      <c r="V147" s="117" t="s">
        <v>3360</v>
      </c>
    </row>
    <row r="148" spans="1:23" ht="60" x14ac:dyDescent="0.2">
      <c r="A148" s="116">
        <f t="shared" ca="1" si="7"/>
        <v>135</v>
      </c>
      <c r="B148" s="116" t="s">
        <v>3796</v>
      </c>
      <c r="C148" s="116" t="s">
        <v>3595</v>
      </c>
      <c r="D148" s="116" t="s">
        <v>3596</v>
      </c>
      <c r="E148" s="116">
        <v>62826</v>
      </c>
      <c r="F148" s="117" t="str">
        <f t="shared" si="4"/>
        <v>2-BRE-16-62826</v>
      </c>
      <c r="G148" s="116" t="s">
        <v>3796</v>
      </c>
      <c r="H148" s="132" t="s">
        <v>3797</v>
      </c>
      <c r="I148" s="132" t="s">
        <v>3798</v>
      </c>
      <c r="J148" s="250" t="s">
        <v>4431</v>
      </c>
      <c r="K148" s="250" t="s">
        <v>4431</v>
      </c>
      <c r="L148" s="119" t="s">
        <v>3530</v>
      </c>
      <c r="M148" s="253">
        <v>3934.32</v>
      </c>
      <c r="N148" s="253">
        <v>3934.32</v>
      </c>
      <c r="O148" s="253">
        <v>3934.32</v>
      </c>
      <c r="P148" s="121" t="s">
        <v>3530</v>
      </c>
      <c r="Q148" s="124"/>
      <c r="R148" s="124"/>
      <c r="S148" s="125"/>
      <c r="T148" s="125"/>
      <c r="U148" s="122">
        <f t="shared" si="6"/>
        <v>3934.32</v>
      </c>
      <c r="V148" s="117" t="s">
        <v>3360</v>
      </c>
    </row>
    <row r="149" spans="1:23" ht="75" x14ac:dyDescent="0.2">
      <c r="A149" s="116">
        <f t="shared" ca="1" si="7"/>
        <v>136</v>
      </c>
      <c r="B149" s="116" t="s">
        <v>3799</v>
      </c>
      <c r="C149" s="116" t="s">
        <v>3595</v>
      </c>
      <c r="D149" s="116" t="s">
        <v>3596</v>
      </c>
      <c r="E149" s="116">
        <v>62827</v>
      </c>
      <c r="F149" s="117" t="str">
        <f t="shared" si="4"/>
        <v>2-BRE-16-62827</v>
      </c>
      <c r="G149" s="116" t="s">
        <v>3799</v>
      </c>
      <c r="H149" s="132" t="s">
        <v>3800</v>
      </c>
      <c r="I149" s="132" t="s">
        <v>3673</v>
      </c>
      <c r="J149" s="250" t="s">
        <v>4431</v>
      </c>
      <c r="K149" s="250" t="s">
        <v>4431</v>
      </c>
      <c r="L149" s="119" t="s">
        <v>3530</v>
      </c>
      <c r="M149" s="253">
        <v>8049.6</v>
      </c>
      <c r="N149" s="253">
        <v>8049.6</v>
      </c>
      <c r="O149" s="253">
        <v>8049.6</v>
      </c>
      <c r="P149" s="121" t="s">
        <v>3530</v>
      </c>
      <c r="Q149" s="124"/>
      <c r="R149" s="124"/>
      <c r="S149" s="125"/>
      <c r="T149" s="125"/>
      <c r="U149" s="122">
        <f t="shared" si="6"/>
        <v>8049.6</v>
      </c>
      <c r="V149" s="117" t="s">
        <v>3360</v>
      </c>
    </row>
    <row r="150" spans="1:23" ht="60" x14ac:dyDescent="0.2">
      <c r="A150" s="116">
        <f t="shared" ca="1" si="7"/>
        <v>137</v>
      </c>
      <c r="B150" s="116" t="s">
        <v>3801</v>
      </c>
      <c r="C150" s="116" t="s">
        <v>3595</v>
      </c>
      <c r="D150" s="116" t="s">
        <v>3596</v>
      </c>
      <c r="E150" s="116">
        <v>62828</v>
      </c>
      <c r="F150" s="117" t="str">
        <f t="shared" si="4"/>
        <v>2-BRE-16-62828</v>
      </c>
      <c r="G150" s="116" t="s">
        <v>3801</v>
      </c>
      <c r="H150" s="132" t="s">
        <v>3802</v>
      </c>
      <c r="I150" s="132" t="s">
        <v>3793</v>
      </c>
      <c r="J150" s="250" t="s">
        <v>4431</v>
      </c>
      <c r="K150" s="250" t="s">
        <v>4431</v>
      </c>
      <c r="L150" s="119" t="s">
        <v>3530</v>
      </c>
      <c r="M150" s="253">
        <v>16107.52</v>
      </c>
      <c r="N150" s="253">
        <v>16107.52</v>
      </c>
      <c r="O150" s="253">
        <v>16107.52</v>
      </c>
      <c r="P150" s="121" t="s">
        <v>3530</v>
      </c>
      <c r="Q150" s="124"/>
      <c r="R150" s="124"/>
      <c r="S150" s="125"/>
      <c r="T150" s="125"/>
      <c r="U150" s="122">
        <f t="shared" si="6"/>
        <v>16107.52</v>
      </c>
      <c r="V150" s="117" t="s">
        <v>3360</v>
      </c>
      <c r="W150" s="110"/>
    </row>
    <row r="151" spans="1:23" ht="60" x14ac:dyDescent="0.2">
      <c r="A151" s="116">
        <f t="shared" ca="1" si="7"/>
        <v>138</v>
      </c>
      <c r="B151" s="116" t="s">
        <v>3803</v>
      </c>
      <c r="C151" s="116" t="s">
        <v>3804</v>
      </c>
      <c r="D151" s="116" t="s">
        <v>3805</v>
      </c>
      <c r="E151" s="116">
        <v>62829</v>
      </c>
      <c r="F151" s="117" t="str">
        <f t="shared" si="4"/>
        <v>3-BRO-16-62829</v>
      </c>
      <c r="G151" s="116" t="s">
        <v>3803</v>
      </c>
      <c r="H151" s="126" t="s">
        <v>3806</v>
      </c>
      <c r="I151" s="126" t="s">
        <v>3657</v>
      </c>
      <c r="J151" s="250" t="s">
        <v>4431</v>
      </c>
      <c r="K151" s="250" t="s">
        <v>4431</v>
      </c>
      <c r="L151" s="119" t="s">
        <v>3530</v>
      </c>
      <c r="M151" s="253">
        <v>74402.64</v>
      </c>
      <c r="N151" s="253">
        <v>74402.64</v>
      </c>
      <c r="O151" s="253">
        <v>74402.64</v>
      </c>
      <c r="P151" s="121" t="s">
        <v>3530</v>
      </c>
      <c r="Q151" s="124"/>
      <c r="R151" s="124"/>
      <c r="S151" s="125"/>
      <c r="T151" s="125"/>
      <c r="U151" s="122">
        <f t="shared" si="6"/>
        <v>74402.64</v>
      </c>
      <c r="V151" s="117" t="s">
        <v>3360</v>
      </c>
    </row>
    <row r="152" spans="1:23" ht="60" x14ac:dyDescent="0.2">
      <c r="A152" s="116">
        <f t="shared" ca="1" si="7"/>
        <v>139</v>
      </c>
      <c r="B152" s="116" t="s">
        <v>3807</v>
      </c>
      <c r="C152" s="116" t="s">
        <v>3804</v>
      </c>
      <c r="D152" s="116" t="s">
        <v>3805</v>
      </c>
      <c r="E152" s="116">
        <v>62830</v>
      </c>
      <c r="F152" s="117" t="str">
        <f t="shared" ref="F152:F215" si="8">CONCATENATE(D152,E152)</f>
        <v>3-BRO-16-62830</v>
      </c>
      <c r="G152" s="116" t="s">
        <v>3807</v>
      </c>
      <c r="H152" s="126" t="s">
        <v>3808</v>
      </c>
      <c r="I152" s="126" t="s">
        <v>3809</v>
      </c>
      <c r="J152" s="250" t="s">
        <v>4431</v>
      </c>
      <c r="K152" s="250" t="s">
        <v>4431</v>
      </c>
      <c r="L152" s="119" t="s">
        <v>3530</v>
      </c>
      <c r="M152" s="253">
        <v>400000</v>
      </c>
      <c r="N152" s="253">
        <v>400000</v>
      </c>
      <c r="O152" s="253">
        <v>400000</v>
      </c>
      <c r="P152" s="121" t="s">
        <v>3530</v>
      </c>
      <c r="Q152" s="124"/>
      <c r="R152" s="124"/>
      <c r="S152" s="125"/>
      <c r="T152" s="125"/>
      <c r="U152" s="122">
        <f t="shared" si="6"/>
        <v>400000</v>
      </c>
      <c r="V152" s="117" t="s">
        <v>3360</v>
      </c>
      <c r="W152" s="110"/>
    </row>
    <row r="153" spans="1:23" ht="90" x14ac:dyDescent="0.2">
      <c r="A153" s="116">
        <f t="shared" ca="1" si="7"/>
        <v>140</v>
      </c>
      <c r="B153" s="116" t="s">
        <v>3810</v>
      </c>
      <c r="C153" s="116" t="s">
        <v>3804</v>
      </c>
      <c r="D153" s="116" t="s">
        <v>3805</v>
      </c>
      <c r="E153" s="116">
        <v>62831</v>
      </c>
      <c r="F153" s="117" t="str">
        <f t="shared" si="8"/>
        <v>3-BRO-16-62831</v>
      </c>
      <c r="G153" s="116" t="s">
        <v>3810</v>
      </c>
      <c r="H153" s="126" t="s">
        <v>3811</v>
      </c>
      <c r="I153" s="132" t="s">
        <v>3753</v>
      </c>
      <c r="J153" s="250" t="s">
        <v>4431</v>
      </c>
      <c r="K153" s="250" t="s">
        <v>4431</v>
      </c>
      <c r="L153" s="119" t="s">
        <v>3530</v>
      </c>
      <c r="M153" s="253">
        <v>24739.52</v>
      </c>
      <c r="N153" s="253">
        <v>24739.52</v>
      </c>
      <c r="O153" s="253">
        <v>24739.52</v>
      </c>
      <c r="P153" s="121" t="s">
        <v>3530</v>
      </c>
      <c r="Q153" s="124"/>
      <c r="R153" s="124"/>
      <c r="S153" s="125"/>
      <c r="T153" s="125"/>
      <c r="U153" s="122">
        <f t="shared" si="6"/>
        <v>24739.52</v>
      </c>
      <c r="V153" s="117" t="s">
        <v>3360</v>
      </c>
    </row>
    <row r="154" spans="1:23" ht="60" x14ac:dyDescent="0.2">
      <c r="A154" s="116">
        <f t="shared" ca="1" si="7"/>
        <v>141</v>
      </c>
      <c r="B154" s="116" t="s">
        <v>3812</v>
      </c>
      <c r="C154" s="116" t="s">
        <v>3804</v>
      </c>
      <c r="D154" s="116" t="s">
        <v>3805</v>
      </c>
      <c r="E154" s="116">
        <v>62832</v>
      </c>
      <c r="F154" s="117" t="str">
        <f t="shared" si="8"/>
        <v>3-BRO-16-62832</v>
      </c>
      <c r="G154" s="116" t="s">
        <v>3812</v>
      </c>
      <c r="H154" s="126" t="s">
        <v>3813</v>
      </c>
      <c r="I154" s="132" t="s">
        <v>3793</v>
      </c>
      <c r="J154" s="250" t="s">
        <v>4431</v>
      </c>
      <c r="K154" s="250" t="s">
        <v>4431</v>
      </c>
      <c r="L154" s="119" t="s">
        <v>3530</v>
      </c>
      <c r="M154" s="253">
        <v>39411.839999999997</v>
      </c>
      <c r="N154" s="253">
        <v>39411.839999999997</v>
      </c>
      <c r="O154" s="253">
        <v>39411.839999999997</v>
      </c>
      <c r="P154" s="121" t="s">
        <v>3530</v>
      </c>
      <c r="Q154" s="124"/>
      <c r="R154" s="124"/>
      <c r="S154" s="125"/>
      <c r="T154" s="125"/>
      <c r="U154" s="122">
        <f t="shared" si="6"/>
        <v>39411.839999999997</v>
      </c>
      <c r="V154" s="117" t="s">
        <v>3360</v>
      </c>
    </row>
    <row r="155" spans="1:23" ht="60" x14ac:dyDescent="0.2">
      <c r="A155" s="116">
        <f t="shared" ca="1" si="7"/>
        <v>142</v>
      </c>
      <c r="B155" s="116" t="s">
        <v>3814</v>
      </c>
      <c r="C155" s="116" t="s">
        <v>3815</v>
      </c>
      <c r="D155" s="116" t="s">
        <v>3816</v>
      </c>
      <c r="E155" s="116">
        <v>62833</v>
      </c>
      <c r="F155" s="117" t="str">
        <f t="shared" si="8"/>
        <v>4-FOR-16-62833</v>
      </c>
      <c r="G155" s="116" t="s">
        <v>3814</v>
      </c>
      <c r="H155" s="126" t="s">
        <v>3817</v>
      </c>
      <c r="I155" s="126" t="s">
        <v>3646</v>
      </c>
      <c r="J155" s="250" t="s">
        <v>4431</v>
      </c>
      <c r="K155" s="250" t="s">
        <v>4431</v>
      </c>
      <c r="L155" s="119" t="s">
        <v>3530</v>
      </c>
      <c r="M155" s="253">
        <v>89671.92</v>
      </c>
      <c r="N155" s="253">
        <v>89671.92</v>
      </c>
      <c r="O155" s="253">
        <v>89671.92</v>
      </c>
      <c r="P155" s="121" t="s">
        <v>3530</v>
      </c>
      <c r="Q155" s="124"/>
      <c r="R155" s="124"/>
      <c r="S155" s="125"/>
      <c r="T155" s="125"/>
      <c r="U155" s="122">
        <f t="shared" si="6"/>
        <v>89671.92</v>
      </c>
      <c r="V155" s="117" t="s">
        <v>3360</v>
      </c>
    </row>
    <row r="156" spans="1:23" ht="60" x14ac:dyDescent="0.2">
      <c r="A156" s="116">
        <f t="shared" ca="1" si="7"/>
        <v>143</v>
      </c>
      <c r="B156" s="116" t="s">
        <v>3818</v>
      </c>
      <c r="C156" s="116" t="s">
        <v>3819</v>
      </c>
      <c r="D156" s="116" t="s">
        <v>3820</v>
      </c>
      <c r="E156" s="116">
        <v>62834</v>
      </c>
      <c r="F156" s="117" t="str">
        <f t="shared" si="8"/>
        <v>4-LAM-16-62834</v>
      </c>
      <c r="G156" s="116" t="s">
        <v>3818</v>
      </c>
      <c r="H156" s="126" t="s">
        <v>3821</v>
      </c>
      <c r="I156" s="126" t="s">
        <v>3822</v>
      </c>
      <c r="J156" s="250" t="s">
        <v>4431</v>
      </c>
      <c r="K156" s="250" t="s">
        <v>4431</v>
      </c>
      <c r="L156" s="119" t="s">
        <v>3530</v>
      </c>
      <c r="M156" s="253">
        <v>24428.560000000001</v>
      </c>
      <c r="N156" s="253">
        <v>24428.560000000001</v>
      </c>
      <c r="O156" s="253">
        <v>24428.560000000001</v>
      </c>
      <c r="P156" s="121" t="s">
        <v>3530</v>
      </c>
      <c r="Q156" s="124"/>
      <c r="R156" s="124"/>
      <c r="S156" s="125"/>
      <c r="T156" s="125"/>
      <c r="U156" s="122">
        <f t="shared" si="6"/>
        <v>24428.560000000001</v>
      </c>
      <c r="V156" s="117" t="s">
        <v>3360</v>
      </c>
    </row>
    <row r="157" spans="1:23" ht="75" x14ac:dyDescent="0.2">
      <c r="A157" s="116">
        <f t="shared" ca="1" si="7"/>
        <v>144</v>
      </c>
      <c r="B157" s="116" t="s">
        <v>3823</v>
      </c>
      <c r="C157" s="116" t="s">
        <v>3819</v>
      </c>
      <c r="D157" s="116" t="s">
        <v>3820</v>
      </c>
      <c r="E157" s="116">
        <v>62835</v>
      </c>
      <c r="F157" s="117" t="str">
        <f t="shared" si="8"/>
        <v>4-LAM-16-62835</v>
      </c>
      <c r="G157" s="116" t="s">
        <v>3823</v>
      </c>
      <c r="H157" s="126" t="s">
        <v>3824</v>
      </c>
      <c r="I157" s="126" t="s">
        <v>3766</v>
      </c>
      <c r="J157" s="250" t="s">
        <v>4431</v>
      </c>
      <c r="K157" s="250" t="s">
        <v>4431</v>
      </c>
      <c r="L157" s="119" t="s">
        <v>3530</v>
      </c>
      <c r="M157" s="253">
        <v>53836.639999999999</v>
      </c>
      <c r="N157" s="253">
        <v>53836.639999999999</v>
      </c>
      <c r="O157" s="253">
        <v>53836.639999999999</v>
      </c>
      <c r="P157" s="121" t="s">
        <v>3530</v>
      </c>
      <c r="Q157" s="124"/>
      <c r="R157" s="124"/>
      <c r="S157" s="125"/>
      <c r="T157" s="125"/>
      <c r="U157" s="122">
        <f t="shared" si="6"/>
        <v>53836.639999999999</v>
      </c>
      <c r="V157" s="117" t="s">
        <v>3360</v>
      </c>
    </row>
    <row r="158" spans="1:23" ht="60" x14ac:dyDescent="0.2">
      <c r="A158" s="116">
        <f t="shared" ca="1" si="7"/>
        <v>145</v>
      </c>
      <c r="B158" s="116" t="s">
        <v>3825</v>
      </c>
      <c r="C158" s="116" t="s">
        <v>3819</v>
      </c>
      <c r="D158" s="116" t="s">
        <v>3820</v>
      </c>
      <c r="E158" s="116">
        <v>62836</v>
      </c>
      <c r="F158" s="117" t="str">
        <f t="shared" si="8"/>
        <v>4-LAM-16-62836</v>
      </c>
      <c r="G158" s="116" t="s">
        <v>3825</v>
      </c>
      <c r="H158" s="126" t="s">
        <v>3826</v>
      </c>
      <c r="I158" s="126" t="s">
        <v>3827</v>
      </c>
      <c r="J158" s="250" t="s">
        <v>4431</v>
      </c>
      <c r="K158" s="250" t="s">
        <v>4431</v>
      </c>
      <c r="L158" s="119" t="s">
        <v>3530</v>
      </c>
      <c r="M158" s="253">
        <v>2618.7199999999998</v>
      </c>
      <c r="N158" s="253">
        <v>2618.7199999999998</v>
      </c>
      <c r="O158" s="253">
        <v>2618.7199999999998</v>
      </c>
      <c r="P158" s="121" t="s">
        <v>3530</v>
      </c>
      <c r="Q158" s="124"/>
      <c r="R158" s="124"/>
      <c r="S158" s="125"/>
      <c r="T158" s="125"/>
      <c r="U158" s="122">
        <f t="shared" si="6"/>
        <v>2618.7199999999998</v>
      </c>
      <c r="V158" s="117" t="s">
        <v>3360</v>
      </c>
    </row>
    <row r="159" spans="1:23" ht="60" x14ac:dyDescent="0.2">
      <c r="A159" s="116">
        <f t="shared" ca="1" si="7"/>
        <v>146</v>
      </c>
      <c r="B159" s="116" t="s">
        <v>3828</v>
      </c>
      <c r="C159" s="116" t="s">
        <v>3819</v>
      </c>
      <c r="D159" s="116" t="s">
        <v>3820</v>
      </c>
      <c r="E159" s="116">
        <v>62837</v>
      </c>
      <c r="F159" s="117" t="str">
        <f t="shared" si="8"/>
        <v>4-LAM-16-62837</v>
      </c>
      <c r="G159" s="116" t="s">
        <v>3828</v>
      </c>
      <c r="H159" s="126" t="s">
        <v>3829</v>
      </c>
      <c r="I159" s="132" t="s">
        <v>3763</v>
      </c>
      <c r="J159" s="250" t="s">
        <v>4431</v>
      </c>
      <c r="K159" s="250" t="s">
        <v>4431</v>
      </c>
      <c r="L159" s="119" t="s">
        <v>3530</v>
      </c>
      <c r="M159" s="253">
        <v>2674.88</v>
      </c>
      <c r="N159" s="253">
        <v>2674.88</v>
      </c>
      <c r="O159" s="253">
        <v>2674.88</v>
      </c>
      <c r="P159" s="121" t="s">
        <v>3530</v>
      </c>
      <c r="Q159" s="124"/>
      <c r="R159" s="124"/>
      <c r="S159" s="125"/>
      <c r="T159" s="125"/>
      <c r="U159" s="122">
        <f t="shared" si="6"/>
        <v>2674.88</v>
      </c>
      <c r="V159" s="117" t="s">
        <v>3360</v>
      </c>
    </row>
    <row r="160" spans="1:23" ht="60" x14ac:dyDescent="0.2">
      <c r="A160" s="116">
        <f t="shared" ca="1" si="7"/>
        <v>147</v>
      </c>
      <c r="B160" s="116" t="s">
        <v>3830</v>
      </c>
      <c r="C160" s="116" t="s">
        <v>3819</v>
      </c>
      <c r="D160" s="116" t="s">
        <v>3820</v>
      </c>
      <c r="E160" s="116">
        <v>62838</v>
      </c>
      <c r="F160" s="117" t="str">
        <f t="shared" si="8"/>
        <v>4-LAM-16-62838</v>
      </c>
      <c r="G160" s="116" t="s">
        <v>3830</v>
      </c>
      <c r="H160" s="126" t="s">
        <v>3831</v>
      </c>
      <c r="I160" s="132" t="s">
        <v>4498</v>
      </c>
      <c r="J160" s="250" t="s">
        <v>4431</v>
      </c>
      <c r="K160" s="250" t="s">
        <v>4431</v>
      </c>
      <c r="L160" s="119" t="s">
        <v>3530</v>
      </c>
      <c r="M160" s="253">
        <v>2978.56</v>
      </c>
      <c r="N160" s="253">
        <v>2978.56</v>
      </c>
      <c r="O160" s="253">
        <v>2978.56</v>
      </c>
      <c r="P160" s="121" t="s">
        <v>3530</v>
      </c>
      <c r="Q160" s="124"/>
      <c r="R160" s="124"/>
      <c r="S160" s="125"/>
      <c r="T160" s="125"/>
      <c r="U160" s="122">
        <f t="shared" si="6"/>
        <v>2978.56</v>
      </c>
      <c r="V160" s="117" t="s">
        <v>3360</v>
      </c>
    </row>
    <row r="161" spans="1:23" ht="60" x14ac:dyDescent="0.2">
      <c r="A161" s="116">
        <f t="shared" ca="1" si="7"/>
        <v>148</v>
      </c>
      <c r="B161" s="116" t="s">
        <v>3833</v>
      </c>
      <c r="C161" s="116" t="s">
        <v>3819</v>
      </c>
      <c r="D161" s="116" t="s">
        <v>3820</v>
      </c>
      <c r="E161" s="116">
        <v>62839</v>
      </c>
      <c r="F161" s="117" t="str">
        <f t="shared" si="8"/>
        <v>4-LAM-16-62839</v>
      </c>
      <c r="G161" s="116" t="s">
        <v>3833</v>
      </c>
      <c r="H161" s="126" t="s">
        <v>3834</v>
      </c>
      <c r="I161" s="132" t="s">
        <v>4499</v>
      </c>
      <c r="J161" s="250" t="s">
        <v>4431</v>
      </c>
      <c r="K161" s="250" t="s">
        <v>4431</v>
      </c>
      <c r="L161" s="119" t="s">
        <v>3530</v>
      </c>
      <c r="M161" s="253">
        <v>13785.2</v>
      </c>
      <c r="N161" s="253">
        <v>13785.2</v>
      </c>
      <c r="O161" s="253">
        <v>13785.2</v>
      </c>
      <c r="P161" s="121" t="s">
        <v>3530</v>
      </c>
      <c r="Q161" s="124"/>
      <c r="R161" s="124"/>
      <c r="S161" s="125"/>
      <c r="T161" s="125"/>
      <c r="U161" s="122">
        <f t="shared" si="6"/>
        <v>13785.2</v>
      </c>
      <c r="V161" s="117" t="s">
        <v>3360</v>
      </c>
    </row>
    <row r="162" spans="1:23" ht="60" x14ac:dyDescent="0.2">
      <c r="A162" s="116">
        <f t="shared" ca="1" si="7"/>
        <v>149</v>
      </c>
      <c r="B162" s="116" t="s">
        <v>3836</v>
      </c>
      <c r="C162" s="116" t="s">
        <v>3819</v>
      </c>
      <c r="D162" s="116" t="s">
        <v>3820</v>
      </c>
      <c r="E162" s="116">
        <v>62840</v>
      </c>
      <c r="F162" s="117" t="str">
        <f t="shared" si="8"/>
        <v>4-LAM-16-62840</v>
      </c>
      <c r="G162" s="116" t="s">
        <v>3836</v>
      </c>
      <c r="H162" s="126" t="s">
        <v>3837</v>
      </c>
      <c r="I162" s="126" t="s">
        <v>3578</v>
      </c>
      <c r="J162" s="250" t="s">
        <v>4431</v>
      </c>
      <c r="K162" s="250" t="s">
        <v>4431</v>
      </c>
      <c r="L162" s="119" t="s">
        <v>3530</v>
      </c>
      <c r="M162" s="253">
        <v>10400</v>
      </c>
      <c r="N162" s="253">
        <v>10400</v>
      </c>
      <c r="O162" s="253">
        <v>10400</v>
      </c>
      <c r="P162" s="121" t="s">
        <v>3530</v>
      </c>
      <c r="Q162" s="124"/>
      <c r="R162" s="124"/>
      <c r="S162" s="125"/>
      <c r="T162" s="125"/>
      <c r="U162" s="122">
        <f t="shared" si="6"/>
        <v>10400</v>
      </c>
      <c r="V162" s="117" t="s">
        <v>3360</v>
      </c>
      <c r="W162" s="110"/>
    </row>
    <row r="163" spans="1:23" ht="60" x14ac:dyDescent="0.2">
      <c r="A163" s="116">
        <f t="shared" ca="1" si="7"/>
        <v>150</v>
      </c>
      <c r="B163" s="116" t="s">
        <v>3838</v>
      </c>
      <c r="C163" s="116" t="s">
        <v>3819</v>
      </c>
      <c r="D163" s="116" t="s">
        <v>3820</v>
      </c>
      <c r="E163" s="116">
        <v>62841</v>
      </c>
      <c r="F163" s="117" t="str">
        <f t="shared" si="8"/>
        <v>4-LAM-16-62841</v>
      </c>
      <c r="G163" s="116" t="s">
        <v>3838</v>
      </c>
      <c r="H163" s="126" t="s">
        <v>3839</v>
      </c>
      <c r="I163" s="132" t="s">
        <v>4497</v>
      </c>
      <c r="J163" s="250" t="s">
        <v>4431</v>
      </c>
      <c r="K163" s="250" t="s">
        <v>4431</v>
      </c>
      <c r="L163" s="119" t="s">
        <v>3530</v>
      </c>
      <c r="M163" s="253">
        <v>26312</v>
      </c>
      <c r="N163" s="253">
        <v>26312</v>
      </c>
      <c r="O163" s="253">
        <v>26312</v>
      </c>
      <c r="P163" s="121" t="s">
        <v>3530</v>
      </c>
      <c r="Q163" s="124"/>
      <c r="R163" s="124"/>
      <c r="S163" s="125"/>
      <c r="T163" s="125"/>
      <c r="U163" s="122">
        <f t="shared" si="6"/>
        <v>26312</v>
      </c>
      <c r="V163" s="117" t="s">
        <v>3360</v>
      </c>
    </row>
    <row r="164" spans="1:23" ht="60" x14ac:dyDescent="0.2">
      <c r="A164" s="116">
        <f t="shared" ca="1" si="7"/>
        <v>151</v>
      </c>
      <c r="B164" s="116" t="s">
        <v>3840</v>
      </c>
      <c r="C164" s="116" t="s">
        <v>3819</v>
      </c>
      <c r="D164" s="116" t="s">
        <v>3820</v>
      </c>
      <c r="E164" s="116">
        <v>62842</v>
      </c>
      <c r="F164" s="117" t="str">
        <f t="shared" si="8"/>
        <v>4-LAM-16-62842</v>
      </c>
      <c r="G164" s="116" t="s">
        <v>3840</v>
      </c>
      <c r="H164" s="126" t="s">
        <v>3841</v>
      </c>
      <c r="I164" s="126" t="s">
        <v>3646</v>
      </c>
      <c r="J164" s="250" t="s">
        <v>4431</v>
      </c>
      <c r="K164" s="250" t="s">
        <v>4431</v>
      </c>
      <c r="L164" s="119" t="s">
        <v>3530</v>
      </c>
      <c r="M164" s="253">
        <v>33945.599999999999</v>
      </c>
      <c r="N164" s="253">
        <v>33945.599999999999</v>
      </c>
      <c r="O164" s="253">
        <v>33945.599999999999</v>
      </c>
      <c r="P164" s="121" t="s">
        <v>3530</v>
      </c>
      <c r="Q164" s="124"/>
      <c r="R164" s="124"/>
      <c r="S164" s="125"/>
      <c r="T164" s="125"/>
      <c r="U164" s="122">
        <f t="shared" si="6"/>
        <v>33945.599999999999</v>
      </c>
      <c r="V164" s="117" t="s">
        <v>3360</v>
      </c>
    </row>
    <row r="165" spans="1:23" ht="60" x14ac:dyDescent="0.2">
      <c r="A165" s="116">
        <f t="shared" ca="1" si="7"/>
        <v>152</v>
      </c>
      <c r="B165" s="116" t="s">
        <v>3842</v>
      </c>
      <c r="C165" s="116" t="s">
        <v>3819</v>
      </c>
      <c r="D165" s="116" t="s">
        <v>3820</v>
      </c>
      <c r="E165" s="116">
        <v>62843</v>
      </c>
      <c r="F165" s="117" t="str">
        <f t="shared" si="8"/>
        <v>4-LAM-16-62843</v>
      </c>
      <c r="G165" s="116" t="s">
        <v>3842</v>
      </c>
      <c r="H165" s="126" t="s">
        <v>3843</v>
      </c>
      <c r="I165" s="126" t="s">
        <v>3657</v>
      </c>
      <c r="J165" s="250" t="s">
        <v>4431</v>
      </c>
      <c r="K165" s="250" t="s">
        <v>4431</v>
      </c>
      <c r="L165" s="119" t="s">
        <v>3530</v>
      </c>
      <c r="M165" s="253">
        <v>15128.88</v>
      </c>
      <c r="N165" s="253">
        <v>15128.88</v>
      </c>
      <c r="O165" s="253">
        <v>15128.88</v>
      </c>
      <c r="P165" s="121" t="s">
        <v>3530</v>
      </c>
      <c r="Q165" s="124"/>
      <c r="R165" s="124"/>
      <c r="S165" s="125"/>
      <c r="T165" s="125"/>
      <c r="U165" s="122">
        <f t="shared" si="6"/>
        <v>15128.88</v>
      </c>
      <c r="V165" s="117" t="s">
        <v>3360</v>
      </c>
    </row>
    <row r="166" spans="1:23" ht="60" x14ac:dyDescent="0.2">
      <c r="A166" s="116">
        <f t="shared" ca="1" si="7"/>
        <v>153</v>
      </c>
      <c r="B166" s="116" t="s">
        <v>3844</v>
      </c>
      <c r="C166" s="116" t="s">
        <v>3819</v>
      </c>
      <c r="D166" s="116" t="s">
        <v>3820</v>
      </c>
      <c r="E166" s="116">
        <v>62844</v>
      </c>
      <c r="F166" s="117" t="str">
        <f t="shared" si="8"/>
        <v>4-LAM-16-62844</v>
      </c>
      <c r="G166" s="116" t="s">
        <v>3844</v>
      </c>
      <c r="H166" s="126" t="s">
        <v>3845</v>
      </c>
      <c r="I166" s="126" t="s">
        <v>3622</v>
      </c>
      <c r="J166" s="250" t="s">
        <v>4431</v>
      </c>
      <c r="K166" s="250" t="s">
        <v>4431</v>
      </c>
      <c r="L166" s="119" t="s">
        <v>3530</v>
      </c>
      <c r="M166" s="253">
        <v>5200</v>
      </c>
      <c r="N166" s="253">
        <v>5200</v>
      </c>
      <c r="O166" s="253">
        <v>5200</v>
      </c>
      <c r="P166" s="121" t="s">
        <v>3530</v>
      </c>
      <c r="Q166" s="124"/>
      <c r="R166" s="124"/>
      <c r="S166" s="125"/>
      <c r="T166" s="125"/>
      <c r="U166" s="122">
        <f t="shared" si="6"/>
        <v>5200</v>
      </c>
      <c r="V166" s="117" t="s">
        <v>3360</v>
      </c>
    </row>
    <row r="167" spans="1:23" ht="60" x14ac:dyDescent="0.2">
      <c r="A167" s="116">
        <f t="shared" ca="1" si="7"/>
        <v>154</v>
      </c>
      <c r="B167" s="116" t="s">
        <v>3846</v>
      </c>
      <c r="C167" s="116" t="s">
        <v>3819</v>
      </c>
      <c r="D167" s="116" t="s">
        <v>3820</v>
      </c>
      <c r="E167" s="116">
        <v>62845</v>
      </c>
      <c r="F167" s="117" t="str">
        <f t="shared" si="8"/>
        <v>4-LAM-16-62845</v>
      </c>
      <c r="G167" s="116" t="s">
        <v>3846</v>
      </c>
      <c r="H167" s="126" t="s">
        <v>3847</v>
      </c>
      <c r="I167" s="126" t="s">
        <v>3670</v>
      </c>
      <c r="J167" s="250" t="s">
        <v>4431</v>
      </c>
      <c r="K167" s="250" t="s">
        <v>4431</v>
      </c>
      <c r="L167" s="119" t="s">
        <v>3530</v>
      </c>
      <c r="M167" s="253">
        <v>104000</v>
      </c>
      <c r="N167" s="253">
        <v>104000</v>
      </c>
      <c r="O167" s="253">
        <v>104000</v>
      </c>
      <c r="P167" s="121" t="s">
        <v>3530</v>
      </c>
      <c r="Q167" s="124"/>
      <c r="R167" s="124"/>
      <c r="S167" s="125"/>
      <c r="T167" s="125"/>
      <c r="U167" s="122">
        <f t="shared" si="6"/>
        <v>104000</v>
      </c>
      <c r="V167" s="117" t="s">
        <v>3360</v>
      </c>
    </row>
    <row r="168" spans="1:23" ht="75" x14ac:dyDescent="0.2">
      <c r="A168" s="116">
        <f t="shared" ca="1" si="7"/>
        <v>155</v>
      </c>
      <c r="B168" s="116" t="s">
        <v>3848</v>
      </c>
      <c r="C168" s="116" t="s">
        <v>3819</v>
      </c>
      <c r="D168" s="116" t="s">
        <v>3820</v>
      </c>
      <c r="E168" s="116">
        <v>62846</v>
      </c>
      <c r="F168" s="117" t="str">
        <f t="shared" si="8"/>
        <v>4-LAM-16-62846</v>
      </c>
      <c r="G168" s="116" t="s">
        <v>3848</v>
      </c>
      <c r="H168" s="126" t="s">
        <v>3849</v>
      </c>
      <c r="I168" s="126" t="s">
        <v>3673</v>
      </c>
      <c r="J168" s="250" t="s">
        <v>4431</v>
      </c>
      <c r="K168" s="250" t="s">
        <v>4431</v>
      </c>
      <c r="L168" s="119" t="s">
        <v>3530</v>
      </c>
      <c r="M168" s="253">
        <v>10400</v>
      </c>
      <c r="N168" s="253">
        <v>10400</v>
      </c>
      <c r="O168" s="253">
        <v>10400</v>
      </c>
      <c r="P168" s="121" t="s">
        <v>3530</v>
      </c>
      <c r="Q168" s="124"/>
      <c r="R168" s="124"/>
      <c r="S168" s="125"/>
      <c r="T168" s="125"/>
      <c r="U168" s="122">
        <f t="shared" si="6"/>
        <v>10400</v>
      </c>
      <c r="V168" s="117" t="s">
        <v>3360</v>
      </c>
    </row>
    <row r="169" spans="1:23" ht="60" x14ac:dyDescent="0.2">
      <c r="A169" s="116">
        <f t="shared" ca="1" si="7"/>
        <v>156</v>
      </c>
      <c r="B169" s="116" t="s">
        <v>3850</v>
      </c>
      <c r="C169" s="116" t="s">
        <v>3431</v>
      </c>
      <c r="D169" s="116" t="s">
        <v>3432</v>
      </c>
      <c r="E169" s="116">
        <v>62848</v>
      </c>
      <c r="F169" s="117" t="str">
        <f t="shared" si="8"/>
        <v>4-ODE-16-62848</v>
      </c>
      <c r="G169" s="116" t="s">
        <v>3850</v>
      </c>
      <c r="H169" s="126" t="s">
        <v>3851</v>
      </c>
      <c r="I169" s="126" t="s">
        <v>3663</v>
      </c>
      <c r="J169" s="250" t="s">
        <v>4431</v>
      </c>
      <c r="K169" s="250" t="s">
        <v>4431</v>
      </c>
      <c r="L169" s="119" t="s">
        <v>3530</v>
      </c>
      <c r="M169" s="253">
        <v>239200</v>
      </c>
      <c r="N169" s="253">
        <v>239200</v>
      </c>
      <c r="O169" s="253">
        <v>239200</v>
      </c>
      <c r="P169" s="121" t="s">
        <v>3530</v>
      </c>
      <c r="Q169" s="124"/>
      <c r="R169" s="124"/>
      <c r="S169" s="125"/>
      <c r="T169" s="125"/>
      <c r="U169" s="122">
        <f t="shared" si="6"/>
        <v>239200</v>
      </c>
      <c r="V169" s="117" t="s">
        <v>3360</v>
      </c>
    </row>
    <row r="170" spans="1:23" ht="75" x14ac:dyDescent="0.2">
      <c r="A170" s="116">
        <f t="shared" ca="1" si="7"/>
        <v>157</v>
      </c>
      <c r="B170" s="116" t="s">
        <v>3852</v>
      </c>
      <c r="C170" s="116" t="s">
        <v>3431</v>
      </c>
      <c r="D170" s="116" t="s">
        <v>3432</v>
      </c>
      <c r="E170" s="116">
        <v>62849</v>
      </c>
      <c r="F170" s="117" t="str">
        <f t="shared" si="8"/>
        <v>4-ODE-16-62849</v>
      </c>
      <c r="G170" s="116" t="s">
        <v>3852</v>
      </c>
      <c r="H170" s="126" t="s">
        <v>3853</v>
      </c>
      <c r="I170" s="126" t="s">
        <v>3766</v>
      </c>
      <c r="J170" s="250" t="s">
        <v>4431</v>
      </c>
      <c r="K170" s="250" t="s">
        <v>4431</v>
      </c>
      <c r="L170" s="119" t="s">
        <v>3530</v>
      </c>
      <c r="M170" s="253">
        <v>98800</v>
      </c>
      <c r="N170" s="253">
        <v>98800</v>
      </c>
      <c r="O170" s="253">
        <v>98800</v>
      </c>
      <c r="P170" s="121" t="s">
        <v>3530</v>
      </c>
      <c r="Q170" s="124"/>
      <c r="R170" s="124"/>
      <c r="S170" s="125"/>
      <c r="T170" s="125"/>
      <c r="U170" s="122">
        <f t="shared" si="6"/>
        <v>98800</v>
      </c>
      <c r="V170" s="117" t="s">
        <v>3360</v>
      </c>
    </row>
    <row r="171" spans="1:23" ht="60" x14ac:dyDescent="0.2">
      <c r="A171" s="116">
        <f t="shared" ca="1" si="7"/>
        <v>158</v>
      </c>
      <c r="B171" s="116" t="s">
        <v>3854</v>
      </c>
      <c r="C171" s="116" t="s">
        <v>3431</v>
      </c>
      <c r="D171" s="116" t="s">
        <v>3432</v>
      </c>
      <c r="E171" s="116">
        <v>62850</v>
      </c>
      <c r="F171" s="117" t="str">
        <f t="shared" si="8"/>
        <v>4-ODE-16-62850</v>
      </c>
      <c r="G171" s="116" t="s">
        <v>3854</v>
      </c>
      <c r="H171" s="126" t="s">
        <v>3855</v>
      </c>
      <c r="I171" s="126" t="s">
        <v>3780</v>
      </c>
      <c r="J171" s="250" t="s">
        <v>4431</v>
      </c>
      <c r="K171" s="250" t="s">
        <v>4431</v>
      </c>
      <c r="L171" s="119" t="s">
        <v>3530</v>
      </c>
      <c r="M171" s="253">
        <v>34814</v>
      </c>
      <c r="N171" s="253">
        <v>34814</v>
      </c>
      <c r="O171" s="253">
        <v>34814</v>
      </c>
      <c r="P171" s="121" t="s">
        <v>3530</v>
      </c>
      <c r="Q171" s="124"/>
      <c r="R171" s="124"/>
      <c r="S171" s="125"/>
      <c r="T171" s="125"/>
      <c r="U171" s="122">
        <f t="shared" si="6"/>
        <v>34814</v>
      </c>
      <c r="V171" s="117" t="s">
        <v>3360</v>
      </c>
    </row>
    <row r="172" spans="1:23" ht="60" x14ac:dyDescent="0.2">
      <c r="A172" s="116">
        <f t="shared" ca="1" si="7"/>
        <v>159</v>
      </c>
      <c r="B172" s="116" t="s">
        <v>3856</v>
      </c>
      <c r="C172" s="116" t="s">
        <v>3431</v>
      </c>
      <c r="D172" s="116" t="s">
        <v>3432</v>
      </c>
      <c r="E172" s="116">
        <v>62851</v>
      </c>
      <c r="F172" s="117" t="str">
        <f t="shared" si="8"/>
        <v>4-ODE-16-62851</v>
      </c>
      <c r="G172" s="116" t="s">
        <v>3856</v>
      </c>
      <c r="H172" s="126" t="s">
        <v>3857</v>
      </c>
      <c r="I172" s="126" t="s">
        <v>3858</v>
      </c>
      <c r="J172" s="250" t="s">
        <v>4431</v>
      </c>
      <c r="K172" s="250" t="s">
        <v>4431</v>
      </c>
      <c r="L172" s="119" t="s">
        <v>3530</v>
      </c>
      <c r="M172" s="253">
        <v>52000</v>
      </c>
      <c r="N172" s="253">
        <v>52000</v>
      </c>
      <c r="O172" s="253">
        <v>52000</v>
      </c>
      <c r="P172" s="121" t="s">
        <v>3530</v>
      </c>
      <c r="Q172" s="124"/>
      <c r="R172" s="124"/>
      <c r="S172" s="125"/>
      <c r="T172" s="125"/>
      <c r="U172" s="122">
        <f t="shared" si="6"/>
        <v>52000</v>
      </c>
      <c r="V172" s="117" t="s">
        <v>3360</v>
      </c>
    </row>
    <row r="173" spans="1:23" ht="60" x14ac:dyDescent="0.2">
      <c r="A173" s="116">
        <f t="shared" ca="1" si="7"/>
        <v>160</v>
      </c>
      <c r="B173" s="116" t="s">
        <v>3859</v>
      </c>
      <c r="C173" s="116" t="s">
        <v>3431</v>
      </c>
      <c r="D173" s="116" t="s">
        <v>3432</v>
      </c>
      <c r="E173" s="116">
        <v>62852</v>
      </c>
      <c r="F173" s="117" t="str">
        <f t="shared" si="8"/>
        <v>4-ODE-16-62852</v>
      </c>
      <c r="G173" s="116" t="s">
        <v>3859</v>
      </c>
      <c r="H173" s="126" t="s">
        <v>3860</v>
      </c>
      <c r="I173" s="126" t="s">
        <v>3861</v>
      </c>
      <c r="J173" s="250" t="s">
        <v>4431</v>
      </c>
      <c r="K173" s="250" t="s">
        <v>4431</v>
      </c>
      <c r="L173" s="119" t="s">
        <v>3530</v>
      </c>
      <c r="M173" s="253">
        <v>6674.72</v>
      </c>
      <c r="N173" s="253">
        <v>6674.72</v>
      </c>
      <c r="O173" s="253">
        <v>6674.72</v>
      </c>
      <c r="P173" s="121" t="s">
        <v>3530</v>
      </c>
      <c r="Q173" s="124"/>
      <c r="R173" s="124"/>
      <c r="S173" s="125"/>
      <c r="T173" s="125"/>
      <c r="U173" s="122">
        <f t="shared" si="6"/>
        <v>6674.72</v>
      </c>
      <c r="V173" s="117" t="s">
        <v>3360</v>
      </c>
    </row>
    <row r="174" spans="1:23" ht="60" x14ac:dyDescent="0.2">
      <c r="A174" s="116">
        <f t="shared" ca="1" si="7"/>
        <v>161</v>
      </c>
      <c r="B174" s="116" t="s">
        <v>3862</v>
      </c>
      <c r="C174" s="116" t="s">
        <v>3431</v>
      </c>
      <c r="D174" s="116" t="s">
        <v>3432</v>
      </c>
      <c r="E174" s="116">
        <v>62853</v>
      </c>
      <c r="F174" s="117" t="str">
        <f t="shared" si="8"/>
        <v>4-ODE-16-62853</v>
      </c>
      <c r="G174" s="116" t="s">
        <v>3862</v>
      </c>
      <c r="H174" s="126" t="s">
        <v>3863</v>
      </c>
      <c r="I174" s="126" t="s">
        <v>3864</v>
      </c>
      <c r="J174" s="250" t="s">
        <v>4431</v>
      </c>
      <c r="K174" s="250" t="s">
        <v>4431</v>
      </c>
      <c r="L174" s="119" t="s">
        <v>3530</v>
      </c>
      <c r="M174" s="253">
        <v>1738.88</v>
      </c>
      <c r="N174" s="253">
        <v>1738.88</v>
      </c>
      <c r="O174" s="253">
        <v>1738.88</v>
      </c>
      <c r="P174" s="121" t="s">
        <v>3530</v>
      </c>
      <c r="Q174" s="124"/>
      <c r="R174" s="124"/>
      <c r="S174" s="125"/>
      <c r="T174" s="125"/>
      <c r="U174" s="122">
        <f t="shared" si="6"/>
        <v>1738.88</v>
      </c>
      <c r="V174" s="117" t="s">
        <v>3360</v>
      </c>
    </row>
    <row r="175" spans="1:23" ht="75" x14ac:dyDescent="0.2">
      <c r="A175" s="116">
        <f t="shared" ca="1" si="7"/>
        <v>162</v>
      </c>
      <c r="B175" s="116" t="s">
        <v>3865</v>
      </c>
      <c r="C175" s="116" t="s">
        <v>3431</v>
      </c>
      <c r="D175" s="116" t="s">
        <v>3432</v>
      </c>
      <c r="E175" s="116">
        <v>62854</v>
      </c>
      <c r="F175" s="117" t="str">
        <f t="shared" si="8"/>
        <v>4-ODE-16-62854</v>
      </c>
      <c r="G175" s="116" t="s">
        <v>3865</v>
      </c>
      <c r="H175" s="126" t="s">
        <v>3866</v>
      </c>
      <c r="I175" s="132" t="s">
        <v>3867</v>
      </c>
      <c r="J175" s="250" t="s">
        <v>4431</v>
      </c>
      <c r="K175" s="250" t="s">
        <v>4431</v>
      </c>
      <c r="L175" s="119" t="s">
        <v>3530</v>
      </c>
      <c r="M175" s="253">
        <v>43812.08</v>
      </c>
      <c r="N175" s="253">
        <v>43812.08</v>
      </c>
      <c r="O175" s="253">
        <v>43812.08</v>
      </c>
      <c r="P175" s="121" t="s">
        <v>3530</v>
      </c>
      <c r="Q175" s="124"/>
      <c r="R175" s="124"/>
      <c r="S175" s="125"/>
      <c r="T175" s="125"/>
      <c r="U175" s="122">
        <f t="shared" si="6"/>
        <v>43812.08</v>
      </c>
      <c r="V175" s="117" t="s">
        <v>3360</v>
      </c>
    </row>
    <row r="176" spans="1:23" ht="60" x14ac:dyDescent="0.2">
      <c r="A176" s="116">
        <f t="shared" ca="1" si="7"/>
        <v>163</v>
      </c>
      <c r="B176" s="116" t="s">
        <v>3868</v>
      </c>
      <c r="C176" s="116" t="s">
        <v>3431</v>
      </c>
      <c r="D176" s="116" t="s">
        <v>3432</v>
      </c>
      <c r="E176" s="116">
        <v>62855</v>
      </c>
      <c r="F176" s="117" t="str">
        <f t="shared" si="8"/>
        <v>4-ODE-16-62855</v>
      </c>
      <c r="G176" s="116" t="s">
        <v>3868</v>
      </c>
      <c r="H176" s="126" t="s">
        <v>3869</v>
      </c>
      <c r="I176" s="132" t="s">
        <v>3692</v>
      </c>
      <c r="J176" s="250" t="s">
        <v>4431</v>
      </c>
      <c r="K176" s="250" t="s">
        <v>4431</v>
      </c>
      <c r="L176" s="119" t="s">
        <v>3530</v>
      </c>
      <c r="M176" s="253">
        <v>18300.88</v>
      </c>
      <c r="N176" s="253">
        <v>18300.88</v>
      </c>
      <c r="O176" s="253">
        <v>18300.88</v>
      </c>
      <c r="P176" s="121" t="s">
        <v>3530</v>
      </c>
      <c r="Q176" s="124"/>
      <c r="R176" s="124"/>
      <c r="S176" s="125"/>
      <c r="T176" s="125"/>
      <c r="U176" s="122">
        <f t="shared" si="6"/>
        <v>18300.88</v>
      </c>
      <c r="V176" s="117" t="s">
        <v>3360</v>
      </c>
    </row>
    <row r="177" spans="1:22" ht="60" x14ac:dyDescent="0.2">
      <c r="A177" s="116">
        <f t="shared" ca="1" si="7"/>
        <v>164</v>
      </c>
      <c r="B177" s="116" t="s">
        <v>3870</v>
      </c>
      <c r="C177" s="116" t="s">
        <v>3431</v>
      </c>
      <c r="D177" s="116" t="s">
        <v>3432</v>
      </c>
      <c r="E177" s="116">
        <v>62856</v>
      </c>
      <c r="F177" s="117" t="str">
        <f t="shared" si="8"/>
        <v>4-ODE-16-62856</v>
      </c>
      <c r="G177" s="116" t="s">
        <v>3870</v>
      </c>
      <c r="H177" s="126" t="s">
        <v>3871</v>
      </c>
      <c r="I177" s="126" t="s">
        <v>3660</v>
      </c>
      <c r="J177" s="250" t="s">
        <v>4431</v>
      </c>
      <c r="K177" s="250" t="s">
        <v>4431</v>
      </c>
      <c r="L177" s="119" t="s">
        <v>3530</v>
      </c>
      <c r="M177" s="253">
        <v>40278.160000000003</v>
      </c>
      <c r="N177" s="253">
        <v>40278.160000000003</v>
      </c>
      <c r="O177" s="253">
        <v>40278.160000000003</v>
      </c>
      <c r="P177" s="121" t="s">
        <v>3530</v>
      </c>
      <c r="Q177" s="124"/>
      <c r="R177" s="124"/>
      <c r="S177" s="125"/>
      <c r="T177" s="125"/>
      <c r="U177" s="122">
        <f t="shared" si="6"/>
        <v>40278.160000000003</v>
      </c>
      <c r="V177" s="117" t="s">
        <v>3360</v>
      </c>
    </row>
    <row r="178" spans="1:22" ht="60" x14ac:dyDescent="0.2">
      <c r="A178" s="116">
        <f t="shared" ca="1" si="7"/>
        <v>165</v>
      </c>
      <c r="B178" s="116" t="s">
        <v>3872</v>
      </c>
      <c r="C178" s="116" t="s">
        <v>3431</v>
      </c>
      <c r="D178" s="116" t="s">
        <v>3432</v>
      </c>
      <c r="E178" s="116">
        <v>62857</v>
      </c>
      <c r="F178" s="117" t="str">
        <f t="shared" si="8"/>
        <v>4-ODE-16-62857</v>
      </c>
      <c r="G178" s="116" t="s">
        <v>3872</v>
      </c>
      <c r="H178" s="126" t="s">
        <v>3873</v>
      </c>
      <c r="I178" s="126" t="s">
        <v>3874</v>
      </c>
      <c r="J178" s="250" t="s">
        <v>4431</v>
      </c>
      <c r="K178" s="250" t="s">
        <v>4431</v>
      </c>
      <c r="L178" s="119" t="s">
        <v>3530</v>
      </c>
      <c r="M178" s="253">
        <v>86320</v>
      </c>
      <c r="N178" s="253">
        <v>86320</v>
      </c>
      <c r="O178" s="253">
        <v>86320</v>
      </c>
      <c r="P178" s="121" t="s">
        <v>3530</v>
      </c>
      <c r="Q178" s="124"/>
      <c r="R178" s="124"/>
      <c r="S178" s="125"/>
      <c r="T178" s="125"/>
      <c r="U178" s="122">
        <f t="shared" si="6"/>
        <v>86320</v>
      </c>
      <c r="V178" s="117" t="s">
        <v>3360</v>
      </c>
    </row>
    <row r="179" spans="1:22" ht="60" x14ac:dyDescent="0.2">
      <c r="A179" s="116">
        <f t="shared" ca="1" si="7"/>
        <v>166</v>
      </c>
      <c r="B179" s="116" t="s">
        <v>3875</v>
      </c>
      <c r="C179" s="116" t="s">
        <v>3431</v>
      </c>
      <c r="D179" s="116" t="s">
        <v>3432</v>
      </c>
      <c r="E179" s="116">
        <v>62858</v>
      </c>
      <c r="F179" s="117" t="str">
        <f t="shared" si="8"/>
        <v>4-ODE-16-62858</v>
      </c>
      <c r="G179" s="116" t="s">
        <v>3875</v>
      </c>
      <c r="H179" s="126" t="s">
        <v>3876</v>
      </c>
      <c r="I179" s="126" t="s">
        <v>3877</v>
      </c>
      <c r="J179" s="250" t="s">
        <v>4431</v>
      </c>
      <c r="K179" s="250" t="s">
        <v>4431</v>
      </c>
      <c r="L179" s="119" t="s">
        <v>3530</v>
      </c>
      <c r="M179" s="253">
        <v>6383.52</v>
      </c>
      <c r="N179" s="253">
        <v>6383.52</v>
      </c>
      <c r="O179" s="253">
        <v>6383.52</v>
      </c>
      <c r="P179" s="121" t="s">
        <v>3530</v>
      </c>
      <c r="Q179" s="124"/>
      <c r="R179" s="124"/>
      <c r="S179" s="125"/>
      <c r="T179" s="125"/>
      <c r="U179" s="122">
        <f t="shared" si="6"/>
        <v>6383.52</v>
      </c>
      <c r="V179" s="117" t="s">
        <v>3360</v>
      </c>
    </row>
    <row r="180" spans="1:22" ht="60" x14ac:dyDescent="0.2">
      <c r="A180" s="116">
        <f t="shared" ca="1" si="7"/>
        <v>167</v>
      </c>
      <c r="B180" s="116" t="s">
        <v>3878</v>
      </c>
      <c r="C180" s="116" t="s">
        <v>3431</v>
      </c>
      <c r="D180" s="116" t="s">
        <v>3432</v>
      </c>
      <c r="E180" s="116">
        <v>62859</v>
      </c>
      <c r="F180" s="117" t="str">
        <f t="shared" si="8"/>
        <v>4-ODE-16-62859</v>
      </c>
      <c r="G180" s="116" t="s">
        <v>3878</v>
      </c>
      <c r="H180" s="126" t="s">
        <v>3879</v>
      </c>
      <c r="I180" s="126" t="s">
        <v>3646</v>
      </c>
      <c r="J180" s="250" t="s">
        <v>4431</v>
      </c>
      <c r="K180" s="250" t="s">
        <v>4431</v>
      </c>
      <c r="L180" s="119" t="s">
        <v>3530</v>
      </c>
      <c r="M180" s="253">
        <v>156000</v>
      </c>
      <c r="N180" s="253">
        <v>156000</v>
      </c>
      <c r="O180" s="253">
        <v>156000</v>
      </c>
      <c r="P180" s="121" t="s">
        <v>3530</v>
      </c>
      <c r="Q180" s="124"/>
      <c r="R180" s="124"/>
      <c r="S180" s="125"/>
      <c r="T180" s="125"/>
      <c r="U180" s="122">
        <f t="shared" si="6"/>
        <v>156000</v>
      </c>
      <c r="V180" s="117" t="s">
        <v>3360</v>
      </c>
    </row>
    <row r="181" spans="1:22" ht="60" x14ac:dyDescent="0.2">
      <c r="A181" s="116">
        <f t="shared" ca="1" si="7"/>
        <v>168</v>
      </c>
      <c r="B181" s="116" t="s">
        <v>3880</v>
      </c>
      <c r="C181" s="116" t="s">
        <v>3431</v>
      </c>
      <c r="D181" s="116" t="s">
        <v>3432</v>
      </c>
      <c r="E181" s="116">
        <v>62860</v>
      </c>
      <c r="F181" s="117" t="str">
        <f t="shared" si="8"/>
        <v>4-ODE-16-62860</v>
      </c>
      <c r="G181" s="116" t="s">
        <v>3880</v>
      </c>
      <c r="H181" s="126" t="s">
        <v>3881</v>
      </c>
      <c r="I181" s="126" t="s">
        <v>3657</v>
      </c>
      <c r="J181" s="250" t="s">
        <v>4431</v>
      </c>
      <c r="K181" s="250" t="s">
        <v>4431</v>
      </c>
      <c r="L181" s="119" t="s">
        <v>3530</v>
      </c>
      <c r="M181" s="253">
        <v>78000</v>
      </c>
      <c r="N181" s="253">
        <v>78000</v>
      </c>
      <c r="O181" s="253">
        <v>78000</v>
      </c>
      <c r="P181" s="121" t="s">
        <v>3530</v>
      </c>
      <c r="Q181" s="124"/>
      <c r="R181" s="124"/>
      <c r="S181" s="125"/>
      <c r="T181" s="125"/>
      <c r="U181" s="122">
        <f t="shared" si="6"/>
        <v>78000</v>
      </c>
      <c r="V181" s="117" t="s">
        <v>3360</v>
      </c>
    </row>
    <row r="182" spans="1:22" ht="60" x14ac:dyDescent="0.2">
      <c r="A182" s="116">
        <f t="shared" ca="1" si="7"/>
        <v>169</v>
      </c>
      <c r="B182" s="116" t="s">
        <v>3882</v>
      </c>
      <c r="C182" s="116" t="s">
        <v>3431</v>
      </c>
      <c r="D182" s="116" t="s">
        <v>3432</v>
      </c>
      <c r="E182" s="116">
        <v>62861</v>
      </c>
      <c r="F182" s="117" t="str">
        <f t="shared" si="8"/>
        <v>4-ODE-16-62861</v>
      </c>
      <c r="G182" s="116" t="s">
        <v>3882</v>
      </c>
      <c r="H182" s="126" t="s">
        <v>3883</v>
      </c>
      <c r="I182" s="126" t="s">
        <v>3622</v>
      </c>
      <c r="J182" s="250" t="s">
        <v>4431</v>
      </c>
      <c r="K182" s="250" t="s">
        <v>4431</v>
      </c>
      <c r="L182" s="119" t="s">
        <v>3530</v>
      </c>
      <c r="M182" s="253">
        <v>55000</v>
      </c>
      <c r="N182" s="253">
        <v>55000</v>
      </c>
      <c r="O182" s="253">
        <v>55000</v>
      </c>
      <c r="P182" s="121" t="s">
        <v>3530</v>
      </c>
      <c r="Q182" s="124"/>
      <c r="R182" s="124"/>
      <c r="S182" s="125"/>
      <c r="T182" s="125"/>
      <c r="U182" s="122">
        <f t="shared" si="6"/>
        <v>55000</v>
      </c>
      <c r="V182" s="117" t="s">
        <v>3360</v>
      </c>
    </row>
    <row r="183" spans="1:22" ht="75" x14ac:dyDescent="0.2">
      <c r="A183" s="116">
        <f t="shared" ca="1" si="7"/>
        <v>170</v>
      </c>
      <c r="B183" s="116" t="s">
        <v>3884</v>
      </c>
      <c r="C183" s="116" t="s">
        <v>3885</v>
      </c>
      <c r="D183" s="116" t="s">
        <v>3886</v>
      </c>
      <c r="E183" s="116">
        <v>62862</v>
      </c>
      <c r="F183" s="117" t="str">
        <f t="shared" si="8"/>
        <v>4-NEW-16-62862</v>
      </c>
      <c r="G183" s="116" t="s">
        <v>3884</v>
      </c>
      <c r="H183" s="132" t="s">
        <v>3887</v>
      </c>
      <c r="I183" s="132" t="s">
        <v>3888</v>
      </c>
      <c r="J183" s="250" t="s">
        <v>4431</v>
      </c>
      <c r="K183" s="250" t="s">
        <v>4431</v>
      </c>
      <c r="L183" s="119" t="s">
        <v>3530</v>
      </c>
      <c r="M183" s="253">
        <v>10400</v>
      </c>
      <c r="N183" s="253">
        <v>10400</v>
      </c>
      <c r="O183" s="253">
        <v>10400</v>
      </c>
      <c r="P183" s="121" t="s">
        <v>3530</v>
      </c>
      <c r="Q183" s="124"/>
      <c r="R183" s="124"/>
      <c r="S183" s="125"/>
      <c r="T183" s="125"/>
      <c r="U183" s="122">
        <f t="shared" si="6"/>
        <v>10400</v>
      </c>
      <c r="V183" s="117" t="s">
        <v>3360</v>
      </c>
    </row>
    <row r="184" spans="1:22" ht="60" x14ac:dyDescent="0.2">
      <c r="A184" s="116">
        <f t="shared" ca="1" si="7"/>
        <v>171</v>
      </c>
      <c r="B184" s="116" t="s">
        <v>3889</v>
      </c>
      <c r="C184" s="116" t="s">
        <v>3885</v>
      </c>
      <c r="D184" s="116" t="s">
        <v>3886</v>
      </c>
      <c r="E184" s="116">
        <v>62863</v>
      </c>
      <c r="F184" s="117" t="str">
        <f t="shared" si="8"/>
        <v>4-NEW-16-62863</v>
      </c>
      <c r="G184" s="116" t="s">
        <v>3889</v>
      </c>
      <c r="H184" s="132" t="s">
        <v>3890</v>
      </c>
      <c r="I184" s="126" t="s">
        <v>3670</v>
      </c>
      <c r="J184" s="250" t="s">
        <v>4431</v>
      </c>
      <c r="K184" s="250" t="s">
        <v>4431</v>
      </c>
      <c r="L184" s="119" t="s">
        <v>3530</v>
      </c>
      <c r="M184" s="253">
        <v>52000</v>
      </c>
      <c r="N184" s="253">
        <v>52000</v>
      </c>
      <c r="O184" s="253">
        <v>52000</v>
      </c>
      <c r="P184" s="121" t="s">
        <v>3530</v>
      </c>
      <c r="Q184" s="124"/>
      <c r="R184" s="124"/>
      <c r="S184" s="125"/>
      <c r="T184" s="125"/>
      <c r="U184" s="122">
        <f t="shared" si="6"/>
        <v>52000</v>
      </c>
      <c r="V184" s="117" t="s">
        <v>3360</v>
      </c>
    </row>
    <row r="185" spans="1:22" ht="75" x14ac:dyDescent="0.2">
      <c r="A185" s="116">
        <f t="shared" ca="1" si="7"/>
        <v>172</v>
      </c>
      <c r="B185" s="116" t="s">
        <v>3891</v>
      </c>
      <c r="C185" s="116" t="s">
        <v>3885</v>
      </c>
      <c r="D185" s="116" t="s">
        <v>3886</v>
      </c>
      <c r="E185" s="116">
        <v>62864</v>
      </c>
      <c r="F185" s="117" t="str">
        <f t="shared" si="8"/>
        <v>4-NEW-16-62864</v>
      </c>
      <c r="G185" s="116" t="s">
        <v>3891</v>
      </c>
      <c r="H185" s="132" t="s">
        <v>3892</v>
      </c>
      <c r="I185" s="132" t="s">
        <v>3673</v>
      </c>
      <c r="J185" s="250" t="s">
        <v>4431</v>
      </c>
      <c r="K185" s="250" t="s">
        <v>4431</v>
      </c>
      <c r="L185" s="119" t="s">
        <v>3530</v>
      </c>
      <c r="M185" s="253">
        <v>9729.2000000000007</v>
      </c>
      <c r="N185" s="253">
        <v>9729.2000000000007</v>
      </c>
      <c r="O185" s="253">
        <v>9729.2000000000007</v>
      </c>
      <c r="P185" s="121" t="s">
        <v>3530</v>
      </c>
      <c r="Q185" s="124"/>
      <c r="R185" s="124"/>
      <c r="S185" s="125"/>
      <c r="T185" s="125"/>
      <c r="U185" s="122">
        <f t="shared" si="6"/>
        <v>9729.2000000000007</v>
      </c>
      <c r="V185" s="117" t="s">
        <v>3360</v>
      </c>
    </row>
    <row r="186" spans="1:22" ht="60" x14ac:dyDescent="0.2">
      <c r="A186" s="116">
        <f t="shared" ca="1" si="7"/>
        <v>173</v>
      </c>
      <c r="B186" s="116" t="s">
        <v>3893</v>
      </c>
      <c r="C186" s="116" t="s">
        <v>3885</v>
      </c>
      <c r="D186" s="116" t="s">
        <v>3886</v>
      </c>
      <c r="E186" s="116">
        <v>62865</v>
      </c>
      <c r="F186" s="117" t="str">
        <f t="shared" si="8"/>
        <v>4-NEW-16-62865</v>
      </c>
      <c r="G186" s="116" t="s">
        <v>3893</v>
      </c>
      <c r="H186" s="132" t="s">
        <v>3894</v>
      </c>
      <c r="I186" s="132" t="s">
        <v>3715</v>
      </c>
      <c r="J186" s="250" t="s">
        <v>4431</v>
      </c>
      <c r="K186" s="250" t="s">
        <v>4431</v>
      </c>
      <c r="L186" s="119" t="s">
        <v>3530</v>
      </c>
      <c r="M186" s="253">
        <v>52000</v>
      </c>
      <c r="N186" s="253">
        <v>52000</v>
      </c>
      <c r="O186" s="253">
        <v>52000</v>
      </c>
      <c r="P186" s="121" t="s">
        <v>3530</v>
      </c>
      <c r="Q186" s="124"/>
      <c r="R186" s="124"/>
      <c r="S186" s="125"/>
      <c r="T186" s="125"/>
      <c r="U186" s="122">
        <f t="shared" si="6"/>
        <v>52000</v>
      </c>
      <c r="V186" s="117" t="s">
        <v>3360</v>
      </c>
    </row>
    <row r="187" spans="1:22" ht="60" x14ac:dyDescent="0.2">
      <c r="A187" s="116">
        <f t="shared" ca="1" si="7"/>
        <v>174</v>
      </c>
      <c r="B187" s="116" t="s">
        <v>3895</v>
      </c>
      <c r="C187" s="116" t="s">
        <v>3605</v>
      </c>
      <c r="D187" s="116" t="s">
        <v>3606</v>
      </c>
      <c r="E187" s="116">
        <v>62866</v>
      </c>
      <c r="F187" s="117" t="str">
        <f t="shared" si="8"/>
        <v>4-OZO-16-62866</v>
      </c>
      <c r="G187" s="116" t="s">
        <v>3895</v>
      </c>
      <c r="H187" s="126" t="s">
        <v>3896</v>
      </c>
      <c r="I187" s="126" t="s">
        <v>3663</v>
      </c>
      <c r="J187" s="250" t="s">
        <v>4431</v>
      </c>
      <c r="K187" s="250" t="s">
        <v>4431</v>
      </c>
      <c r="L187" s="119" t="s">
        <v>3530</v>
      </c>
      <c r="M187" s="253">
        <v>45437.599999999999</v>
      </c>
      <c r="N187" s="253">
        <v>45437.599999999999</v>
      </c>
      <c r="O187" s="253">
        <v>45437.599999999999</v>
      </c>
      <c r="P187" s="121" t="s">
        <v>3530</v>
      </c>
      <c r="Q187" s="124"/>
      <c r="R187" s="124"/>
      <c r="S187" s="125"/>
      <c r="T187" s="125"/>
      <c r="U187" s="122">
        <f t="shared" si="6"/>
        <v>45437.599999999999</v>
      </c>
      <c r="V187" s="117" t="s">
        <v>3360</v>
      </c>
    </row>
    <row r="188" spans="1:22" ht="75" x14ac:dyDescent="0.2">
      <c r="A188" s="116">
        <f t="shared" ca="1" si="7"/>
        <v>175</v>
      </c>
      <c r="B188" s="116" t="s">
        <v>3897</v>
      </c>
      <c r="C188" s="116" t="s">
        <v>3605</v>
      </c>
      <c r="D188" s="116" t="s">
        <v>3606</v>
      </c>
      <c r="E188" s="116">
        <v>62867</v>
      </c>
      <c r="F188" s="117" t="str">
        <f t="shared" si="8"/>
        <v>4-OZO-16-62867</v>
      </c>
      <c r="G188" s="116" t="s">
        <v>3897</v>
      </c>
      <c r="H188" s="126" t="s">
        <v>3898</v>
      </c>
      <c r="I188" s="132" t="s">
        <v>3867</v>
      </c>
      <c r="J188" s="250" t="s">
        <v>4431</v>
      </c>
      <c r="K188" s="250" t="s">
        <v>4431</v>
      </c>
      <c r="L188" s="119" t="s">
        <v>3530</v>
      </c>
      <c r="M188" s="253">
        <v>23371.919999999998</v>
      </c>
      <c r="N188" s="253">
        <v>23371.919999999998</v>
      </c>
      <c r="O188" s="253">
        <v>23371.919999999998</v>
      </c>
      <c r="P188" s="121" t="s">
        <v>3530</v>
      </c>
      <c r="Q188" s="124"/>
      <c r="R188" s="124"/>
      <c r="S188" s="125"/>
      <c r="T188" s="125"/>
      <c r="U188" s="122">
        <f t="shared" si="6"/>
        <v>23371.919999999998</v>
      </c>
      <c r="V188" s="117" t="s">
        <v>3360</v>
      </c>
    </row>
    <row r="189" spans="1:22" ht="75" x14ac:dyDescent="0.2">
      <c r="A189" s="116">
        <f t="shared" ca="1" si="7"/>
        <v>176</v>
      </c>
      <c r="B189" s="116" t="s">
        <v>3899</v>
      </c>
      <c r="C189" s="116" t="s">
        <v>3605</v>
      </c>
      <c r="D189" s="116" t="s">
        <v>3606</v>
      </c>
      <c r="E189" s="116">
        <v>62868</v>
      </c>
      <c r="F189" s="117" t="str">
        <f t="shared" si="8"/>
        <v>4-OZO-16-62868</v>
      </c>
      <c r="G189" s="116" t="s">
        <v>3899</v>
      </c>
      <c r="H189" s="126" t="s">
        <v>3900</v>
      </c>
      <c r="I189" s="126" t="s">
        <v>3766</v>
      </c>
      <c r="J189" s="250" t="s">
        <v>4431</v>
      </c>
      <c r="K189" s="250" t="s">
        <v>4431</v>
      </c>
      <c r="L189" s="119" t="s">
        <v>3530</v>
      </c>
      <c r="M189" s="253">
        <v>43069.52</v>
      </c>
      <c r="N189" s="253">
        <v>43069.52</v>
      </c>
      <c r="O189" s="253">
        <v>43069.52</v>
      </c>
      <c r="P189" s="121" t="s">
        <v>3530</v>
      </c>
      <c r="Q189" s="124"/>
      <c r="R189" s="124"/>
      <c r="S189" s="125"/>
      <c r="T189" s="125"/>
      <c r="U189" s="122">
        <f t="shared" si="6"/>
        <v>43069.52</v>
      </c>
      <c r="V189" s="117" t="s">
        <v>3360</v>
      </c>
    </row>
    <row r="190" spans="1:22" ht="60" x14ac:dyDescent="0.2">
      <c r="A190" s="116">
        <f t="shared" ca="1" si="7"/>
        <v>177</v>
      </c>
      <c r="B190" s="116" t="s">
        <v>3901</v>
      </c>
      <c r="C190" s="116" t="s">
        <v>3605</v>
      </c>
      <c r="D190" s="116" t="s">
        <v>3606</v>
      </c>
      <c r="E190" s="116">
        <v>62869</v>
      </c>
      <c r="F190" s="117" t="str">
        <f t="shared" si="8"/>
        <v>4-OZO-16-62869</v>
      </c>
      <c r="G190" s="116" t="s">
        <v>3901</v>
      </c>
      <c r="H190" s="126" t="s">
        <v>3902</v>
      </c>
      <c r="I190" s="126" t="s">
        <v>3861</v>
      </c>
      <c r="J190" s="250" t="s">
        <v>4431</v>
      </c>
      <c r="K190" s="250" t="s">
        <v>4431</v>
      </c>
      <c r="L190" s="119" t="s">
        <v>3530</v>
      </c>
      <c r="M190" s="253">
        <v>4011.28</v>
      </c>
      <c r="N190" s="253">
        <v>4011.28</v>
      </c>
      <c r="O190" s="253">
        <v>4011.28</v>
      </c>
      <c r="P190" s="121" t="s">
        <v>3530</v>
      </c>
      <c r="Q190" s="124"/>
      <c r="R190" s="124"/>
      <c r="S190" s="125"/>
      <c r="T190" s="125"/>
      <c r="U190" s="122">
        <f t="shared" si="6"/>
        <v>4011.28</v>
      </c>
      <c r="V190" s="117" t="s">
        <v>3360</v>
      </c>
    </row>
    <row r="191" spans="1:22" ht="60" x14ac:dyDescent="0.2">
      <c r="A191" s="116">
        <f t="shared" ca="1" si="7"/>
        <v>178</v>
      </c>
      <c r="B191" s="116" t="s">
        <v>3903</v>
      </c>
      <c r="C191" s="116" t="s">
        <v>3605</v>
      </c>
      <c r="D191" s="116" t="s">
        <v>3606</v>
      </c>
      <c r="E191" s="116">
        <v>62870</v>
      </c>
      <c r="F191" s="117" t="str">
        <f t="shared" si="8"/>
        <v>4-OZO-16-62870</v>
      </c>
      <c r="G191" s="116" t="s">
        <v>3903</v>
      </c>
      <c r="H191" s="126" t="s">
        <v>3904</v>
      </c>
      <c r="I191" s="126" t="s">
        <v>3780</v>
      </c>
      <c r="J191" s="250" t="s">
        <v>4431</v>
      </c>
      <c r="K191" s="250" t="s">
        <v>4431</v>
      </c>
      <c r="L191" s="119" t="s">
        <v>3530</v>
      </c>
      <c r="M191" s="253">
        <v>20960.16</v>
      </c>
      <c r="N191" s="253">
        <v>20960.16</v>
      </c>
      <c r="O191" s="253">
        <v>20960.16</v>
      </c>
      <c r="P191" s="121" t="s">
        <v>3530</v>
      </c>
      <c r="Q191" s="124"/>
      <c r="R191" s="124"/>
      <c r="S191" s="125"/>
      <c r="T191" s="125"/>
      <c r="U191" s="122">
        <f t="shared" si="6"/>
        <v>20960.16</v>
      </c>
      <c r="V191" s="117" t="s">
        <v>3360</v>
      </c>
    </row>
    <row r="192" spans="1:22" ht="60" x14ac:dyDescent="0.2">
      <c r="A192" s="116">
        <f t="shared" ca="1" si="7"/>
        <v>179</v>
      </c>
      <c r="B192" s="116" t="s">
        <v>3905</v>
      </c>
      <c r="C192" s="116" t="s">
        <v>3605</v>
      </c>
      <c r="D192" s="116" t="s">
        <v>3606</v>
      </c>
      <c r="E192" s="116">
        <v>62871</v>
      </c>
      <c r="F192" s="117" t="str">
        <f t="shared" si="8"/>
        <v>4-OZO-16-62871</v>
      </c>
      <c r="G192" s="116" t="s">
        <v>3905</v>
      </c>
      <c r="H192" s="126" t="s">
        <v>3906</v>
      </c>
      <c r="I192" s="132" t="s">
        <v>3667</v>
      </c>
      <c r="J192" s="250" t="s">
        <v>4431</v>
      </c>
      <c r="K192" s="250" t="s">
        <v>4431</v>
      </c>
      <c r="L192" s="119" t="s">
        <v>3530</v>
      </c>
      <c r="M192" s="253">
        <v>2399.2800000000002</v>
      </c>
      <c r="N192" s="253">
        <v>2399.2800000000002</v>
      </c>
      <c r="O192" s="253">
        <v>2399.2800000000002</v>
      </c>
      <c r="P192" s="121" t="s">
        <v>3530</v>
      </c>
      <c r="Q192" s="124"/>
      <c r="R192" s="124"/>
      <c r="S192" s="125"/>
      <c r="T192" s="125"/>
      <c r="U192" s="122">
        <f t="shared" si="6"/>
        <v>2399.2800000000002</v>
      </c>
      <c r="V192" s="117" t="s">
        <v>3360</v>
      </c>
    </row>
    <row r="193" spans="1:23" ht="60" x14ac:dyDescent="0.2">
      <c r="A193" s="116">
        <f t="shared" ca="1" si="7"/>
        <v>180</v>
      </c>
      <c r="B193" s="116" t="s">
        <v>3907</v>
      </c>
      <c r="C193" s="116" t="s">
        <v>3605</v>
      </c>
      <c r="D193" s="116" t="s">
        <v>3606</v>
      </c>
      <c r="E193" s="116">
        <v>62872</v>
      </c>
      <c r="F193" s="117" t="str">
        <f t="shared" si="8"/>
        <v>4-OZO-16-62872</v>
      </c>
      <c r="G193" s="116" t="s">
        <v>3907</v>
      </c>
      <c r="H193" s="126" t="s">
        <v>3908</v>
      </c>
      <c r="I193" s="126" t="s">
        <v>3874</v>
      </c>
      <c r="J193" s="250" t="s">
        <v>4431</v>
      </c>
      <c r="K193" s="250" t="s">
        <v>4431</v>
      </c>
      <c r="L193" s="119" t="s">
        <v>3530</v>
      </c>
      <c r="M193" s="253">
        <v>17413.759999999998</v>
      </c>
      <c r="N193" s="253">
        <v>17413.759999999998</v>
      </c>
      <c r="O193" s="253">
        <v>17413.759999999998</v>
      </c>
      <c r="P193" s="121" t="s">
        <v>3530</v>
      </c>
      <c r="Q193" s="124"/>
      <c r="R193" s="124"/>
      <c r="S193" s="125"/>
      <c r="T193" s="125"/>
      <c r="U193" s="122">
        <f t="shared" ref="U193:U216" si="9">O193-S193-T193</f>
        <v>17413.759999999998</v>
      </c>
      <c r="V193" s="117" t="s">
        <v>3360</v>
      </c>
    </row>
    <row r="194" spans="1:23" ht="60" x14ac:dyDescent="0.2">
      <c r="A194" s="116">
        <f t="shared" ca="1" si="7"/>
        <v>181</v>
      </c>
      <c r="B194" s="116" t="s">
        <v>3909</v>
      </c>
      <c r="C194" s="116" t="s">
        <v>3605</v>
      </c>
      <c r="D194" s="116" t="s">
        <v>3606</v>
      </c>
      <c r="E194" s="116">
        <v>62873</v>
      </c>
      <c r="F194" s="117" t="str">
        <f t="shared" si="8"/>
        <v>4-OZO-16-62873</v>
      </c>
      <c r="G194" s="116" t="s">
        <v>3909</v>
      </c>
      <c r="H194" s="126" t="s">
        <v>3910</v>
      </c>
      <c r="I194" s="132" t="s">
        <v>4500</v>
      </c>
      <c r="J194" s="250" t="s">
        <v>4431</v>
      </c>
      <c r="K194" s="250" t="s">
        <v>4431</v>
      </c>
      <c r="L194" s="119" t="s">
        <v>3530</v>
      </c>
      <c r="M194" s="253">
        <v>24892.400000000001</v>
      </c>
      <c r="N194" s="253">
        <v>24892.400000000001</v>
      </c>
      <c r="O194" s="253">
        <v>24892.400000000001</v>
      </c>
      <c r="P194" s="121" t="s">
        <v>3530</v>
      </c>
      <c r="Q194" s="124"/>
      <c r="R194" s="124"/>
      <c r="S194" s="125"/>
      <c r="T194" s="125"/>
      <c r="U194" s="122">
        <f t="shared" si="9"/>
        <v>24892.400000000001</v>
      </c>
      <c r="V194" s="117" t="s">
        <v>3360</v>
      </c>
    </row>
    <row r="195" spans="1:23" ht="60" x14ac:dyDescent="0.2">
      <c r="A195" s="116">
        <f t="shared" ca="1" si="7"/>
        <v>182</v>
      </c>
      <c r="B195" s="116" t="s">
        <v>3912</v>
      </c>
      <c r="C195" s="116" t="s">
        <v>3605</v>
      </c>
      <c r="D195" s="116" t="s">
        <v>3606</v>
      </c>
      <c r="E195" s="116">
        <v>62874</v>
      </c>
      <c r="F195" s="117" t="str">
        <f t="shared" si="8"/>
        <v>4-OZO-16-62874</v>
      </c>
      <c r="G195" s="116" t="s">
        <v>3912</v>
      </c>
      <c r="H195" s="126" t="s">
        <v>3913</v>
      </c>
      <c r="I195" s="126" t="s">
        <v>3914</v>
      </c>
      <c r="J195" s="250" t="s">
        <v>4431</v>
      </c>
      <c r="K195" s="250" t="s">
        <v>4431</v>
      </c>
      <c r="L195" s="119" t="s">
        <v>3530</v>
      </c>
      <c r="M195" s="253">
        <v>10699.52</v>
      </c>
      <c r="N195" s="253">
        <v>10699.52</v>
      </c>
      <c r="O195" s="253">
        <v>10699.52</v>
      </c>
      <c r="P195" s="121" t="s">
        <v>3530</v>
      </c>
      <c r="Q195" s="124"/>
      <c r="R195" s="124"/>
      <c r="S195" s="125"/>
      <c r="T195" s="125"/>
      <c r="U195" s="122">
        <f t="shared" si="9"/>
        <v>10699.52</v>
      </c>
      <c r="V195" s="117" t="s">
        <v>3360</v>
      </c>
    </row>
    <row r="196" spans="1:23" ht="60" x14ac:dyDescent="0.2">
      <c r="A196" s="116">
        <f t="shared" ca="1" si="7"/>
        <v>183</v>
      </c>
      <c r="B196" s="116" t="s">
        <v>3915</v>
      </c>
      <c r="C196" s="116" t="s">
        <v>3605</v>
      </c>
      <c r="D196" s="116" t="s">
        <v>3606</v>
      </c>
      <c r="E196" s="116">
        <v>62875</v>
      </c>
      <c r="F196" s="117" t="str">
        <f t="shared" si="8"/>
        <v>4-OZO-16-62875</v>
      </c>
      <c r="G196" s="116" t="s">
        <v>3915</v>
      </c>
      <c r="H196" s="126" t="s">
        <v>3916</v>
      </c>
      <c r="I196" s="126" t="s">
        <v>3646</v>
      </c>
      <c r="J196" s="250" t="s">
        <v>4431</v>
      </c>
      <c r="K196" s="250" t="s">
        <v>4431</v>
      </c>
      <c r="L196" s="119" t="s">
        <v>3530</v>
      </c>
      <c r="M196" s="253">
        <v>7001.28</v>
      </c>
      <c r="N196" s="253">
        <v>7001.28</v>
      </c>
      <c r="O196" s="253">
        <v>7001.28</v>
      </c>
      <c r="P196" s="121" t="s">
        <v>3530</v>
      </c>
      <c r="Q196" s="124"/>
      <c r="R196" s="124"/>
      <c r="S196" s="125"/>
      <c r="T196" s="125"/>
      <c r="U196" s="122">
        <f t="shared" si="9"/>
        <v>7001.28</v>
      </c>
      <c r="V196" s="117" t="s">
        <v>3360</v>
      </c>
    </row>
    <row r="197" spans="1:23" ht="60" x14ac:dyDescent="0.2">
      <c r="A197" s="116">
        <f t="shared" ca="1" si="7"/>
        <v>184</v>
      </c>
      <c r="B197" s="116" t="s">
        <v>3917</v>
      </c>
      <c r="C197" s="116" t="s">
        <v>3605</v>
      </c>
      <c r="D197" s="116" t="s">
        <v>3606</v>
      </c>
      <c r="E197" s="116">
        <v>62876</v>
      </c>
      <c r="F197" s="117" t="str">
        <f t="shared" si="8"/>
        <v>4-OZO-16-62876</v>
      </c>
      <c r="G197" s="116" t="s">
        <v>3917</v>
      </c>
      <c r="H197" s="126" t="s">
        <v>3918</v>
      </c>
      <c r="I197" s="126" t="s">
        <v>3657</v>
      </c>
      <c r="J197" s="250" t="s">
        <v>4431</v>
      </c>
      <c r="K197" s="250" t="s">
        <v>4431</v>
      </c>
      <c r="L197" s="119" t="s">
        <v>3530</v>
      </c>
      <c r="M197" s="253">
        <v>11721.84</v>
      </c>
      <c r="N197" s="253">
        <v>11721.84</v>
      </c>
      <c r="O197" s="253">
        <v>11721.84</v>
      </c>
      <c r="P197" s="121" t="s">
        <v>3530</v>
      </c>
      <c r="Q197" s="124"/>
      <c r="R197" s="124"/>
      <c r="S197" s="125"/>
      <c r="T197" s="125"/>
      <c r="U197" s="122">
        <f t="shared" si="9"/>
        <v>11721.84</v>
      </c>
      <c r="V197" s="117" t="s">
        <v>3360</v>
      </c>
    </row>
    <row r="198" spans="1:23" ht="60" x14ac:dyDescent="0.2">
      <c r="A198" s="116">
        <f t="shared" ca="1" si="7"/>
        <v>185</v>
      </c>
      <c r="B198" s="116" t="s">
        <v>3919</v>
      </c>
      <c r="C198" s="116" t="s">
        <v>3605</v>
      </c>
      <c r="D198" s="116" t="s">
        <v>3606</v>
      </c>
      <c r="E198" s="116">
        <v>62877</v>
      </c>
      <c r="F198" s="117" t="str">
        <f t="shared" si="8"/>
        <v>4-OZO-16-62877</v>
      </c>
      <c r="G198" s="116" t="s">
        <v>3919</v>
      </c>
      <c r="H198" s="126" t="s">
        <v>3920</v>
      </c>
      <c r="I198" s="132" t="s">
        <v>3692</v>
      </c>
      <c r="J198" s="250" t="s">
        <v>4431</v>
      </c>
      <c r="K198" s="250" t="s">
        <v>4431</v>
      </c>
      <c r="L198" s="119" t="s">
        <v>3530</v>
      </c>
      <c r="M198" s="253">
        <v>11021.92</v>
      </c>
      <c r="N198" s="253">
        <v>11021.92</v>
      </c>
      <c r="O198" s="253">
        <v>11021.92</v>
      </c>
      <c r="P198" s="121" t="s">
        <v>3530</v>
      </c>
      <c r="Q198" s="124"/>
      <c r="R198" s="124"/>
      <c r="S198" s="125"/>
      <c r="T198" s="125"/>
      <c r="U198" s="122">
        <f t="shared" si="9"/>
        <v>11021.92</v>
      </c>
      <c r="V198" s="117" t="s">
        <v>3360</v>
      </c>
    </row>
    <row r="199" spans="1:23" ht="60" x14ac:dyDescent="0.2">
      <c r="A199" s="116">
        <f t="shared" ca="1" si="7"/>
        <v>186</v>
      </c>
      <c r="B199" s="116" t="s">
        <v>3921</v>
      </c>
      <c r="C199" s="116" t="s">
        <v>3605</v>
      </c>
      <c r="D199" s="116" t="s">
        <v>3606</v>
      </c>
      <c r="E199" s="116">
        <v>62878</v>
      </c>
      <c r="F199" s="117" t="str">
        <f t="shared" si="8"/>
        <v>4-OZO-16-62878</v>
      </c>
      <c r="G199" s="116" t="s">
        <v>3921</v>
      </c>
      <c r="H199" s="126" t="s">
        <v>3922</v>
      </c>
      <c r="I199" s="126" t="s">
        <v>3625</v>
      </c>
      <c r="J199" s="250" t="s">
        <v>4431</v>
      </c>
      <c r="K199" s="250" t="s">
        <v>4431</v>
      </c>
      <c r="L199" s="119" t="s">
        <v>3530</v>
      </c>
      <c r="M199" s="253">
        <v>4703.92</v>
      </c>
      <c r="N199" s="253">
        <v>4703.92</v>
      </c>
      <c r="O199" s="253">
        <v>4703.92</v>
      </c>
      <c r="P199" s="121" t="s">
        <v>3530</v>
      </c>
      <c r="Q199" s="124"/>
      <c r="R199" s="124"/>
      <c r="S199" s="125"/>
      <c r="T199" s="125"/>
      <c r="U199" s="122">
        <f t="shared" si="9"/>
        <v>4703.92</v>
      </c>
      <c r="V199" s="117" t="s">
        <v>3360</v>
      </c>
    </row>
    <row r="200" spans="1:23" ht="60" x14ac:dyDescent="0.2">
      <c r="A200" s="116">
        <f t="shared" ca="1" si="7"/>
        <v>187</v>
      </c>
      <c r="B200" s="116" t="s">
        <v>3923</v>
      </c>
      <c r="C200" s="116" t="s">
        <v>3605</v>
      </c>
      <c r="D200" s="116" t="s">
        <v>3606</v>
      </c>
      <c r="E200" s="116">
        <v>62879</v>
      </c>
      <c r="F200" s="117" t="str">
        <f t="shared" si="8"/>
        <v>4-OZO-16-62879</v>
      </c>
      <c r="G200" s="116" t="s">
        <v>3923</v>
      </c>
      <c r="H200" s="126" t="s">
        <v>3924</v>
      </c>
      <c r="I200" s="126" t="s">
        <v>3670</v>
      </c>
      <c r="J200" s="250" t="s">
        <v>4431</v>
      </c>
      <c r="K200" s="250" t="s">
        <v>4431</v>
      </c>
      <c r="L200" s="119" t="s">
        <v>3530</v>
      </c>
      <c r="M200" s="253">
        <v>104000</v>
      </c>
      <c r="N200" s="253">
        <v>104000</v>
      </c>
      <c r="O200" s="253">
        <v>104000</v>
      </c>
      <c r="P200" s="121" t="s">
        <v>3530</v>
      </c>
      <c r="Q200" s="124"/>
      <c r="R200" s="124"/>
      <c r="S200" s="125"/>
      <c r="T200" s="125"/>
      <c r="U200" s="122">
        <f t="shared" si="9"/>
        <v>104000</v>
      </c>
      <c r="V200" s="117" t="s">
        <v>3360</v>
      </c>
    </row>
    <row r="201" spans="1:23" ht="75" x14ac:dyDescent="0.2">
      <c r="A201" s="116">
        <f t="shared" ca="1" si="7"/>
        <v>188</v>
      </c>
      <c r="B201" s="116" t="s">
        <v>3925</v>
      </c>
      <c r="C201" s="116" t="s">
        <v>3605</v>
      </c>
      <c r="D201" s="116" t="s">
        <v>3606</v>
      </c>
      <c r="E201" s="116">
        <v>62880</v>
      </c>
      <c r="F201" s="117" t="str">
        <f t="shared" si="8"/>
        <v>4-OZO-16-62880</v>
      </c>
      <c r="G201" s="116" t="s">
        <v>3925</v>
      </c>
      <c r="H201" s="126" t="s">
        <v>3926</v>
      </c>
      <c r="I201" s="126" t="s">
        <v>3673</v>
      </c>
      <c r="J201" s="250" t="s">
        <v>4431</v>
      </c>
      <c r="K201" s="250" t="s">
        <v>4431</v>
      </c>
      <c r="L201" s="119" t="s">
        <v>3530</v>
      </c>
      <c r="M201" s="253">
        <v>6039.28</v>
      </c>
      <c r="N201" s="253">
        <v>6039.28</v>
      </c>
      <c r="O201" s="253">
        <v>6039.28</v>
      </c>
      <c r="P201" s="121" t="s">
        <v>3530</v>
      </c>
      <c r="Q201" s="124"/>
      <c r="R201" s="124"/>
      <c r="S201" s="125"/>
      <c r="T201" s="125"/>
      <c r="U201" s="122">
        <f t="shared" si="9"/>
        <v>6039.28</v>
      </c>
      <c r="V201" s="117" t="s">
        <v>3360</v>
      </c>
    </row>
    <row r="202" spans="1:23" ht="60" x14ac:dyDescent="0.2">
      <c r="A202" s="116">
        <f t="shared" ca="1" si="7"/>
        <v>189</v>
      </c>
      <c r="B202" s="116" t="s">
        <v>3927</v>
      </c>
      <c r="C202" s="116" t="s">
        <v>3605</v>
      </c>
      <c r="D202" s="116" t="s">
        <v>3606</v>
      </c>
      <c r="E202" s="116">
        <v>62881</v>
      </c>
      <c r="F202" s="117" t="str">
        <f t="shared" si="8"/>
        <v>4-OZO-16-62881</v>
      </c>
      <c r="G202" s="116" t="s">
        <v>3927</v>
      </c>
      <c r="H202" s="126" t="s">
        <v>3928</v>
      </c>
      <c r="I202" s="126" t="s">
        <v>4461</v>
      </c>
      <c r="J202" s="250" t="s">
        <v>4431</v>
      </c>
      <c r="K202" s="250" t="s">
        <v>4431</v>
      </c>
      <c r="L202" s="119" t="s">
        <v>3530</v>
      </c>
      <c r="M202" s="253">
        <v>7271.68</v>
      </c>
      <c r="N202" s="253">
        <v>7271.68</v>
      </c>
      <c r="O202" s="253">
        <v>7271.68</v>
      </c>
      <c r="P202" s="121" t="s">
        <v>3530</v>
      </c>
      <c r="Q202" s="124"/>
      <c r="R202" s="124"/>
      <c r="S202" s="125"/>
      <c r="T202" s="125"/>
      <c r="U202" s="122">
        <f t="shared" si="9"/>
        <v>7271.68</v>
      </c>
      <c r="V202" s="117" t="s">
        <v>3360</v>
      </c>
    </row>
    <row r="203" spans="1:23" ht="60" x14ac:dyDescent="0.2">
      <c r="A203" s="116">
        <f t="shared" ca="1" si="7"/>
        <v>190</v>
      </c>
      <c r="B203" s="116" t="s">
        <v>3929</v>
      </c>
      <c r="C203" s="116" t="s">
        <v>3609</v>
      </c>
      <c r="D203" s="116" t="s">
        <v>3610</v>
      </c>
      <c r="E203" s="116">
        <v>62882</v>
      </c>
      <c r="F203" s="117" t="str">
        <f t="shared" si="8"/>
        <v>4-Pec-16-62882</v>
      </c>
      <c r="G203" s="116" t="s">
        <v>3929</v>
      </c>
      <c r="H203" s="126" t="s">
        <v>3930</v>
      </c>
      <c r="I203" s="126" t="s">
        <v>3646</v>
      </c>
      <c r="J203" s="250" t="s">
        <v>4431</v>
      </c>
      <c r="K203" s="250" t="s">
        <v>4431</v>
      </c>
      <c r="L203" s="119" t="s">
        <v>3530</v>
      </c>
      <c r="M203" s="253">
        <v>54772.639999999999</v>
      </c>
      <c r="N203" s="253">
        <v>54772.639999999999</v>
      </c>
      <c r="O203" s="253">
        <v>54772.639999999999</v>
      </c>
      <c r="P203" s="121" t="s">
        <v>3530</v>
      </c>
      <c r="Q203" s="124"/>
      <c r="R203" s="124"/>
      <c r="S203" s="125"/>
      <c r="T203" s="125"/>
      <c r="U203" s="122">
        <f t="shared" si="9"/>
        <v>54772.639999999999</v>
      </c>
      <c r="V203" s="117" t="s">
        <v>3360</v>
      </c>
    </row>
    <row r="204" spans="1:23" ht="75" x14ac:dyDescent="0.2">
      <c r="A204" s="116">
        <f t="shared" ca="1" si="7"/>
        <v>191</v>
      </c>
      <c r="B204" s="116" t="s">
        <v>3931</v>
      </c>
      <c r="C204" s="116" t="s">
        <v>3932</v>
      </c>
      <c r="D204" s="116" t="s">
        <v>3933</v>
      </c>
      <c r="E204" s="116">
        <v>62883</v>
      </c>
      <c r="F204" s="117" t="str">
        <f t="shared" si="8"/>
        <v>6-GEN-16-62883</v>
      </c>
      <c r="G204" s="116" t="s">
        <v>3931</v>
      </c>
      <c r="H204" s="132" t="s">
        <v>3934</v>
      </c>
      <c r="I204" s="126" t="s">
        <v>3670</v>
      </c>
      <c r="J204" s="250" t="s">
        <v>4431</v>
      </c>
      <c r="K204" s="250" t="s">
        <v>4431</v>
      </c>
      <c r="L204" s="119" t="s">
        <v>3530</v>
      </c>
      <c r="M204" s="253">
        <v>260000</v>
      </c>
      <c r="N204" s="253">
        <v>260000</v>
      </c>
      <c r="O204" s="253">
        <v>260000</v>
      </c>
      <c r="P204" s="121" t="s">
        <v>3530</v>
      </c>
      <c r="Q204" s="124"/>
      <c r="R204" s="124"/>
      <c r="S204" s="125"/>
      <c r="T204" s="125"/>
      <c r="U204" s="122">
        <f t="shared" si="9"/>
        <v>260000</v>
      </c>
      <c r="V204" s="117" t="s">
        <v>3360</v>
      </c>
      <c r="W204" s="110"/>
    </row>
    <row r="205" spans="1:23" ht="90" x14ac:dyDescent="0.2">
      <c r="A205" s="116">
        <f t="shared" ca="1" si="7"/>
        <v>192</v>
      </c>
      <c r="B205" s="116" t="s">
        <v>3935</v>
      </c>
      <c r="C205" s="116" t="s">
        <v>3932</v>
      </c>
      <c r="D205" s="116" t="s">
        <v>3933</v>
      </c>
      <c r="E205" s="116">
        <v>62884</v>
      </c>
      <c r="F205" s="117" t="str">
        <f t="shared" si="8"/>
        <v>6-GEN-16-62884</v>
      </c>
      <c r="G205" s="116" t="s">
        <v>3935</v>
      </c>
      <c r="H205" s="132" t="s">
        <v>3936</v>
      </c>
      <c r="I205" s="126" t="s">
        <v>3914</v>
      </c>
      <c r="J205" s="250" t="s">
        <v>4431</v>
      </c>
      <c r="K205" s="250" t="s">
        <v>4431</v>
      </c>
      <c r="L205" s="119" t="s">
        <v>3530</v>
      </c>
      <c r="M205" s="253">
        <v>19922.240000000002</v>
      </c>
      <c r="N205" s="253">
        <v>19922.240000000002</v>
      </c>
      <c r="O205" s="253">
        <v>19922.240000000002</v>
      </c>
      <c r="P205" s="121" t="s">
        <v>3530</v>
      </c>
      <c r="Q205" s="124"/>
      <c r="R205" s="124"/>
      <c r="S205" s="125"/>
      <c r="T205" s="125"/>
      <c r="U205" s="122">
        <f t="shared" si="9"/>
        <v>19922.240000000002</v>
      </c>
      <c r="V205" s="117" t="s">
        <v>3360</v>
      </c>
      <c r="W205" s="110"/>
    </row>
    <row r="206" spans="1:23" ht="105" x14ac:dyDescent="0.2">
      <c r="A206" s="116">
        <f t="shared" ca="1" si="7"/>
        <v>193</v>
      </c>
      <c r="B206" s="116" t="s">
        <v>3937</v>
      </c>
      <c r="C206" s="116" t="s">
        <v>3932</v>
      </c>
      <c r="D206" s="116" t="s">
        <v>3933</v>
      </c>
      <c r="E206" s="116">
        <v>62885</v>
      </c>
      <c r="F206" s="117" t="str">
        <f t="shared" si="8"/>
        <v>6-GEN-16-62885</v>
      </c>
      <c r="G206" s="116" t="s">
        <v>3937</v>
      </c>
      <c r="H206" s="132" t="s">
        <v>3938</v>
      </c>
      <c r="I206" s="132" t="s">
        <v>3939</v>
      </c>
      <c r="J206" s="250" t="s">
        <v>4431</v>
      </c>
      <c r="K206" s="250" t="s">
        <v>4431</v>
      </c>
      <c r="L206" s="119" t="s">
        <v>3530</v>
      </c>
      <c r="M206" s="253">
        <v>5254.08</v>
      </c>
      <c r="N206" s="253">
        <v>5254.08</v>
      </c>
      <c r="O206" s="253">
        <v>5254.08</v>
      </c>
      <c r="P206" s="121" t="s">
        <v>3530</v>
      </c>
      <c r="Q206" s="124"/>
      <c r="R206" s="124"/>
      <c r="S206" s="125"/>
      <c r="T206" s="125"/>
      <c r="U206" s="122">
        <f t="shared" si="9"/>
        <v>5254.08</v>
      </c>
      <c r="V206" s="117" t="s">
        <v>3360</v>
      </c>
      <c r="W206" s="110"/>
    </row>
    <row r="207" spans="1:23" ht="105" x14ac:dyDescent="0.2">
      <c r="A207" s="116">
        <f t="shared" ca="1" si="7"/>
        <v>194</v>
      </c>
      <c r="B207" s="116" t="s">
        <v>3940</v>
      </c>
      <c r="C207" s="116" t="s">
        <v>3932</v>
      </c>
      <c r="D207" s="116" t="s">
        <v>3933</v>
      </c>
      <c r="E207" s="116">
        <v>62886</v>
      </c>
      <c r="F207" s="117" t="str">
        <f t="shared" si="8"/>
        <v>6-GEN-16-62886</v>
      </c>
      <c r="G207" s="116" t="s">
        <v>3940</v>
      </c>
      <c r="H207" s="132" t="s">
        <v>3941</v>
      </c>
      <c r="I207" s="132" t="s">
        <v>3673</v>
      </c>
      <c r="J207" s="250" t="s">
        <v>4431</v>
      </c>
      <c r="K207" s="250" t="s">
        <v>4431</v>
      </c>
      <c r="L207" s="119" t="s">
        <v>3530</v>
      </c>
      <c r="M207" s="253">
        <v>110258.72</v>
      </c>
      <c r="N207" s="253">
        <v>110258.72</v>
      </c>
      <c r="O207" s="253">
        <v>110258.72</v>
      </c>
      <c r="P207" s="121" t="s">
        <v>3530</v>
      </c>
      <c r="Q207" s="124"/>
      <c r="R207" s="124"/>
      <c r="S207" s="125"/>
      <c r="T207" s="125"/>
      <c r="U207" s="122">
        <f t="shared" si="9"/>
        <v>110258.72</v>
      </c>
      <c r="V207" s="117" t="s">
        <v>3360</v>
      </c>
    </row>
    <row r="208" spans="1:23" ht="60" x14ac:dyDescent="0.2">
      <c r="A208" s="116">
        <f t="shared" ca="1" si="7"/>
        <v>195</v>
      </c>
      <c r="B208" s="116" t="s">
        <v>3942</v>
      </c>
      <c r="C208" s="116" t="s">
        <v>3943</v>
      </c>
      <c r="D208" s="116" t="s">
        <v>3944</v>
      </c>
      <c r="E208" s="116">
        <v>62887</v>
      </c>
      <c r="F208" s="117" t="str">
        <f t="shared" si="8"/>
        <v>6-VIC-16-62887</v>
      </c>
      <c r="G208" s="116" t="s">
        <v>3942</v>
      </c>
      <c r="H208" s="132" t="s">
        <v>3945</v>
      </c>
      <c r="I208" s="126" t="s">
        <v>3622</v>
      </c>
      <c r="J208" s="250" t="s">
        <v>4431</v>
      </c>
      <c r="K208" s="250" t="s">
        <v>4431</v>
      </c>
      <c r="L208" s="119" t="s">
        <v>3530</v>
      </c>
      <c r="M208" s="253">
        <v>13783.12</v>
      </c>
      <c r="N208" s="253">
        <v>13783.12</v>
      </c>
      <c r="O208" s="253">
        <v>13783.12</v>
      </c>
      <c r="P208" s="121" t="s">
        <v>3530</v>
      </c>
      <c r="Q208" s="252"/>
      <c r="R208" s="125"/>
      <c r="S208" s="125"/>
      <c r="T208" s="117"/>
      <c r="U208" s="122">
        <f t="shared" si="9"/>
        <v>13783.12</v>
      </c>
      <c r="V208" s="117" t="s">
        <v>3360</v>
      </c>
    </row>
    <row r="209" spans="1:22" ht="60" x14ac:dyDescent="0.2">
      <c r="A209" s="116">
        <f t="shared" ca="1" si="7"/>
        <v>196</v>
      </c>
      <c r="B209" s="116" t="s">
        <v>3946</v>
      </c>
      <c r="C209" s="116" t="s">
        <v>3943</v>
      </c>
      <c r="D209" s="116" t="s">
        <v>3944</v>
      </c>
      <c r="E209" s="116">
        <v>62888</v>
      </c>
      <c r="F209" s="117" t="str">
        <f t="shared" si="8"/>
        <v>6-VIC-16-62888</v>
      </c>
      <c r="G209" s="116" t="s">
        <v>3946</v>
      </c>
      <c r="H209" s="132" t="s">
        <v>3947</v>
      </c>
      <c r="I209" s="132" t="s">
        <v>3948</v>
      </c>
      <c r="J209" s="250" t="s">
        <v>4431</v>
      </c>
      <c r="K209" s="250" t="s">
        <v>4431</v>
      </c>
      <c r="L209" s="119" t="s">
        <v>3530</v>
      </c>
      <c r="M209" s="253">
        <v>176389.2</v>
      </c>
      <c r="N209" s="253">
        <v>176389.2</v>
      </c>
      <c r="O209" s="253">
        <v>176389.2</v>
      </c>
      <c r="P209" s="121" t="s">
        <v>3530</v>
      </c>
      <c r="Q209" s="252"/>
      <c r="R209" s="125"/>
      <c r="S209" s="125"/>
      <c r="T209" s="117"/>
      <c r="U209" s="122">
        <f t="shared" si="9"/>
        <v>176389.2</v>
      </c>
      <c r="V209" s="117" t="s">
        <v>3360</v>
      </c>
    </row>
    <row r="210" spans="1:22" ht="60" x14ac:dyDescent="0.2">
      <c r="A210" s="116">
        <f t="shared" ref="A210:A215" ca="1" si="10">OFFSET(A210,-1,0)+1</f>
        <v>197</v>
      </c>
      <c r="B210" s="116" t="s">
        <v>3949</v>
      </c>
      <c r="C210" s="116" t="s">
        <v>3950</v>
      </c>
      <c r="D210" s="116" t="s">
        <v>3951</v>
      </c>
      <c r="E210" s="116">
        <v>62889</v>
      </c>
      <c r="F210" s="117" t="str">
        <f t="shared" si="8"/>
        <v>6-SEG-16-62889</v>
      </c>
      <c r="G210" s="116" t="s">
        <v>3949</v>
      </c>
      <c r="H210" s="132" t="s">
        <v>3952</v>
      </c>
      <c r="I210" s="126" t="s">
        <v>3622</v>
      </c>
      <c r="J210" s="250" t="s">
        <v>4431</v>
      </c>
      <c r="K210" s="250" t="s">
        <v>4431</v>
      </c>
      <c r="L210" s="119" t="s">
        <v>3530</v>
      </c>
      <c r="M210" s="253">
        <v>3895.84</v>
      </c>
      <c r="N210" s="253">
        <v>3895.84</v>
      </c>
      <c r="O210" s="253">
        <v>3895.84</v>
      </c>
      <c r="P210" s="121" t="s">
        <v>3530</v>
      </c>
      <c r="Q210" s="252"/>
      <c r="R210" s="125"/>
      <c r="S210" s="125"/>
      <c r="T210" s="117"/>
      <c r="U210" s="122">
        <f t="shared" si="9"/>
        <v>3895.84</v>
      </c>
      <c r="V210" s="117" t="s">
        <v>3360</v>
      </c>
    </row>
    <row r="211" spans="1:22" ht="60" x14ac:dyDescent="0.2">
      <c r="A211" s="116">
        <f t="shared" ca="1" si="10"/>
        <v>198</v>
      </c>
      <c r="B211" s="116" t="s">
        <v>3953</v>
      </c>
      <c r="C211" s="116" t="s">
        <v>3950</v>
      </c>
      <c r="D211" s="116" t="s">
        <v>3951</v>
      </c>
      <c r="E211" s="116">
        <v>62890</v>
      </c>
      <c r="F211" s="117" t="str">
        <f t="shared" si="8"/>
        <v>6-SEG-16-62890</v>
      </c>
      <c r="G211" s="116" t="s">
        <v>3953</v>
      </c>
      <c r="H211" s="132" t="s">
        <v>3954</v>
      </c>
      <c r="I211" s="126" t="s">
        <v>3955</v>
      </c>
      <c r="J211" s="250" t="s">
        <v>4431</v>
      </c>
      <c r="K211" s="250" t="s">
        <v>4431</v>
      </c>
      <c r="L211" s="119" t="s">
        <v>3530</v>
      </c>
      <c r="M211" s="253">
        <v>161000</v>
      </c>
      <c r="N211" s="253">
        <v>161000</v>
      </c>
      <c r="O211" s="253">
        <v>161000</v>
      </c>
      <c r="P211" s="121" t="s">
        <v>3530</v>
      </c>
      <c r="Q211" s="252"/>
      <c r="R211" s="125"/>
      <c r="S211" s="125"/>
      <c r="T211" s="117"/>
      <c r="U211" s="122">
        <f t="shared" si="9"/>
        <v>161000</v>
      </c>
      <c r="V211" s="117" t="s">
        <v>3360</v>
      </c>
    </row>
    <row r="212" spans="1:22" ht="75" x14ac:dyDescent="0.2">
      <c r="A212" s="116">
        <f t="shared" ca="1" si="10"/>
        <v>199</v>
      </c>
      <c r="B212" s="116" t="s">
        <v>3956</v>
      </c>
      <c r="C212" s="116" t="s">
        <v>3950</v>
      </c>
      <c r="D212" s="116" t="s">
        <v>3951</v>
      </c>
      <c r="E212" s="116">
        <v>62891</v>
      </c>
      <c r="F212" s="117" t="str">
        <f t="shared" si="8"/>
        <v>6-SEG-16-62891</v>
      </c>
      <c r="G212" s="116" t="s">
        <v>3956</v>
      </c>
      <c r="H212" s="132" t="s">
        <v>3957</v>
      </c>
      <c r="I212" s="132" t="s">
        <v>3673</v>
      </c>
      <c r="J212" s="250" t="s">
        <v>4431</v>
      </c>
      <c r="K212" s="250" t="s">
        <v>4431</v>
      </c>
      <c r="L212" s="119" t="s">
        <v>3530</v>
      </c>
      <c r="M212" s="253">
        <v>10095.280000000001</v>
      </c>
      <c r="N212" s="253">
        <v>10095.280000000001</v>
      </c>
      <c r="O212" s="253">
        <v>10095.280000000001</v>
      </c>
      <c r="P212" s="121" t="s">
        <v>3530</v>
      </c>
      <c r="Q212" s="252"/>
      <c r="R212" s="125"/>
      <c r="S212" s="125"/>
      <c r="T212" s="117"/>
      <c r="U212" s="122">
        <f t="shared" si="9"/>
        <v>10095.280000000001</v>
      </c>
      <c r="V212" s="117" t="s">
        <v>3360</v>
      </c>
    </row>
    <row r="213" spans="1:22" ht="30" x14ac:dyDescent="0.2">
      <c r="A213" s="116">
        <f t="shared" ca="1" si="10"/>
        <v>200</v>
      </c>
      <c r="B213" s="119" t="s">
        <v>3958</v>
      </c>
      <c r="C213" s="119" t="s">
        <v>3959</v>
      </c>
      <c r="D213" s="119" t="s">
        <v>3960</v>
      </c>
      <c r="E213" s="116">
        <v>62892</v>
      </c>
      <c r="F213" s="117" t="str">
        <f t="shared" si="8"/>
        <v>ST-TEST-16-62892</v>
      </c>
      <c r="G213" s="119" t="s">
        <v>3958</v>
      </c>
      <c r="H213" s="118" t="s">
        <v>3961</v>
      </c>
      <c r="I213" s="119" t="s">
        <v>3962</v>
      </c>
      <c r="J213" s="250" t="s">
        <v>4431</v>
      </c>
      <c r="K213" s="250" t="s">
        <v>4431</v>
      </c>
      <c r="L213" s="119" t="s">
        <v>3530</v>
      </c>
      <c r="M213" s="251">
        <v>455199.82</v>
      </c>
      <c r="N213" s="251">
        <v>455199.82</v>
      </c>
      <c r="O213" s="251">
        <v>455199.82</v>
      </c>
      <c r="P213" s="121" t="s">
        <v>3530</v>
      </c>
      <c r="Q213" s="252"/>
      <c r="R213" s="121"/>
      <c r="S213" s="122"/>
      <c r="T213" s="122"/>
      <c r="U213" s="122">
        <f t="shared" si="9"/>
        <v>455199.82</v>
      </c>
      <c r="V213" s="117" t="s">
        <v>3360</v>
      </c>
    </row>
    <row r="214" spans="1:22" ht="30" x14ac:dyDescent="0.2">
      <c r="A214" s="116">
        <f t="shared" ca="1" si="10"/>
        <v>201</v>
      </c>
      <c r="B214" s="117" t="s">
        <v>3963</v>
      </c>
      <c r="C214" s="117" t="s">
        <v>3514</v>
      </c>
      <c r="D214" s="117" t="s">
        <v>3515</v>
      </c>
      <c r="E214" s="116">
        <v>62893</v>
      </c>
      <c r="F214" s="117" t="str">
        <f t="shared" si="8"/>
        <v>ST-PM-16-62893</v>
      </c>
      <c r="G214" s="117" t="s">
        <v>3963</v>
      </c>
      <c r="H214" s="118" t="s">
        <v>4432</v>
      </c>
      <c r="I214" s="119" t="s">
        <v>3517</v>
      </c>
      <c r="J214" s="250" t="s">
        <v>4431</v>
      </c>
      <c r="K214" s="250" t="s">
        <v>4431</v>
      </c>
      <c r="L214" s="119" t="s">
        <v>3530</v>
      </c>
      <c r="M214" s="251">
        <f>0.0514*12000000</f>
        <v>616800</v>
      </c>
      <c r="N214" s="251">
        <f>0.0514*12000000</f>
        <v>616800</v>
      </c>
      <c r="O214" s="251">
        <f>0.0514*12000000</f>
        <v>616800</v>
      </c>
      <c r="P214" s="121" t="s">
        <v>3530</v>
      </c>
      <c r="Q214" s="252"/>
      <c r="R214" s="121"/>
      <c r="S214" s="122"/>
      <c r="T214" s="122"/>
      <c r="U214" s="122">
        <f t="shared" si="9"/>
        <v>616800</v>
      </c>
      <c r="V214" s="117" t="s">
        <v>3360</v>
      </c>
    </row>
    <row r="215" spans="1:22" ht="45" x14ac:dyDescent="0.2">
      <c r="A215" s="116">
        <f t="shared" ca="1" si="10"/>
        <v>202</v>
      </c>
      <c r="B215" s="131" t="s">
        <v>3964</v>
      </c>
      <c r="C215" s="131" t="s">
        <v>3519</v>
      </c>
      <c r="D215" s="131" t="s">
        <v>3520</v>
      </c>
      <c r="E215" s="116">
        <v>62894</v>
      </c>
      <c r="F215" s="117" t="str">
        <f t="shared" si="8"/>
        <v>ST-CON-16-62894</v>
      </c>
      <c r="G215" s="131" t="s">
        <v>3964</v>
      </c>
      <c r="H215" s="126" t="s">
        <v>3521</v>
      </c>
      <c r="I215" s="126" t="s">
        <v>3522</v>
      </c>
      <c r="J215" s="256" t="s">
        <v>4431</v>
      </c>
      <c r="K215" s="256" t="s">
        <v>4431</v>
      </c>
      <c r="L215" s="119" t="s">
        <v>3530</v>
      </c>
      <c r="M215" s="253">
        <f>2100000-247845.44</f>
        <v>1852154.56</v>
      </c>
      <c r="N215" s="253">
        <f>2100000-247845.44</f>
        <v>1852154.56</v>
      </c>
      <c r="O215" s="253">
        <f>21000000-19203813.45</f>
        <v>1796186.5500000007</v>
      </c>
      <c r="P215" s="121" t="s">
        <v>3530</v>
      </c>
      <c r="Q215" s="124"/>
      <c r="R215" s="124"/>
      <c r="S215" s="125"/>
      <c r="T215" s="125"/>
      <c r="U215" s="122">
        <f t="shared" si="9"/>
        <v>1796186.5500000007</v>
      </c>
      <c r="V215" s="117" t="s">
        <v>3360</v>
      </c>
    </row>
    <row r="216" spans="1:22" ht="16.5" thickBot="1" x14ac:dyDescent="0.25">
      <c r="H216" s="139"/>
      <c r="I216" s="139"/>
      <c r="J216" s="246"/>
      <c r="K216" s="246"/>
      <c r="L216" s="105" t="s">
        <v>38</v>
      </c>
      <c r="M216" s="264">
        <f>SUM(M8:M215)</f>
        <v>38778877.000000015</v>
      </c>
      <c r="N216" s="264">
        <f>SUM(N8:N215)</f>
        <v>38778877.000000015</v>
      </c>
      <c r="O216" s="264">
        <f>SUM(O8:O215)-(O63)-(O119)</f>
        <v>38778876.990000039</v>
      </c>
      <c r="S216" s="141">
        <f>SUM(S199:S207)</f>
        <v>0</v>
      </c>
      <c r="T216" s="142">
        <f>SUM(T199:T207)</f>
        <v>0</v>
      </c>
      <c r="U216" s="143">
        <f t="shared" si="9"/>
        <v>38778876.990000039</v>
      </c>
      <c r="V216" s="144"/>
    </row>
    <row r="235" spans="13:14" s="105" customFormat="1" x14ac:dyDescent="0.2">
      <c r="M235" s="241"/>
      <c r="N235" s="241"/>
    </row>
  </sheetData>
  <mergeCells count="24">
    <mergeCell ref="N5:N7"/>
    <mergeCell ref="H1:I1"/>
    <mergeCell ref="H2:I2"/>
    <mergeCell ref="H3:I3"/>
    <mergeCell ref="A5:A7"/>
    <mergeCell ref="B5:B7"/>
    <mergeCell ref="C5:C7"/>
    <mergeCell ref="D5:D7"/>
    <mergeCell ref="E5:E7"/>
    <mergeCell ref="F5:F7"/>
    <mergeCell ref="G5:G7"/>
    <mergeCell ref="H5:H7"/>
    <mergeCell ref="I5:I7"/>
    <mergeCell ref="J5:J7"/>
    <mergeCell ref="L5:L7"/>
    <mergeCell ref="M5:M7"/>
    <mergeCell ref="U5:U7"/>
    <mergeCell ref="V5:V7"/>
    <mergeCell ref="O5:O7"/>
    <mergeCell ref="P5:P7"/>
    <mergeCell ref="Q5:Q7"/>
    <mergeCell ref="R5:R7"/>
    <mergeCell ref="S5:S7"/>
    <mergeCell ref="T5:T7"/>
  </mergeCells>
  <pageMargins left="0.25" right="0.25" top="0.75" bottom="0.75" header="0.3" footer="0.3"/>
  <pageSetup paperSize="5" scale="40" fitToHeight="0"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topLeftCell="B1" workbookViewId="0">
      <selection activeCell="B25" sqref="B25:N25"/>
    </sheetView>
  </sheetViews>
  <sheetFormatPr defaultColWidth="8.77734375" defaultRowHeight="15" x14ac:dyDescent="0.2"/>
  <cols>
    <col min="1" max="1" width="10.109375" style="148" customWidth="1"/>
    <col min="2" max="2" width="13.88671875" style="148" customWidth="1"/>
    <col min="3" max="3" width="24" style="148" customWidth="1"/>
    <col min="4" max="4" width="51.33203125" style="148" customWidth="1"/>
    <col min="5" max="5" width="18" style="148" customWidth="1"/>
    <col min="6" max="6" width="14.5546875" style="148" customWidth="1"/>
    <col min="7" max="7" width="14.33203125" style="148" customWidth="1"/>
    <col min="8" max="9" width="12.88671875" style="148" customWidth="1"/>
    <col min="10" max="10" width="13.33203125" style="148" customWidth="1"/>
    <col min="11" max="11" width="12.88671875" style="148" customWidth="1"/>
    <col min="12" max="13" width="13.21875" style="148" customWidth="1"/>
    <col min="14" max="14" width="17" style="148" customWidth="1"/>
    <col min="15" max="15" width="12.109375" style="148" customWidth="1"/>
    <col min="16" max="16" width="11.5546875" style="148" customWidth="1"/>
    <col min="17" max="17" width="9.6640625" style="148" bestFit="1" customWidth="1"/>
    <col min="18" max="18" width="7.77734375" style="148" customWidth="1"/>
    <col min="19" max="19" width="12.6640625" style="148" customWidth="1"/>
    <col min="20" max="21" width="12.5546875" style="148" customWidth="1"/>
    <col min="22" max="16384" width="8.77734375" style="148"/>
  </cols>
  <sheetData>
    <row r="1" spans="1:14" ht="15.75" x14ac:dyDescent="0.25">
      <c r="B1" s="265" t="s">
        <v>3</v>
      </c>
      <c r="C1" s="866" t="s">
        <v>3342</v>
      </c>
      <c r="D1" s="867"/>
      <c r="E1" s="108"/>
      <c r="I1" s="149"/>
    </row>
    <row r="2" spans="1:14" ht="15.75" x14ac:dyDescent="0.25">
      <c r="B2" s="265" t="s">
        <v>4</v>
      </c>
      <c r="C2" s="878">
        <v>42444</v>
      </c>
      <c r="D2" s="879"/>
      <c r="E2" s="266"/>
      <c r="G2" s="149"/>
      <c r="H2" s="151"/>
      <c r="I2" s="149"/>
      <c r="J2" s="149"/>
      <c r="M2" s="267"/>
    </row>
    <row r="3" spans="1:14" ht="15.75" x14ac:dyDescent="0.25">
      <c r="B3" s="265" t="s">
        <v>5</v>
      </c>
      <c r="C3" s="880" t="s">
        <v>3343</v>
      </c>
      <c r="D3" s="877"/>
      <c r="E3" s="268"/>
    </row>
    <row r="4" spans="1:14" ht="15.75" x14ac:dyDescent="0.25">
      <c r="B4" s="269"/>
      <c r="C4" s="270"/>
      <c r="D4" s="271"/>
      <c r="E4" s="271"/>
    </row>
    <row r="5" spans="1:14" x14ac:dyDescent="0.2">
      <c r="A5" s="914" t="s">
        <v>10</v>
      </c>
      <c r="B5" s="884" t="s">
        <v>27</v>
      </c>
      <c r="C5" s="885"/>
      <c r="D5" s="885"/>
      <c r="E5" s="885"/>
      <c r="F5" s="885"/>
      <c r="G5" s="885"/>
      <c r="H5" s="885"/>
      <c r="I5" s="885"/>
      <c r="J5" s="885"/>
      <c r="K5" s="885"/>
      <c r="L5" s="885"/>
      <c r="M5" s="885"/>
      <c r="N5" s="886"/>
    </row>
    <row r="6" spans="1:14" x14ac:dyDescent="0.2">
      <c r="A6" s="915"/>
      <c r="B6" s="887"/>
      <c r="C6" s="888"/>
      <c r="D6" s="888"/>
      <c r="E6" s="888"/>
      <c r="F6" s="888"/>
      <c r="G6" s="888"/>
      <c r="H6" s="888"/>
      <c r="I6" s="888"/>
      <c r="J6" s="888"/>
      <c r="K6" s="888"/>
      <c r="L6" s="888"/>
      <c r="M6" s="888"/>
      <c r="N6" s="889"/>
    </row>
    <row r="7" spans="1:14" s="271" customFormat="1" x14ac:dyDescent="0.2">
      <c r="A7" s="916"/>
      <c r="B7" s="890"/>
      <c r="C7" s="891"/>
      <c r="D7" s="891"/>
      <c r="E7" s="891"/>
      <c r="F7" s="891"/>
      <c r="G7" s="891"/>
      <c r="H7" s="891"/>
      <c r="I7" s="891"/>
      <c r="J7" s="891"/>
      <c r="K7" s="891"/>
      <c r="L7" s="891"/>
      <c r="M7" s="891"/>
      <c r="N7" s="892"/>
    </row>
    <row r="8" spans="1:14" s="271" customFormat="1" x14ac:dyDescent="0.2">
      <c r="A8" s="272" t="s">
        <v>4501</v>
      </c>
      <c r="B8" s="866" t="s">
        <v>4502</v>
      </c>
      <c r="C8" s="875"/>
      <c r="D8" s="875"/>
      <c r="E8" s="875"/>
      <c r="F8" s="875"/>
      <c r="G8" s="875"/>
      <c r="H8" s="875"/>
      <c r="I8" s="875"/>
      <c r="J8" s="875"/>
      <c r="K8" s="875"/>
      <c r="L8" s="875"/>
      <c r="M8" s="875"/>
      <c r="N8" s="867"/>
    </row>
    <row r="9" spans="1:14" s="271" customFormat="1" x14ac:dyDescent="0.2">
      <c r="A9" s="272" t="s">
        <v>4503</v>
      </c>
      <c r="B9" s="866" t="s">
        <v>4504</v>
      </c>
      <c r="C9" s="875"/>
      <c r="D9" s="875"/>
      <c r="E9" s="875"/>
      <c r="F9" s="875"/>
      <c r="G9" s="875"/>
      <c r="H9" s="875"/>
      <c r="I9" s="875"/>
      <c r="J9" s="875"/>
      <c r="K9" s="875"/>
      <c r="L9" s="875"/>
      <c r="M9" s="875"/>
      <c r="N9" s="867"/>
    </row>
    <row r="10" spans="1:14" s="271" customFormat="1" x14ac:dyDescent="0.2">
      <c r="A10" s="273">
        <v>3</v>
      </c>
      <c r="B10" s="866" t="s">
        <v>4505</v>
      </c>
      <c r="C10" s="875"/>
      <c r="D10" s="875"/>
      <c r="E10" s="875"/>
      <c r="F10" s="875"/>
      <c r="G10" s="875"/>
      <c r="H10" s="875"/>
      <c r="I10" s="875"/>
      <c r="J10" s="875"/>
      <c r="K10" s="875"/>
      <c r="L10" s="875"/>
      <c r="M10" s="875"/>
      <c r="N10" s="867"/>
    </row>
    <row r="11" spans="1:14" s="271" customFormat="1" x14ac:dyDescent="0.2">
      <c r="A11" s="273">
        <v>49</v>
      </c>
      <c r="B11" s="866" t="s">
        <v>4506</v>
      </c>
      <c r="C11" s="875"/>
      <c r="D11" s="875"/>
      <c r="E11" s="875"/>
      <c r="F11" s="875"/>
      <c r="G11" s="875"/>
      <c r="H11" s="875"/>
      <c r="I11" s="875"/>
      <c r="J11" s="875"/>
      <c r="K11" s="875"/>
      <c r="L11" s="875"/>
      <c r="M11" s="875"/>
      <c r="N11" s="867"/>
    </row>
    <row r="12" spans="1:14" s="271" customFormat="1" x14ac:dyDescent="0.2">
      <c r="A12" s="273">
        <v>50</v>
      </c>
      <c r="B12" s="866" t="s">
        <v>4507</v>
      </c>
      <c r="C12" s="875"/>
      <c r="D12" s="875"/>
      <c r="E12" s="875"/>
      <c r="F12" s="875"/>
      <c r="G12" s="875"/>
      <c r="H12" s="875"/>
      <c r="I12" s="875"/>
      <c r="J12" s="875"/>
      <c r="K12" s="875"/>
      <c r="L12" s="875"/>
      <c r="M12" s="875"/>
      <c r="N12" s="867"/>
    </row>
    <row r="13" spans="1:14" s="271" customFormat="1" x14ac:dyDescent="0.2">
      <c r="A13" s="274">
        <v>51</v>
      </c>
      <c r="B13" s="866" t="s">
        <v>4508</v>
      </c>
      <c r="C13" s="875"/>
      <c r="D13" s="875"/>
      <c r="E13" s="875"/>
      <c r="F13" s="875"/>
      <c r="G13" s="875"/>
      <c r="H13" s="875"/>
      <c r="I13" s="875"/>
      <c r="J13" s="875"/>
      <c r="K13" s="875"/>
      <c r="L13" s="875"/>
      <c r="M13" s="875"/>
      <c r="N13" s="867"/>
    </row>
    <row r="14" spans="1:14" s="271" customFormat="1" x14ac:dyDescent="0.2">
      <c r="A14" s="274"/>
      <c r="B14" s="866" t="s">
        <v>4509</v>
      </c>
      <c r="C14" s="875"/>
      <c r="D14" s="875"/>
      <c r="E14" s="875"/>
      <c r="F14" s="875"/>
      <c r="G14" s="875"/>
      <c r="H14" s="875"/>
      <c r="I14" s="875"/>
      <c r="J14" s="875"/>
      <c r="K14" s="875"/>
      <c r="L14" s="875"/>
      <c r="M14" s="875"/>
      <c r="N14" s="867"/>
    </row>
    <row r="15" spans="1:14" s="271" customFormat="1" x14ac:dyDescent="0.2">
      <c r="A15" s="274">
        <v>52</v>
      </c>
      <c r="B15" s="866" t="s">
        <v>4510</v>
      </c>
      <c r="C15" s="875"/>
      <c r="D15" s="875"/>
      <c r="E15" s="875"/>
      <c r="F15" s="875"/>
      <c r="G15" s="875"/>
      <c r="H15" s="875"/>
      <c r="I15" s="875"/>
      <c r="J15" s="875"/>
      <c r="K15" s="875"/>
      <c r="L15" s="875"/>
      <c r="M15" s="875"/>
      <c r="N15" s="867"/>
    </row>
    <row r="16" spans="1:14" s="271" customFormat="1" x14ac:dyDescent="0.2">
      <c r="A16" s="273" t="s">
        <v>4511</v>
      </c>
      <c r="B16" s="866" t="s">
        <v>4512</v>
      </c>
      <c r="C16" s="876"/>
      <c r="D16" s="876"/>
      <c r="E16" s="876"/>
      <c r="F16" s="876"/>
      <c r="G16" s="876"/>
      <c r="H16" s="876"/>
      <c r="I16" s="876"/>
      <c r="J16" s="876"/>
      <c r="K16" s="876"/>
      <c r="L16" s="876"/>
      <c r="M16" s="876"/>
      <c r="N16" s="877"/>
    </row>
    <row r="17" spans="1:14" s="271" customFormat="1" x14ac:dyDescent="0.2">
      <c r="A17" s="274" t="s">
        <v>4513</v>
      </c>
      <c r="B17" s="866" t="s">
        <v>4514</v>
      </c>
      <c r="C17" s="875"/>
      <c r="D17" s="875"/>
      <c r="E17" s="875"/>
      <c r="F17" s="875"/>
      <c r="G17" s="875"/>
      <c r="H17" s="875"/>
      <c r="I17" s="875"/>
      <c r="J17" s="875"/>
      <c r="K17" s="875"/>
      <c r="L17" s="875"/>
      <c r="M17" s="875"/>
      <c r="N17" s="867"/>
    </row>
    <row r="18" spans="1:14" s="271" customFormat="1" x14ac:dyDescent="0.2">
      <c r="A18" s="274" t="s">
        <v>4515</v>
      </c>
      <c r="B18" s="866" t="s">
        <v>4516</v>
      </c>
      <c r="C18" s="875"/>
      <c r="D18" s="875"/>
      <c r="E18" s="875"/>
      <c r="F18" s="875"/>
      <c r="G18" s="875"/>
      <c r="H18" s="875"/>
      <c r="I18" s="875"/>
      <c r="J18" s="875"/>
      <c r="K18" s="875"/>
      <c r="L18" s="875"/>
      <c r="M18" s="875"/>
      <c r="N18" s="867"/>
    </row>
    <row r="19" spans="1:14" s="271" customFormat="1" x14ac:dyDescent="0.2">
      <c r="A19" s="274" t="s">
        <v>4517</v>
      </c>
      <c r="B19" s="866" t="s">
        <v>4518</v>
      </c>
      <c r="C19" s="876"/>
      <c r="D19" s="876"/>
      <c r="E19" s="876"/>
      <c r="F19" s="876"/>
      <c r="G19" s="876"/>
      <c r="H19" s="876"/>
      <c r="I19" s="876"/>
      <c r="J19" s="876"/>
      <c r="K19" s="876"/>
      <c r="L19" s="876"/>
      <c r="M19" s="876"/>
      <c r="N19" s="877"/>
    </row>
    <row r="20" spans="1:14" s="271" customFormat="1" x14ac:dyDescent="0.2">
      <c r="A20" s="274">
        <v>202</v>
      </c>
      <c r="B20" s="866" t="s">
        <v>4519</v>
      </c>
      <c r="C20" s="875"/>
      <c r="D20" s="875"/>
      <c r="E20" s="875"/>
      <c r="F20" s="875"/>
      <c r="G20" s="875"/>
      <c r="H20" s="875"/>
      <c r="I20" s="875"/>
      <c r="J20" s="875"/>
      <c r="K20" s="875"/>
      <c r="L20" s="875"/>
      <c r="M20" s="875"/>
      <c r="N20" s="867"/>
    </row>
    <row r="21" spans="1:14" s="271" customFormat="1" x14ac:dyDescent="0.2">
      <c r="A21" s="274"/>
      <c r="B21" s="866"/>
      <c r="C21" s="875"/>
      <c r="D21" s="875"/>
      <c r="E21" s="875"/>
      <c r="F21" s="875"/>
      <c r="G21" s="875"/>
      <c r="H21" s="875"/>
      <c r="I21" s="875"/>
      <c r="J21" s="875"/>
      <c r="K21" s="875"/>
      <c r="L21" s="875"/>
      <c r="M21" s="875"/>
      <c r="N21" s="867"/>
    </row>
    <row r="22" spans="1:14" s="271" customFormat="1" x14ac:dyDescent="0.2">
      <c r="A22" s="274"/>
      <c r="B22" s="866"/>
      <c r="C22" s="875"/>
      <c r="D22" s="875"/>
      <c r="E22" s="875"/>
      <c r="F22" s="875"/>
      <c r="G22" s="875"/>
      <c r="H22" s="875"/>
      <c r="I22" s="875"/>
      <c r="J22" s="875"/>
      <c r="K22" s="875"/>
      <c r="L22" s="875"/>
      <c r="M22" s="875"/>
      <c r="N22" s="867"/>
    </row>
    <row r="23" spans="1:14" s="271" customFormat="1" x14ac:dyDescent="0.2">
      <c r="A23" s="274"/>
      <c r="B23" s="866"/>
      <c r="C23" s="875"/>
      <c r="D23" s="875"/>
      <c r="E23" s="875"/>
      <c r="F23" s="875"/>
      <c r="G23" s="875"/>
      <c r="H23" s="875"/>
      <c r="I23" s="875"/>
      <c r="J23" s="875"/>
      <c r="K23" s="875"/>
      <c r="L23" s="875"/>
      <c r="M23" s="875"/>
      <c r="N23" s="867"/>
    </row>
    <row r="24" spans="1:14" s="271" customFormat="1" x14ac:dyDescent="0.2">
      <c r="A24" s="274"/>
      <c r="B24" s="866"/>
      <c r="C24" s="875"/>
      <c r="D24" s="875"/>
      <c r="E24" s="875"/>
      <c r="F24" s="875"/>
      <c r="G24" s="875"/>
      <c r="H24" s="875"/>
      <c r="I24" s="875"/>
      <c r="J24" s="875"/>
      <c r="K24" s="875"/>
      <c r="L24" s="875"/>
      <c r="M24" s="875"/>
      <c r="N24" s="867"/>
    </row>
    <row r="25" spans="1:14" s="271" customFormat="1" x14ac:dyDescent="0.2">
      <c r="A25" s="275"/>
      <c r="B25" s="872" t="s">
        <v>4520</v>
      </c>
      <c r="C25" s="873"/>
      <c r="D25" s="873"/>
      <c r="E25" s="873"/>
      <c r="F25" s="873"/>
      <c r="G25" s="873"/>
      <c r="H25" s="873"/>
      <c r="I25" s="873"/>
      <c r="J25" s="873"/>
      <c r="K25" s="873"/>
      <c r="L25" s="873"/>
      <c r="M25" s="873"/>
      <c r="N25" s="874"/>
    </row>
    <row r="26" spans="1:14" x14ac:dyDescent="0.2">
      <c r="A26" s="276"/>
    </row>
  </sheetData>
  <mergeCells count="23">
    <mergeCell ref="B8:N8"/>
    <mergeCell ref="C1:D1"/>
    <mergeCell ref="C2:D2"/>
    <mergeCell ref="C3:D3"/>
    <mergeCell ref="A5:A7"/>
    <mergeCell ref="B5:N7"/>
    <mergeCell ref="B20:N20"/>
    <mergeCell ref="B9:N9"/>
    <mergeCell ref="B10:N10"/>
    <mergeCell ref="B11:N11"/>
    <mergeCell ref="B12:N12"/>
    <mergeCell ref="B13:N13"/>
    <mergeCell ref="B14:N14"/>
    <mergeCell ref="B15:N15"/>
    <mergeCell ref="B16:N16"/>
    <mergeCell ref="B17:N17"/>
    <mergeCell ref="B18:N18"/>
    <mergeCell ref="B19:N19"/>
    <mergeCell ref="B21:N21"/>
    <mergeCell ref="B22:N22"/>
    <mergeCell ref="B23:N23"/>
    <mergeCell ref="B24:N24"/>
    <mergeCell ref="B25:N2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04"/>
  <sheetViews>
    <sheetView workbookViewId="0">
      <selection activeCell="H57" sqref="H57"/>
    </sheetView>
  </sheetViews>
  <sheetFormatPr defaultColWidth="8.77734375" defaultRowHeight="15" x14ac:dyDescent="0.2"/>
  <cols>
    <col min="1" max="1" width="7.88671875" style="105" customWidth="1"/>
    <col min="2" max="2" width="18.77734375" style="105" bestFit="1" customWidth="1"/>
    <col min="3" max="3" width="19.21875" style="105" hidden="1" customWidth="1"/>
    <col min="4" max="7" width="15.5546875" style="105" hidden="1" customWidth="1"/>
    <col min="8" max="8" width="27.5546875" style="105" customWidth="1"/>
    <col min="9" max="9" width="51.33203125" style="105" customWidth="1"/>
    <col min="10" max="10" width="18.21875" style="105" hidden="1" customWidth="1"/>
    <col min="11" max="11" width="26.109375" style="105" hidden="1" customWidth="1"/>
    <col min="12" max="12" width="18" style="105" customWidth="1"/>
    <col min="13" max="20" width="21.77734375" style="105" customWidth="1"/>
    <col min="21" max="21" width="19.21875" style="105" customWidth="1"/>
    <col min="22" max="22" width="12.109375" style="105" customWidth="1"/>
    <col min="23" max="23" width="11.5546875" style="105" customWidth="1"/>
    <col min="24" max="24" width="9.6640625" style="105" bestFit="1" customWidth="1"/>
    <col min="25" max="25" width="7.77734375" style="105" customWidth="1"/>
    <col min="26" max="26" width="12.6640625" style="105" customWidth="1"/>
    <col min="27" max="28" width="12.5546875" style="105" customWidth="1"/>
    <col min="29" max="16384" width="8.77734375" style="105"/>
  </cols>
  <sheetData>
    <row r="1" spans="1:22" ht="15.75" x14ac:dyDescent="0.2">
      <c r="B1" s="106" t="s">
        <v>3</v>
      </c>
      <c r="C1" s="107"/>
      <c r="D1" s="107"/>
      <c r="E1" s="107"/>
      <c r="F1" s="107"/>
      <c r="G1" s="107"/>
      <c r="H1" s="866" t="s">
        <v>3342</v>
      </c>
      <c r="I1" s="867"/>
      <c r="J1" s="108"/>
      <c r="K1" s="108"/>
      <c r="L1" s="109"/>
      <c r="P1" s="110"/>
    </row>
    <row r="2" spans="1:22" ht="15.75" x14ac:dyDescent="0.2">
      <c r="B2" s="106" t="s">
        <v>4</v>
      </c>
      <c r="C2" s="107"/>
      <c r="D2" s="107"/>
      <c r="E2" s="107"/>
      <c r="F2" s="107"/>
      <c r="G2" s="107"/>
      <c r="H2" s="878">
        <v>42353</v>
      </c>
      <c r="I2" s="879"/>
      <c r="J2" s="111"/>
      <c r="K2" s="111"/>
      <c r="L2" s="111"/>
      <c r="N2" s="110"/>
      <c r="O2" s="112"/>
      <c r="P2" s="110"/>
      <c r="Q2" s="110"/>
      <c r="T2" s="113"/>
    </row>
    <row r="3" spans="1:22" ht="15.75" x14ac:dyDescent="0.2">
      <c r="B3" s="106" t="s">
        <v>5</v>
      </c>
      <c r="C3" s="107"/>
      <c r="D3" s="107"/>
      <c r="E3" s="107"/>
      <c r="F3" s="107"/>
      <c r="G3" s="107"/>
      <c r="H3" s="870" t="s">
        <v>3343</v>
      </c>
      <c r="I3" s="871"/>
      <c r="J3" s="109"/>
      <c r="K3" s="109"/>
      <c r="L3" s="109"/>
    </row>
    <row r="4" spans="1:22" ht="15.75" x14ac:dyDescent="0.2">
      <c r="B4" s="114"/>
      <c r="C4" s="114"/>
      <c r="D4" s="114"/>
      <c r="E4" s="114"/>
      <c r="F4" s="114"/>
      <c r="G4" s="114"/>
      <c r="H4" s="115"/>
    </row>
    <row r="5" spans="1:22" x14ac:dyDescent="0.2">
      <c r="A5" s="905" t="s">
        <v>10</v>
      </c>
      <c r="B5" s="905" t="s">
        <v>9</v>
      </c>
      <c r="C5" s="905" t="s">
        <v>3344</v>
      </c>
      <c r="D5" s="905" t="s">
        <v>3345</v>
      </c>
      <c r="E5" s="905" t="s">
        <v>3346</v>
      </c>
      <c r="F5" s="905" t="s">
        <v>3347</v>
      </c>
      <c r="G5" s="905" t="s">
        <v>3348</v>
      </c>
      <c r="H5" s="905" t="s">
        <v>16</v>
      </c>
      <c r="I5" s="905" t="s">
        <v>2</v>
      </c>
      <c r="J5" s="905" t="s">
        <v>3349</v>
      </c>
      <c r="K5" s="905" t="s">
        <v>3350</v>
      </c>
      <c r="L5" s="905" t="s">
        <v>17</v>
      </c>
      <c r="M5" s="905" t="s">
        <v>29</v>
      </c>
      <c r="N5" s="905" t="s">
        <v>37</v>
      </c>
      <c r="O5" s="905" t="s">
        <v>18</v>
      </c>
      <c r="P5" s="905" t="s">
        <v>11</v>
      </c>
      <c r="Q5" s="905" t="s">
        <v>12</v>
      </c>
      <c r="R5" s="905" t="s">
        <v>13</v>
      </c>
      <c r="S5" s="905" t="s">
        <v>1</v>
      </c>
      <c r="T5" s="905" t="s">
        <v>30</v>
      </c>
      <c r="U5" s="905" t="s">
        <v>14</v>
      </c>
    </row>
    <row r="6" spans="1:22" x14ac:dyDescent="0.2">
      <c r="A6" s="905"/>
      <c r="B6" s="905"/>
      <c r="C6" s="905"/>
      <c r="D6" s="905"/>
      <c r="E6" s="905"/>
      <c r="F6" s="905"/>
      <c r="G6" s="905"/>
      <c r="H6" s="905"/>
      <c r="I6" s="905"/>
      <c r="J6" s="905"/>
      <c r="K6" s="905"/>
      <c r="L6" s="905"/>
      <c r="M6" s="905"/>
      <c r="N6" s="905"/>
      <c r="O6" s="905"/>
      <c r="P6" s="905"/>
      <c r="Q6" s="905"/>
      <c r="R6" s="905"/>
      <c r="S6" s="905"/>
      <c r="T6" s="905"/>
      <c r="U6" s="905"/>
    </row>
    <row r="7" spans="1:22" x14ac:dyDescent="0.2">
      <c r="A7" s="905"/>
      <c r="B7" s="905"/>
      <c r="C7" s="905"/>
      <c r="D7" s="905"/>
      <c r="E7" s="905"/>
      <c r="F7" s="905"/>
      <c r="G7" s="905"/>
      <c r="H7" s="905"/>
      <c r="I7" s="905"/>
      <c r="J7" s="905"/>
      <c r="K7" s="905"/>
      <c r="L7" s="905"/>
      <c r="M7" s="905"/>
      <c r="N7" s="905"/>
      <c r="O7" s="905"/>
      <c r="P7" s="905"/>
      <c r="Q7" s="905"/>
      <c r="R7" s="905"/>
      <c r="S7" s="905"/>
      <c r="T7" s="905"/>
      <c r="U7" s="905"/>
    </row>
    <row r="8" spans="1:22" ht="60" x14ac:dyDescent="0.2">
      <c r="A8" s="116">
        <f ca="1">OFFSET(A8,-1,0)+1</f>
        <v>1</v>
      </c>
      <c r="B8" s="117" t="s">
        <v>3351</v>
      </c>
      <c r="C8" s="117" t="s">
        <v>3352</v>
      </c>
      <c r="D8" s="117" t="s">
        <v>3353</v>
      </c>
      <c r="E8" s="117">
        <v>62601</v>
      </c>
      <c r="F8" s="117" t="str">
        <f>CONCATENATE(D8,E8)</f>
        <v>ST-TEMP-62601</v>
      </c>
      <c r="G8" s="117" t="s">
        <v>3351</v>
      </c>
      <c r="H8" s="118" t="s">
        <v>3354</v>
      </c>
      <c r="I8" s="119" t="s">
        <v>3355</v>
      </c>
      <c r="J8" s="118" t="s">
        <v>3356</v>
      </c>
      <c r="K8" s="118" t="s">
        <v>3357</v>
      </c>
      <c r="L8" s="119" t="s">
        <v>3358</v>
      </c>
      <c r="M8" s="120">
        <v>215000</v>
      </c>
      <c r="N8" s="120">
        <v>215000</v>
      </c>
      <c r="O8" s="121" t="s">
        <v>3359</v>
      </c>
      <c r="P8" s="121"/>
      <c r="Q8" s="121"/>
      <c r="R8" s="122"/>
      <c r="S8" s="122"/>
      <c r="T8" s="122">
        <f t="shared" ref="T8:T45" si="0">N8-R8-S8</f>
        <v>215000</v>
      </c>
      <c r="U8" s="117" t="s">
        <v>3360</v>
      </c>
    </row>
    <row r="9" spans="1:22" ht="60" x14ac:dyDescent="0.2">
      <c r="A9" s="116">
        <f ca="1">OFFSET(A9,-1,0)+1</f>
        <v>2</v>
      </c>
      <c r="B9" s="116" t="s">
        <v>3361</v>
      </c>
      <c r="C9" s="116" t="s">
        <v>3362</v>
      </c>
      <c r="D9" s="116" t="s">
        <v>3363</v>
      </c>
      <c r="E9" s="117">
        <v>62602</v>
      </c>
      <c r="F9" s="117" t="str">
        <f t="shared" ref="F9:F73" si="1">CONCATENATE(D9,E9)</f>
        <v>HQ-CAM-16-62602</v>
      </c>
      <c r="G9" s="116" t="s">
        <v>3361</v>
      </c>
      <c r="H9" s="118" t="s">
        <v>3364</v>
      </c>
      <c r="I9" s="119" t="s">
        <v>3365</v>
      </c>
      <c r="J9" s="118" t="s">
        <v>3356</v>
      </c>
      <c r="K9" s="118" t="s">
        <v>3357</v>
      </c>
      <c r="L9" s="119" t="s">
        <v>3358</v>
      </c>
      <c r="M9" s="120">
        <v>2000000</v>
      </c>
      <c r="N9" s="120">
        <v>2000000</v>
      </c>
      <c r="O9" s="121" t="s">
        <v>3359</v>
      </c>
      <c r="P9" s="121"/>
      <c r="Q9" s="121"/>
      <c r="R9" s="122"/>
      <c r="S9" s="122"/>
      <c r="T9" s="122">
        <f t="shared" si="0"/>
        <v>2000000</v>
      </c>
      <c r="U9" s="117" t="s">
        <v>3360</v>
      </c>
    </row>
    <row r="10" spans="1:22" ht="60" x14ac:dyDescent="0.2">
      <c r="A10" s="116">
        <f ca="1">OFFSET(A10,-1,0)+1</f>
        <v>3</v>
      </c>
      <c r="B10" s="123" t="s">
        <v>3366</v>
      </c>
      <c r="C10" s="123" t="s">
        <v>3367</v>
      </c>
      <c r="D10" s="123" t="s">
        <v>3368</v>
      </c>
      <c r="E10" s="117">
        <v>62603</v>
      </c>
      <c r="F10" s="117" t="str">
        <f t="shared" si="1"/>
        <v>2-LUF-16-62603</v>
      </c>
      <c r="G10" s="123" t="s">
        <v>3366</v>
      </c>
      <c r="H10" s="118" t="s">
        <v>3369</v>
      </c>
      <c r="I10" s="119" t="s">
        <v>3370</v>
      </c>
      <c r="J10" s="118" t="s">
        <v>3356</v>
      </c>
      <c r="K10" s="118" t="s">
        <v>3371</v>
      </c>
      <c r="L10" s="119" t="s">
        <v>3358</v>
      </c>
      <c r="M10" s="120">
        <v>200000</v>
      </c>
      <c r="N10" s="120">
        <v>200000</v>
      </c>
      <c r="O10" s="121" t="s">
        <v>3359</v>
      </c>
      <c r="P10" s="118"/>
      <c r="Q10" s="118"/>
      <c r="R10" s="118"/>
      <c r="S10" s="118"/>
      <c r="T10" s="122">
        <f t="shared" si="0"/>
        <v>200000</v>
      </c>
      <c r="U10" s="117" t="s">
        <v>3360</v>
      </c>
    </row>
    <row r="11" spans="1:22" ht="60" x14ac:dyDescent="0.2">
      <c r="A11" s="116">
        <f t="shared" ref="A11:A77" ca="1" si="2">OFFSET(A11,-1,0)+1</f>
        <v>4</v>
      </c>
      <c r="B11" s="117" t="s">
        <v>3372</v>
      </c>
      <c r="C11" s="117" t="s">
        <v>3373</v>
      </c>
      <c r="D11" s="117" t="s">
        <v>3374</v>
      </c>
      <c r="E11" s="117">
        <v>62604</v>
      </c>
      <c r="F11" s="117" t="str">
        <f t="shared" si="1"/>
        <v>ST-FCA-16-62604</v>
      </c>
      <c r="G11" s="117" t="s">
        <v>3372</v>
      </c>
      <c r="H11" s="119" t="s">
        <v>3375</v>
      </c>
      <c r="I11" s="119" t="s">
        <v>3376</v>
      </c>
      <c r="J11" s="118" t="s">
        <v>3356</v>
      </c>
      <c r="K11" s="118" t="s">
        <v>3357</v>
      </c>
      <c r="L11" s="119" t="s">
        <v>3358</v>
      </c>
      <c r="M11" s="120">
        <v>1300000</v>
      </c>
      <c r="N11" s="120">
        <v>1300000</v>
      </c>
      <c r="O11" s="121" t="s">
        <v>3359</v>
      </c>
      <c r="P11" s="124"/>
      <c r="Q11" s="124"/>
      <c r="R11" s="125"/>
      <c r="S11" s="125"/>
      <c r="T11" s="122">
        <f t="shared" si="0"/>
        <v>1300000</v>
      </c>
      <c r="U11" s="117" t="s">
        <v>3360</v>
      </c>
    </row>
    <row r="12" spans="1:22" ht="90" x14ac:dyDescent="0.2">
      <c r="A12" s="116">
        <f t="shared" ca="1" si="2"/>
        <v>5</v>
      </c>
      <c r="B12" s="117" t="s">
        <v>3377</v>
      </c>
      <c r="C12" s="117" t="s">
        <v>3378</v>
      </c>
      <c r="D12" s="117" t="s">
        <v>3379</v>
      </c>
      <c r="E12" s="117">
        <v>62605</v>
      </c>
      <c r="F12" s="117" t="str">
        <f t="shared" si="1"/>
        <v>ST-IWMS-16-62605</v>
      </c>
      <c r="G12" s="117" t="s">
        <v>3377</v>
      </c>
      <c r="H12" s="118" t="s">
        <v>3380</v>
      </c>
      <c r="I12" s="119" t="s">
        <v>3381</v>
      </c>
      <c r="J12" s="118" t="s">
        <v>3356</v>
      </c>
      <c r="K12" s="118" t="s">
        <v>3357</v>
      </c>
      <c r="L12" s="119" t="s">
        <v>3358</v>
      </c>
      <c r="M12" s="120">
        <v>1700000</v>
      </c>
      <c r="N12" s="120">
        <v>1700000</v>
      </c>
      <c r="O12" s="121" t="s">
        <v>3359</v>
      </c>
      <c r="P12" s="121"/>
      <c r="Q12" s="121"/>
      <c r="R12" s="122"/>
      <c r="S12" s="122"/>
      <c r="T12" s="122">
        <f t="shared" si="0"/>
        <v>1700000</v>
      </c>
      <c r="U12" s="117" t="s">
        <v>3360</v>
      </c>
    </row>
    <row r="13" spans="1:22" ht="60" x14ac:dyDescent="0.2">
      <c r="A13" s="116">
        <f t="shared" ca="1" si="2"/>
        <v>6</v>
      </c>
      <c r="B13" s="123" t="s">
        <v>3382</v>
      </c>
      <c r="C13" s="123" t="s">
        <v>3383</v>
      </c>
      <c r="D13" s="123" t="s">
        <v>3384</v>
      </c>
      <c r="E13" s="117">
        <v>62606</v>
      </c>
      <c r="F13" s="117" t="str">
        <f t="shared" si="1"/>
        <v>1-GAR-16-62606</v>
      </c>
      <c r="G13" s="123" t="s">
        <v>3382</v>
      </c>
      <c r="H13" s="118" t="s">
        <v>3385</v>
      </c>
      <c r="I13" s="119" t="s">
        <v>3386</v>
      </c>
      <c r="J13" s="118" t="s">
        <v>3356</v>
      </c>
      <c r="K13" s="118" t="s">
        <v>3387</v>
      </c>
      <c r="L13" s="119" t="s">
        <v>3358</v>
      </c>
      <c r="M13" s="120">
        <v>400000</v>
      </c>
      <c r="N13" s="120">
        <v>400000</v>
      </c>
      <c r="O13" s="121" t="s">
        <v>3359</v>
      </c>
      <c r="P13" s="118"/>
      <c r="Q13" s="118"/>
      <c r="R13" s="118"/>
      <c r="S13" s="118"/>
      <c r="T13" s="122">
        <f t="shared" si="0"/>
        <v>400000</v>
      </c>
      <c r="U13" s="117" t="s">
        <v>3360</v>
      </c>
      <c r="V13" s="110"/>
    </row>
    <row r="14" spans="1:22" ht="60" x14ac:dyDescent="0.2">
      <c r="A14" s="116">
        <f t="shared" ca="1" si="2"/>
        <v>7</v>
      </c>
      <c r="B14" s="123" t="s">
        <v>3388</v>
      </c>
      <c r="C14" s="123" t="s">
        <v>3389</v>
      </c>
      <c r="D14" s="123" t="s">
        <v>3390</v>
      </c>
      <c r="E14" s="117">
        <v>62607</v>
      </c>
      <c r="F14" s="117" t="str">
        <f t="shared" si="1"/>
        <v>1-HUR-16-62607</v>
      </c>
      <c r="G14" s="123" t="s">
        <v>3388</v>
      </c>
      <c r="H14" s="118" t="s">
        <v>3391</v>
      </c>
      <c r="I14" s="119" t="s">
        <v>3392</v>
      </c>
      <c r="J14" s="118" t="s">
        <v>3356</v>
      </c>
      <c r="K14" s="118" t="s">
        <v>3387</v>
      </c>
      <c r="L14" s="119" t="s">
        <v>3358</v>
      </c>
      <c r="M14" s="120">
        <v>302623</v>
      </c>
      <c r="N14" s="120">
        <v>302623</v>
      </c>
      <c r="O14" s="121" t="s">
        <v>3359</v>
      </c>
      <c r="P14" s="118"/>
      <c r="Q14" s="118"/>
      <c r="R14" s="118"/>
      <c r="S14" s="118"/>
      <c r="T14" s="122">
        <f t="shared" si="0"/>
        <v>302623</v>
      </c>
      <c r="U14" s="117" t="s">
        <v>3360</v>
      </c>
      <c r="V14" s="110"/>
    </row>
    <row r="15" spans="1:22" ht="75" x14ac:dyDescent="0.2">
      <c r="A15" s="116">
        <f t="shared" ca="1" si="2"/>
        <v>8</v>
      </c>
      <c r="B15" s="123" t="s">
        <v>3393</v>
      </c>
      <c r="C15" s="123" t="s">
        <v>3394</v>
      </c>
      <c r="D15" s="123" t="s">
        <v>3395</v>
      </c>
      <c r="E15" s="117">
        <v>62608</v>
      </c>
      <c r="F15" s="117" t="str">
        <f t="shared" si="1"/>
        <v>5-WIC-16-62608</v>
      </c>
      <c r="G15" s="123" t="s">
        <v>3393</v>
      </c>
      <c r="H15" s="118" t="s">
        <v>3396</v>
      </c>
      <c r="I15" s="119" t="s">
        <v>3397</v>
      </c>
      <c r="J15" s="118" t="s">
        <v>3356</v>
      </c>
      <c r="K15" s="118" t="s">
        <v>3398</v>
      </c>
      <c r="L15" s="119" t="s">
        <v>3358</v>
      </c>
      <c r="M15" s="120">
        <v>200000</v>
      </c>
      <c r="N15" s="120">
        <v>200000</v>
      </c>
      <c r="O15" s="121" t="s">
        <v>3359</v>
      </c>
      <c r="P15" s="118"/>
      <c r="Q15" s="118"/>
      <c r="R15" s="118"/>
      <c r="S15" s="118"/>
      <c r="T15" s="122">
        <f t="shared" si="0"/>
        <v>200000</v>
      </c>
      <c r="U15" s="117" t="s">
        <v>3360</v>
      </c>
    </row>
    <row r="16" spans="1:22" s="110" customFormat="1" ht="60" x14ac:dyDescent="0.2">
      <c r="A16" s="116">
        <f t="shared" ca="1" si="2"/>
        <v>9</v>
      </c>
      <c r="B16" s="123" t="s">
        <v>3399</v>
      </c>
      <c r="C16" s="123" t="s">
        <v>3400</v>
      </c>
      <c r="D16" s="123" t="s">
        <v>3401</v>
      </c>
      <c r="E16" s="117">
        <v>62609</v>
      </c>
      <c r="F16" s="117" t="str">
        <f t="shared" si="1"/>
        <v>2-BEU-16-62609</v>
      </c>
      <c r="G16" s="123" t="s">
        <v>3399</v>
      </c>
      <c r="H16" s="118" t="s">
        <v>3402</v>
      </c>
      <c r="I16" s="119" t="s">
        <v>3403</v>
      </c>
      <c r="J16" s="118" t="s">
        <v>3356</v>
      </c>
      <c r="K16" s="118" t="s">
        <v>3387</v>
      </c>
      <c r="L16" s="119" t="s">
        <v>3358</v>
      </c>
      <c r="M16" s="120">
        <v>315000</v>
      </c>
      <c r="N16" s="120">
        <v>315000</v>
      </c>
      <c r="O16" s="121" t="s">
        <v>3359</v>
      </c>
      <c r="P16" s="118"/>
      <c r="Q16" s="118"/>
      <c r="R16" s="118"/>
      <c r="S16" s="118"/>
      <c r="T16" s="122">
        <f t="shared" si="0"/>
        <v>315000</v>
      </c>
      <c r="U16" s="117" t="s">
        <v>3360</v>
      </c>
      <c r="V16" s="105"/>
    </row>
    <row r="17" spans="1:22" s="110" customFormat="1" ht="60" x14ac:dyDescent="0.2">
      <c r="A17" s="116">
        <f t="shared" ca="1" si="2"/>
        <v>10</v>
      </c>
      <c r="B17" s="117" t="s">
        <v>3404</v>
      </c>
      <c r="C17" s="117" t="s">
        <v>3405</v>
      </c>
      <c r="D17" s="117" t="s">
        <v>3406</v>
      </c>
      <c r="E17" s="117">
        <v>62610</v>
      </c>
      <c r="F17" s="117" t="str">
        <f t="shared" si="1"/>
        <v>3-LAR-16-62610</v>
      </c>
      <c r="G17" s="117" t="s">
        <v>3404</v>
      </c>
      <c r="H17" s="118" t="s">
        <v>3407</v>
      </c>
      <c r="I17" s="119" t="s">
        <v>3408</v>
      </c>
      <c r="J17" s="118" t="s">
        <v>3356</v>
      </c>
      <c r="K17" s="118" t="s">
        <v>3409</v>
      </c>
      <c r="L17" s="119" t="s">
        <v>3358</v>
      </c>
      <c r="M17" s="120">
        <v>150000</v>
      </c>
      <c r="N17" s="120">
        <v>150000</v>
      </c>
      <c r="O17" s="121" t="s">
        <v>3359</v>
      </c>
      <c r="P17" s="118"/>
      <c r="Q17" s="118"/>
      <c r="R17" s="118"/>
      <c r="S17" s="118"/>
      <c r="T17" s="122">
        <f t="shared" si="0"/>
        <v>150000</v>
      </c>
      <c r="U17" s="117" t="s">
        <v>3360</v>
      </c>
    </row>
    <row r="18" spans="1:22" s="110" customFormat="1" ht="60" x14ac:dyDescent="0.2">
      <c r="A18" s="116">
        <f t="shared" ca="1" si="2"/>
        <v>11</v>
      </c>
      <c r="B18" s="123" t="s">
        <v>3410</v>
      </c>
      <c r="C18" s="123" t="s">
        <v>3411</v>
      </c>
      <c r="D18" s="123" t="s">
        <v>3412</v>
      </c>
      <c r="E18" s="117">
        <v>62611</v>
      </c>
      <c r="F18" s="117" t="str">
        <f t="shared" si="1"/>
        <v>5-ABI-16-62611</v>
      </c>
      <c r="G18" s="123" t="s">
        <v>3410</v>
      </c>
      <c r="H18" s="118" t="s">
        <v>3413</v>
      </c>
      <c r="I18" s="119" t="s">
        <v>3392</v>
      </c>
      <c r="J18" s="118" t="s">
        <v>3356</v>
      </c>
      <c r="K18" s="118" t="s">
        <v>3387</v>
      </c>
      <c r="L18" s="119" t="s">
        <v>3358</v>
      </c>
      <c r="M18" s="120">
        <v>260000</v>
      </c>
      <c r="N18" s="120">
        <v>260000</v>
      </c>
      <c r="O18" s="121" t="s">
        <v>3359</v>
      </c>
      <c r="P18" s="118"/>
      <c r="Q18" s="118"/>
      <c r="R18" s="118"/>
      <c r="S18" s="118"/>
      <c r="T18" s="122">
        <f t="shared" si="0"/>
        <v>260000</v>
      </c>
      <c r="U18" s="117" t="s">
        <v>3360</v>
      </c>
      <c r="V18" s="105"/>
    </row>
    <row r="19" spans="1:22" s="110" customFormat="1" ht="60" x14ac:dyDescent="0.2">
      <c r="A19" s="116">
        <f t="shared" ca="1" si="2"/>
        <v>12</v>
      </c>
      <c r="B19" s="123" t="s">
        <v>3414</v>
      </c>
      <c r="C19" s="123" t="s">
        <v>3415</v>
      </c>
      <c r="D19" s="123" t="s">
        <v>3416</v>
      </c>
      <c r="E19" s="117">
        <v>62612</v>
      </c>
      <c r="F19" s="117" t="str">
        <f t="shared" si="1"/>
        <v>1-CLE-16-62612</v>
      </c>
      <c r="G19" s="123" t="s">
        <v>3414</v>
      </c>
      <c r="H19" s="118" t="s">
        <v>3417</v>
      </c>
      <c r="I19" s="119" t="s">
        <v>3418</v>
      </c>
      <c r="J19" s="118" t="s">
        <v>3356</v>
      </c>
      <c r="K19" s="118" t="s">
        <v>3387</v>
      </c>
      <c r="L19" s="119" t="s">
        <v>3358</v>
      </c>
      <c r="M19" s="120">
        <v>325000</v>
      </c>
      <c r="N19" s="120">
        <v>325000</v>
      </c>
      <c r="O19" s="121" t="s">
        <v>3359</v>
      </c>
      <c r="P19" s="118"/>
      <c r="Q19" s="118"/>
      <c r="R19" s="118"/>
      <c r="S19" s="118"/>
      <c r="T19" s="122">
        <f t="shared" si="0"/>
        <v>325000</v>
      </c>
      <c r="U19" s="117" t="s">
        <v>3360</v>
      </c>
    </row>
    <row r="20" spans="1:22" s="110" customFormat="1" ht="60" x14ac:dyDescent="0.2">
      <c r="A20" s="116">
        <f t="shared" ca="1" si="2"/>
        <v>13</v>
      </c>
      <c r="B20" s="123" t="s">
        <v>3419</v>
      </c>
      <c r="C20" s="123" t="s">
        <v>3420</v>
      </c>
      <c r="D20" s="123" t="s">
        <v>3421</v>
      </c>
      <c r="E20" s="117">
        <v>62613</v>
      </c>
      <c r="F20" s="117" t="str">
        <f t="shared" si="1"/>
        <v>5-CHI-16-62613</v>
      </c>
      <c r="G20" s="123" t="s">
        <v>3419</v>
      </c>
      <c r="H20" s="118" t="s">
        <v>3422</v>
      </c>
      <c r="I20" s="119" t="s">
        <v>3423</v>
      </c>
      <c r="J20" s="118" t="s">
        <v>3356</v>
      </c>
      <c r="K20" s="118" t="s">
        <v>3387</v>
      </c>
      <c r="L20" s="119" t="s">
        <v>3358</v>
      </c>
      <c r="M20" s="120">
        <v>500000</v>
      </c>
      <c r="N20" s="120">
        <v>500000</v>
      </c>
      <c r="O20" s="121" t="s">
        <v>3359</v>
      </c>
      <c r="P20" s="118"/>
      <c r="Q20" s="118"/>
      <c r="R20" s="118"/>
      <c r="S20" s="118"/>
      <c r="T20" s="122">
        <f t="shared" si="0"/>
        <v>500000</v>
      </c>
      <c r="U20" s="117" t="s">
        <v>3360</v>
      </c>
      <c r="V20" s="105"/>
    </row>
    <row r="21" spans="1:22" ht="75" x14ac:dyDescent="0.2">
      <c r="A21" s="116">
        <f t="shared" ca="1" si="2"/>
        <v>14</v>
      </c>
      <c r="B21" s="123" t="s">
        <v>3424</v>
      </c>
      <c r="C21" s="123" t="s">
        <v>3425</v>
      </c>
      <c r="D21" s="123" t="s">
        <v>3426</v>
      </c>
      <c r="E21" s="117">
        <v>62614</v>
      </c>
      <c r="F21" s="117" t="str">
        <f t="shared" si="1"/>
        <v>2-HGR-16-62614</v>
      </c>
      <c r="G21" s="123" t="s">
        <v>3424</v>
      </c>
      <c r="H21" s="118" t="s">
        <v>3427</v>
      </c>
      <c r="I21" s="119" t="s">
        <v>3428</v>
      </c>
      <c r="J21" s="118" t="s">
        <v>3356</v>
      </c>
      <c r="K21" s="118" t="s">
        <v>3429</v>
      </c>
      <c r="L21" s="119" t="s">
        <v>3358</v>
      </c>
      <c r="M21" s="120">
        <v>250000</v>
      </c>
      <c r="N21" s="120">
        <v>250000</v>
      </c>
      <c r="O21" s="121" t="s">
        <v>3359</v>
      </c>
      <c r="P21" s="118"/>
      <c r="Q21" s="118"/>
      <c r="R21" s="118"/>
      <c r="S21" s="118"/>
      <c r="T21" s="122">
        <f t="shared" si="0"/>
        <v>250000</v>
      </c>
      <c r="U21" s="117" t="s">
        <v>3360</v>
      </c>
    </row>
    <row r="22" spans="1:22" ht="60" x14ac:dyDescent="0.2">
      <c r="A22" s="116">
        <f t="shared" ca="1" si="2"/>
        <v>15</v>
      </c>
      <c r="B22" s="116" t="s">
        <v>3430</v>
      </c>
      <c r="C22" s="116" t="s">
        <v>3431</v>
      </c>
      <c r="D22" s="116" t="s">
        <v>3432</v>
      </c>
      <c r="E22" s="117">
        <v>62615</v>
      </c>
      <c r="F22" s="117" t="str">
        <f t="shared" si="1"/>
        <v>4-ODE-16-62615</v>
      </c>
      <c r="G22" s="116" t="s">
        <v>3430</v>
      </c>
      <c r="H22" s="126" t="s">
        <v>3433</v>
      </c>
      <c r="I22" s="119" t="s">
        <v>3392</v>
      </c>
      <c r="J22" s="118" t="s">
        <v>3356</v>
      </c>
      <c r="K22" s="118" t="s">
        <v>3387</v>
      </c>
      <c r="L22" s="119" t="s">
        <v>3358</v>
      </c>
      <c r="M22" s="127">
        <v>150714</v>
      </c>
      <c r="N22" s="127">
        <v>150714</v>
      </c>
      <c r="O22" s="121" t="s">
        <v>3359</v>
      </c>
      <c r="P22" s="124"/>
      <c r="Q22" s="124"/>
      <c r="R22" s="125"/>
      <c r="S22" s="125"/>
      <c r="T22" s="122">
        <f t="shared" si="0"/>
        <v>150714</v>
      </c>
      <c r="U22" s="117" t="s">
        <v>3360</v>
      </c>
    </row>
    <row r="23" spans="1:22" ht="75" x14ac:dyDescent="0.2">
      <c r="A23" s="116">
        <f t="shared" ca="1" si="2"/>
        <v>16</v>
      </c>
      <c r="B23" s="117" t="s">
        <v>3434</v>
      </c>
      <c r="C23" s="117" t="s">
        <v>3435</v>
      </c>
      <c r="D23" s="117" t="s">
        <v>3436</v>
      </c>
      <c r="E23" s="117">
        <v>62616</v>
      </c>
      <c r="F23" s="117" t="str">
        <f t="shared" si="1"/>
        <v>4-GAT-16-62616</v>
      </c>
      <c r="G23" s="117" t="s">
        <v>3434</v>
      </c>
      <c r="H23" s="118" t="s">
        <v>3437</v>
      </c>
      <c r="I23" s="119" t="s">
        <v>3392</v>
      </c>
      <c r="J23" s="118" t="s">
        <v>3356</v>
      </c>
      <c r="K23" s="118" t="s">
        <v>3387</v>
      </c>
      <c r="L23" s="119" t="s">
        <v>3358</v>
      </c>
      <c r="M23" s="128">
        <v>200000</v>
      </c>
      <c r="N23" s="128">
        <v>200000</v>
      </c>
      <c r="O23" s="121" t="s">
        <v>3359</v>
      </c>
      <c r="P23" s="118"/>
      <c r="Q23" s="118"/>
      <c r="R23" s="118"/>
      <c r="S23" s="118"/>
      <c r="T23" s="122">
        <f t="shared" si="0"/>
        <v>200000</v>
      </c>
      <c r="U23" s="117" t="s">
        <v>3360</v>
      </c>
    </row>
    <row r="24" spans="1:22" s="110" customFormat="1" ht="60" x14ac:dyDescent="0.2">
      <c r="A24" s="116">
        <f t="shared" ca="1" si="2"/>
        <v>17</v>
      </c>
      <c r="B24" s="117" t="s">
        <v>3438</v>
      </c>
      <c r="C24" s="117" t="s">
        <v>3439</v>
      </c>
      <c r="D24" s="117" t="s">
        <v>3440</v>
      </c>
      <c r="E24" s="117">
        <v>62617</v>
      </c>
      <c r="F24" s="117" t="str">
        <f t="shared" si="1"/>
        <v>HQ-L-16-62617</v>
      </c>
      <c r="G24" s="117" t="s">
        <v>3438</v>
      </c>
      <c r="H24" s="118" t="s">
        <v>3441</v>
      </c>
      <c r="I24" s="126" t="s">
        <v>3442</v>
      </c>
      <c r="J24" s="118" t="s">
        <v>3356</v>
      </c>
      <c r="K24" s="118" t="s">
        <v>3387</v>
      </c>
      <c r="L24" s="119" t="s">
        <v>3358</v>
      </c>
      <c r="M24" s="129">
        <v>78000</v>
      </c>
      <c r="N24" s="129">
        <v>78000</v>
      </c>
      <c r="O24" s="121" t="s">
        <v>3359</v>
      </c>
      <c r="P24" s="118"/>
      <c r="Q24" s="118"/>
      <c r="R24" s="118"/>
      <c r="S24" s="118"/>
      <c r="T24" s="122">
        <f t="shared" si="0"/>
        <v>78000</v>
      </c>
      <c r="U24" s="117" t="s">
        <v>3360</v>
      </c>
    </row>
    <row r="25" spans="1:22" s="110" customFormat="1" ht="60" x14ac:dyDescent="0.2">
      <c r="A25" s="116">
        <f t="shared" ca="1" si="2"/>
        <v>18</v>
      </c>
      <c r="B25" s="117" t="s">
        <v>3443</v>
      </c>
      <c r="C25" s="117" t="s">
        <v>3444</v>
      </c>
      <c r="D25" s="117" t="s">
        <v>3445</v>
      </c>
      <c r="E25" s="117">
        <v>62618</v>
      </c>
      <c r="F25" s="117" t="str">
        <f t="shared" si="1"/>
        <v>HQ-GA-16-62618</v>
      </c>
      <c r="G25" s="117" t="s">
        <v>3443</v>
      </c>
      <c r="H25" s="118" t="s">
        <v>3446</v>
      </c>
      <c r="I25" s="126" t="s">
        <v>3447</v>
      </c>
      <c r="J25" s="118" t="s">
        <v>3356</v>
      </c>
      <c r="K25" s="118" t="s">
        <v>3387</v>
      </c>
      <c r="L25" s="119" t="s">
        <v>3358</v>
      </c>
      <c r="M25" s="129">
        <v>769600</v>
      </c>
      <c r="N25" s="129">
        <v>769600</v>
      </c>
      <c r="O25" s="121" t="s">
        <v>3359</v>
      </c>
      <c r="P25" s="118"/>
      <c r="Q25" s="118"/>
      <c r="R25" s="118"/>
      <c r="S25" s="118"/>
      <c r="T25" s="122">
        <f t="shared" si="0"/>
        <v>769600</v>
      </c>
      <c r="U25" s="117" t="s">
        <v>3360</v>
      </c>
    </row>
    <row r="26" spans="1:22" s="110" customFormat="1" ht="60" x14ac:dyDescent="0.2">
      <c r="A26" s="116">
        <f t="shared" ca="1" si="2"/>
        <v>19</v>
      </c>
      <c r="B26" s="117" t="s">
        <v>3448</v>
      </c>
      <c r="C26" s="117" t="s">
        <v>3449</v>
      </c>
      <c r="D26" s="117" t="s">
        <v>3450</v>
      </c>
      <c r="E26" s="117">
        <v>62619</v>
      </c>
      <c r="F26" s="117" t="str">
        <f t="shared" si="1"/>
        <v>HQ-E-16-62619</v>
      </c>
      <c r="G26" s="117" t="s">
        <v>3448</v>
      </c>
      <c r="H26" s="118" t="s">
        <v>3451</v>
      </c>
      <c r="I26" s="126" t="s">
        <v>3452</v>
      </c>
      <c r="J26" s="118" t="s">
        <v>3356</v>
      </c>
      <c r="K26" s="118" t="s">
        <v>3387</v>
      </c>
      <c r="L26" s="119" t="s">
        <v>3358</v>
      </c>
      <c r="M26" s="129">
        <v>78000</v>
      </c>
      <c r="N26" s="129">
        <v>78000</v>
      </c>
      <c r="O26" s="121" t="s">
        <v>3359</v>
      </c>
      <c r="P26" s="118"/>
      <c r="Q26" s="118"/>
      <c r="R26" s="118"/>
      <c r="S26" s="118"/>
      <c r="T26" s="122">
        <f t="shared" si="0"/>
        <v>78000</v>
      </c>
      <c r="U26" s="117" t="s">
        <v>3360</v>
      </c>
    </row>
    <row r="27" spans="1:22" s="110" customFormat="1" ht="60" x14ac:dyDescent="0.2">
      <c r="A27" s="116">
        <f t="shared" ca="1" si="2"/>
        <v>20</v>
      </c>
      <c r="B27" s="117" t="s">
        <v>3453</v>
      </c>
      <c r="C27" s="117" t="s">
        <v>3454</v>
      </c>
      <c r="D27" s="117" t="s">
        <v>3455</v>
      </c>
      <c r="E27" s="117">
        <v>62620</v>
      </c>
      <c r="F27" s="117" t="str">
        <f t="shared" si="1"/>
        <v>HQ-C-16-62620</v>
      </c>
      <c r="G27" s="117" t="s">
        <v>3453</v>
      </c>
      <c r="H27" s="118" t="s">
        <v>3456</v>
      </c>
      <c r="I27" s="126" t="s">
        <v>3457</v>
      </c>
      <c r="J27" s="118" t="s">
        <v>3356</v>
      </c>
      <c r="K27" s="118" t="s">
        <v>3387</v>
      </c>
      <c r="L27" s="119" t="s">
        <v>3358</v>
      </c>
      <c r="M27" s="129">
        <v>520000</v>
      </c>
      <c r="N27" s="129">
        <v>520000</v>
      </c>
      <c r="O27" s="121" t="s">
        <v>3359</v>
      </c>
      <c r="P27" s="121"/>
      <c r="Q27" s="121"/>
      <c r="R27" s="122"/>
      <c r="S27" s="122"/>
      <c r="T27" s="122">
        <f t="shared" si="0"/>
        <v>520000</v>
      </c>
      <c r="U27" s="117" t="s">
        <v>3360</v>
      </c>
    </row>
    <row r="28" spans="1:22" s="110" customFormat="1" ht="60" x14ac:dyDescent="0.2">
      <c r="A28" s="116">
        <f t="shared" ca="1" si="2"/>
        <v>21</v>
      </c>
      <c r="B28" s="117" t="s">
        <v>3458</v>
      </c>
      <c r="C28" s="117" t="s">
        <v>3459</v>
      </c>
      <c r="D28" s="117" t="s">
        <v>3460</v>
      </c>
      <c r="E28" s="117">
        <v>62621</v>
      </c>
      <c r="F28" s="117" t="str">
        <f t="shared" si="1"/>
        <v>HQ-A-16-62621</v>
      </c>
      <c r="G28" s="117" t="s">
        <v>3458</v>
      </c>
      <c r="H28" s="118" t="s">
        <v>3461</v>
      </c>
      <c r="I28" s="126" t="s">
        <v>3462</v>
      </c>
      <c r="J28" s="118" t="s">
        <v>3356</v>
      </c>
      <c r="K28" s="118" t="s">
        <v>3398</v>
      </c>
      <c r="L28" s="119" t="s">
        <v>3358</v>
      </c>
      <c r="M28" s="129">
        <v>1040000</v>
      </c>
      <c r="N28" s="129">
        <v>1040000</v>
      </c>
      <c r="O28" s="121" t="s">
        <v>3359</v>
      </c>
      <c r="P28" s="121"/>
      <c r="Q28" s="121"/>
      <c r="R28" s="122"/>
      <c r="S28" s="122"/>
      <c r="T28" s="122">
        <f t="shared" si="0"/>
        <v>1040000</v>
      </c>
      <c r="U28" s="117" t="s">
        <v>3360</v>
      </c>
      <c r="V28" s="105"/>
    </row>
    <row r="29" spans="1:22" s="110" customFormat="1" ht="60" x14ac:dyDescent="0.2">
      <c r="A29" s="116">
        <f t="shared" ca="1" si="2"/>
        <v>22</v>
      </c>
      <c r="B29" s="117" t="s">
        <v>3463</v>
      </c>
      <c r="C29" s="117" t="s">
        <v>3449</v>
      </c>
      <c r="D29" s="117" t="s">
        <v>3450</v>
      </c>
      <c r="E29" s="117">
        <v>62622</v>
      </c>
      <c r="F29" s="117" t="str">
        <f t="shared" si="1"/>
        <v>HQ-E-16-62622</v>
      </c>
      <c r="G29" s="117" t="s">
        <v>3463</v>
      </c>
      <c r="H29" s="118" t="s">
        <v>3464</v>
      </c>
      <c r="I29" s="126" t="s">
        <v>3465</v>
      </c>
      <c r="J29" s="118" t="s">
        <v>3356</v>
      </c>
      <c r="K29" s="118" t="s">
        <v>3398</v>
      </c>
      <c r="L29" s="119" t="s">
        <v>3358</v>
      </c>
      <c r="M29" s="129">
        <v>1787058</v>
      </c>
      <c r="N29" s="129">
        <v>1787058</v>
      </c>
      <c r="O29" s="121" t="s">
        <v>3359</v>
      </c>
      <c r="P29" s="121"/>
      <c r="Q29" s="121"/>
      <c r="R29" s="122"/>
      <c r="S29" s="122"/>
      <c r="T29" s="122">
        <f t="shared" si="0"/>
        <v>1787058</v>
      </c>
      <c r="U29" s="117" t="s">
        <v>3360</v>
      </c>
    </row>
    <row r="30" spans="1:22" ht="60" x14ac:dyDescent="0.2">
      <c r="A30" s="116">
        <f t="shared" ca="1" si="2"/>
        <v>23</v>
      </c>
      <c r="B30" s="117" t="s">
        <v>3466</v>
      </c>
      <c r="C30" s="117" t="s">
        <v>3467</v>
      </c>
      <c r="D30" s="117" t="s">
        <v>3468</v>
      </c>
      <c r="E30" s="117">
        <v>62623</v>
      </c>
      <c r="F30" s="117" t="str">
        <f t="shared" si="1"/>
        <v>HQ-O-16-62623</v>
      </c>
      <c r="G30" s="117" t="s">
        <v>3466</v>
      </c>
      <c r="H30" s="118" t="s">
        <v>3469</v>
      </c>
      <c r="I30" s="126" t="s">
        <v>3470</v>
      </c>
      <c r="J30" s="118" t="s">
        <v>3356</v>
      </c>
      <c r="K30" s="118" t="s">
        <v>3471</v>
      </c>
      <c r="L30" s="119" t="s">
        <v>3358</v>
      </c>
      <c r="M30" s="129">
        <v>26000</v>
      </c>
      <c r="N30" s="129">
        <v>26000</v>
      </c>
      <c r="O30" s="121" t="s">
        <v>3359</v>
      </c>
      <c r="P30" s="118"/>
      <c r="Q30" s="118"/>
      <c r="R30" s="118"/>
      <c r="S30" s="118"/>
      <c r="T30" s="122">
        <f t="shared" si="0"/>
        <v>26000</v>
      </c>
      <c r="U30" s="117" t="s">
        <v>3360</v>
      </c>
      <c r="V30" s="110"/>
    </row>
    <row r="31" spans="1:22" ht="75" x14ac:dyDescent="0.2">
      <c r="A31" s="116">
        <f t="shared" ca="1" si="2"/>
        <v>24</v>
      </c>
      <c r="B31" s="123" t="s">
        <v>3472</v>
      </c>
      <c r="C31" s="123" t="s">
        <v>3473</v>
      </c>
      <c r="D31" s="123" t="s">
        <v>3474</v>
      </c>
      <c r="E31" s="117">
        <v>62624</v>
      </c>
      <c r="F31" s="117" t="str">
        <f t="shared" si="1"/>
        <v>2-CON-16-62624</v>
      </c>
      <c r="G31" s="123" t="s">
        <v>3472</v>
      </c>
      <c r="H31" s="118" t="s">
        <v>3475</v>
      </c>
      <c r="I31" s="130" t="s">
        <v>3476</v>
      </c>
      <c r="J31" s="118" t="s">
        <v>3356</v>
      </c>
      <c r="K31" s="118" t="s">
        <v>3387</v>
      </c>
      <c r="L31" s="119" t="s">
        <v>3358</v>
      </c>
      <c r="M31" s="120">
        <f>537368+66502</f>
        <v>603870</v>
      </c>
      <c r="N31" s="120">
        <f>537368+66502</f>
        <v>603870</v>
      </c>
      <c r="O31" s="121" t="s">
        <v>3359</v>
      </c>
      <c r="P31" s="118"/>
      <c r="Q31" s="118"/>
      <c r="R31" s="118"/>
      <c r="S31" s="118"/>
      <c r="T31" s="122">
        <f t="shared" si="0"/>
        <v>603870</v>
      </c>
      <c r="U31" s="117" t="s">
        <v>3360</v>
      </c>
    </row>
    <row r="32" spans="1:22" ht="60" x14ac:dyDescent="0.2">
      <c r="A32" s="116">
        <f t="shared" ca="1" si="2"/>
        <v>25</v>
      </c>
      <c r="B32" s="123" t="s">
        <v>3477</v>
      </c>
      <c r="C32" s="123" t="s">
        <v>3383</v>
      </c>
      <c r="D32" s="123" t="s">
        <v>3384</v>
      </c>
      <c r="E32" s="117">
        <v>62625</v>
      </c>
      <c r="F32" s="117" t="str">
        <f t="shared" si="1"/>
        <v>1-GAR-16-62625</v>
      </c>
      <c r="G32" s="123" t="s">
        <v>3477</v>
      </c>
      <c r="H32" s="118" t="s">
        <v>3478</v>
      </c>
      <c r="I32" s="119" t="s">
        <v>3479</v>
      </c>
      <c r="J32" s="118" t="s">
        <v>3356</v>
      </c>
      <c r="K32" s="118" t="s">
        <v>3429</v>
      </c>
      <c r="L32" s="119" t="s">
        <v>3358</v>
      </c>
      <c r="M32" s="120">
        <v>134006</v>
      </c>
      <c r="N32" s="120">
        <v>134006</v>
      </c>
      <c r="O32" s="121" t="s">
        <v>3359</v>
      </c>
      <c r="P32" s="118"/>
      <c r="Q32" s="118"/>
      <c r="R32" s="118"/>
      <c r="S32" s="118"/>
      <c r="T32" s="122">
        <f t="shared" si="0"/>
        <v>134006</v>
      </c>
      <c r="U32" s="117" t="s">
        <v>3360</v>
      </c>
      <c r="V32" s="110"/>
    </row>
    <row r="33" spans="1:22" ht="60" x14ac:dyDescent="0.2">
      <c r="A33" s="116">
        <f t="shared" ca="1" si="2"/>
        <v>26</v>
      </c>
      <c r="B33" s="123" t="s">
        <v>3480</v>
      </c>
      <c r="C33" s="123" t="s">
        <v>3383</v>
      </c>
      <c r="D33" s="123" t="s">
        <v>3384</v>
      </c>
      <c r="E33" s="117">
        <v>62626</v>
      </c>
      <c r="F33" s="117" t="str">
        <f t="shared" si="1"/>
        <v>1-GAR-16-62626</v>
      </c>
      <c r="G33" s="123" t="s">
        <v>3480</v>
      </c>
      <c r="H33" s="118" t="s">
        <v>3481</v>
      </c>
      <c r="I33" s="119" t="s">
        <v>3482</v>
      </c>
      <c r="J33" s="118" t="s">
        <v>3356</v>
      </c>
      <c r="K33" s="118" t="s">
        <v>3371</v>
      </c>
      <c r="L33" s="119" t="s">
        <v>3358</v>
      </c>
      <c r="M33" s="120">
        <v>574870</v>
      </c>
      <c r="N33" s="120">
        <v>574870</v>
      </c>
      <c r="O33" s="121" t="s">
        <v>3359</v>
      </c>
      <c r="P33" s="118"/>
      <c r="Q33" s="118"/>
      <c r="R33" s="118"/>
      <c r="S33" s="118"/>
      <c r="T33" s="122">
        <f t="shared" si="0"/>
        <v>574870</v>
      </c>
      <c r="U33" s="117" t="s">
        <v>3360</v>
      </c>
      <c r="V33" s="110"/>
    </row>
    <row r="34" spans="1:22" ht="60" x14ac:dyDescent="0.2">
      <c r="A34" s="116">
        <f t="shared" ca="1" si="2"/>
        <v>27</v>
      </c>
      <c r="B34" s="123" t="s">
        <v>3483</v>
      </c>
      <c r="C34" s="123" t="s">
        <v>3383</v>
      </c>
      <c r="D34" s="123" t="s">
        <v>3384</v>
      </c>
      <c r="E34" s="117">
        <v>62627</v>
      </c>
      <c r="F34" s="117" t="str">
        <f t="shared" si="1"/>
        <v>1-GAR-16-62627</v>
      </c>
      <c r="G34" s="123" t="s">
        <v>3483</v>
      </c>
      <c r="H34" s="118" t="s">
        <v>3484</v>
      </c>
      <c r="I34" s="119" t="s">
        <v>3485</v>
      </c>
      <c r="J34" s="118" t="s">
        <v>3356</v>
      </c>
      <c r="K34" s="118" t="s">
        <v>3371</v>
      </c>
      <c r="L34" s="119" t="s">
        <v>3358</v>
      </c>
      <c r="M34" s="120">
        <v>517577</v>
      </c>
      <c r="N34" s="120">
        <v>517577</v>
      </c>
      <c r="O34" s="121" t="s">
        <v>3359</v>
      </c>
      <c r="P34" s="118"/>
      <c r="Q34" s="118"/>
      <c r="R34" s="118"/>
      <c r="S34" s="118"/>
      <c r="T34" s="122">
        <f t="shared" si="0"/>
        <v>517577</v>
      </c>
      <c r="U34" s="117" t="s">
        <v>3360</v>
      </c>
      <c r="V34" s="110"/>
    </row>
    <row r="35" spans="1:22" ht="60" x14ac:dyDescent="0.2">
      <c r="A35" s="116">
        <f t="shared" ca="1" si="2"/>
        <v>28</v>
      </c>
      <c r="B35" s="123" t="s">
        <v>3486</v>
      </c>
      <c r="C35" s="123" t="s">
        <v>3383</v>
      </c>
      <c r="D35" s="123" t="s">
        <v>3384</v>
      </c>
      <c r="E35" s="117">
        <v>62628</v>
      </c>
      <c r="F35" s="117" t="str">
        <f t="shared" si="1"/>
        <v>1-GAR-16-62628</v>
      </c>
      <c r="G35" s="123" t="s">
        <v>3486</v>
      </c>
      <c r="H35" s="118" t="s">
        <v>3487</v>
      </c>
      <c r="I35" s="119" t="s">
        <v>3488</v>
      </c>
      <c r="J35" s="118" t="s">
        <v>3356</v>
      </c>
      <c r="K35" s="118" t="s">
        <v>3371</v>
      </c>
      <c r="L35" s="119" t="s">
        <v>3358</v>
      </c>
      <c r="M35" s="120">
        <v>150000</v>
      </c>
      <c r="N35" s="120">
        <v>150000</v>
      </c>
      <c r="O35" s="121" t="s">
        <v>3359</v>
      </c>
      <c r="P35" s="118"/>
      <c r="Q35" s="118"/>
      <c r="R35" s="118"/>
      <c r="S35" s="118"/>
      <c r="T35" s="122">
        <f t="shared" si="0"/>
        <v>150000</v>
      </c>
      <c r="U35" s="117" t="s">
        <v>3360</v>
      </c>
      <c r="V35" s="110"/>
    </row>
    <row r="36" spans="1:22" ht="60" x14ac:dyDescent="0.2">
      <c r="A36" s="116">
        <f t="shared" ca="1" si="2"/>
        <v>29</v>
      </c>
      <c r="B36" s="116" t="s">
        <v>3489</v>
      </c>
      <c r="C36" s="116" t="s">
        <v>3490</v>
      </c>
      <c r="D36" s="116" t="s">
        <v>3491</v>
      </c>
      <c r="E36" s="117">
        <v>62629</v>
      </c>
      <c r="F36" s="117" t="str">
        <f t="shared" si="1"/>
        <v>2-PIE-16-62629</v>
      </c>
      <c r="G36" s="116" t="s">
        <v>3489</v>
      </c>
      <c r="H36" s="118" t="s">
        <v>3492</v>
      </c>
      <c r="I36" s="119" t="s">
        <v>3493</v>
      </c>
      <c r="J36" s="118" t="s">
        <v>3356</v>
      </c>
      <c r="K36" s="118" t="s">
        <v>3371</v>
      </c>
      <c r="L36" s="119" t="s">
        <v>3358</v>
      </c>
      <c r="M36" s="120">
        <v>150000</v>
      </c>
      <c r="N36" s="120">
        <v>150000</v>
      </c>
      <c r="O36" s="121" t="s">
        <v>3359</v>
      </c>
      <c r="P36" s="118"/>
      <c r="Q36" s="118"/>
      <c r="R36" s="118"/>
      <c r="S36" s="118"/>
      <c r="T36" s="122">
        <f t="shared" si="0"/>
        <v>150000</v>
      </c>
      <c r="U36" s="117" t="s">
        <v>3360</v>
      </c>
    </row>
    <row r="37" spans="1:22" ht="60" x14ac:dyDescent="0.2">
      <c r="A37" s="116">
        <f t="shared" ca="1" si="2"/>
        <v>30</v>
      </c>
      <c r="B37" s="123" t="s">
        <v>3494</v>
      </c>
      <c r="C37" s="123" t="s">
        <v>3495</v>
      </c>
      <c r="D37" s="123" t="s">
        <v>3496</v>
      </c>
      <c r="E37" s="117">
        <v>62630</v>
      </c>
      <c r="F37" s="117" t="str">
        <f t="shared" si="1"/>
        <v>2-BAY-16-62630</v>
      </c>
      <c r="G37" s="123" t="s">
        <v>3494</v>
      </c>
      <c r="H37" s="118" t="s">
        <v>3497</v>
      </c>
      <c r="I37" s="119" t="s">
        <v>3498</v>
      </c>
      <c r="J37" s="118" t="s">
        <v>3356</v>
      </c>
      <c r="K37" s="118" t="s">
        <v>3409</v>
      </c>
      <c r="L37" s="119" t="s">
        <v>3358</v>
      </c>
      <c r="M37" s="120">
        <v>150000</v>
      </c>
      <c r="N37" s="120">
        <v>150000</v>
      </c>
      <c r="O37" s="121" t="s">
        <v>3359</v>
      </c>
      <c r="P37" s="118"/>
      <c r="Q37" s="118"/>
      <c r="R37" s="118"/>
      <c r="S37" s="118"/>
      <c r="T37" s="122">
        <f t="shared" si="0"/>
        <v>150000</v>
      </c>
      <c r="U37" s="117" t="s">
        <v>3360</v>
      </c>
    </row>
    <row r="38" spans="1:22" ht="75" x14ac:dyDescent="0.2">
      <c r="A38" s="116">
        <f t="shared" ca="1" si="2"/>
        <v>31</v>
      </c>
      <c r="B38" s="123" t="s">
        <v>3499</v>
      </c>
      <c r="C38" s="123" t="s">
        <v>3420</v>
      </c>
      <c r="D38" s="123" t="s">
        <v>3421</v>
      </c>
      <c r="E38" s="117">
        <v>62631</v>
      </c>
      <c r="F38" s="117" t="str">
        <f t="shared" si="1"/>
        <v>5-CHI-16-62631</v>
      </c>
      <c r="G38" s="123" t="s">
        <v>3499</v>
      </c>
      <c r="H38" s="118" t="s">
        <v>3500</v>
      </c>
      <c r="I38" s="119" t="s">
        <v>3501</v>
      </c>
      <c r="J38" s="118" t="s">
        <v>3356</v>
      </c>
      <c r="K38" s="118" t="s">
        <v>3371</v>
      </c>
      <c r="L38" s="119" t="s">
        <v>3358</v>
      </c>
      <c r="M38" s="120">
        <v>150000</v>
      </c>
      <c r="N38" s="120">
        <v>150000</v>
      </c>
      <c r="O38" s="121" t="s">
        <v>3359</v>
      </c>
      <c r="P38" s="118"/>
      <c r="Q38" s="118"/>
      <c r="R38" s="118"/>
      <c r="S38" s="118"/>
      <c r="T38" s="122">
        <f t="shared" si="0"/>
        <v>150000</v>
      </c>
      <c r="U38" s="117" t="s">
        <v>3360</v>
      </c>
    </row>
    <row r="39" spans="1:22" ht="75" x14ac:dyDescent="0.2">
      <c r="A39" s="116">
        <f t="shared" ca="1" si="2"/>
        <v>32</v>
      </c>
      <c r="B39" s="117" t="s">
        <v>3502</v>
      </c>
      <c r="C39" s="117" t="s">
        <v>3503</v>
      </c>
      <c r="D39" s="117" t="s">
        <v>3504</v>
      </c>
      <c r="E39" s="117">
        <v>62632</v>
      </c>
      <c r="F39" s="117" t="str">
        <f t="shared" si="1"/>
        <v>1-SUL-16-62632</v>
      </c>
      <c r="G39" s="117" t="s">
        <v>3502</v>
      </c>
      <c r="H39" s="118" t="s">
        <v>3505</v>
      </c>
      <c r="I39" s="119" t="s">
        <v>3506</v>
      </c>
      <c r="J39" s="118" t="s">
        <v>3356</v>
      </c>
      <c r="K39" s="118" t="s">
        <v>3371</v>
      </c>
      <c r="L39" s="119" t="s">
        <v>3358</v>
      </c>
      <c r="M39" s="120">
        <v>150000</v>
      </c>
      <c r="N39" s="120">
        <v>150000</v>
      </c>
      <c r="O39" s="121" t="s">
        <v>3359</v>
      </c>
      <c r="P39" s="118"/>
      <c r="Q39" s="118"/>
      <c r="R39" s="118"/>
      <c r="S39" s="118"/>
      <c r="T39" s="122">
        <f t="shared" si="0"/>
        <v>150000</v>
      </c>
      <c r="U39" s="117" t="s">
        <v>3360</v>
      </c>
      <c r="V39" s="110"/>
    </row>
    <row r="40" spans="1:22" ht="60" x14ac:dyDescent="0.2">
      <c r="A40" s="116">
        <f t="shared" ca="1" si="2"/>
        <v>33</v>
      </c>
      <c r="B40" s="123" t="s">
        <v>3507</v>
      </c>
      <c r="C40" s="123" t="s">
        <v>3473</v>
      </c>
      <c r="D40" s="123" t="s">
        <v>3474</v>
      </c>
      <c r="E40" s="117">
        <v>62633</v>
      </c>
      <c r="F40" s="117" t="str">
        <f t="shared" si="1"/>
        <v>2-CON-16-62633</v>
      </c>
      <c r="G40" s="123" t="s">
        <v>3507</v>
      </c>
      <c r="H40" s="118" t="s">
        <v>3508</v>
      </c>
      <c r="I40" s="119" t="s">
        <v>3509</v>
      </c>
      <c r="J40" s="118" t="s">
        <v>3356</v>
      </c>
      <c r="K40" s="118" t="s">
        <v>3371</v>
      </c>
      <c r="L40" s="119" t="s">
        <v>3358</v>
      </c>
      <c r="M40" s="120">
        <v>185000</v>
      </c>
      <c r="N40" s="120">
        <v>185000</v>
      </c>
      <c r="O40" s="121" t="s">
        <v>3359</v>
      </c>
      <c r="P40" s="118"/>
      <c r="Q40" s="118"/>
      <c r="R40" s="118"/>
      <c r="S40" s="118"/>
      <c r="T40" s="122">
        <f t="shared" si="0"/>
        <v>185000</v>
      </c>
      <c r="U40" s="117" t="s">
        <v>3360</v>
      </c>
    </row>
    <row r="41" spans="1:22" ht="60" x14ac:dyDescent="0.2">
      <c r="A41" s="116">
        <f t="shared" ca="1" si="2"/>
        <v>34</v>
      </c>
      <c r="B41" s="117" t="s">
        <v>3510</v>
      </c>
      <c r="C41" s="117" t="s">
        <v>3439</v>
      </c>
      <c r="D41" s="117" t="s">
        <v>3440</v>
      </c>
      <c r="E41" s="117">
        <v>62634</v>
      </c>
      <c r="F41" s="117" t="str">
        <f t="shared" si="1"/>
        <v>HQ-L-16-62634</v>
      </c>
      <c r="G41" s="117" t="s">
        <v>3510</v>
      </c>
      <c r="H41" s="118" t="s">
        <v>3511</v>
      </c>
      <c r="I41" s="126" t="s">
        <v>3512</v>
      </c>
      <c r="J41" s="118" t="s">
        <v>3356</v>
      </c>
      <c r="K41" s="118" t="s">
        <v>3371</v>
      </c>
      <c r="L41" s="119" t="s">
        <v>3358</v>
      </c>
      <c r="M41" s="129">
        <v>100000</v>
      </c>
      <c r="N41" s="129">
        <v>100000</v>
      </c>
      <c r="O41" s="121" t="s">
        <v>3359</v>
      </c>
      <c r="P41" s="121"/>
      <c r="Q41" s="121"/>
      <c r="R41" s="122"/>
      <c r="S41" s="122"/>
      <c r="T41" s="122">
        <f t="shared" si="0"/>
        <v>100000</v>
      </c>
      <c r="U41" s="117" t="s">
        <v>3360</v>
      </c>
      <c r="V41" s="110"/>
    </row>
    <row r="42" spans="1:22" ht="60" x14ac:dyDescent="0.2">
      <c r="A42" s="116">
        <f t="shared" ca="1" si="2"/>
        <v>35</v>
      </c>
      <c r="B42" s="117" t="s">
        <v>3513</v>
      </c>
      <c r="C42" s="117" t="s">
        <v>3514</v>
      </c>
      <c r="D42" s="117" t="s">
        <v>3515</v>
      </c>
      <c r="E42" s="117">
        <v>62635</v>
      </c>
      <c r="F42" s="117" t="str">
        <f t="shared" si="1"/>
        <v>ST-PM-16-62635</v>
      </c>
      <c r="G42" s="117" t="s">
        <v>3513</v>
      </c>
      <c r="H42" s="118" t="s">
        <v>3516</v>
      </c>
      <c r="I42" s="119" t="s">
        <v>3517</v>
      </c>
      <c r="J42" s="118" t="s">
        <v>3356</v>
      </c>
      <c r="K42" s="118" t="s">
        <v>3357</v>
      </c>
      <c r="L42" s="119" t="s">
        <v>3358</v>
      </c>
      <c r="M42" s="120">
        <f>0.0514*12000000</f>
        <v>616800</v>
      </c>
      <c r="N42" s="120">
        <f>0.0514*12000000</f>
        <v>616800</v>
      </c>
      <c r="O42" s="121" t="s">
        <v>3359</v>
      </c>
      <c r="P42" s="121"/>
      <c r="Q42" s="121"/>
      <c r="R42" s="122"/>
      <c r="S42" s="122"/>
      <c r="T42" s="122">
        <f t="shared" si="0"/>
        <v>616800</v>
      </c>
      <c r="U42" s="117" t="s">
        <v>3360</v>
      </c>
    </row>
    <row r="43" spans="1:22" ht="60" x14ac:dyDescent="0.2">
      <c r="A43" s="116">
        <f t="shared" ca="1" si="2"/>
        <v>36</v>
      </c>
      <c r="B43" s="131" t="s">
        <v>3518</v>
      </c>
      <c r="C43" s="131" t="s">
        <v>3519</v>
      </c>
      <c r="D43" s="131" t="s">
        <v>3520</v>
      </c>
      <c r="E43" s="117">
        <v>62636</v>
      </c>
      <c r="F43" s="117" t="str">
        <f t="shared" si="1"/>
        <v>ST-CON-16-62636</v>
      </c>
      <c r="G43" s="131" t="s">
        <v>3518</v>
      </c>
      <c r="H43" s="126" t="s">
        <v>3521</v>
      </c>
      <c r="I43" s="126" t="s">
        <v>3522</v>
      </c>
      <c r="J43" s="118" t="s">
        <v>3356</v>
      </c>
      <c r="K43" s="132" t="s">
        <v>3523</v>
      </c>
      <c r="L43" s="119" t="s">
        <v>3358</v>
      </c>
      <c r="M43" s="127">
        <v>1529759</v>
      </c>
      <c r="N43" s="127">
        <v>1529759</v>
      </c>
      <c r="O43" s="121" t="s">
        <v>3359</v>
      </c>
      <c r="P43" s="124"/>
      <c r="Q43" s="124"/>
      <c r="R43" s="125"/>
      <c r="S43" s="125"/>
      <c r="T43" s="122">
        <f t="shared" si="0"/>
        <v>1529759</v>
      </c>
      <c r="U43" s="117" t="s">
        <v>3360</v>
      </c>
    </row>
    <row r="44" spans="1:22" s="110" customFormat="1" ht="75" x14ac:dyDescent="0.2">
      <c r="A44" s="116">
        <f ca="1">OFFSET(A44,-1,0)+1</f>
        <v>37</v>
      </c>
      <c r="B44" s="116" t="s">
        <v>3524</v>
      </c>
      <c r="C44" s="116" t="s">
        <v>3525</v>
      </c>
      <c r="D44" s="116" t="s">
        <v>3526</v>
      </c>
      <c r="E44" s="116">
        <v>62737</v>
      </c>
      <c r="F44" s="117" t="str">
        <f t="shared" si="1"/>
        <v>3-COR-16-62737</v>
      </c>
      <c r="G44" s="116" t="s">
        <v>3524</v>
      </c>
      <c r="H44" s="126" t="s">
        <v>3527</v>
      </c>
      <c r="I44" s="126" t="s">
        <v>3528</v>
      </c>
      <c r="J44" s="132" t="s">
        <v>3529</v>
      </c>
      <c r="K44" s="118" t="s">
        <v>3371</v>
      </c>
      <c r="L44" s="119" t="s">
        <v>3530</v>
      </c>
      <c r="M44" s="127">
        <v>780000</v>
      </c>
      <c r="N44" s="127">
        <v>780000</v>
      </c>
      <c r="O44" s="119" t="s">
        <v>3530</v>
      </c>
      <c r="P44" s="124"/>
      <c r="Q44" s="124"/>
      <c r="R44" s="125"/>
      <c r="S44" s="125"/>
      <c r="T44" s="122">
        <f t="shared" si="0"/>
        <v>780000</v>
      </c>
      <c r="U44" s="117" t="s">
        <v>3360</v>
      </c>
      <c r="V44" s="105"/>
    </row>
    <row r="45" spans="1:22" s="110" customFormat="1" ht="75" x14ac:dyDescent="0.2">
      <c r="A45" s="116">
        <f ca="1">OFFSET(A45,-1,0)+1</f>
        <v>38</v>
      </c>
      <c r="B45" s="117" t="s">
        <v>3531</v>
      </c>
      <c r="C45" s="117" t="s">
        <v>3532</v>
      </c>
      <c r="D45" s="117" t="s">
        <v>3533</v>
      </c>
      <c r="E45" s="116">
        <v>62738</v>
      </c>
      <c r="F45" s="117" t="str">
        <f t="shared" si="1"/>
        <v>6-ANW-16-62738</v>
      </c>
      <c r="G45" s="117" t="s">
        <v>3531</v>
      </c>
      <c r="H45" s="118" t="s">
        <v>3534</v>
      </c>
      <c r="I45" s="119" t="s">
        <v>3535</v>
      </c>
      <c r="J45" s="132" t="s">
        <v>3529</v>
      </c>
      <c r="K45" s="118" t="s">
        <v>3398</v>
      </c>
      <c r="L45" s="119" t="s">
        <v>3530</v>
      </c>
      <c r="M45" s="120">
        <v>250000</v>
      </c>
      <c r="N45" s="120">
        <v>250000</v>
      </c>
      <c r="O45" s="121" t="s">
        <v>3530</v>
      </c>
      <c r="P45" s="121"/>
      <c r="Q45" s="121"/>
      <c r="R45" s="122"/>
      <c r="S45" s="122"/>
      <c r="T45" s="122">
        <f t="shared" si="0"/>
        <v>250000</v>
      </c>
      <c r="U45" s="117" t="s">
        <v>3360</v>
      </c>
      <c r="V45" s="105"/>
    </row>
    <row r="46" spans="1:22" ht="60" x14ac:dyDescent="0.2">
      <c r="A46" s="116">
        <f ca="1">OFFSET(A46,-1,0)+1</f>
        <v>39</v>
      </c>
      <c r="B46" s="116" t="s">
        <v>3536</v>
      </c>
      <c r="C46" s="116" t="s">
        <v>3431</v>
      </c>
      <c r="D46" s="116" t="s">
        <v>3432</v>
      </c>
      <c r="E46" s="116">
        <v>62847</v>
      </c>
      <c r="F46" s="117" t="str">
        <f>CONCATENATE(D46,E46)</f>
        <v>4-ODE-16-62847</v>
      </c>
      <c r="G46" s="116" t="s">
        <v>3536</v>
      </c>
      <c r="H46" s="126" t="s">
        <v>3537</v>
      </c>
      <c r="I46" s="126" t="s">
        <v>3538</v>
      </c>
      <c r="J46" s="132" t="s">
        <v>3529</v>
      </c>
      <c r="K46" s="132" t="s">
        <v>3387</v>
      </c>
      <c r="L46" s="119" t="s">
        <v>3530</v>
      </c>
      <c r="M46" s="127">
        <v>234000</v>
      </c>
      <c r="N46" s="127">
        <v>234000</v>
      </c>
      <c r="O46" s="121" t="s">
        <v>3530</v>
      </c>
      <c r="P46" s="124"/>
      <c r="Q46" s="124"/>
      <c r="R46" s="125"/>
      <c r="S46" s="125"/>
      <c r="T46" s="122">
        <f>N46-R46-S46</f>
        <v>234000</v>
      </c>
      <c r="U46" s="117" t="s">
        <v>3360</v>
      </c>
    </row>
    <row r="47" spans="1:22" ht="60" x14ac:dyDescent="0.2">
      <c r="A47" s="116">
        <f ca="1">OFFSET(A47,-1,0)+1</f>
        <v>40</v>
      </c>
      <c r="B47" s="116" t="s">
        <v>3539</v>
      </c>
      <c r="C47" s="116" t="s">
        <v>3431</v>
      </c>
      <c r="D47" s="116" t="s">
        <v>3432</v>
      </c>
      <c r="E47" s="116">
        <v>62754</v>
      </c>
      <c r="F47" s="117" t="str">
        <f>CONCATENATE(D47,E47)</f>
        <v>4-ODE-16-62754</v>
      </c>
      <c r="G47" s="116" t="s">
        <v>3539</v>
      </c>
      <c r="H47" s="126" t="s">
        <v>3540</v>
      </c>
      <c r="I47" s="126" t="s">
        <v>3541</v>
      </c>
      <c r="J47" s="132" t="s">
        <v>3529</v>
      </c>
      <c r="K47" s="118" t="s">
        <v>3398</v>
      </c>
      <c r="L47" s="119" t="s">
        <v>3530</v>
      </c>
      <c r="M47" s="127">
        <v>249600</v>
      </c>
      <c r="N47" s="127">
        <v>249600</v>
      </c>
      <c r="O47" s="121" t="s">
        <v>3530</v>
      </c>
      <c r="P47" s="124"/>
      <c r="Q47" s="124"/>
      <c r="R47" s="125"/>
      <c r="S47" s="125"/>
      <c r="T47" s="122">
        <f>N47-R47-S47</f>
        <v>249600</v>
      </c>
      <c r="U47" s="117" t="s">
        <v>3360</v>
      </c>
    </row>
    <row r="48" spans="1:22" ht="45" x14ac:dyDescent="0.2">
      <c r="A48" s="116">
        <f ca="1">OFFSET(A48,-1,0)+1</f>
        <v>41</v>
      </c>
      <c r="B48" s="117" t="s">
        <v>3542</v>
      </c>
      <c r="C48" s="117" t="s">
        <v>3543</v>
      </c>
      <c r="D48" s="117" t="s">
        <v>3544</v>
      </c>
      <c r="E48" s="116">
        <v>62739</v>
      </c>
      <c r="F48" s="117" t="str">
        <f t="shared" si="1"/>
        <v>ST-FUEL-16-62739</v>
      </c>
      <c r="G48" s="117" t="s">
        <v>3542</v>
      </c>
      <c r="H48" s="118" t="s">
        <v>3545</v>
      </c>
      <c r="I48" s="119" t="s">
        <v>3546</v>
      </c>
      <c r="J48" s="132" t="s">
        <v>3529</v>
      </c>
      <c r="K48" s="118" t="s">
        <v>3429</v>
      </c>
      <c r="L48" s="119" t="s">
        <v>3530</v>
      </c>
      <c r="M48" s="120">
        <v>250000</v>
      </c>
      <c r="N48" s="120">
        <v>250000</v>
      </c>
      <c r="O48" s="121" t="s">
        <v>3530</v>
      </c>
      <c r="P48" s="121"/>
      <c r="Q48" s="121"/>
      <c r="R48" s="122"/>
      <c r="S48" s="122"/>
      <c r="T48" s="122">
        <f t="shared" ref="T48:T111" si="3">N48-R48-S48</f>
        <v>250000</v>
      </c>
      <c r="U48" s="117" t="s">
        <v>3360</v>
      </c>
    </row>
    <row r="49" spans="1:22" s="110" customFormat="1" ht="75" x14ac:dyDescent="0.2">
      <c r="A49" s="116">
        <f t="shared" ca="1" si="2"/>
        <v>42</v>
      </c>
      <c r="B49" s="116" t="s">
        <v>3547</v>
      </c>
      <c r="C49" s="116" t="s">
        <v>3548</v>
      </c>
      <c r="D49" s="116" t="s">
        <v>3549</v>
      </c>
      <c r="E49" s="116">
        <v>62740</v>
      </c>
      <c r="F49" s="117" t="str">
        <f t="shared" si="1"/>
        <v>5-AMA-16-62740</v>
      </c>
      <c r="G49" s="116" t="s">
        <v>3547</v>
      </c>
      <c r="H49" s="132" t="s">
        <v>3550</v>
      </c>
      <c r="I49" s="132" t="s">
        <v>3551</v>
      </c>
      <c r="J49" s="132" t="s">
        <v>3529</v>
      </c>
      <c r="K49" s="132" t="s">
        <v>3398</v>
      </c>
      <c r="L49" s="119" t="s">
        <v>3530</v>
      </c>
      <c r="M49" s="127">
        <v>167666.72</v>
      </c>
      <c r="N49" s="127">
        <v>167666.72</v>
      </c>
      <c r="O49" s="121" t="s">
        <v>3530</v>
      </c>
      <c r="P49" s="124"/>
      <c r="Q49" s="124"/>
      <c r="R49" s="125"/>
      <c r="S49" s="125"/>
      <c r="T49" s="122">
        <f t="shared" si="3"/>
        <v>167666.72</v>
      </c>
      <c r="U49" s="117" t="s">
        <v>3360</v>
      </c>
    </row>
    <row r="50" spans="1:22" s="110" customFormat="1" ht="60" x14ac:dyDescent="0.2">
      <c r="A50" s="116">
        <f t="shared" ca="1" si="2"/>
        <v>43</v>
      </c>
      <c r="B50" s="116" t="s">
        <v>3552</v>
      </c>
      <c r="C50" s="116" t="s">
        <v>3553</v>
      </c>
      <c r="D50" s="116" t="s">
        <v>3554</v>
      </c>
      <c r="E50" s="116">
        <v>62741</v>
      </c>
      <c r="F50" s="117" t="str">
        <f t="shared" si="1"/>
        <v>6-ADO-16-62741</v>
      </c>
      <c r="G50" s="116" t="s">
        <v>3552</v>
      </c>
      <c r="H50" s="132" t="s">
        <v>3555</v>
      </c>
      <c r="I50" s="126" t="s">
        <v>3556</v>
      </c>
      <c r="J50" s="132" t="s">
        <v>3529</v>
      </c>
      <c r="K50" s="132" t="s">
        <v>3387</v>
      </c>
      <c r="L50" s="119" t="s">
        <v>3530</v>
      </c>
      <c r="M50" s="127">
        <v>192294.48</v>
      </c>
      <c r="N50" s="127">
        <v>192294.48</v>
      </c>
      <c r="O50" s="121" t="s">
        <v>3530</v>
      </c>
      <c r="P50" s="124"/>
      <c r="Q50" s="124"/>
      <c r="R50" s="125"/>
      <c r="S50" s="125"/>
      <c r="T50" s="122">
        <f t="shared" si="3"/>
        <v>192294.48</v>
      </c>
      <c r="U50" s="117" t="s">
        <v>3360</v>
      </c>
      <c r="V50" s="105"/>
    </row>
    <row r="51" spans="1:22" s="110" customFormat="1" ht="60" x14ac:dyDescent="0.2">
      <c r="A51" s="116">
        <f t="shared" ca="1" si="2"/>
        <v>44</v>
      </c>
      <c r="B51" s="116" t="s">
        <v>3557</v>
      </c>
      <c r="C51" s="116" t="s">
        <v>3553</v>
      </c>
      <c r="D51" s="116" t="s">
        <v>3554</v>
      </c>
      <c r="E51" s="116">
        <v>62742</v>
      </c>
      <c r="F51" s="117" t="str">
        <f t="shared" si="1"/>
        <v>6-ADO-16-62742</v>
      </c>
      <c r="G51" s="116" t="s">
        <v>3557</v>
      </c>
      <c r="H51" s="132" t="s">
        <v>3558</v>
      </c>
      <c r="I51" s="126" t="s">
        <v>3559</v>
      </c>
      <c r="J51" s="132" t="s">
        <v>3529</v>
      </c>
      <c r="K51" s="118" t="s">
        <v>3398</v>
      </c>
      <c r="L51" s="119" t="s">
        <v>3530</v>
      </c>
      <c r="M51" s="127">
        <v>338000</v>
      </c>
      <c r="N51" s="127">
        <v>338000</v>
      </c>
      <c r="O51" s="121" t="s">
        <v>3530</v>
      </c>
      <c r="P51" s="124"/>
      <c r="Q51" s="124"/>
      <c r="R51" s="125"/>
      <c r="S51" s="125"/>
      <c r="T51" s="122">
        <f t="shared" si="3"/>
        <v>338000</v>
      </c>
      <c r="U51" s="117" t="s">
        <v>3360</v>
      </c>
      <c r="V51" s="105"/>
    </row>
    <row r="52" spans="1:22" s="110" customFormat="1" ht="75" x14ac:dyDescent="0.2">
      <c r="A52" s="116">
        <f t="shared" ca="1" si="2"/>
        <v>45</v>
      </c>
      <c r="B52" s="116" t="s">
        <v>3560</v>
      </c>
      <c r="C52" s="116" t="s">
        <v>3561</v>
      </c>
      <c r="D52" s="116" t="s">
        <v>3562</v>
      </c>
      <c r="E52" s="116">
        <v>62743</v>
      </c>
      <c r="F52" s="117" t="str">
        <f t="shared" si="1"/>
        <v>2-HHQ-16-62743</v>
      </c>
      <c r="G52" s="116" t="s">
        <v>3560</v>
      </c>
      <c r="H52" s="132" t="s">
        <v>3563</v>
      </c>
      <c r="I52" s="132" t="s">
        <v>3564</v>
      </c>
      <c r="J52" s="132" t="s">
        <v>3529</v>
      </c>
      <c r="K52" s="132" t="s">
        <v>3387</v>
      </c>
      <c r="L52" s="119" t="s">
        <v>3530</v>
      </c>
      <c r="M52" s="127">
        <v>312000</v>
      </c>
      <c r="N52" s="127">
        <v>312000</v>
      </c>
      <c r="O52" s="121" t="s">
        <v>3530</v>
      </c>
      <c r="P52" s="124"/>
      <c r="Q52" s="124"/>
      <c r="R52" s="125"/>
      <c r="S52" s="125"/>
      <c r="T52" s="122">
        <f t="shared" si="3"/>
        <v>312000</v>
      </c>
      <c r="U52" s="117" t="s">
        <v>3360</v>
      </c>
      <c r="V52" s="105"/>
    </row>
    <row r="53" spans="1:22" s="110" customFormat="1" ht="75" x14ac:dyDescent="0.2">
      <c r="A53" s="116">
        <f t="shared" ca="1" si="2"/>
        <v>46</v>
      </c>
      <c r="B53" s="116" t="s">
        <v>3565</v>
      </c>
      <c r="C53" s="116" t="s">
        <v>3566</v>
      </c>
      <c r="D53" s="116" t="s">
        <v>3567</v>
      </c>
      <c r="E53" s="116">
        <v>62744</v>
      </c>
      <c r="F53" s="117" t="str">
        <f t="shared" si="1"/>
        <v>4-SAN-16-62744</v>
      </c>
      <c r="G53" s="116" t="s">
        <v>3565</v>
      </c>
      <c r="H53" s="126" t="s">
        <v>3568</v>
      </c>
      <c r="I53" s="126" t="s">
        <v>3556</v>
      </c>
      <c r="J53" s="132" t="s">
        <v>3529</v>
      </c>
      <c r="K53" s="132" t="s">
        <v>3387</v>
      </c>
      <c r="L53" s="119" t="s">
        <v>3530</v>
      </c>
      <c r="M53" s="127">
        <v>633900.80000000005</v>
      </c>
      <c r="N53" s="127">
        <v>633900.80000000005</v>
      </c>
      <c r="O53" s="121" t="s">
        <v>3530</v>
      </c>
      <c r="P53" s="124"/>
      <c r="Q53" s="124"/>
      <c r="R53" s="125"/>
      <c r="S53" s="125"/>
      <c r="T53" s="122">
        <f t="shared" si="3"/>
        <v>633900.80000000005</v>
      </c>
      <c r="U53" s="117" t="s">
        <v>3360</v>
      </c>
      <c r="V53" s="105"/>
    </row>
    <row r="54" spans="1:22" s="110" customFormat="1" ht="75" x14ac:dyDescent="0.2">
      <c r="A54" s="116">
        <f t="shared" ca="1" si="2"/>
        <v>47</v>
      </c>
      <c r="B54" s="116" t="s">
        <v>3569</v>
      </c>
      <c r="C54" s="116" t="s">
        <v>3566</v>
      </c>
      <c r="D54" s="116" t="s">
        <v>3567</v>
      </c>
      <c r="E54" s="116">
        <v>62745</v>
      </c>
      <c r="F54" s="117" t="str">
        <f t="shared" si="1"/>
        <v>4-SAN-16-62745</v>
      </c>
      <c r="G54" s="116" t="s">
        <v>3569</v>
      </c>
      <c r="H54" s="126" t="s">
        <v>3570</v>
      </c>
      <c r="I54" s="126" t="s">
        <v>3559</v>
      </c>
      <c r="J54" s="132" t="s">
        <v>3529</v>
      </c>
      <c r="K54" s="118" t="s">
        <v>3398</v>
      </c>
      <c r="L54" s="119" t="s">
        <v>3530</v>
      </c>
      <c r="M54" s="127">
        <v>325000</v>
      </c>
      <c r="N54" s="127">
        <v>325000</v>
      </c>
      <c r="O54" s="121" t="s">
        <v>3530</v>
      </c>
      <c r="P54" s="124"/>
      <c r="Q54" s="124"/>
      <c r="R54" s="125"/>
      <c r="S54" s="125"/>
      <c r="T54" s="122">
        <f t="shared" si="3"/>
        <v>325000</v>
      </c>
      <c r="U54" s="117" t="s">
        <v>3360</v>
      </c>
      <c r="V54" s="105"/>
    </row>
    <row r="55" spans="1:22" s="110" customFormat="1" ht="60" x14ac:dyDescent="0.2">
      <c r="A55" s="116">
        <f t="shared" ca="1" si="2"/>
        <v>48</v>
      </c>
      <c r="B55" s="123" t="s">
        <v>3571</v>
      </c>
      <c r="C55" s="123" t="s">
        <v>3389</v>
      </c>
      <c r="D55" s="123" t="s">
        <v>3390</v>
      </c>
      <c r="E55" s="116">
        <v>62746</v>
      </c>
      <c r="F55" s="117" t="str">
        <f t="shared" si="1"/>
        <v>1-HUR-16-62746</v>
      </c>
      <c r="G55" s="123" t="s">
        <v>3571</v>
      </c>
      <c r="H55" s="132" t="s">
        <v>3572</v>
      </c>
      <c r="I55" s="126" t="s">
        <v>3573</v>
      </c>
      <c r="J55" s="132" t="s">
        <v>3529</v>
      </c>
      <c r="K55" s="118" t="s">
        <v>3398</v>
      </c>
      <c r="L55" s="119" t="s">
        <v>3530</v>
      </c>
      <c r="M55" s="127">
        <v>430981.2</v>
      </c>
      <c r="N55" s="127">
        <v>430981.2</v>
      </c>
      <c r="O55" s="121" t="s">
        <v>3530</v>
      </c>
      <c r="P55" s="124"/>
      <c r="Q55" s="124"/>
      <c r="R55" s="125"/>
      <c r="S55" s="125"/>
      <c r="T55" s="122">
        <f t="shared" si="3"/>
        <v>430981.2</v>
      </c>
      <c r="U55" s="117" t="s">
        <v>3360</v>
      </c>
      <c r="V55" s="105"/>
    </row>
    <row r="56" spans="1:22" ht="60" x14ac:dyDescent="0.2">
      <c r="A56" s="116">
        <f t="shared" ca="1" si="2"/>
        <v>49</v>
      </c>
      <c r="B56" s="133" t="s">
        <v>3574</v>
      </c>
      <c r="C56" s="133" t="s">
        <v>3575</v>
      </c>
      <c r="D56" s="133" t="s">
        <v>3576</v>
      </c>
      <c r="E56" s="116">
        <v>62747</v>
      </c>
      <c r="F56" s="117" t="str">
        <f t="shared" si="1"/>
        <v>3-EAG-16-62747</v>
      </c>
      <c r="G56" s="133" t="s">
        <v>3574</v>
      </c>
      <c r="H56" s="126" t="s">
        <v>3577</v>
      </c>
      <c r="I56" s="126" t="s">
        <v>3578</v>
      </c>
      <c r="J56" s="132" t="s">
        <v>3529</v>
      </c>
      <c r="K56" s="132" t="s">
        <v>3387</v>
      </c>
      <c r="L56" s="119" t="s">
        <v>3530</v>
      </c>
      <c r="M56" s="127">
        <v>10000</v>
      </c>
      <c r="N56" s="127">
        <v>10000</v>
      </c>
      <c r="O56" s="121" t="s">
        <v>3530</v>
      </c>
      <c r="P56" s="124"/>
      <c r="Q56" s="124"/>
      <c r="R56" s="125"/>
      <c r="S56" s="125"/>
      <c r="T56" s="122">
        <f t="shared" si="3"/>
        <v>10000</v>
      </c>
      <c r="U56" s="117" t="s">
        <v>3360</v>
      </c>
    </row>
    <row r="57" spans="1:22" ht="60" x14ac:dyDescent="0.2">
      <c r="A57" s="116">
        <f t="shared" ca="1" si="2"/>
        <v>50</v>
      </c>
      <c r="B57" s="133" t="s">
        <v>3579</v>
      </c>
      <c r="C57" s="133" t="s">
        <v>3580</v>
      </c>
      <c r="D57" s="133" t="s">
        <v>3581</v>
      </c>
      <c r="E57" s="116">
        <v>62748</v>
      </c>
      <c r="F57" s="117" t="str">
        <f t="shared" si="1"/>
        <v>3-HAR-16-62748</v>
      </c>
      <c r="G57" s="133" t="s">
        <v>3579</v>
      </c>
      <c r="H57" s="126" t="s">
        <v>3582</v>
      </c>
      <c r="I57" s="126" t="s">
        <v>3559</v>
      </c>
      <c r="J57" s="132" t="s">
        <v>3529</v>
      </c>
      <c r="K57" s="118" t="s">
        <v>3398</v>
      </c>
      <c r="L57" s="119" t="s">
        <v>3530</v>
      </c>
      <c r="M57" s="127">
        <v>325000</v>
      </c>
      <c r="N57" s="127">
        <v>325000</v>
      </c>
      <c r="O57" s="121" t="s">
        <v>3530</v>
      </c>
      <c r="P57" s="124"/>
      <c r="Q57" s="124"/>
      <c r="R57" s="125"/>
      <c r="S57" s="125"/>
      <c r="T57" s="122">
        <f t="shared" si="3"/>
        <v>325000</v>
      </c>
      <c r="U57" s="117" t="s">
        <v>3360</v>
      </c>
    </row>
    <row r="58" spans="1:22" ht="60" x14ac:dyDescent="0.2">
      <c r="A58" s="116">
        <f t="shared" ca="1" si="2"/>
        <v>51</v>
      </c>
      <c r="B58" s="133" t="s">
        <v>3583</v>
      </c>
      <c r="C58" s="133" t="s">
        <v>3584</v>
      </c>
      <c r="D58" s="133" t="s">
        <v>3585</v>
      </c>
      <c r="E58" s="116">
        <v>62749</v>
      </c>
      <c r="F58" s="117" t="str">
        <f t="shared" si="1"/>
        <v>3-BEE-16-62749</v>
      </c>
      <c r="G58" s="133" t="s">
        <v>3583</v>
      </c>
      <c r="H58" s="126" t="s">
        <v>3586</v>
      </c>
      <c r="I58" s="126" t="s">
        <v>3578</v>
      </c>
      <c r="J58" s="132" t="s">
        <v>3529</v>
      </c>
      <c r="K58" s="132" t="s">
        <v>3387</v>
      </c>
      <c r="L58" s="119" t="s">
        <v>3530</v>
      </c>
      <c r="M58" s="127">
        <v>10000</v>
      </c>
      <c r="N58" s="127">
        <v>10000</v>
      </c>
      <c r="O58" s="121" t="s">
        <v>3530</v>
      </c>
      <c r="P58" s="124"/>
      <c r="Q58" s="124"/>
      <c r="R58" s="125"/>
      <c r="S58" s="125"/>
      <c r="T58" s="122">
        <f t="shared" si="3"/>
        <v>10000</v>
      </c>
      <c r="U58" s="117" t="s">
        <v>3360</v>
      </c>
    </row>
    <row r="59" spans="1:22" ht="60" x14ac:dyDescent="0.2">
      <c r="A59" s="116">
        <f t="shared" ca="1" si="2"/>
        <v>52</v>
      </c>
      <c r="B59" s="133" t="s">
        <v>3587</v>
      </c>
      <c r="C59" s="133" t="s">
        <v>3584</v>
      </c>
      <c r="D59" s="133" t="s">
        <v>3585</v>
      </c>
      <c r="E59" s="116">
        <v>62750</v>
      </c>
      <c r="F59" s="117" t="str">
        <f t="shared" si="1"/>
        <v>3-BEE-16-62750</v>
      </c>
      <c r="G59" s="133" t="s">
        <v>3587</v>
      </c>
      <c r="H59" s="126" t="s">
        <v>3588</v>
      </c>
      <c r="I59" s="126" t="s">
        <v>3559</v>
      </c>
      <c r="J59" s="132" t="s">
        <v>3529</v>
      </c>
      <c r="K59" s="118" t="s">
        <v>3398</v>
      </c>
      <c r="L59" s="119" t="s">
        <v>3530</v>
      </c>
      <c r="M59" s="127">
        <v>150000</v>
      </c>
      <c r="N59" s="127">
        <v>150000</v>
      </c>
      <c r="O59" s="121" t="s">
        <v>3530</v>
      </c>
      <c r="P59" s="124"/>
      <c r="Q59" s="124"/>
      <c r="R59" s="125"/>
      <c r="S59" s="125"/>
      <c r="T59" s="122">
        <f t="shared" si="3"/>
        <v>150000</v>
      </c>
      <c r="U59" s="117" t="s">
        <v>3360</v>
      </c>
    </row>
    <row r="60" spans="1:22" ht="60" x14ac:dyDescent="0.2">
      <c r="A60" s="116">
        <f t="shared" ca="1" si="2"/>
        <v>53</v>
      </c>
      <c r="B60" s="116" t="s">
        <v>3589</v>
      </c>
      <c r="C60" s="116" t="s">
        <v>3590</v>
      </c>
      <c r="D60" s="116" t="s">
        <v>3591</v>
      </c>
      <c r="E60" s="116">
        <v>62751</v>
      </c>
      <c r="F60" s="117" t="str">
        <f t="shared" si="1"/>
        <v>4-BIG-16-62751</v>
      </c>
      <c r="G60" s="116" t="s">
        <v>3589</v>
      </c>
      <c r="H60" s="126" t="s">
        <v>3592</v>
      </c>
      <c r="I60" s="126" t="s">
        <v>3593</v>
      </c>
      <c r="J60" s="132" t="s">
        <v>3529</v>
      </c>
      <c r="K60" s="132" t="s">
        <v>3387</v>
      </c>
      <c r="L60" s="119" t="s">
        <v>3530</v>
      </c>
      <c r="M60" s="127">
        <v>2954.64</v>
      </c>
      <c r="N60" s="127">
        <v>2954.64</v>
      </c>
      <c r="O60" s="121" t="s">
        <v>3530</v>
      </c>
      <c r="P60" s="124"/>
      <c r="Q60" s="124"/>
      <c r="R60" s="125"/>
      <c r="S60" s="125"/>
      <c r="T60" s="122">
        <f t="shared" si="3"/>
        <v>2954.64</v>
      </c>
      <c r="U60" s="117" t="s">
        <v>3360</v>
      </c>
    </row>
    <row r="61" spans="1:22" ht="60" x14ac:dyDescent="0.2">
      <c r="A61" s="116">
        <f t="shared" ca="1" si="2"/>
        <v>54</v>
      </c>
      <c r="B61" s="116" t="s">
        <v>3594</v>
      </c>
      <c r="C61" s="116" t="s">
        <v>3595</v>
      </c>
      <c r="D61" s="116" t="s">
        <v>3596</v>
      </c>
      <c r="E61" s="116">
        <v>62752</v>
      </c>
      <c r="F61" s="117" t="str">
        <f t="shared" si="1"/>
        <v>2-BRE-16-62752</v>
      </c>
      <c r="G61" s="116" t="s">
        <v>3594</v>
      </c>
      <c r="H61" s="132" t="s">
        <v>3597</v>
      </c>
      <c r="I61" s="126" t="s">
        <v>3556</v>
      </c>
      <c r="J61" s="132" t="s">
        <v>3529</v>
      </c>
      <c r="K61" s="132" t="s">
        <v>3387</v>
      </c>
      <c r="L61" s="119" t="s">
        <v>3530</v>
      </c>
      <c r="M61" s="127">
        <v>168720.24</v>
      </c>
      <c r="N61" s="127">
        <v>168720.24</v>
      </c>
      <c r="O61" s="121" t="s">
        <v>3530</v>
      </c>
      <c r="P61" s="124"/>
      <c r="Q61" s="124"/>
      <c r="R61" s="125"/>
      <c r="S61" s="125"/>
      <c r="T61" s="122">
        <f t="shared" si="3"/>
        <v>168720.24</v>
      </c>
      <c r="U61" s="117" t="s">
        <v>3360</v>
      </c>
    </row>
    <row r="62" spans="1:22" ht="60" x14ac:dyDescent="0.2">
      <c r="A62" s="116">
        <f t="shared" ca="1" si="2"/>
        <v>55</v>
      </c>
      <c r="B62" s="116" t="s">
        <v>3598</v>
      </c>
      <c r="C62" s="116" t="s">
        <v>3595</v>
      </c>
      <c r="D62" s="116" t="s">
        <v>3596</v>
      </c>
      <c r="E62" s="116">
        <v>62753</v>
      </c>
      <c r="F62" s="117" t="str">
        <f t="shared" si="1"/>
        <v>2-BRE-16-62753</v>
      </c>
      <c r="G62" s="116" t="s">
        <v>3598</v>
      </c>
      <c r="H62" s="132" t="s">
        <v>3599</v>
      </c>
      <c r="I62" s="126" t="s">
        <v>3559</v>
      </c>
      <c r="J62" s="132" t="s">
        <v>3529</v>
      </c>
      <c r="K62" s="118" t="s">
        <v>3398</v>
      </c>
      <c r="L62" s="119" t="s">
        <v>3530</v>
      </c>
      <c r="M62" s="127">
        <v>130000</v>
      </c>
      <c r="N62" s="127">
        <v>130000</v>
      </c>
      <c r="O62" s="121" t="s">
        <v>3530</v>
      </c>
      <c r="P62" s="124"/>
      <c r="Q62" s="124"/>
      <c r="R62" s="125"/>
      <c r="S62" s="125"/>
      <c r="T62" s="122">
        <f t="shared" si="3"/>
        <v>130000</v>
      </c>
      <c r="U62" s="117" t="s">
        <v>3360</v>
      </c>
    </row>
    <row r="63" spans="1:22" ht="60" x14ac:dyDescent="0.2">
      <c r="A63" s="116">
        <f t="shared" ca="1" si="2"/>
        <v>56</v>
      </c>
      <c r="B63" s="116" t="s">
        <v>3600</v>
      </c>
      <c r="C63" s="116" t="s">
        <v>3601</v>
      </c>
      <c r="D63" s="116" t="s">
        <v>3602</v>
      </c>
      <c r="E63" s="116">
        <v>62755</v>
      </c>
      <c r="F63" s="117" t="str">
        <f t="shared" si="1"/>
        <v>2-ORA-16-62755</v>
      </c>
      <c r="G63" s="116" t="s">
        <v>3600</v>
      </c>
      <c r="H63" s="132" t="s">
        <v>3603</v>
      </c>
      <c r="I63" s="126" t="s">
        <v>3559</v>
      </c>
      <c r="J63" s="132" t="s">
        <v>3529</v>
      </c>
      <c r="K63" s="118" t="s">
        <v>3398</v>
      </c>
      <c r="L63" s="119" t="s">
        <v>3530</v>
      </c>
      <c r="M63" s="127">
        <v>182000</v>
      </c>
      <c r="N63" s="127">
        <v>182000</v>
      </c>
      <c r="O63" s="121" t="s">
        <v>3530</v>
      </c>
      <c r="P63" s="124"/>
      <c r="Q63" s="124"/>
      <c r="R63" s="125"/>
      <c r="S63" s="125"/>
      <c r="T63" s="122">
        <f t="shared" si="3"/>
        <v>182000</v>
      </c>
      <c r="U63" s="117" t="s">
        <v>3360</v>
      </c>
    </row>
    <row r="64" spans="1:22" ht="75" x14ac:dyDescent="0.2">
      <c r="A64" s="116">
        <f t="shared" ca="1" si="2"/>
        <v>57</v>
      </c>
      <c r="B64" s="116" t="s">
        <v>3604</v>
      </c>
      <c r="C64" s="116" t="s">
        <v>3605</v>
      </c>
      <c r="D64" s="116" t="s">
        <v>3606</v>
      </c>
      <c r="E64" s="116">
        <v>62756</v>
      </c>
      <c r="F64" s="117" t="str">
        <f t="shared" si="1"/>
        <v>4-OZO-16-62756</v>
      </c>
      <c r="G64" s="116" t="s">
        <v>3604</v>
      </c>
      <c r="H64" s="126" t="s">
        <v>3607</v>
      </c>
      <c r="I64" s="126" t="s">
        <v>3556</v>
      </c>
      <c r="J64" s="132" t="s">
        <v>3529</v>
      </c>
      <c r="K64" s="132" t="s">
        <v>3387</v>
      </c>
      <c r="L64" s="119" t="s">
        <v>3530</v>
      </c>
      <c r="M64" s="127">
        <v>132242.23999999999</v>
      </c>
      <c r="N64" s="127">
        <v>132242.23999999999</v>
      </c>
      <c r="O64" s="121" t="s">
        <v>3530</v>
      </c>
      <c r="P64" s="124"/>
      <c r="Q64" s="124"/>
      <c r="R64" s="125"/>
      <c r="S64" s="125"/>
      <c r="T64" s="122">
        <f t="shared" si="3"/>
        <v>132242.23999999999</v>
      </c>
      <c r="U64" s="117" t="s">
        <v>3360</v>
      </c>
      <c r="V64" s="110"/>
    </row>
    <row r="65" spans="1:28" ht="60" x14ac:dyDescent="0.2">
      <c r="A65" s="116">
        <f t="shared" ca="1" si="2"/>
        <v>58</v>
      </c>
      <c r="B65" s="116" t="s">
        <v>3608</v>
      </c>
      <c r="C65" s="116" t="s">
        <v>3609</v>
      </c>
      <c r="D65" s="116" t="s">
        <v>3610</v>
      </c>
      <c r="E65" s="116">
        <v>62757</v>
      </c>
      <c r="F65" s="117" t="str">
        <f t="shared" si="1"/>
        <v>4-Pec-16-62757</v>
      </c>
      <c r="G65" s="116" t="s">
        <v>3608</v>
      </c>
      <c r="H65" s="126" t="s">
        <v>3611</v>
      </c>
      <c r="I65" s="126" t="s">
        <v>3612</v>
      </c>
      <c r="J65" s="132" t="s">
        <v>3529</v>
      </c>
      <c r="K65" s="132" t="s">
        <v>3387</v>
      </c>
      <c r="L65" s="119" t="s">
        <v>3530</v>
      </c>
      <c r="M65" s="127">
        <v>117413.92</v>
      </c>
      <c r="N65" s="127">
        <v>117413.92</v>
      </c>
      <c r="O65" s="121" t="s">
        <v>3530</v>
      </c>
      <c r="P65" s="124"/>
      <c r="Q65" s="124"/>
      <c r="R65" s="125"/>
      <c r="S65" s="125"/>
      <c r="T65" s="122">
        <f t="shared" si="3"/>
        <v>117413.92</v>
      </c>
      <c r="U65" s="117" t="s">
        <v>3360</v>
      </c>
    </row>
    <row r="66" spans="1:28" ht="60" x14ac:dyDescent="0.2">
      <c r="A66" s="116">
        <f t="shared" ca="1" si="2"/>
        <v>59</v>
      </c>
      <c r="B66" s="116" t="s">
        <v>3613</v>
      </c>
      <c r="C66" s="116" t="s">
        <v>3609</v>
      </c>
      <c r="D66" s="116" t="s">
        <v>3610</v>
      </c>
      <c r="E66" s="116">
        <v>62758</v>
      </c>
      <c r="F66" s="117" t="str">
        <f t="shared" si="1"/>
        <v>4-Pec-16-62758</v>
      </c>
      <c r="G66" s="116" t="s">
        <v>3613</v>
      </c>
      <c r="H66" s="126" t="s">
        <v>3614</v>
      </c>
      <c r="I66" s="126" t="s">
        <v>3615</v>
      </c>
      <c r="J66" s="132" t="s">
        <v>3529</v>
      </c>
      <c r="K66" s="118" t="s">
        <v>3398</v>
      </c>
      <c r="L66" s="119" t="s">
        <v>3530</v>
      </c>
      <c r="M66" s="127">
        <v>133023.28</v>
      </c>
      <c r="N66" s="127">
        <v>133023.28</v>
      </c>
      <c r="O66" s="121" t="s">
        <v>3530</v>
      </c>
      <c r="P66" s="124"/>
      <c r="Q66" s="124"/>
      <c r="R66" s="125"/>
      <c r="S66" s="125"/>
      <c r="T66" s="122">
        <f t="shared" si="3"/>
        <v>133023.28</v>
      </c>
      <c r="U66" s="117" t="s">
        <v>3360</v>
      </c>
    </row>
    <row r="67" spans="1:28" ht="60" x14ac:dyDescent="0.2">
      <c r="A67" s="116">
        <f t="shared" ca="1" si="2"/>
        <v>60</v>
      </c>
      <c r="B67" s="133" t="s">
        <v>3616</v>
      </c>
      <c r="C67" s="133" t="s">
        <v>3617</v>
      </c>
      <c r="D67" s="133" t="s">
        <v>3618</v>
      </c>
      <c r="E67" s="116">
        <v>62759</v>
      </c>
      <c r="F67" s="117" t="str">
        <f t="shared" si="1"/>
        <v>3-UVA-16-62759</v>
      </c>
      <c r="G67" s="133" t="s">
        <v>3616</v>
      </c>
      <c r="H67" s="126" t="s">
        <v>3619</v>
      </c>
      <c r="I67" s="126" t="s">
        <v>3615</v>
      </c>
      <c r="J67" s="132" t="s">
        <v>3529</v>
      </c>
      <c r="K67" s="118" t="s">
        <v>3398</v>
      </c>
      <c r="L67" s="119" t="s">
        <v>3530</v>
      </c>
      <c r="M67" s="127">
        <v>102397.2</v>
      </c>
      <c r="N67" s="127">
        <v>102397.2</v>
      </c>
      <c r="O67" s="121" t="s">
        <v>3530</v>
      </c>
      <c r="P67" s="124"/>
      <c r="Q67" s="124"/>
      <c r="R67" s="125"/>
      <c r="S67" s="125"/>
      <c r="T67" s="122">
        <f t="shared" si="3"/>
        <v>102397.2</v>
      </c>
      <c r="U67" s="117" t="s">
        <v>3360</v>
      </c>
    </row>
    <row r="68" spans="1:28" s="110" customFormat="1" ht="75" x14ac:dyDescent="0.2">
      <c r="A68" s="116">
        <f t="shared" ca="1" si="2"/>
        <v>61</v>
      </c>
      <c r="B68" s="123" t="s">
        <v>3620</v>
      </c>
      <c r="C68" s="123" t="s">
        <v>3383</v>
      </c>
      <c r="D68" s="123" t="s">
        <v>3384</v>
      </c>
      <c r="E68" s="116">
        <v>62760</v>
      </c>
      <c r="F68" s="117" t="str">
        <f t="shared" si="1"/>
        <v>1-GAR-16-62760</v>
      </c>
      <c r="G68" s="123" t="s">
        <v>3620</v>
      </c>
      <c r="H68" s="132" t="s">
        <v>3621</v>
      </c>
      <c r="I68" s="126" t="s">
        <v>3622</v>
      </c>
      <c r="J68" s="132" t="s">
        <v>3529</v>
      </c>
      <c r="K68" s="132" t="s">
        <v>3429</v>
      </c>
      <c r="L68" s="119" t="s">
        <v>3530</v>
      </c>
      <c r="M68" s="127">
        <v>49042.239999999998</v>
      </c>
      <c r="N68" s="127">
        <v>49042.239999999998</v>
      </c>
      <c r="O68" s="121" t="s">
        <v>3530</v>
      </c>
      <c r="P68" s="124"/>
      <c r="Q68" s="124"/>
      <c r="R68" s="125"/>
      <c r="S68" s="125"/>
      <c r="T68" s="122">
        <f t="shared" si="3"/>
        <v>49042.239999999998</v>
      </c>
      <c r="U68" s="117" t="s">
        <v>3360</v>
      </c>
      <c r="V68" s="105"/>
    </row>
    <row r="69" spans="1:28" s="110" customFormat="1" ht="75" x14ac:dyDescent="0.2">
      <c r="A69" s="116">
        <f t="shared" ca="1" si="2"/>
        <v>62</v>
      </c>
      <c r="B69" s="123" t="s">
        <v>3623</v>
      </c>
      <c r="C69" s="123" t="s">
        <v>3383</v>
      </c>
      <c r="D69" s="123" t="s">
        <v>3384</v>
      </c>
      <c r="E69" s="116">
        <v>62761</v>
      </c>
      <c r="F69" s="117" t="str">
        <f t="shared" si="1"/>
        <v>1-GAR-16-62761</v>
      </c>
      <c r="G69" s="123" t="s">
        <v>3623</v>
      </c>
      <c r="H69" s="132" t="s">
        <v>3624</v>
      </c>
      <c r="I69" s="126" t="s">
        <v>3625</v>
      </c>
      <c r="J69" s="132" t="s">
        <v>3529</v>
      </c>
      <c r="K69" s="132" t="s">
        <v>3429</v>
      </c>
      <c r="L69" s="119" t="s">
        <v>3530</v>
      </c>
      <c r="M69" s="127">
        <v>98962.240000000005</v>
      </c>
      <c r="N69" s="127">
        <v>98962.240000000005</v>
      </c>
      <c r="O69" s="121" t="s">
        <v>3530</v>
      </c>
      <c r="P69" s="124"/>
      <c r="Q69" s="124"/>
      <c r="R69" s="125"/>
      <c r="S69" s="125"/>
      <c r="T69" s="122">
        <f t="shared" si="3"/>
        <v>98962.240000000005</v>
      </c>
      <c r="U69" s="117" t="s">
        <v>3360</v>
      </c>
      <c r="V69" s="105"/>
    </row>
    <row r="70" spans="1:28" s="110" customFormat="1" ht="75" x14ac:dyDescent="0.2">
      <c r="A70" s="116">
        <f t="shared" ca="1" si="2"/>
        <v>63</v>
      </c>
      <c r="B70" s="123" t="s">
        <v>3626</v>
      </c>
      <c r="C70" s="123" t="s">
        <v>3383</v>
      </c>
      <c r="D70" s="123" t="s">
        <v>3384</v>
      </c>
      <c r="E70" s="116">
        <v>62762</v>
      </c>
      <c r="F70" s="117" t="str">
        <f t="shared" si="1"/>
        <v>1-GAR-16-62762</v>
      </c>
      <c r="G70" s="123" t="s">
        <v>3626</v>
      </c>
      <c r="H70" s="132" t="s">
        <v>3627</v>
      </c>
      <c r="I70" s="126" t="s">
        <v>3628</v>
      </c>
      <c r="J70" s="132" t="s">
        <v>3529</v>
      </c>
      <c r="K70" s="132" t="s">
        <v>3429</v>
      </c>
      <c r="L70" s="119" t="s">
        <v>3530</v>
      </c>
      <c r="M70" s="127">
        <v>789058.4</v>
      </c>
      <c r="N70" s="127">
        <v>789058.4</v>
      </c>
      <c r="O70" s="121" t="s">
        <v>3530</v>
      </c>
      <c r="P70" s="124"/>
      <c r="Q70" s="124"/>
      <c r="R70" s="125"/>
      <c r="S70" s="125"/>
      <c r="T70" s="122">
        <f t="shared" si="3"/>
        <v>789058.4</v>
      </c>
      <c r="U70" s="117" t="s">
        <v>3360</v>
      </c>
      <c r="V70" s="105"/>
    </row>
    <row r="71" spans="1:28" s="110" customFormat="1" ht="75" x14ac:dyDescent="0.2">
      <c r="A71" s="116">
        <f t="shared" ca="1" si="2"/>
        <v>64</v>
      </c>
      <c r="B71" s="123" t="s">
        <v>3629</v>
      </c>
      <c r="C71" s="123" t="s">
        <v>3383</v>
      </c>
      <c r="D71" s="123" t="s">
        <v>3384</v>
      </c>
      <c r="E71" s="116">
        <v>62763</v>
      </c>
      <c r="F71" s="117" t="str">
        <f t="shared" si="1"/>
        <v>1-GAR-16-62763</v>
      </c>
      <c r="G71" s="123" t="s">
        <v>3629</v>
      </c>
      <c r="H71" s="132" t="s">
        <v>3630</v>
      </c>
      <c r="I71" s="132" t="s">
        <v>3631</v>
      </c>
      <c r="J71" s="132" t="s">
        <v>3529</v>
      </c>
      <c r="K71" s="132" t="s">
        <v>3429</v>
      </c>
      <c r="L71" s="119" t="s">
        <v>3530</v>
      </c>
      <c r="M71" s="127">
        <v>24553.360000000001</v>
      </c>
      <c r="N71" s="127">
        <v>24553.360000000001</v>
      </c>
      <c r="O71" s="121" t="s">
        <v>3530</v>
      </c>
      <c r="P71" s="124"/>
      <c r="Q71" s="124"/>
      <c r="R71" s="125"/>
      <c r="S71" s="125"/>
      <c r="T71" s="122">
        <f t="shared" si="3"/>
        <v>24553.360000000001</v>
      </c>
      <c r="U71" s="117" t="s">
        <v>3360</v>
      </c>
      <c r="V71" s="105"/>
    </row>
    <row r="72" spans="1:28" s="110" customFormat="1" ht="75" x14ac:dyDescent="0.2">
      <c r="A72" s="116">
        <f t="shared" ca="1" si="2"/>
        <v>65</v>
      </c>
      <c r="B72" s="123" t="s">
        <v>3632</v>
      </c>
      <c r="C72" s="123" t="s">
        <v>3383</v>
      </c>
      <c r="D72" s="123" t="s">
        <v>3384</v>
      </c>
      <c r="E72" s="116">
        <v>62764</v>
      </c>
      <c r="F72" s="117" t="str">
        <f t="shared" si="1"/>
        <v>1-GAR-16-62764</v>
      </c>
      <c r="G72" s="123" t="s">
        <v>3632</v>
      </c>
      <c r="H72" s="132" t="s">
        <v>3633</v>
      </c>
      <c r="I72" s="132" t="s">
        <v>3634</v>
      </c>
      <c r="J72" s="132" t="s">
        <v>3529</v>
      </c>
      <c r="K72" s="132" t="s">
        <v>3429</v>
      </c>
      <c r="L72" s="119" t="s">
        <v>3530</v>
      </c>
      <c r="M72" s="127">
        <v>287119.03999999998</v>
      </c>
      <c r="N72" s="127">
        <v>287119.03999999998</v>
      </c>
      <c r="O72" s="121" t="s">
        <v>3530</v>
      </c>
      <c r="P72" s="124"/>
      <c r="Q72" s="124"/>
      <c r="R72" s="125"/>
      <c r="S72" s="125"/>
      <c r="T72" s="122">
        <f t="shared" si="3"/>
        <v>287119.03999999998</v>
      </c>
      <c r="U72" s="117" t="s">
        <v>3360</v>
      </c>
    </row>
    <row r="73" spans="1:28" s="110" customFormat="1" ht="75" x14ac:dyDescent="0.2">
      <c r="A73" s="116">
        <f t="shared" ca="1" si="2"/>
        <v>66</v>
      </c>
      <c r="B73" s="123" t="s">
        <v>3635</v>
      </c>
      <c r="C73" s="123" t="s">
        <v>3383</v>
      </c>
      <c r="D73" s="123" t="s">
        <v>3384</v>
      </c>
      <c r="E73" s="116">
        <v>62765</v>
      </c>
      <c r="F73" s="117" t="str">
        <f t="shared" si="1"/>
        <v>1-GAR-16-62765</v>
      </c>
      <c r="G73" s="123" t="s">
        <v>3635</v>
      </c>
      <c r="H73" s="132" t="s">
        <v>3636</v>
      </c>
      <c r="I73" s="132" t="s">
        <v>3637</v>
      </c>
      <c r="J73" s="132" t="s">
        <v>3529</v>
      </c>
      <c r="K73" s="132" t="s">
        <v>3429</v>
      </c>
      <c r="L73" s="119" t="s">
        <v>3530</v>
      </c>
      <c r="M73" s="127">
        <v>67370.16</v>
      </c>
      <c r="N73" s="127">
        <v>67370.16</v>
      </c>
      <c r="O73" s="121" t="s">
        <v>3530</v>
      </c>
      <c r="P73" s="124"/>
      <c r="Q73" s="124"/>
      <c r="R73" s="125"/>
      <c r="S73" s="125"/>
      <c r="T73" s="122">
        <f t="shared" si="3"/>
        <v>67370.16</v>
      </c>
      <c r="U73" s="117" t="s">
        <v>3360</v>
      </c>
      <c r="V73" s="105"/>
    </row>
    <row r="74" spans="1:28" ht="60" x14ac:dyDescent="0.2">
      <c r="A74" s="116">
        <f t="shared" ca="1" si="2"/>
        <v>67</v>
      </c>
      <c r="B74" s="116" t="s">
        <v>3638</v>
      </c>
      <c r="C74" s="116" t="s">
        <v>3490</v>
      </c>
      <c r="D74" s="116" t="s">
        <v>3491</v>
      </c>
      <c r="E74" s="116">
        <v>62766</v>
      </c>
      <c r="F74" s="117" t="str">
        <f t="shared" ref="F74:F137" si="4">CONCATENATE(D74,E74)</f>
        <v>2-PIE-16-62766</v>
      </c>
      <c r="G74" s="116" t="s">
        <v>3638</v>
      </c>
      <c r="H74" s="132" t="s">
        <v>3639</v>
      </c>
      <c r="I74" s="132" t="s">
        <v>3640</v>
      </c>
      <c r="J74" s="132" t="s">
        <v>3529</v>
      </c>
      <c r="K74" s="132" t="s">
        <v>3387</v>
      </c>
      <c r="L74" s="119" t="s">
        <v>3530</v>
      </c>
      <c r="M74" s="127">
        <v>62400</v>
      </c>
      <c r="N74" s="127">
        <v>62400</v>
      </c>
      <c r="O74" s="121" t="s">
        <v>3530</v>
      </c>
      <c r="P74" s="124"/>
      <c r="Q74" s="124"/>
      <c r="R74" s="125"/>
      <c r="S74" s="125"/>
      <c r="T74" s="122">
        <f t="shared" si="3"/>
        <v>62400</v>
      </c>
      <c r="U74" s="117" t="s">
        <v>3360</v>
      </c>
    </row>
    <row r="75" spans="1:28" ht="60" x14ac:dyDescent="0.2">
      <c r="A75" s="116">
        <f t="shared" ca="1" si="2"/>
        <v>68</v>
      </c>
      <c r="B75" s="116" t="s">
        <v>3641</v>
      </c>
      <c r="C75" s="116" t="s">
        <v>3595</v>
      </c>
      <c r="D75" s="116" t="s">
        <v>3596</v>
      </c>
      <c r="E75" s="116">
        <v>62767</v>
      </c>
      <c r="F75" s="117" t="str">
        <f t="shared" si="4"/>
        <v>2-BRE-16-62767</v>
      </c>
      <c r="G75" s="116" t="s">
        <v>3641</v>
      </c>
      <c r="H75" s="132" t="s">
        <v>3642</v>
      </c>
      <c r="I75" s="132" t="s">
        <v>3643</v>
      </c>
      <c r="J75" s="132" t="s">
        <v>3529</v>
      </c>
      <c r="K75" s="132" t="s">
        <v>3398</v>
      </c>
      <c r="L75" s="119" t="s">
        <v>3530</v>
      </c>
      <c r="M75" s="127">
        <v>10773.36</v>
      </c>
      <c r="N75" s="127">
        <v>10773.36</v>
      </c>
      <c r="O75" s="121" t="s">
        <v>3530</v>
      </c>
      <c r="P75" s="124"/>
      <c r="Q75" s="124"/>
      <c r="R75" s="125"/>
      <c r="S75" s="125"/>
      <c r="T75" s="122">
        <f t="shared" si="3"/>
        <v>10773.36</v>
      </c>
      <c r="U75" s="117" t="s">
        <v>3360</v>
      </c>
    </row>
    <row r="76" spans="1:28" ht="75" x14ac:dyDescent="0.2">
      <c r="A76" s="116">
        <f t="shared" ca="1" si="2"/>
        <v>69</v>
      </c>
      <c r="B76" s="116" t="s">
        <v>3644</v>
      </c>
      <c r="C76" s="116" t="s">
        <v>3561</v>
      </c>
      <c r="D76" s="116" t="s">
        <v>3562</v>
      </c>
      <c r="E76" s="116">
        <v>62768</v>
      </c>
      <c r="F76" s="117" t="str">
        <f t="shared" si="4"/>
        <v>2-HHQ-16-62768</v>
      </c>
      <c r="G76" s="116" t="s">
        <v>3644</v>
      </c>
      <c r="H76" s="132" t="s">
        <v>3645</v>
      </c>
      <c r="I76" s="126" t="s">
        <v>3646</v>
      </c>
      <c r="J76" s="132" t="s">
        <v>3529</v>
      </c>
      <c r="K76" s="132" t="s">
        <v>3647</v>
      </c>
      <c r="L76" s="119" t="s">
        <v>3530</v>
      </c>
      <c r="M76" s="127">
        <v>208000</v>
      </c>
      <c r="N76" s="127">
        <v>208000</v>
      </c>
      <c r="O76" s="121" t="s">
        <v>3530</v>
      </c>
      <c r="P76" s="124"/>
      <c r="Q76" s="124"/>
      <c r="R76" s="125"/>
      <c r="S76" s="125"/>
      <c r="T76" s="122">
        <f t="shared" si="3"/>
        <v>208000</v>
      </c>
      <c r="U76" s="117" t="s">
        <v>3360</v>
      </c>
    </row>
    <row r="77" spans="1:28" ht="75" x14ac:dyDescent="0.2">
      <c r="A77" s="116">
        <f t="shared" ca="1" si="2"/>
        <v>70</v>
      </c>
      <c r="B77" s="133" t="s">
        <v>3648</v>
      </c>
      <c r="C77" s="133" t="s">
        <v>3649</v>
      </c>
      <c r="D77" s="133" t="s">
        <v>3650</v>
      </c>
      <c r="E77" s="116">
        <v>62769</v>
      </c>
      <c r="F77" s="117" t="str">
        <f t="shared" si="4"/>
        <v>4-MID-16-62769</v>
      </c>
      <c r="G77" s="133" t="s">
        <v>3648</v>
      </c>
      <c r="H77" s="126" t="s">
        <v>3651</v>
      </c>
      <c r="I77" s="126" t="s">
        <v>3652</v>
      </c>
      <c r="J77" s="132" t="s">
        <v>3529</v>
      </c>
      <c r="K77" s="132" t="s">
        <v>3409</v>
      </c>
      <c r="L77" s="119" t="s">
        <v>3530</v>
      </c>
      <c r="M77" s="127">
        <v>442000</v>
      </c>
      <c r="N77" s="127">
        <v>442000</v>
      </c>
      <c r="O77" s="121" t="s">
        <v>3530</v>
      </c>
      <c r="P77" s="124"/>
      <c r="Q77" s="124"/>
      <c r="R77" s="125"/>
      <c r="S77" s="125"/>
      <c r="T77" s="122">
        <f t="shared" si="3"/>
        <v>442000</v>
      </c>
      <c r="U77" s="117" t="s">
        <v>3360</v>
      </c>
      <c r="V77" s="110"/>
    </row>
    <row r="78" spans="1:28" ht="60" x14ac:dyDescent="0.2">
      <c r="A78" s="116">
        <f t="shared" ref="A78:A141" ca="1" si="5">OFFSET(A78,-1,0)+1</f>
        <v>71</v>
      </c>
      <c r="B78" s="116" t="s">
        <v>3653</v>
      </c>
      <c r="C78" s="116" t="s">
        <v>3548</v>
      </c>
      <c r="D78" s="116" t="s">
        <v>3549</v>
      </c>
      <c r="E78" s="116">
        <v>62770</v>
      </c>
      <c r="F78" s="117" t="str">
        <f t="shared" si="4"/>
        <v>5-AMA-16-62770</v>
      </c>
      <c r="G78" s="116" t="s">
        <v>3653</v>
      </c>
      <c r="H78" s="132" t="s">
        <v>3654</v>
      </c>
      <c r="I78" s="126" t="s">
        <v>3646</v>
      </c>
      <c r="J78" s="132" t="s">
        <v>3529</v>
      </c>
      <c r="K78" s="132" t="s">
        <v>3647</v>
      </c>
      <c r="L78" s="119" t="s">
        <v>3530</v>
      </c>
      <c r="M78" s="127">
        <v>343698.16</v>
      </c>
      <c r="N78" s="127">
        <v>343698.16</v>
      </c>
      <c r="O78" s="121" t="s">
        <v>3530</v>
      </c>
      <c r="P78" s="124"/>
      <c r="Q78" s="124"/>
      <c r="R78" s="125"/>
      <c r="S78" s="125"/>
      <c r="T78" s="122">
        <f t="shared" si="3"/>
        <v>343698.16</v>
      </c>
      <c r="U78" s="117" t="s">
        <v>3360</v>
      </c>
      <c r="V78" s="134"/>
      <c r="W78" s="110"/>
      <c r="X78" s="110"/>
      <c r="Y78" s="110"/>
      <c r="Z78" s="110"/>
      <c r="AA78" s="110"/>
      <c r="AB78" s="110"/>
    </row>
    <row r="79" spans="1:28" ht="60" x14ac:dyDescent="0.2">
      <c r="A79" s="116">
        <f t="shared" ca="1" si="5"/>
        <v>72</v>
      </c>
      <c r="B79" s="116" t="s">
        <v>3655</v>
      </c>
      <c r="C79" s="116" t="s">
        <v>3548</v>
      </c>
      <c r="D79" s="116" t="s">
        <v>3549</v>
      </c>
      <c r="E79" s="116">
        <v>62771</v>
      </c>
      <c r="F79" s="117" t="str">
        <f t="shared" si="4"/>
        <v>5-AMA-16-62771</v>
      </c>
      <c r="G79" s="116" t="s">
        <v>3655</v>
      </c>
      <c r="H79" s="132" t="s">
        <v>3656</v>
      </c>
      <c r="I79" s="126" t="s">
        <v>3657</v>
      </c>
      <c r="J79" s="132" t="s">
        <v>3529</v>
      </c>
      <c r="K79" s="132" t="s">
        <v>3471</v>
      </c>
      <c r="L79" s="119" t="s">
        <v>3530</v>
      </c>
      <c r="M79" s="127">
        <v>153180.56</v>
      </c>
      <c r="N79" s="127">
        <v>153180.56</v>
      </c>
      <c r="O79" s="121" t="s">
        <v>3530</v>
      </c>
      <c r="P79" s="124"/>
      <c r="Q79" s="124"/>
      <c r="R79" s="125"/>
      <c r="S79" s="125"/>
      <c r="T79" s="122">
        <f t="shared" si="3"/>
        <v>153180.56</v>
      </c>
      <c r="U79" s="117" t="s">
        <v>3360</v>
      </c>
      <c r="V79" s="110"/>
    </row>
    <row r="80" spans="1:28" ht="60" x14ac:dyDescent="0.2">
      <c r="A80" s="116">
        <f t="shared" ca="1" si="5"/>
        <v>73</v>
      </c>
      <c r="B80" s="116" t="s">
        <v>3658</v>
      </c>
      <c r="C80" s="116" t="s">
        <v>3548</v>
      </c>
      <c r="D80" s="116" t="s">
        <v>3549</v>
      </c>
      <c r="E80" s="116">
        <v>62772</v>
      </c>
      <c r="F80" s="117" t="str">
        <f t="shared" si="4"/>
        <v>5-AMA-16-62772</v>
      </c>
      <c r="G80" s="116" t="s">
        <v>3658</v>
      </c>
      <c r="H80" s="132" t="s">
        <v>3659</v>
      </c>
      <c r="I80" s="132" t="s">
        <v>3660</v>
      </c>
      <c r="J80" s="132" t="s">
        <v>3529</v>
      </c>
      <c r="K80" s="132" t="s">
        <v>3371</v>
      </c>
      <c r="L80" s="119" t="s">
        <v>3530</v>
      </c>
      <c r="M80" s="127">
        <v>40278.160000000003</v>
      </c>
      <c r="N80" s="127">
        <v>40278.160000000003</v>
      </c>
      <c r="O80" s="121" t="s">
        <v>3530</v>
      </c>
      <c r="P80" s="124"/>
      <c r="Q80" s="124"/>
      <c r="R80" s="125"/>
      <c r="S80" s="125"/>
      <c r="T80" s="122">
        <f t="shared" si="3"/>
        <v>40278.160000000003</v>
      </c>
      <c r="U80" s="117" t="s">
        <v>3360</v>
      </c>
      <c r="V80" s="110"/>
    </row>
    <row r="81" spans="1:22" ht="60" x14ac:dyDescent="0.2">
      <c r="A81" s="116">
        <f t="shared" ca="1" si="5"/>
        <v>74</v>
      </c>
      <c r="B81" s="116" t="s">
        <v>3661</v>
      </c>
      <c r="C81" s="116" t="s">
        <v>3548</v>
      </c>
      <c r="D81" s="116" t="s">
        <v>3549</v>
      </c>
      <c r="E81" s="116">
        <v>62773</v>
      </c>
      <c r="F81" s="117" t="str">
        <f t="shared" si="4"/>
        <v>5-AMA-16-62773</v>
      </c>
      <c r="G81" s="116" t="s">
        <v>3661</v>
      </c>
      <c r="H81" s="132" t="s">
        <v>3662</v>
      </c>
      <c r="I81" s="126" t="s">
        <v>3663</v>
      </c>
      <c r="J81" s="132" t="s">
        <v>3529</v>
      </c>
      <c r="K81" s="132" t="s">
        <v>3664</v>
      </c>
      <c r="L81" s="119" t="s">
        <v>3530</v>
      </c>
      <c r="M81" s="127">
        <v>575051.36</v>
      </c>
      <c r="N81" s="127">
        <v>575051.36</v>
      </c>
      <c r="O81" s="121" t="s">
        <v>3530</v>
      </c>
      <c r="P81" s="124"/>
      <c r="Q81" s="124"/>
      <c r="R81" s="125"/>
      <c r="S81" s="125"/>
      <c r="T81" s="122">
        <f t="shared" si="3"/>
        <v>575051.36</v>
      </c>
      <c r="U81" s="117" t="s">
        <v>3360</v>
      </c>
      <c r="V81" s="110"/>
    </row>
    <row r="82" spans="1:22" ht="60" x14ac:dyDescent="0.2">
      <c r="A82" s="116">
        <f t="shared" ca="1" si="5"/>
        <v>75</v>
      </c>
      <c r="B82" s="116" t="s">
        <v>3665</v>
      </c>
      <c r="C82" s="116" t="s">
        <v>3548</v>
      </c>
      <c r="D82" s="116" t="s">
        <v>3549</v>
      </c>
      <c r="E82" s="116">
        <v>62774</v>
      </c>
      <c r="F82" s="117" t="str">
        <f t="shared" si="4"/>
        <v>5-AMA-16-62774</v>
      </c>
      <c r="G82" s="116" t="s">
        <v>3665</v>
      </c>
      <c r="H82" s="132" t="s">
        <v>3666</v>
      </c>
      <c r="I82" s="132" t="s">
        <v>3667</v>
      </c>
      <c r="J82" s="132" t="s">
        <v>3529</v>
      </c>
      <c r="K82" s="132" t="s">
        <v>3371</v>
      </c>
      <c r="L82" s="119" t="s">
        <v>3530</v>
      </c>
      <c r="M82" s="127">
        <v>17077.84</v>
      </c>
      <c r="N82" s="127">
        <v>17077.84</v>
      </c>
      <c r="O82" s="121" t="s">
        <v>3530</v>
      </c>
      <c r="P82" s="124"/>
      <c r="Q82" s="124"/>
      <c r="R82" s="125"/>
      <c r="S82" s="125"/>
      <c r="T82" s="122">
        <f t="shared" si="3"/>
        <v>17077.84</v>
      </c>
      <c r="U82" s="117" t="s">
        <v>3360</v>
      </c>
      <c r="V82" s="110"/>
    </row>
    <row r="83" spans="1:22" ht="60" x14ac:dyDescent="0.2">
      <c r="A83" s="116">
        <f t="shared" ca="1" si="5"/>
        <v>76</v>
      </c>
      <c r="B83" s="116" t="s">
        <v>3668</v>
      </c>
      <c r="C83" s="116" t="s">
        <v>3553</v>
      </c>
      <c r="D83" s="116" t="s">
        <v>3554</v>
      </c>
      <c r="E83" s="116">
        <v>62775</v>
      </c>
      <c r="F83" s="117" t="str">
        <f t="shared" si="4"/>
        <v>6-ADO-16-62775</v>
      </c>
      <c r="G83" s="116" t="s">
        <v>3668</v>
      </c>
      <c r="H83" s="132" t="s">
        <v>3669</v>
      </c>
      <c r="I83" s="126" t="s">
        <v>3670</v>
      </c>
      <c r="J83" s="132" t="s">
        <v>3529</v>
      </c>
      <c r="K83" s="132" t="s">
        <v>3429</v>
      </c>
      <c r="L83" s="119" t="s">
        <v>3530</v>
      </c>
      <c r="M83" s="127">
        <v>260000</v>
      </c>
      <c r="N83" s="127">
        <v>260000</v>
      </c>
      <c r="O83" s="121" t="s">
        <v>3530</v>
      </c>
      <c r="P83" s="124"/>
      <c r="Q83" s="124"/>
      <c r="R83" s="125"/>
      <c r="S83" s="125"/>
      <c r="T83" s="122">
        <f t="shared" si="3"/>
        <v>260000</v>
      </c>
      <c r="U83" s="117" t="s">
        <v>3360</v>
      </c>
    </row>
    <row r="84" spans="1:22" ht="75" x14ac:dyDescent="0.2">
      <c r="A84" s="116">
        <f t="shared" ca="1" si="5"/>
        <v>77</v>
      </c>
      <c r="B84" s="116" t="s">
        <v>3671</v>
      </c>
      <c r="C84" s="116" t="s">
        <v>3553</v>
      </c>
      <c r="D84" s="116" t="s">
        <v>3554</v>
      </c>
      <c r="E84" s="116">
        <v>62776</v>
      </c>
      <c r="F84" s="117" t="str">
        <f t="shared" si="4"/>
        <v>6-ADO-16-62776</v>
      </c>
      <c r="G84" s="116" t="s">
        <v>3671</v>
      </c>
      <c r="H84" s="132" t="s">
        <v>3672</v>
      </c>
      <c r="I84" s="132" t="s">
        <v>3673</v>
      </c>
      <c r="J84" s="132" t="s">
        <v>3529</v>
      </c>
      <c r="K84" s="132" t="s">
        <v>3429</v>
      </c>
      <c r="L84" s="119" t="s">
        <v>3530</v>
      </c>
      <c r="M84" s="127">
        <v>57117.84</v>
      </c>
      <c r="N84" s="127">
        <v>57117.84</v>
      </c>
      <c r="O84" s="121" t="s">
        <v>3530</v>
      </c>
      <c r="P84" s="124"/>
      <c r="Q84" s="124"/>
      <c r="R84" s="125"/>
      <c r="S84" s="125"/>
      <c r="T84" s="122">
        <f t="shared" si="3"/>
        <v>57117.84</v>
      </c>
      <c r="U84" s="117" t="s">
        <v>3360</v>
      </c>
    </row>
    <row r="85" spans="1:22" ht="60" x14ac:dyDescent="0.2">
      <c r="A85" s="116">
        <f t="shared" ca="1" si="5"/>
        <v>78</v>
      </c>
      <c r="B85" s="116" t="s">
        <v>3674</v>
      </c>
      <c r="C85" s="116" t="s">
        <v>3553</v>
      </c>
      <c r="D85" s="116" t="s">
        <v>3554</v>
      </c>
      <c r="E85" s="116">
        <v>62777</v>
      </c>
      <c r="F85" s="117" t="str">
        <f t="shared" si="4"/>
        <v>6-ADO-16-62777</v>
      </c>
      <c r="G85" s="116" t="s">
        <v>3674</v>
      </c>
      <c r="H85" s="132" t="s">
        <v>3675</v>
      </c>
      <c r="I85" s="126" t="s">
        <v>3622</v>
      </c>
      <c r="J85" s="132" t="s">
        <v>3529</v>
      </c>
      <c r="K85" s="132" t="s">
        <v>3429</v>
      </c>
      <c r="L85" s="119" t="s">
        <v>3530</v>
      </c>
      <c r="M85" s="127">
        <v>22046.959999999999</v>
      </c>
      <c r="N85" s="127">
        <v>22046.959999999999</v>
      </c>
      <c r="O85" s="121" t="s">
        <v>3530</v>
      </c>
      <c r="P85" s="124"/>
      <c r="Q85" s="124"/>
      <c r="R85" s="125"/>
      <c r="S85" s="125"/>
      <c r="T85" s="122">
        <f t="shared" si="3"/>
        <v>22046.959999999999</v>
      </c>
      <c r="U85" s="117" t="s">
        <v>3360</v>
      </c>
    </row>
    <row r="86" spans="1:22" ht="75" x14ac:dyDescent="0.2">
      <c r="A86" s="116">
        <f t="shared" ca="1" si="5"/>
        <v>79</v>
      </c>
      <c r="B86" s="116" t="s">
        <v>3676</v>
      </c>
      <c r="C86" s="116" t="s">
        <v>3553</v>
      </c>
      <c r="D86" s="116" t="s">
        <v>3554</v>
      </c>
      <c r="E86" s="116">
        <v>62778</v>
      </c>
      <c r="F86" s="117" t="str">
        <f t="shared" si="4"/>
        <v>6-ADO-16-62778</v>
      </c>
      <c r="G86" s="116" t="s">
        <v>3676</v>
      </c>
      <c r="H86" s="132" t="s">
        <v>3677</v>
      </c>
      <c r="I86" s="132" t="s">
        <v>3678</v>
      </c>
      <c r="J86" s="132" t="s">
        <v>3529</v>
      </c>
      <c r="K86" s="132" t="s">
        <v>3429</v>
      </c>
      <c r="L86" s="119" t="s">
        <v>3530</v>
      </c>
      <c r="M86" s="127">
        <v>12728.56</v>
      </c>
      <c r="N86" s="127">
        <v>12728.56</v>
      </c>
      <c r="O86" s="121" t="s">
        <v>3530</v>
      </c>
      <c r="P86" s="124"/>
      <c r="Q86" s="124"/>
      <c r="R86" s="125"/>
      <c r="S86" s="125"/>
      <c r="T86" s="122">
        <f t="shared" si="3"/>
        <v>12728.56</v>
      </c>
      <c r="U86" s="117" t="s">
        <v>3360</v>
      </c>
    </row>
    <row r="87" spans="1:22" ht="75" x14ac:dyDescent="0.2">
      <c r="A87" s="116">
        <f t="shared" ca="1" si="5"/>
        <v>80</v>
      </c>
      <c r="B87" s="123" t="s">
        <v>3679</v>
      </c>
      <c r="C87" s="123" t="s">
        <v>3411</v>
      </c>
      <c r="D87" s="123" t="s">
        <v>3412</v>
      </c>
      <c r="E87" s="116">
        <v>62779</v>
      </c>
      <c r="F87" s="117" t="str">
        <f t="shared" si="4"/>
        <v>5-ABI-16-62779</v>
      </c>
      <c r="G87" s="123" t="s">
        <v>3679</v>
      </c>
      <c r="H87" s="132" t="s">
        <v>3680</v>
      </c>
      <c r="I87" s="126" t="s">
        <v>3646</v>
      </c>
      <c r="J87" s="132" t="s">
        <v>3529</v>
      </c>
      <c r="K87" s="132" t="s">
        <v>3647</v>
      </c>
      <c r="L87" s="119" t="s">
        <v>3530</v>
      </c>
      <c r="M87" s="127">
        <v>220581.92</v>
      </c>
      <c r="N87" s="127">
        <v>220581.92</v>
      </c>
      <c r="O87" s="121" t="s">
        <v>3530</v>
      </c>
      <c r="P87" s="124"/>
      <c r="Q87" s="124"/>
      <c r="R87" s="125"/>
      <c r="S87" s="125"/>
      <c r="T87" s="122">
        <f t="shared" si="3"/>
        <v>220581.92</v>
      </c>
      <c r="U87" s="117" t="s">
        <v>3360</v>
      </c>
    </row>
    <row r="88" spans="1:22" ht="60" x14ac:dyDescent="0.2">
      <c r="A88" s="116">
        <f t="shared" ca="1" si="5"/>
        <v>81</v>
      </c>
      <c r="B88" s="117" t="s">
        <v>3681</v>
      </c>
      <c r="C88" s="117" t="s">
        <v>3405</v>
      </c>
      <c r="D88" s="117" t="s">
        <v>3406</v>
      </c>
      <c r="E88" s="116">
        <v>62780</v>
      </c>
      <c r="F88" s="117" t="str">
        <f t="shared" si="4"/>
        <v>3-LAR-16-62780</v>
      </c>
      <c r="G88" s="117" t="s">
        <v>3681</v>
      </c>
      <c r="H88" s="126" t="s">
        <v>3682</v>
      </c>
      <c r="I88" s="126" t="s">
        <v>3683</v>
      </c>
      <c r="J88" s="132" t="s">
        <v>3529</v>
      </c>
      <c r="K88" s="132" t="s">
        <v>3664</v>
      </c>
      <c r="L88" s="119" t="s">
        <v>3530</v>
      </c>
      <c r="M88" s="127">
        <v>389896.32</v>
      </c>
      <c r="N88" s="127">
        <v>389896.32</v>
      </c>
      <c r="O88" s="121" t="s">
        <v>3530</v>
      </c>
      <c r="P88" s="124"/>
      <c r="Q88" s="124"/>
      <c r="R88" s="125"/>
      <c r="S88" s="125"/>
      <c r="T88" s="122">
        <f t="shared" si="3"/>
        <v>389896.32</v>
      </c>
      <c r="U88" s="117" t="s">
        <v>3360</v>
      </c>
    </row>
    <row r="89" spans="1:22" ht="60" x14ac:dyDescent="0.2">
      <c r="A89" s="116">
        <f t="shared" ca="1" si="5"/>
        <v>82</v>
      </c>
      <c r="B89" s="117" t="s">
        <v>3684</v>
      </c>
      <c r="C89" s="117" t="s">
        <v>3405</v>
      </c>
      <c r="D89" s="117" t="s">
        <v>3406</v>
      </c>
      <c r="E89" s="116">
        <v>62781</v>
      </c>
      <c r="F89" s="117" t="str">
        <f t="shared" si="4"/>
        <v>3-LAR-16-62781</v>
      </c>
      <c r="G89" s="117" t="s">
        <v>3684</v>
      </c>
      <c r="H89" s="126" t="s">
        <v>3685</v>
      </c>
      <c r="I89" s="126" t="s">
        <v>3646</v>
      </c>
      <c r="J89" s="132" t="s">
        <v>3529</v>
      </c>
      <c r="K89" s="132" t="s">
        <v>3647</v>
      </c>
      <c r="L89" s="119" t="s">
        <v>3530</v>
      </c>
      <c r="M89" s="127">
        <v>373251.84000000003</v>
      </c>
      <c r="N89" s="127">
        <v>373251.84000000003</v>
      </c>
      <c r="O89" s="121" t="s">
        <v>3530</v>
      </c>
      <c r="P89" s="124"/>
      <c r="Q89" s="124"/>
      <c r="R89" s="125"/>
      <c r="S89" s="125"/>
      <c r="T89" s="122">
        <f t="shared" si="3"/>
        <v>373251.84000000003</v>
      </c>
      <c r="U89" s="117" t="s">
        <v>3360</v>
      </c>
    </row>
    <row r="90" spans="1:22" ht="60" x14ac:dyDescent="0.2">
      <c r="A90" s="116">
        <f t="shared" ca="1" si="5"/>
        <v>83</v>
      </c>
      <c r="B90" s="116" t="s">
        <v>3686</v>
      </c>
      <c r="C90" s="116" t="s">
        <v>3687</v>
      </c>
      <c r="D90" s="116" t="s">
        <v>3688</v>
      </c>
      <c r="E90" s="116">
        <v>62782</v>
      </c>
      <c r="F90" s="117" t="str">
        <f t="shared" si="4"/>
        <v>6-WAC-16-62782</v>
      </c>
      <c r="G90" s="116" t="s">
        <v>3686</v>
      </c>
      <c r="H90" s="132" t="s">
        <v>3689</v>
      </c>
      <c r="I90" s="126" t="s">
        <v>3663</v>
      </c>
      <c r="J90" s="132" t="s">
        <v>3529</v>
      </c>
      <c r="K90" s="132" t="s">
        <v>3664</v>
      </c>
      <c r="L90" s="119" t="s">
        <v>3530</v>
      </c>
      <c r="M90" s="127">
        <v>567938.80000000005</v>
      </c>
      <c r="N90" s="127">
        <v>567938.80000000005</v>
      </c>
      <c r="O90" s="121" t="s">
        <v>3530</v>
      </c>
      <c r="P90" s="124"/>
      <c r="Q90" s="124"/>
      <c r="R90" s="125"/>
      <c r="S90" s="125"/>
      <c r="T90" s="122">
        <f t="shared" si="3"/>
        <v>567938.80000000005</v>
      </c>
      <c r="U90" s="117" t="s">
        <v>3360</v>
      </c>
    </row>
    <row r="91" spans="1:22" ht="60" x14ac:dyDescent="0.2">
      <c r="A91" s="116">
        <f t="shared" ca="1" si="5"/>
        <v>84</v>
      </c>
      <c r="B91" s="116" t="s">
        <v>3690</v>
      </c>
      <c r="C91" s="116" t="s">
        <v>3687</v>
      </c>
      <c r="D91" s="116" t="s">
        <v>3688</v>
      </c>
      <c r="E91" s="116">
        <v>62783</v>
      </c>
      <c r="F91" s="117" t="str">
        <f t="shared" si="4"/>
        <v>6-WAC-16-62783</v>
      </c>
      <c r="G91" s="116" t="s">
        <v>3690</v>
      </c>
      <c r="H91" s="132" t="s">
        <v>3691</v>
      </c>
      <c r="I91" s="132" t="s">
        <v>3692</v>
      </c>
      <c r="J91" s="132" t="s">
        <v>3529</v>
      </c>
      <c r="K91" s="132" t="s">
        <v>3664</v>
      </c>
      <c r="L91" s="119" t="s">
        <v>3530</v>
      </c>
      <c r="M91" s="127">
        <v>137846.79999999999</v>
      </c>
      <c r="N91" s="127">
        <v>137846.79999999999</v>
      </c>
      <c r="O91" s="121" t="s">
        <v>3530</v>
      </c>
      <c r="P91" s="124"/>
      <c r="Q91" s="124"/>
      <c r="R91" s="125"/>
      <c r="S91" s="125"/>
      <c r="T91" s="122">
        <f t="shared" si="3"/>
        <v>137846.79999999999</v>
      </c>
      <c r="U91" s="117" t="s">
        <v>3360</v>
      </c>
    </row>
    <row r="92" spans="1:22" ht="60" x14ac:dyDescent="0.2">
      <c r="A92" s="116">
        <f t="shared" ca="1" si="5"/>
        <v>85</v>
      </c>
      <c r="B92" s="133" t="s">
        <v>3693</v>
      </c>
      <c r="C92" s="133" t="s">
        <v>3575</v>
      </c>
      <c r="D92" s="133" t="s">
        <v>3576</v>
      </c>
      <c r="E92" s="116">
        <v>62784</v>
      </c>
      <c r="F92" s="117" t="str">
        <f t="shared" si="4"/>
        <v>3-EAG-16-62784</v>
      </c>
      <c r="G92" s="133" t="s">
        <v>3693</v>
      </c>
      <c r="H92" s="126" t="s">
        <v>3694</v>
      </c>
      <c r="I92" s="126" t="s">
        <v>3663</v>
      </c>
      <c r="J92" s="132" t="s">
        <v>3529</v>
      </c>
      <c r="K92" s="132" t="s">
        <v>3664</v>
      </c>
      <c r="L92" s="119" t="s">
        <v>3530</v>
      </c>
      <c r="M92" s="127">
        <v>186283.86</v>
      </c>
      <c r="N92" s="127">
        <v>186283.86</v>
      </c>
      <c r="O92" s="121" t="s">
        <v>3530</v>
      </c>
      <c r="P92" s="124"/>
      <c r="Q92" s="124"/>
      <c r="R92" s="125"/>
      <c r="S92" s="125"/>
      <c r="T92" s="122">
        <f t="shared" si="3"/>
        <v>186283.86</v>
      </c>
      <c r="U92" s="117" t="s">
        <v>3360</v>
      </c>
    </row>
    <row r="93" spans="1:22" ht="60" x14ac:dyDescent="0.2">
      <c r="A93" s="116">
        <f t="shared" ca="1" si="5"/>
        <v>86</v>
      </c>
      <c r="B93" s="133" t="s">
        <v>3695</v>
      </c>
      <c r="C93" s="133" t="s">
        <v>3575</v>
      </c>
      <c r="D93" s="133" t="s">
        <v>3576</v>
      </c>
      <c r="E93" s="116">
        <v>62785</v>
      </c>
      <c r="F93" s="117" t="str">
        <f t="shared" si="4"/>
        <v>3-EAG-16-62785</v>
      </c>
      <c r="G93" s="133" t="s">
        <v>3695</v>
      </c>
      <c r="H93" s="126" t="s">
        <v>3696</v>
      </c>
      <c r="I93" s="126" t="s">
        <v>3697</v>
      </c>
      <c r="J93" s="132" t="s">
        <v>3529</v>
      </c>
      <c r="K93" s="132" t="s">
        <v>3371</v>
      </c>
      <c r="L93" s="119" t="s">
        <v>3530</v>
      </c>
      <c r="M93" s="127">
        <v>150000</v>
      </c>
      <c r="N93" s="127">
        <v>150000</v>
      </c>
      <c r="O93" s="121" t="s">
        <v>3530</v>
      </c>
      <c r="P93" s="124"/>
      <c r="Q93" s="124"/>
      <c r="R93" s="125"/>
      <c r="S93" s="125"/>
      <c r="T93" s="122">
        <f t="shared" si="3"/>
        <v>150000</v>
      </c>
      <c r="U93" s="117" t="s">
        <v>3360</v>
      </c>
    </row>
    <row r="94" spans="1:22" ht="60" x14ac:dyDescent="0.2">
      <c r="A94" s="116">
        <f t="shared" ca="1" si="5"/>
        <v>87</v>
      </c>
      <c r="B94" s="133" t="s">
        <v>3698</v>
      </c>
      <c r="C94" s="133" t="s">
        <v>3575</v>
      </c>
      <c r="D94" s="133" t="s">
        <v>3576</v>
      </c>
      <c r="E94" s="116">
        <v>62786</v>
      </c>
      <c r="F94" s="117" t="str">
        <f t="shared" si="4"/>
        <v>3-EAG-16-62786</v>
      </c>
      <c r="G94" s="133" t="s">
        <v>3698</v>
      </c>
      <c r="H94" s="126" t="s">
        <v>3699</v>
      </c>
      <c r="I94" s="126" t="s">
        <v>3646</v>
      </c>
      <c r="J94" s="132" t="s">
        <v>3529</v>
      </c>
      <c r="K94" s="132" t="s">
        <v>3647</v>
      </c>
      <c r="L94" s="119" t="s">
        <v>3530</v>
      </c>
      <c r="M94" s="127">
        <v>125000</v>
      </c>
      <c r="N94" s="127">
        <v>125000</v>
      </c>
      <c r="O94" s="121" t="s">
        <v>3530</v>
      </c>
      <c r="P94" s="124"/>
      <c r="Q94" s="124"/>
      <c r="R94" s="125"/>
      <c r="S94" s="125"/>
      <c r="T94" s="122">
        <f t="shared" si="3"/>
        <v>125000</v>
      </c>
      <c r="U94" s="117" t="s">
        <v>3360</v>
      </c>
      <c r="V94" s="110"/>
    </row>
    <row r="95" spans="1:22" ht="60" x14ac:dyDescent="0.2">
      <c r="A95" s="116">
        <f t="shared" ca="1" si="5"/>
        <v>88</v>
      </c>
      <c r="B95" s="133" t="s">
        <v>3700</v>
      </c>
      <c r="C95" s="133" t="s">
        <v>3575</v>
      </c>
      <c r="D95" s="133" t="s">
        <v>3576</v>
      </c>
      <c r="E95" s="116">
        <v>62787</v>
      </c>
      <c r="F95" s="117" t="str">
        <f t="shared" si="4"/>
        <v>3-EAG-16-62787</v>
      </c>
      <c r="G95" s="133" t="s">
        <v>3700</v>
      </c>
      <c r="H95" s="126" t="s">
        <v>3701</v>
      </c>
      <c r="I95" s="126" t="s">
        <v>3657</v>
      </c>
      <c r="J95" s="132" t="s">
        <v>3529</v>
      </c>
      <c r="K95" s="132" t="s">
        <v>3471</v>
      </c>
      <c r="L95" s="119" t="s">
        <v>3530</v>
      </c>
      <c r="M95" s="127">
        <v>49622.559999999998</v>
      </c>
      <c r="N95" s="127">
        <v>49622.559999999998</v>
      </c>
      <c r="O95" s="121" t="s">
        <v>3530</v>
      </c>
      <c r="P95" s="124"/>
      <c r="Q95" s="124"/>
      <c r="R95" s="125"/>
      <c r="S95" s="125"/>
      <c r="T95" s="122">
        <f t="shared" si="3"/>
        <v>49622.559999999998</v>
      </c>
      <c r="U95" s="117" t="s">
        <v>3360</v>
      </c>
    </row>
    <row r="96" spans="1:22" ht="60" x14ac:dyDescent="0.2">
      <c r="A96" s="116">
        <f t="shared" ca="1" si="5"/>
        <v>89</v>
      </c>
      <c r="B96" s="133" t="s">
        <v>3702</v>
      </c>
      <c r="C96" s="133" t="s">
        <v>3575</v>
      </c>
      <c r="D96" s="133" t="s">
        <v>3576</v>
      </c>
      <c r="E96" s="116">
        <v>62788</v>
      </c>
      <c r="F96" s="117" t="str">
        <f t="shared" si="4"/>
        <v>3-EAG-16-62788</v>
      </c>
      <c r="G96" s="133" t="s">
        <v>3702</v>
      </c>
      <c r="H96" s="126" t="s">
        <v>3703</v>
      </c>
      <c r="I96" s="126" t="s">
        <v>3622</v>
      </c>
      <c r="J96" s="132" t="s">
        <v>3529</v>
      </c>
      <c r="K96" s="132" t="s">
        <v>3429</v>
      </c>
      <c r="L96" s="119" t="s">
        <v>3530</v>
      </c>
      <c r="M96" s="127">
        <v>9984</v>
      </c>
      <c r="N96" s="127">
        <v>9984</v>
      </c>
      <c r="O96" s="121" t="s">
        <v>3530</v>
      </c>
      <c r="P96" s="124"/>
      <c r="Q96" s="124"/>
      <c r="R96" s="125"/>
      <c r="S96" s="125"/>
      <c r="T96" s="122">
        <f t="shared" si="3"/>
        <v>9984</v>
      </c>
      <c r="U96" s="117" t="s">
        <v>3360</v>
      </c>
      <c r="V96" s="110"/>
    </row>
    <row r="97" spans="1:22" ht="60" x14ac:dyDescent="0.2">
      <c r="A97" s="116">
        <f t="shared" ca="1" si="5"/>
        <v>90</v>
      </c>
      <c r="B97" s="133" t="s">
        <v>3704</v>
      </c>
      <c r="C97" s="133" t="s">
        <v>3575</v>
      </c>
      <c r="D97" s="133" t="s">
        <v>3576</v>
      </c>
      <c r="E97" s="116">
        <v>62789</v>
      </c>
      <c r="F97" s="117" t="str">
        <f t="shared" si="4"/>
        <v>3-EAG-16-62789</v>
      </c>
      <c r="G97" s="133" t="s">
        <v>3704</v>
      </c>
      <c r="H97" s="126" t="s">
        <v>3705</v>
      </c>
      <c r="I97" s="126" t="s">
        <v>3625</v>
      </c>
      <c r="J97" s="132" t="s">
        <v>3529</v>
      </c>
      <c r="K97" s="132" t="s">
        <v>3429</v>
      </c>
      <c r="L97" s="119" t="s">
        <v>3530</v>
      </c>
      <c r="M97" s="127">
        <v>4285.84</v>
      </c>
      <c r="N97" s="127">
        <v>4285.84</v>
      </c>
      <c r="O97" s="121" t="s">
        <v>3530</v>
      </c>
      <c r="P97" s="124"/>
      <c r="Q97" s="124"/>
      <c r="R97" s="125"/>
      <c r="S97" s="125"/>
      <c r="T97" s="122">
        <f t="shared" si="3"/>
        <v>4285.84</v>
      </c>
      <c r="U97" s="117" t="s">
        <v>3360</v>
      </c>
      <c r="V97" s="110"/>
    </row>
    <row r="98" spans="1:22" ht="75" x14ac:dyDescent="0.2">
      <c r="A98" s="116">
        <f t="shared" ca="1" si="5"/>
        <v>91</v>
      </c>
      <c r="B98" s="133" t="s">
        <v>3706</v>
      </c>
      <c r="C98" s="133" t="s">
        <v>3575</v>
      </c>
      <c r="D98" s="133" t="s">
        <v>3576</v>
      </c>
      <c r="E98" s="116">
        <v>62790</v>
      </c>
      <c r="F98" s="117" t="str">
        <f t="shared" si="4"/>
        <v>3-EAG-16-62790</v>
      </c>
      <c r="G98" s="133" t="s">
        <v>3706</v>
      </c>
      <c r="H98" s="126" t="s">
        <v>3707</v>
      </c>
      <c r="I98" s="126" t="s">
        <v>3673</v>
      </c>
      <c r="J98" s="132" t="s">
        <v>3529</v>
      </c>
      <c r="K98" s="132" t="s">
        <v>3429</v>
      </c>
      <c r="L98" s="119" t="s">
        <v>3530</v>
      </c>
      <c r="M98" s="127">
        <v>20368.400000000001</v>
      </c>
      <c r="N98" s="127">
        <v>20368.400000000001</v>
      </c>
      <c r="O98" s="121" t="s">
        <v>3530</v>
      </c>
      <c r="P98" s="124"/>
      <c r="Q98" s="124"/>
      <c r="R98" s="125"/>
      <c r="S98" s="125"/>
      <c r="T98" s="122">
        <f t="shared" si="3"/>
        <v>20368.400000000001</v>
      </c>
      <c r="U98" s="117" t="s">
        <v>3360</v>
      </c>
      <c r="V98" s="110"/>
    </row>
    <row r="99" spans="1:22" ht="60" x14ac:dyDescent="0.2">
      <c r="A99" s="116">
        <f t="shared" ca="1" si="5"/>
        <v>92</v>
      </c>
      <c r="B99" s="116" t="s">
        <v>3708</v>
      </c>
      <c r="C99" s="116" t="s">
        <v>3548</v>
      </c>
      <c r="D99" s="116" t="s">
        <v>3549</v>
      </c>
      <c r="E99" s="116">
        <v>62791</v>
      </c>
      <c r="F99" s="117" t="str">
        <f t="shared" si="4"/>
        <v>5-AMA-16-62791</v>
      </c>
      <c r="G99" s="116" t="s">
        <v>3708</v>
      </c>
      <c r="H99" s="132" t="s">
        <v>3709</v>
      </c>
      <c r="I99" s="132" t="s">
        <v>3710</v>
      </c>
      <c r="J99" s="132" t="s">
        <v>3529</v>
      </c>
      <c r="K99" s="132" t="s">
        <v>3409</v>
      </c>
      <c r="L99" s="119" t="s">
        <v>3530</v>
      </c>
      <c r="M99" s="127">
        <v>260</v>
      </c>
      <c r="N99" s="127">
        <v>260</v>
      </c>
      <c r="O99" s="121" t="s">
        <v>3530</v>
      </c>
      <c r="P99" s="124"/>
      <c r="Q99" s="124"/>
      <c r="R99" s="125"/>
      <c r="S99" s="125"/>
      <c r="T99" s="122">
        <f t="shared" si="3"/>
        <v>260</v>
      </c>
      <c r="U99" s="117" t="s">
        <v>3360</v>
      </c>
      <c r="V99" s="110"/>
    </row>
    <row r="100" spans="1:22" ht="60" x14ac:dyDescent="0.2">
      <c r="A100" s="116">
        <f t="shared" ca="1" si="5"/>
        <v>93</v>
      </c>
      <c r="B100" s="116" t="s">
        <v>3711</v>
      </c>
      <c r="C100" s="116" t="s">
        <v>3548</v>
      </c>
      <c r="D100" s="116" t="s">
        <v>3549</v>
      </c>
      <c r="E100" s="116">
        <v>62792</v>
      </c>
      <c r="F100" s="117" t="str">
        <f t="shared" si="4"/>
        <v>5-AMA-16-62792</v>
      </c>
      <c r="G100" s="116" t="s">
        <v>3711</v>
      </c>
      <c r="H100" s="132" t="s">
        <v>3712</v>
      </c>
      <c r="I100" s="126" t="s">
        <v>3622</v>
      </c>
      <c r="J100" s="132" t="s">
        <v>3529</v>
      </c>
      <c r="K100" s="132" t="s">
        <v>3429</v>
      </c>
      <c r="L100" s="119" t="s">
        <v>3530</v>
      </c>
      <c r="M100" s="127">
        <v>25084.799999999999</v>
      </c>
      <c r="N100" s="127">
        <v>25084.799999999999</v>
      </c>
      <c r="O100" s="121" t="s">
        <v>3530</v>
      </c>
      <c r="P100" s="124"/>
      <c r="Q100" s="124"/>
      <c r="R100" s="125"/>
      <c r="S100" s="125"/>
      <c r="T100" s="122">
        <f t="shared" si="3"/>
        <v>25084.799999999999</v>
      </c>
      <c r="U100" s="117" t="s">
        <v>3360</v>
      </c>
    </row>
    <row r="101" spans="1:22" ht="60" x14ac:dyDescent="0.2">
      <c r="A101" s="116">
        <f t="shared" ca="1" si="5"/>
        <v>94</v>
      </c>
      <c r="B101" s="116" t="s">
        <v>3713</v>
      </c>
      <c r="C101" s="116" t="s">
        <v>3548</v>
      </c>
      <c r="D101" s="116" t="s">
        <v>3549</v>
      </c>
      <c r="E101" s="116">
        <v>62793</v>
      </c>
      <c r="F101" s="117" t="str">
        <f t="shared" si="4"/>
        <v>5-AMA-16-62793</v>
      </c>
      <c r="G101" s="116" t="s">
        <v>3713</v>
      </c>
      <c r="H101" s="132" t="s">
        <v>3714</v>
      </c>
      <c r="I101" s="132" t="s">
        <v>3715</v>
      </c>
      <c r="J101" s="132" t="s">
        <v>3529</v>
      </c>
      <c r="K101" s="118" t="s">
        <v>3429</v>
      </c>
      <c r="L101" s="119" t="s">
        <v>3530</v>
      </c>
      <c r="M101" s="127">
        <v>46800</v>
      </c>
      <c r="N101" s="127">
        <v>46800</v>
      </c>
      <c r="O101" s="121" t="s">
        <v>3530</v>
      </c>
      <c r="P101" s="124"/>
      <c r="Q101" s="124"/>
      <c r="R101" s="125"/>
      <c r="S101" s="125"/>
      <c r="T101" s="122">
        <f t="shared" si="3"/>
        <v>46800</v>
      </c>
      <c r="U101" s="117" t="s">
        <v>3360</v>
      </c>
    </row>
    <row r="102" spans="1:22" ht="60" x14ac:dyDescent="0.2">
      <c r="A102" s="116">
        <f t="shared" ca="1" si="5"/>
        <v>95</v>
      </c>
      <c r="B102" s="116" t="s">
        <v>3716</v>
      </c>
      <c r="C102" s="116" t="s">
        <v>3548</v>
      </c>
      <c r="D102" s="116" t="s">
        <v>3549</v>
      </c>
      <c r="E102" s="116">
        <v>62794</v>
      </c>
      <c r="F102" s="117" t="str">
        <f t="shared" si="4"/>
        <v>5-AMA-16-62794</v>
      </c>
      <c r="G102" s="116" t="s">
        <v>3716</v>
      </c>
      <c r="H102" s="132" t="s">
        <v>3717</v>
      </c>
      <c r="I102" s="126" t="s">
        <v>3718</v>
      </c>
      <c r="J102" s="132" t="s">
        <v>3529</v>
      </c>
      <c r="K102" s="132" t="s">
        <v>3429</v>
      </c>
      <c r="L102" s="119" t="s">
        <v>3530</v>
      </c>
      <c r="M102" s="127">
        <v>291766.8</v>
      </c>
      <c r="N102" s="127">
        <v>291766.8</v>
      </c>
      <c r="O102" s="121" t="s">
        <v>3530</v>
      </c>
      <c r="P102" s="124"/>
      <c r="Q102" s="124"/>
      <c r="R102" s="125"/>
      <c r="S102" s="125"/>
      <c r="T102" s="122">
        <f t="shared" si="3"/>
        <v>291766.8</v>
      </c>
      <c r="U102" s="117" t="s">
        <v>3360</v>
      </c>
    </row>
    <row r="103" spans="1:22" ht="75" x14ac:dyDescent="0.2">
      <c r="A103" s="116">
        <f t="shared" ca="1" si="5"/>
        <v>96</v>
      </c>
      <c r="B103" s="116" t="s">
        <v>3719</v>
      </c>
      <c r="C103" s="116" t="s">
        <v>3548</v>
      </c>
      <c r="D103" s="116" t="s">
        <v>3549</v>
      </c>
      <c r="E103" s="116">
        <v>62795</v>
      </c>
      <c r="F103" s="117" t="str">
        <f t="shared" si="4"/>
        <v>5-AMA-16-62795</v>
      </c>
      <c r="G103" s="116" t="s">
        <v>3719</v>
      </c>
      <c r="H103" s="132" t="s">
        <v>3720</v>
      </c>
      <c r="I103" s="132" t="s">
        <v>3673</v>
      </c>
      <c r="J103" s="132" t="s">
        <v>3529</v>
      </c>
      <c r="K103" s="132" t="s">
        <v>3429</v>
      </c>
      <c r="L103" s="119" t="s">
        <v>3530</v>
      </c>
      <c r="M103" s="127">
        <v>65007.28</v>
      </c>
      <c r="N103" s="127">
        <v>65007.28</v>
      </c>
      <c r="O103" s="121" t="s">
        <v>3530</v>
      </c>
      <c r="P103" s="124"/>
      <c r="Q103" s="124"/>
      <c r="R103" s="125"/>
      <c r="S103" s="125"/>
      <c r="T103" s="122">
        <f t="shared" si="3"/>
        <v>65007.28</v>
      </c>
      <c r="U103" s="117" t="s">
        <v>3360</v>
      </c>
    </row>
    <row r="104" spans="1:22" ht="60" x14ac:dyDescent="0.2">
      <c r="A104" s="116">
        <f t="shared" ca="1" si="5"/>
        <v>97</v>
      </c>
      <c r="B104" s="117" t="s">
        <v>3721</v>
      </c>
      <c r="C104" s="117" t="s">
        <v>3459</v>
      </c>
      <c r="D104" s="117" t="s">
        <v>3460</v>
      </c>
      <c r="E104" s="116">
        <v>62796</v>
      </c>
      <c r="F104" s="117" t="str">
        <f t="shared" si="4"/>
        <v>HQ-A-16-62796</v>
      </c>
      <c r="G104" s="117" t="s">
        <v>3721</v>
      </c>
      <c r="H104" s="132" t="s">
        <v>3722</v>
      </c>
      <c r="I104" s="132" t="s">
        <v>3723</v>
      </c>
      <c r="J104" s="132" t="s">
        <v>3529</v>
      </c>
      <c r="K104" s="132" t="s">
        <v>3387</v>
      </c>
      <c r="L104" s="119" t="s">
        <v>3530</v>
      </c>
      <c r="M104" s="127">
        <v>520000</v>
      </c>
      <c r="N104" s="127">
        <v>520000</v>
      </c>
      <c r="O104" s="121" t="s">
        <v>3530</v>
      </c>
      <c r="P104" s="124"/>
      <c r="Q104" s="124"/>
      <c r="R104" s="125"/>
      <c r="S104" s="125"/>
      <c r="T104" s="122">
        <f t="shared" si="3"/>
        <v>520000</v>
      </c>
      <c r="U104" s="117" t="s">
        <v>3360</v>
      </c>
    </row>
    <row r="105" spans="1:22" ht="60" x14ac:dyDescent="0.2">
      <c r="A105" s="116">
        <f t="shared" ca="1" si="5"/>
        <v>98</v>
      </c>
      <c r="B105" s="117" t="s">
        <v>3724</v>
      </c>
      <c r="C105" s="117" t="s">
        <v>3459</v>
      </c>
      <c r="D105" s="117" t="s">
        <v>3460</v>
      </c>
      <c r="E105" s="116">
        <v>62797</v>
      </c>
      <c r="F105" s="117" t="str">
        <f t="shared" si="4"/>
        <v>HQ-A-16-62797</v>
      </c>
      <c r="G105" s="117" t="s">
        <v>3724</v>
      </c>
      <c r="H105" s="132" t="s">
        <v>3725</v>
      </c>
      <c r="I105" s="132" t="s">
        <v>3726</v>
      </c>
      <c r="J105" s="132" t="s">
        <v>3529</v>
      </c>
      <c r="K105" s="132" t="s">
        <v>3387</v>
      </c>
      <c r="L105" s="119" t="s">
        <v>3530</v>
      </c>
      <c r="M105" s="127">
        <v>62400</v>
      </c>
      <c r="N105" s="127">
        <v>62400</v>
      </c>
      <c r="O105" s="121" t="s">
        <v>3530</v>
      </c>
      <c r="P105" s="124"/>
      <c r="Q105" s="124"/>
      <c r="R105" s="125"/>
      <c r="S105" s="125"/>
      <c r="T105" s="122">
        <f t="shared" si="3"/>
        <v>62400</v>
      </c>
      <c r="U105" s="117" t="s">
        <v>3360</v>
      </c>
    </row>
    <row r="106" spans="1:22" ht="60" x14ac:dyDescent="0.2">
      <c r="A106" s="116">
        <f t="shared" ca="1" si="5"/>
        <v>99</v>
      </c>
      <c r="B106" s="117" t="s">
        <v>3727</v>
      </c>
      <c r="C106" s="117" t="s">
        <v>3459</v>
      </c>
      <c r="D106" s="117" t="s">
        <v>3460</v>
      </c>
      <c r="E106" s="116">
        <v>62798</v>
      </c>
      <c r="F106" s="117" t="str">
        <f t="shared" si="4"/>
        <v>HQ-A-16-62798</v>
      </c>
      <c r="G106" s="117" t="s">
        <v>3727</v>
      </c>
      <c r="H106" s="132" t="s">
        <v>3728</v>
      </c>
      <c r="I106" s="132" t="s">
        <v>3729</v>
      </c>
      <c r="J106" s="132" t="s">
        <v>3529</v>
      </c>
      <c r="K106" s="132" t="s">
        <v>3409</v>
      </c>
      <c r="L106" s="119" t="s">
        <v>3530</v>
      </c>
      <c r="M106" s="127">
        <v>41600</v>
      </c>
      <c r="N106" s="127">
        <v>41600</v>
      </c>
      <c r="O106" s="121" t="s">
        <v>3530</v>
      </c>
      <c r="P106" s="124"/>
      <c r="Q106" s="124"/>
      <c r="R106" s="125"/>
      <c r="S106" s="125"/>
      <c r="T106" s="122">
        <f t="shared" si="3"/>
        <v>41600</v>
      </c>
      <c r="U106" s="117" t="s">
        <v>3360</v>
      </c>
    </row>
    <row r="107" spans="1:22" ht="75" x14ac:dyDescent="0.2">
      <c r="A107" s="116">
        <f t="shared" ca="1" si="5"/>
        <v>100</v>
      </c>
      <c r="B107" s="133" t="s">
        <v>3730</v>
      </c>
      <c r="C107" s="133" t="s">
        <v>3731</v>
      </c>
      <c r="D107" s="133" t="s">
        <v>3732</v>
      </c>
      <c r="E107" s="116">
        <v>62799</v>
      </c>
      <c r="F107" s="117" t="str">
        <f t="shared" si="4"/>
        <v>3-DEL-16-62799</v>
      </c>
      <c r="G107" s="133" t="s">
        <v>3730</v>
      </c>
      <c r="H107" s="126" t="s">
        <v>3733</v>
      </c>
      <c r="I107" s="126" t="s">
        <v>3646</v>
      </c>
      <c r="J107" s="132" t="s">
        <v>3529</v>
      </c>
      <c r="K107" s="132" t="s">
        <v>3647</v>
      </c>
      <c r="L107" s="119" t="s">
        <v>3530</v>
      </c>
      <c r="M107" s="127">
        <v>228853.04</v>
      </c>
      <c r="N107" s="127">
        <v>228853.04</v>
      </c>
      <c r="O107" s="121" t="s">
        <v>3530</v>
      </c>
      <c r="P107" s="124"/>
      <c r="Q107" s="124"/>
      <c r="R107" s="125"/>
      <c r="S107" s="125"/>
      <c r="T107" s="122">
        <f t="shared" si="3"/>
        <v>228853.04</v>
      </c>
      <c r="U107" s="117" t="s">
        <v>3360</v>
      </c>
    </row>
    <row r="108" spans="1:22" ht="60" x14ac:dyDescent="0.2">
      <c r="A108" s="116">
        <f t="shared" ca="1" si="5"/>
        <v>101</v>
      </c>
      <c r="B108" s="133" t="s">
        <v>3734</v>
      </c>
      <c r="C108" s="133" t="s">
        <v>3580</v>
      </c>
      <c r="D108" s="133" t="s">
        <v>3581</v>
      </c>
      <c r="E108" s="116">
        <v>62800</v>
      </c>
      <c r="F108" s="117" t="str">
        <f t="shared" si="4"/>
        <v>3-HAR-16-62800</v>
      </c>
      <c r="G108" s="133" t="s">
        <v>3734</v>
      </c>
      <c r="H108" s="126" t="s">
        <v>3735</v>
      </c>
      <c r="I108" s="126" t="s">
        <v>3736</v>
      </c>
      <c r="J108" s="132" t="s">
        <v>3529</v>
      </c>
      <c r="K108" s="132" t="s">
        <v>3664</v>
      </c>
      <c r="L108" s="119" t="s">
        <v>3530</v>
      </c>
      <c r="M108" s="127">
        <v>84252.479999999996</v>
      </c>
      <c r="N108" s="127">
        <v>84252.479999999996</v>
      </c>
      <c r="O108" s="121" t="s">
        <v>3530</v>
      </c>
      <c r="P108" s="124"/>
      <c r="Q108" s="124"/>
      <c r="R108" s="125"/>
      <c r="S108" s="125"/>
      <c r="T108" s="122">
        <f t="shared" si="3"/>
        <v>84252.479999999996</v>
      </c>
      <c r="U108" s="117" t="s">
        <v>3360</v>
      </c>
    </row>
    <row r="109" spans="1:22" ht="60" x14ac:dyDescent="0.2">
      <c r="A109" s="116">
        <f t="shared" ca="1" si="5"/>
        <v>102</v>
      </c>
      <c r="B109" s="133" t="s">
        <v>3737</v>
      </c>
      <c r="C109" s="133" t="s">
        <v>3580</v>
      </c>
      <c r="D109" s="133" t="s">
        <v>3581</v>
      </c>
      <c r="E109" s="116">
        <v>62801</v>
      </c>
      <c r="F109" s="117" t="str">
        <f t="shared" si="4"/>
        <v>3-HAR-16-62801</v>
      </c>
      <c r="G109" s="133" t="s">
        <v>3737</v>
      </c>
      <c r="H109" s="126" t="s">
        <v>3738</v>
      </c>
      <c r="I109" s="135" t="s">
        <v>3739</v>
      </c>
      <c r="J109" s="132" t="s">
        <v>3529</v>
      </c>
      <c r="K109" s="136" t="s">
        <v>3429</v>
      </c>
      <c r="L109" s="119" t="s">
        <v>3530</v>
      </c>
      <c r="M109" s="137">
        <v>62400</v>
      </c>
      <c r="N109" s="137">
        <v>62400</v>
      </c>
      <c r="O109" s="121" t="s">
        <v>3530</v>
      </c>
      <c r="P109" s="124"/>
      <c r="Q109" s="124"/>
      <c r="R109" s="125"/>
      <c r="S109" s="125"/>
      <c r="T109" s="122">
        <f t="shared" si="3"/>
        <v>62400</v>
      </c>
      <c r="U109" s="117" t="s">
        <v>3360</v>
      </c>
    </row>
    <row r="110" spans="1:22" ht="60" x14ac:dyDescent="0.2">
      <c r="A110" s="116">
        <f t="shared" ca="1" si="5"/>
        <v>103</v>
      </c>
      <c r="B110" s="133" t="s">
        <v>3740</v>
      </c>
      <c r="C110" s="133" t="s">
        <v>3580</v>
      </c>
      <c r="D110" s="133" t="s">
        <v>3581</v>
      </c>
      <c r="E110" s="116">
        <v>62802</v>
      </c>
      <c r="F110" s="117" t="str">
        <f t="shared" si="4"/>
        <v>3-HAR-16-62802</v>
      </c>
      <c r="G110" s="133" t="s">
        <v>3740</v>
      </c>
      <c r="H110" s="126" t="s">
        <v>3741</v>
      </c>
      <c r="I110" s="126" t="s">
        <v>3646</v>
      </c>
      <c r="J110" s="132" t="s">
        <v>3529</v>
      </c>
      <c r="K110" s="132" t="s">
        <v>3647</v>
      </c>
      <c r="L110" s="119" t="s">
        <v>3530</v>
      </c>
      <c r="M110" s="127">
        <v>157109.68</v>
      </c>
      <c r="N110" s="127">
        <v>157109.68</v>
      </c>
      <c r="O110" s="121" t="s">
        <v>3530</v>
      </c>
      <c r="P110" s="124"/>
      <c r="Q110" s="124"/>
      <c r="R110" s="125"/>
      <c r="S110" s="125"/>
      <c r="T110" s="122">
        <f t="shared" si="3"/>
        <v>157109.68</v>
      </c>
      <c r="U110" s="117" t="s">
        <v>3360</v>
      </c>
    </row>
    <row r="111" spans="1:22" ht="75" x14ac:dyDescent="0.2">
      <c r="A111" s="116">
        <f t="shared" ca="1" si="5"/>
        <v>104</v>
      </c>
      <c r="B111" s="116" t="s">
        <v>3742</v>
      </c>
      <c r="C111" s="116" t="s">
        <v>3566</v>
      </c>
      <c r="D111" s="116" t="s">
        <v>3567</v>
      </c>
      <c r="E111" s="116">
        <v>62803</v>
      </c>
      <c r="F111" s="117" t="str">
        <f t="shared" si="4"/>
        <v>4-SAN-16-62803</v>
      </c>
      <c r="G111" s="116" t="s">
        <v>3742</v>
      </c>
      <c r="H111" s="126" t="s">
        <v>3743</v>
      </c>
      <c r="I111" s="126" t="s">
        <v>3673</v>
      </c>
      <c r="J111" s="132" t="s">
        <v>3529</v>
      </c>
      <c r="K111" s="132" t="s">
        <v>3429</v>
      </c>
      <c r="L111" s="119" t="s">
        <v>3530</v>
      </c>
      <c r="M111" s="127">
        <v>43630.080000000002</v>
      </c>
      <c r="N111" s="127">
        <v>43630.080000000002</v>
      </c>
      <c r="O111" s="121" t="s">
        <v>3530</v>
      </c>
      <c r="P111" s="124"/>
      <c r="Q111" s="124"/>
      <c r="R111" s="125"/>
      <c r="S111" s="125"/>
      <c r="T111" s="122">
        <f t="shared" si="3"/>
        <v>43630.080000000002</v>
      </c>
      <c r="U111" s="117" t="s">
        <v>3360</v>
      </c>
    </row>
    <row r="112" spans="1:22" ht="75" x14ac:dyDescent="0.2">
      <c r="A112" s="116">
        <f t="shared" ca="1" si="5"/>
        <v>105</v>
      </c>
      <c r="B112" s="123" t="s">
        <v>3744</v>
      </c>
      <c r="C112" s="123" t="s">
        <v>3411</v>
      </c>
      <c r="D112" s="123" t="s">
        <v>3412</v>
      </c>
      <c r="E112" s="116">
        <v>62804</v>
      </c>
      <c r="F112" s="117" t="str">
        <f t="shared" si="4"/>
        <v>5-ABI-16-62804</v>
      </c>
      <c r="G112" s="123" t="s">
        <v>3744</v>
      </c>
      <c r="H112" s="132" t="s">
        <v>3745</v>
      </c>
      <c r="I112" s="126" t="s">
        <v>3746</v>
      </c>
      <c r="J112" s="132" t="s">
        <v>3529</v>
      </c>
      <c r="K112" s="132" t="s">
        <v>3429</v>
      </c>
      <c r="L112" s="119" t="s">
        <v>3530</v>
      </c>
      <c r="M112" s="127">
        <v>77654.720000000001</v>
      </c>
      <c r="N112" s="127">
        <v>77654.720000000001</v>
      </c>
      <c r="O112" s="121" t="s">
        <v>3530</v>
      </c>
      <c r="P112" s="124"/>
      <c r="Q112" s="124"/>
      <c r="R112" s="125"/>
      <c r="S112" s="125"/>
      <c r="T112" s="122">
        <f t="shared" ref="T112:T175" si="6">N112-R112-S112</f>
        <v>77654.720000000001</v>
      </c>
      <c r="U112" s="117" t="s">
        <v>3360</v>
      </c>
    </row>
    <row r="113" spans="1:22" ht="60" x14ac:dyDescent="0.2">
      <c r="A113" s="116">
        <f t="shared" ca="1" si="5"/>
        <v>106</v>
      </c>
      <c r="B113" s="133" t="s">
        <v>3747</v>
      </c>
      <c r="C113" s="133" t="s">
        <v>3584</v>
      </c>
      <c r="D113" s="133" t="s">
        <v>3585</v>
      </c>
      <c r="E113" s="116">
        <v>62805</v>
      </c>
      <c r="F113" s="117" t="str">
        <f t="shared" si="4"/>
        <v>3-BEE-16-62805</v>
      </c>
      <c r="G113" s="133" t="s">
        <v>3747</v>
      </c>
      <c r="H113" s="126" t="s">
        <v>3748</v>
      </c>
      <c r="I113" s="126" t="s">
        <v>3646</v>
      </c>
      <c r="J113" s="132" t="s">
        <v>3529</v>
      </c>
      <c r="K113" s="132" t="s">
        <v>3647</v>
      </c>
      <c r="L113" s="119" t="s">
        <v>3530</v>
      </c>
      <c r="M113" s="127">
        <v>125000</v>
      </c>
      <c r="N113" s="127">
        <v>125000</v>
      </c>
      <c r="O113" s="121" t="s">
        <v>3530</v>
      </c>
      <c r="P113" s="124"/>
      <c r="Q113" s="124"/>
      <c r="R113" s="125"/>
      <c r="S113" s="125"/>
      <c r="T113" s="122">
        <f t="shared" si="6"/>
        <v>125000</v>
      </c>
      <c r="U113" s="117" t="s">
        <v>3360</v>
      </c>
    </row>
    <row r="114" spans="1:22" ht="60" x14ac:dyDescent="0.2">
      <c r="A114" s="116">
        <f t="shared" ca="1" si="5"/>
        <v>107</v>
      </c>
      <c r="B114" s="133" t="s">
        <v>3749</v>
      </c>
      <c r="C114" s="133" t="s">
        <v>3584</v>
      </c>
      <c r="D114" s="133" t="s">
        <v>3585</v>
      </c>
      <c r="E114" s="116">
        <v>62806</v>
      </c>
      <c r="F114" s="117" t="str">
        <f t="shared" si="4"/>
        <v>3-BEE-16-62806</v>
      </c>
      <c r="G114" s="133" t="s">
        <v>3749</v>
      </c>
      <c r="H114" s="126" t="s">
        <v>3750</v>
      </c>
      <c r="I114" s="126" t="s">
        <v>3622</v>
      </c>
      <c r="J114" s="132" t="s">
        <v>3529</v>
      </c>
      <c r="K114" s="132" t="s">
        <v>3429</v>
      </c>
      <c r="L114" s="119" t="s">
        <v>3530</v>
      </c>
      <c r="M114" s="127">
        <v>3602.56</v>
      </c>
      <c r="N114" s="127">
        <v>3602.56</v>
      </c>
      <c r="O114" s="121" t="s">
        <v>3530</v>
      </c>
      <c r="P114" s="124"/>
      <c r="Q114" s="124"/>
      <c r="R114" s="125"/>
      <c r="S114" s="125"/>
      <c r="T114" s="122">
        <f t="shared" si="6"/>
        <v>3602.56</v>
      </c>
      <c r="U114" s="117" t="s">
        <v>3360</v>
      </c>
    </row>
    <row r="115" spans="1:22" ht="60" x14ac:dyDescent="0.2">
      <c r="A115" s="116">
        <f t="shared" ca="1" si="5"/>
        <v>108</v>
      </c>
      <c r="B115" s="133" t="s">
        <v>3751</v>
      </c>
      <c r="C115" s="133" t="s">
        <v>3584</v>
      </c>
      <c r="D115" s="133" t="s">
        <v>3585</v>
      </c>
      <c r="E115" s="116">
        <v>62807</v>
      </c>
      <c r="F115" s="117" t="str">
        <f t="shared" si="4"/>
        <v>3-BEE-16-62807</v>
      </c>
      <c r="G115" s="133" t="s">
        <v>3751</v>
      </c>
      <c r="H115" s="126" t="s">
        <v>3752</v>
      </c>
      <c r="I115" s="132" t="s">
        <v>3753</v>
      </c>
      <c r="J115" s="132" t="s">
        <v>3529</v>
      </c>
      <c r="K115" s="132" t="s">
        <v>3429</v>
      </c>
      <c r="L115" s="119" t="s">
        <v>3530</v>
      </c>
      <c r="M115" s="127">
        <v>20000</v>
      </c>
      <c r="N115" s="127">
        <v>20000</v>
      </c>
      <c r="O115" s="121" t="s">
        <v>3530</v>
      </c>
      <c r="P115" s="124"/>
      <c r="Q115" s="124"/>
      <c r="R115" s="125"/>
      <c r="S115" s="125"/>
      <c r="T115" s="122">
        <f t="shared" si="6"/>
        <v>20000</v>
      </c>
      <c r="U115" s="117" t="s">
        <v>3360</v>
      </c>
    </row>
    <row r="116" spans="1:22" ht="60" x14ac:dyDescent="0.2">
      <c r="A116" s="116">
        <f t="shared" ca="1" si="5"/>
        <v>109</v>
      </c>
      <c r="B116" s="133" t="s">
        <v>3754</v>
      </c>
      <c r="C116" s="133" t="s">
        <v>3584</v>
      </c>
      <c r="D116" s="133" t="s">
        <v>3585</v>
      </c>
      <c r="E116" s="116">
        <v>62808</v>
      </c>
      <c r="F116" s="117" t="str">
        <f t="shared" si="4"/>
        <v>3-BEE-16-62808</v>
      </c>
      <c r="G116" s="133" t="s">
        <v>3754</v>
      </c>
      <c r="H116" s="126" t="s">
        <v>3755</v>
      </c>
      <c r="I116" s="126" t="s">
        <v>3756</v>
      </c>
      <c r="J116" s="132" t="s">
        <v>3529</v>
      </c>
      <c r="K116" s="132" t="s">
        <v>3429</v>
      </c>
      <c r="L116" s="119" t="s">
        <v>3530</v>
      </c>
      <c r="M116" s="127">
        <v>75000</v>
      </c>
      <c r="N116" s="127">
        <v>75000</v>
      </c>
      <c r="O116" s="121" t="s">
        <v>3530</v>
      </c>
      <c r="P116" s="124"/>
      <c r="Q116" s="124"/>
      <c r="R116" s="125"/>
      <c r="S116" s="125"/>
      <c r="T116" s="122">
        <f t="shared" si="6"/>
        <v>75000</v>
      </c>
      <c r="U116" s="117" t="s">
        <v>3360</v>
      </c>
    </row>
    <row r="117" spans="1:22" ht="75" x14ac:dyDescent="0.2">
      <c r="A117" s="116">
        <f t="shared" ca="1" si="5"/>
        <v>110</v>
      </c>
      <c r="B117" s="133" t="s">
        <v>3757</v>
      </c>
      <c r="C117" s="133" t="s">
        <v>3584</v>
      </c>
      <c r="D117" s="133" t="s">
        <v>3585</v>
      </c>
      <c r="E117" s="116">
        <v>62809</v>
      </c>
      <c r="F117" s="117" t="str">
        <f t="shared" si="4"/>
        <v>3-BEE-16-62809</v>
      </c>
      <c r="G117" s="133" t="s">
        <v>3757</v>
      </c>
      <c r="H117" s="126" t="s">
        <v>3758</v>
      </c>
      <c r="I117" s="126" t="s">
        <v>3673</v>
      </c>
      <c r="J117" s="132" t="s">
        <v>3529</v>
      </c>
      <c r="K117" s="132" t="s">
        <v>3429</v>
      </c>
      <c r="L117" s="119" t="s">
        <v>3530</v>
      </c>
      <c r="M117" s="127">
        <v>9337.1200000000008</v>
      </c>
      <c r="N117" s="127">
        <v>9337.1200000000008</v>
      </c>
      <c r="O117" s="121" t="s">
        <v>3530</v>
      </c>
      <c r="P117" s="124"/>
      <c r="Q117" s="124"/>
      <c r="R117" s="125"/>
      <c r="S117" s="125"/>
      <c r="T117" s="122">
        <f t="shared" si="6"/>
        <v>9337.1200000000008</v>
      </c>
      <c r="U117" s="117" t="s">
        <v>3360</v>
      </c>
      <c r="V117" s="110"/>
    </row>
    <row r="118" spans="1:22" ht="60" x14ac:dyDescent="0.2">
      <c r="A118" s="116">
        <f t="shared" ca="1" si="5"/>
        <v>111</v>
      </c>
      <c r="B118" s="116" t="s">
        <v>3759</v>
      </c>
      <c r="C118" s="116" t="s">
        <v>3590</v>
      </c>
      <c r="D118" s="116" t="s">
        <v>3591</v>
      </c>
      <c r="E118" s="116">
        <v>62810</v>
      </c>
      <c r="F118" s="117" t="str">
        <f t="shared" si="4"/>
        <v>4-BIG-16-62810</v>
      </c>
      <c r="G118" s="116" t="s">
        <v>3759</v>
      </c>
      <c r="H118" s="126" t="s">
        <v>3760</v>
      </c>
      <c r="I118" s="126" t="s">
        <v>3663</v>
      </c>
      <c r="J118" s="132" t="s">
        <v>3529</v>
      </c>
      <c r="K118" s="132" t="s">
        <v>3664</v>
      </c>
      <c r="L118" s="119" t="s">
        <v>3530</v>
      </c>
      <c r="M118" s="127">
        <v>227175.52</v>
      </c>
      <c r="N118" s="127">
        <v>227175.52</v>
      </c>
      <c r="O118" s="121" t="s">
        <v>3530</v>
      </c>
      <c r="P118" s="124"/>
      <c r="Q118" s="124"/>
      <c r="R118" s="125"/>
      <c r="S118" s="125"/>
      <c r="T118" s="122">
        <f t="shared" si="6"/>
        <v>227175.52</v>
      </c>
      <c r="U118" s="117" t="s">
        <v>3360</v>
      </c>
    </row>
    <row r="119" spans="1:22" ht="75" x14ac:dyDescent="0.2">
      <c r="A119" s="116">
        <f t="shared" ca="1" si="5"/>
        <v>112</v>
      </c>
      <c r="B119" s="116" t="s">
        <v>3761</v>
      </c>
      <c r="C119" s="116" t="s">
        <v>3590</v>
      </c>
      <c r="D119" s="116" t="s">
        <v>3591</v>
      </c>
      <c r="E119" s="116">
        <v>62811</v>
      </c>
      <c r="F119" s="117" t="str">
        <f t="shared" si="4"/>
        <v>4-BIG-16-62811</v>
      </c>
      <c r="G119" s="116" t="s">
        <v>3761</v>
      </c>
      <c r="H119" s="126" t="s">
        <v>3762</v>
      </c>
      <c r="I119" s="132" t="s">
        <v>3763</v>
      </c>
      <c r="J119" s="132" t="s">
        <v>3529</v>
      </c>
      <c r="K119" s="132" t="s">
        <v>3398</v>
      </c>
      <c r="L119" s="119" t="s">
        <v>3530</v>
      </c>
      <c r="M119" s="127">
        <v>2006.16</v>
      </c>
      <c r="N119" s="127">
        <v>2006.16</v>
      </c>
      <c r="O119" s="121" t="s">
        <v>3530</v>
      </c>
      <c r="P119" s="124"/>
      <c r="Q119" s="124"/>
      <c r="R119" s="125"/>
      <c r="S119" s="125"/>
      <c r="T119" s="122">
        <f t="shared" si="6"/>
        <v>2006.16</v>
      </c>
      <c r="U119" s="117" t="s">
        <v>3360</v>
      </c>
    </row>
    <row r="120" spans="1:22" ht="75" x14ac:dyDescent="0.2">
      <c r="A120" s="116">
        <f t="shared" ca="1" si="5"/>
        <v>113</v>
      </c>
      <c r="B120" s="116" t="s">
        <v>3764</v>
      </c>
      <c r="C120" s="116" t="s">
        <v>3590</v>
      </c>
      <c r="D120" s="116" t="s">
        <v>3591</v>
      </c>
      <c r="E120" s="116">
        <v>62812</v>
      </c>
      <c r="F120" s="117" t="str">
        <f t="shared" si="4"/>
        <v>4-BIG-16-62812</v>
      </c>
      <c r="G120" s="116" t="s">
        <v>3764</v>
      </c>
      <c r="H120" s="126" t="s">
        <v>3765</v>
      </c>
      <c r="I120" s="126" t="s">
        <v>3766</v>
      </c>
      <c r="J120" s="132" t="s">
        <v>3529</v>
      </c>
      <c r="K120" s="132" t="s">
        <v>3409</v>
      </c>
      <c r="L120" s="119" t="s">
        <v>3530</v>
      </c>
      <c r="M120" s="127">
        <v>4767.3599999999997</v>
      </c>
      <c r="N120" s="127">
        <v>4767.3599999999997</v>
      </c>
      <c r="O120" s="121" t="s">
        <v>3530</v>
      </c>
      <c r="P120" s="124"/>
      <c r="Q120" s="124"/>
      <c r="R120" s="125"/>
      <c r="S120" s="125"/>
      <c r="T120" s="122">
        <f t="shared" si="6"/>
        <v>4767.3599999999997</v>
      </c>
      <c r="U120" s="117" t="s">
        <v>3360</v>
      </c>
    </row>
    <row r="121" spans="1:22" ht="60" x14ac:dyDescent="0.2">
      <c r="A121" s="116">
        <f t="shared" ca="1" si="5"/>
        <v>114</v>
      </c>
      <c r="B121" s="116" t="s">
        <v>3767</v>
      </c>
      <c r="C121" s="116" t="s">
        <v>3590</v>
      </c>
      <c r="D121" s="116" t="s">
        <v>3591</v>
      </c>
      <c r="E121" s="116">
        <v>62813</v>
      </c>
      <c r="F121" s="117" t="str">
        <f t="shared" si="4"/>
        <v>4-BIG-16-62813</v>
      </c>
      <c r="G121" s="116" t="s">
        <v>3767</v>
      </c>
      <c r="H121" s="126" t="s">
        <v>3768</v>
      </c>
      <c r="I121" s="126" t="s">
        <v>3646</v>
      </c>
      <c r="J121" s="132" t="s">
        <v>3529</v>
      </c>
      <c r="K121" s="132" t="s">
        <v>3647</v>
      </c>
      <c r="L121" s="119" t="s">
        <v>3530</v>
      </c>
      <c r="M121" s="127">
        <v>135779.28</v>
      </c>
      <c r="N121" s="127">
        <v>135779.28</v>
      </c>
      <c r="O121" s="121" t="s">
        <v>3530</v>
      </c>
      <c r="P121" s="124"/>
      <c r="Q121" s="124"/>
      <c r="R121" s="125"/>
      <c r="S121" s="125"/>
      <c r="T121" s="122">
        <f t="shared" si="6"/>
        <v>135779.28</v>
      </c>
      <c r="U121" s="117" t="s">
        <v>3360</v>
      </c>
    </row>
    <row r="122" spans="1:22" ht="60" x14ac:dyDescent="0.2">
      <c r="A122" s="116">
        <f t="shared" ca="1" si="5"/>
        <v>115</v>
      </c>
      <c r="B122" s="116" t="s">
        <v>3769</v>
      </c>
      <c r="C122" s="116" t="s">
        <v>3590</v>
      </c>
      <c r="D122" s="116" t="s">
        <v>3591</v>
      </c>
      <c r="E122" s="116">
        <v>62814</v>
      </c>
      <c r="F122" s="117" t="str">
        <f t="shared" si="4"/>
        <v>4-BIG-16-62814</v>
      </c>
      <c r="G122" s="116" t="s">
        <v>3769</v>
      </c>
      <c r="H122" s="126" t="s">
        <v>3770</v>
      </c>
      <c r="I122" s="126" t="s">
        <v>3657</v>
      </c>
      <c r="J122" s="132" t="s">
        <v>3529</v>
      </c>
      <c r="K122" s="132" t="s">
        <v>3471</v>
      </c>
      <c r="L122" s="119" t="s">
        <v>3530</v>
      </c>
      <c r="M122" s="127">
        <v>60514.48</v>
      </c>
      <c r="N122" s="127">
        <v>60514.48</v>
      </c>
      <c r="O122" s="121" t="s">
        <v>3530</v>
      </c>
      <c r="P122" s="124"/>
      <c r="Q122" s="124"/>
      <c r="R122" s="125"/>
      <c r="S122" s="125"/>
      <c r="T122" s="122">
        <f t="shared" si="6"/>
        <v>60514.48</v>
      </c>
      <c r="U122" s="117" t="s">
        <v>3360</v>
      </c>
    </row>
    <row r="123" spans="1:22" ht="60" x14ac:dyDescent="0.2">
      <c r="A123" s="116">
        <f t="shared" ca="1" si="5"/>
        <v>116</v>
      </c>
      <c r="B123" s="116" t="s">
        <v>3771</v>
      </c>
      <c r="C123" s="116" t="s">
        <v>3590</v>
      </c>
      <c r="D123" s="116" t="s">
        <v>3591</v>
      </c>
      <c r="E123" s="116">
        <v>62815</v>
      </c>
      <c r="F123" s="117" t="str">
        <f t="shared" si="4"/>
        <v>4-BIG-16-62815</v>
      </c>
      <c r="G123" s="116" t="s">
        <v>3771</v>
      </c>
      <c r="H123" s="126" t="s">
        <v>3772</v>
      </c>
      <c r="I123" s="126" t="s">
        <v>3622</v>
      </c>
      <c r="J123" s="132" t="s">
        <v>3529</v>
      </c>
      <c r="K123" s="132" t="s">
        <v>3429</v>
      </c>
      <c r="L123" s="119" t="s">
        <v>3530</v>
      </c>
      <c r="M123" s="127">
        <v>12940.72</v>
      </c>
      <c r="N123" s="127">
        <v>12940.72</v>
      </c>
      <c r="O123" s="121" t="s">
        <v>3530</v>
      </c>
      <c r="P123" s="124"/>
      <c r="Q123" s="124"/>
      <c r="R123" s="125"/>
      <c r="S123" s="125"/>
      <c r="T123" s="122">
        <f t="shared" si="6"/>
        <v>12940.72</v>
      </c>
      <c r="U123" s="117" t="s">
        <v>3360</v>
      </c>
    </row>
    <row r="124" spans="1:22" ht="75" x14ac:dyDescent="0.2">
      <c r="A124" s="116">
        <f t="shared" ca="1" si="5"/>
        <v>117</v>
      </c>
      <c r="B124" s="116" t="s">
        <v>3773</v>
      </c>
      <c r="C124" s="116" t="s">
        <v>3590</v>
      </c>
      <c r="D124" s="116" t="s">
        <v>3591</v>
      </c>
      <c r="E124" s="116">
        <v>62816</v>
      </c>
      <c r="F124" s="117" t="str">
        <f t="shared" si="4"/>
        <v>4-BIG-16-62816</v>
      </c>
      <c r="G124" s="116" t="s">
        <v>3773</v>
      </c>
      <c r="H124" s="126" t="s">
        <v>3774</v>
      </c>
      <c r="I124" s="126" t="s">
        <v>3775</v>
      </c>
      <c r="J124" s="132" t="s">
        <v>3529</v>
      </c>
      <c r="K124" s="132" t="s">
        <v>3429</v>
      </c>
      <c r="L124" s="119" t="s">
        <v>3530</v>
      </c>
      <c r="M124" s="127">
        <v>74893.52</v>
      </c>
      <c r="N124" s="127">
        <v>74893.52</v>
      </c>
      <c r="O124" s="121" t="s">
        <v>3530</v>
      </c>
      <c r="P124" s="124"/>
      <c r="Q124" s="124"/>
      <c r="R124" s="125"/>
      <c r="S124" s="125"/>
      <c r="T124" s="122">
        <f t="shared" si="6"/>
        <v>74893.52</v>
      </c>
      <c r="U124" s="117" t="s">
        <v>3360</v>
      </c>
    </row>
    <row r="125" spans="1:22" ht="75" x14ac:dyDescent="0.2">
      <c r="A125" s="116">
        <f t="shared" ca="1" si="5"/>
        <v>118</v>
      </c>
      <c r="B125" s="116" t="s">
        <v>3776</v>
      </c>
      <c r="C125" s="116" t="s">
        <v>3590</v>
      </c>
      <c r="D125" s="116" t="s">
        <v>3591</v>
      </c>
      <c r="E125" s="116">
        <v>62817</v>
      </c>
      <c r="F125" s="117" t="str">
        <f t="shared" si="4"/>
        <v>4-BIG-16-62817</v>
      </c>
      <c r="G125" s="116" t="s">
        <v>3776</v>
      </c>
      <c r="H125" s="126" t="s">
        <v>3777</v>
      </c>
      <c r="I125" s="126" t="s">
        <v>3673</v>
      </c>
      <c r="J125" s="132" t="s">
        <v>3529</v>
      </c>
      <c r="K125" s="132" t="s">
        <v>3429</v>
      </c>
      <c r="L125" s="119" t="s">
        <v>3530</v>
      </c>
      <c r="M125" s="127">
        <v>33533.760000000002</v>
      </c>
      <c r="N125" s="127">
        <v>33533.760000000002</v>
      </c>
      <c r="O125" s="121" t="s">
        <v>3530</v>
      </c>
      <c r="P125" s="124"/>
      <c r="Q125" s="124"/>
      <c r="R125" s="125"/>
      <c r="S125" s="125"/>
      <c r="T125" s="122">
        <f t="shared" si="6"/>
        <v>33533.760000000002</v>
      </c>
      <c r="U125" s="117" t="s">
        <v>3360</v>
      </c>
    </row>
    <row r="126" spans="1:22" ht="75" x14ac:dyDescent="0.2">
      <c r="A126" s="116">
        <f t="shared" ca="1" si="5"/>
        <v>119</v>
      </c>
      <c r="B126" s="116" t="s">
        <v>3778</v>
      </c>
      <c r="C126" s="116" t="s">
        <v>3590</v>
      </c>
      <c r="D126" s="116" t="s">
        <v>3591</v>
      </c>
      <c r="E126" s="116">
        <v>62818</v>
      </c>
      <c r="F126" s="117" t="str">
        <f t="shared" si="4"/>
        <v>4-BIG-16-62818</v>
      </c>
      <c r="G126" s="116" t="s">
        <v>3778</v>
      </c>
      <c r="H126" s="126" t="s">
        <v>3779</v>
      </c>
      <c r="I126" s="126" t="s">
        <v>3780</v>
      </c>
      <c r="J126" s="132" t="s">
        <v>3529</v>
      </c>
      <c r="K126" s="132" t="s">
        <v>3409</v>
      </c>
      <c r="L126" s="119" t="s">
        <v>3530</v>
      </c>
      <c r="M126" s="127">
        <v>13395.2</v>
      </c>
      <c r="N126" s="127">
        <v>13395.2</v>
      </c>
      <c r="O126" s="121" t="s">
        <v>3530</v>
      </c>
      <c r="P126" s="124"/>
      <c r="Q126" s="124"/>
      <c r="R126" s="125"/>
      <c r="S126" s="125"/>
      <c r="T126" s="122">
        <f t="shared" si="6"/>
        <v>13395.2</v>
      </c>
      <c r="U126" s="117" t="s">
        <v>3360</v>
      </c>
    </row>
    <row r="127" spans="1:22" ht="60" x14ac:dyDescent="0.2">
      <c r="A127" s="116">
        <f t="shared" ca="1" si="5"/>
        <v>120</v>
      </c>
      <c r="B127" s="123" t="s">
        <v>3781</v>
      </c>
      <c r="C127" s="123" t="s">
        <v>3394</v>
      </c>
      <c r="D127" s="123" t="s">
        <v>3395</v>
      </c>
      <c r="E127" s="116">
        <v>62819</v>
      </c>
      <c r="F127" s="117" t="str">
        <f t="shared" si="4"/>
        <v>5-WIC-16-62819</v>
      </c>
      <c r="G127" s="123" t="s">
        <v>3781</v>
      </c>
      <c r="H127" s="132" t="s">
        <v>3782</v>
      </c>
      <c r="I127" s="126" t="s">
        <v>3670</v>
      </c>
      <c r="J127" s="132" t="s">
        <v>3529</v>
      </c>
      <c r="K127" s="132" t="s">
        <v>3409</v>
      </c>
      <c r="L127" s="119" t="s">
        <v>3530</v>
      </c>
      <c r="M127" s="127">
        <v>260000</v>
      </c>
      <c r="N127" s="127">
        <v>260000</v>
      </c>
      <c r="O127" s="121" t="s">
        <v>3530</v>
      </c>
      <c r="P127" s="124"/>
      <c r="Q127" s="124"/>
      <c r="R127" s="125"/>
      <c r="S127" s="125"/>
      <c r="T127" s="122">
        <f t="shared" si="6"/>
        <v>260000</v>
      </c>
      <c r="U127" s="117" t="s">
        <v>3360</v>
      </c>
    </row>
    <row r="128" spans="1:22" ht="75" x14ac:dyDescent="0.2">
      <c r="A128" s="116">
        <f t="shared" ca="1" si="5"/>
        <v>121</v>
      </c>
      <c r="B128" s="123" t="s">
        <v>3783</v>
      </c>
      <c r="C128" s="123" t="s">
        <v>3394</v>
      </c>
      <c r="D128" s="123" t="s">
        <v>3395</v>
      </c>
      <c r="E128" s="116">
        <v>62820</v>
      </c>
      <c r="F128" s="117" t="str">
        <f t="shared" si="4"/>
        <v>5-WIC-16-62820</v>
      </c>
      <c r="G128" s="123" t="s">
        <v>3783</v>
      </c>
      <c r="H128" s="132" t="s">
        <v>3784</v>
      </c>
      <c r="I128" s="132" t="s">
        <v>3673</v>
      </c>
      <c r="J128" s="132" t="s">
        <v>3529</v>
      </c>
      <c r="K128" s="132" t="s">
        <v>3429</v>
      </c>
      <c r="L128" s="119" t="s">
        <v>3530</v>
      </c>
      <c r="M128" s="127">
        <v>40254.239999999998</v>
      </c>
      <c r="N128" s="127">
        <v>40254.239999999998</v>
      </c>
      <c r="O128" s="121" t="s">
        <v>3530</v>
      </c>
      <c r="P128" s="124"/>
      <c r="Q128" s="124"/>
      <c r="R128" s="125"/>
      <c r="S128" s="125"/>
      <c r="T128" s="122">
        <f t="shared" si="6"/>
        <v>40254.239999999998</v>
      </c>
      <c r="U128" s="117" t="s">
        <v>3360</v>
      </c>
    </row>
    <row r="129" spans="1:22" ht="60" x14ac:dyDescent="0.2">
      <c r="A129" s="116">
        <f t="shared" ca="1" si="5"/>
        <v>122</v>
      </c>
      <c r="B129" s="116" t="s">
        <v>3785</v>
      </c>
      <c r="C129" s="116" t="s">
        <v>3687</v>
      </c>
      <c r="D129" s="116" t="s">
        <v>3688</v>
      </c>
      <c r="E129" s="116">
        <v>62821</v>
      </c>
      <c r="F129" s="117" t="str">
        <f t="shared" si="4"/>
        <v>6-WAC-16-62821</v>
      </c>
      <c r="G129" s="116" t="s">
        <v>3785</v>
      </c>
      <c r="H129" s="132" t="s">
        <v>3786</v>
      </c>
      <c r="I129" s="126" t="s">
        <v>3622</v>
      </c>
      <c r="J129" s="132" t="s">
        <v>3529</v>
      </c>
      <c r="K129" s="132" t="s">
        <v>3429</v>
      </c>
      <c r="L129" s="119" t="s">
        <v>3530</v>
      </c>
      <c r="M129" s="127">
        <v>40913.599999999999</v>
      </c>
      <c r="N129" s="127">
        <v>40913.599999999999</v>
      </c>
      <c r="O129" s="121" t="s">
        <v>3530</v>
      </c>
      <c r="P129" s="124"/>
      <c r="Q129" s="124"/>
      <c r="R129" s="125"/>
      <c r="S129" s="125"/>
      <c r="T129" s="122">
        <f t="shared" si="6"/>
        <v>40913.599999999999</v>
      </c>
      <c r="U129" s="117" t="s">
        <v>3360</v>
      </c>
    </row>
    <row r="130" spans="1:22" ht="60" x14ac:dyDescent="0.2">
      <c r="A130" s="116">
        <f t="shared" ca="1" si="5"/>
        <v>123</v>
      </c>
      <c r="B130" s="116" t="s">
        <v>3787</v>
      </c>
      <c r="C130" s="116" t="s">
        <v>3687</v>
      </c>
      <c r="D130" s="116" t="s">
        <v>3688</v>
      </c>
      <c r="E130" s="116">
        <v>62822</v>
      </c>
      <c r="F130" s="117" t="str">
        <f t="shared" si="4"/>
        <v>6-WAC-16-62822</v>
      </c>
      <c r="G130" s="116" t="s">
        <v>3787</v>
      </c>
      <c r="H130" s="132" t="s">
        <v>3788</v>
      </c>
      <c r="I130" s="126" t="s">
        <v>3718</v>
      </c>
      <c r="J130" s="132" t="s">
        <v>3529</v>
      </c>
      <c r="K130" s="132" t="s">
        <v>3429</v>
      </c>
      <c r="L130" s="119" t="s">
        <v>3530</v>
      </c>
      <c r="M130" s="127">
        <v>363811.76</v>
      </c>
      <c r="N130" s="127">
        <v>363811.76</v>
      </c>
      <c r="O130" s="121" t="s">
        <v>3530</v>
      </c>
      <c r="P130" s="124"/>
      <c r="Q130" s="124"/>
      <c r="R130" s="125"/>
      <c r="S130" s="125"/>
      <c r="T130" s="122">
        <f t="shared" si="6"/>
        <v>363811.76</v>
      </c>
      <c r="U130" s="117" t="s">
        <v>3360</v>
      </c>
    </row>
    <row r="131" spans="1:22" ht="75" x14ac:dyDescent="0.2">
      <c r="A131" s="116">
        <f t="shared" ca="1" si="5"/>
        <v>124</v>
      </c>
      <c r="B131" s="116" t="s">
        <v>3789</v>
      </c>
      <c r="C131" s="116" t="s">
        <v>3687</v>
      </c>
      <c r="D131" s="116" t="s">
        <v>3688</v>
      </c>
      <c r="E131" s="116">
        <v>62823</v>
      </c>
      <c r="F131" s="117" t="str">
        <f t="shared" si="4"/>
        <v>6-WAC-16-62823</v>
      </c>
      <c r="G131" s="116" t="s">
        <v>3789</v>
      </c>
      <c r="H131" s="132" t="s">
        <v>3790</v>
      </c>
      <c r="I131" s="132" t="s">
        <v>3673</v>
      </c>
      <c r="J131" s="132" t="s">
        <v>3529</v>
      </c>
      <c r="K131" s="132" t="s">
        <v>3429</v>
      </c>
      <c r="L131" s="119" t="s">
        <v>3530</v>
      </c>
      <c r="M131" s="127">
        <v>105996.8</v>
      </c>
      <c r="N131" s="127">
        <v>105996.8</v>
      </c>
      <c r="O131" s="121" t="s">
        <v>3530</v>
      </c>
      <c r="P131" s="124"/>
      <c r="Q131" s="124"/>
      <c r="R131" s="125"/>
      <c r="S131" s="125"/>
      <c r="T131" s="122">
        <f t="shared" si="6"/>
        <v>105996.8</v>
      </c>
      <c r="U131" s="117" t="s">
        <v>3360</v>
      </c>
    </row>
    <row r="132" spans="1:22" ht="60" x14ac:dyDescent="0.2">
      <c r="A132" s="116">
        <f t="shared" ca="1" si="5"/>
        <v>125</v>
      </c>
      <c r="B132" s="116" t="s">
        <v>3791</v>
      </c>
      <c r="C132" s="116" t="s">
        <v>3687</v>
      </c>
      <c r="D132" s="116" t="s">
        <v>3688</v>
      </c>
      <c r="E132" s="116">
        <v>62824</v>
      </c>
      <c r="F132" s="117" t="str">
        <f t="shared" si="4"/>
        <v>6-WAC-16-62824</v>
      </c>
      <c r="G132" s="116" t="s">
        <v>3791</v>
      </c>
      <c r="H132" s="132" t="s">
        <v>3792</v>
      </c>
      <c r="I132" s="132" t="s">
        <v>3793</v>
      </c>
      <c r="J132" s="132" t="s">
        <v>3529</v>
      </c>
      <c r="K132" s="132" t="s">
        <v>3371</v>
      </c>
      <c r="L132" s="119" t="s">
        <v>3530</v>
      </c>
      <c r="M132" s="127">
        <v>211420.56</v>
      </c>
      <c r="N132" s="127">
        <v>211420.56</v>
      </c>
      <c r="O132" s="121" t="s">
        <v>3530</v>
      </c>
      <c r="P132" s="124"/>
      <c r="Q132" s="124"/>
      <c r="R132" s="125"/>
      <c r="S132" s="125"/>
      <c r="T132" s="122">
        <f t="shared" si="6"/>
        <v>211420.56</v>
      </c>
      <c r="U132" s="117" t="s">
        <v>3360</v>
      </c>
    </row>
    <row r="133" spans="1:22" ht="60" x14ac:dyDescent="0.2">
      <c r="A133" s="116">
        <f t="shared" ca="1" si="5"/>
        <v>126</v>
      </c>
      <c r="B133" s="116" t="s">
        <v>3794</v>
      </c>
      <c r="C133" s="116" t="s">
        <v>3595</v>
      </c>
      <c r="D133" s="116" t="s">
        <v>3596</v>
      </c>
      <c r="E133" s="116">
        <v>62825</v>
      </c>
      <c r="F133" s="117" t="str">
        <f t="shared" si="4"/>
        <v>2-BRE-16-62825</v>
      </c>
      <c r="G133" s="116" t="s">
        <v>3794</v>
      </c>
      <c r="H133" s="132" t="s">
        <v>3795</v>
      </c>
      <c r="I133" s="126" t="s">
        <v>3622</v>
      </c>
      <c r="J133" s="132" t="s">
        <v>3529</v>
      </c>
      <c r="K133" s="132" t="s">
        <v>3429</v>
      </c>
      <c r="L133" s="119" t="s">
        <v>3530</v>
      </c>
      <c r="M133" s="127">
        <v>3106.48</v>
      </c>
      <c r="N133" s="127">
        <v>3106.48</v>
      </c>
      <c r="O133" s="121" t="s">
        <v>3530</v>
      </c>
      <c r="P133" s="124"/>
      <c r="Q133" s="124"/>
      <c r="R133" s="125"/>
      <c r="S133" s="125"/>
      <c r="T133" s="122">
        <f t="shared" si="6"/>
        <v>3106.48</v>
      </c>
      <c r="U133" s="117" t="s">
        <v>3360</v>
      </c>
    </row>
    <row r="134" spans="1:22" ht="60" x14ac:dyDescent="0.2">
      <c r="A134" s="116">
        <f t="shared" ca="1" si="5"/>
        <v>127</v>
      </c>
      <c r="B134" s="116" t="s">
        <v>3796</v>
      </c>
      <c r="C134" s="116" t="s">
        <v>3595</v>
      </c>
      <c r="D134" s="116" t="s">
        <v>3596</v>
      </c>
      <c r="E134" s="116">
        <v>62826</v>
      </c>
      <c r="F134" s="117" t="str">
        <f t="shared" si="4"/>
        <v>2-BRE-16-62826</v>
      </c>
      <c r="G134" s="116" t="s">
        <v>3796</v>
      </c>
      <c r="H134" s="132" t="s">
        <v>3797</v>
      </c>
      <c r="I134" s="132" t="s">
        <v>3798</v>
      </c>
      <c r="J134" s="132" t="s">
        <v>3529</v>
      </c>
      <c r="K134" s="132" t="s">
        <v>3429</v>
      </c>
      <c r="L134" s="119" t="s">
        <v>3530</v>
      </c>
      <c r="M134" s="127">
        <v>3934.32</v>
      </c>
      <c r="N134" s="127">
        <v>3934.32</v>
      </c>
      <c r="O134" s="121" t="s">
        <v>3530</v>
      </c>
      <c r="P134" s="124"/>
      <c r="Q134" s="124"/>
      <c r="R134" s="125"/>
      <c r="S134" s="125"/>
      <c r="T134" s="122">
        <f t="shared" si="6"/>
        <v>3934.32</v>
      </c>
      <c r="U134" s="117" t="s">
        <v>3360</v>
      </c>
    </row>
    <row r="135" spans="1:22" ht="75" x14ac:dyDescent="0.2">
      <c r="A135" s="116">
        <f t="shared" ca="1" si="5"/>
        <v>128</v>
      </c>
      <c r="B135" s="116" t="s">
        <v>3799</v>
      </c>
      <c r="C135" s="116" t="s">
        <v>3595</v>
      </c>
      <c r="D135" s="116" t="s">
        <v>3596</v>
      </c>
      <c r="E135" s="116">
        <v>62827</v>
      </c>
      <c r="F135" s="117" t="str">
        <f t="shared" si="4"/>
        <v>2-BRE-16-62827</v>
      </c>
      <c r="G135" s="116" t="s">
        <v>3799</v>
      </c>
      <c r="H135" s="132" t="s">
        <v>3800</v>
      </c>
      <c r="I135" s="132" t="s">
        <v>3673</v>
      </c>
      <c r="J135" s="132" t="s">
        <v>3529</v>
      </c>
      <c r="K135" s="132" t="s">
        <v>3429</v>
      </c>
      <c r="L135" s="119" t="s">
        <v>3530</v>
      </c>
      <c r="M135" s="127">
        <v>8049.6</v>
      </c>
      <c r="N135" s="127">
        <v>8049.6</v>
      </c>
      <c r="O135" s="121" t="s">
        <v>3530</v>
      </c>
      <c r="P135" s="124"/>
      <c r="Q135" s="124"/>
      <c r="R135" s="125"/>
      <c r="S135" s="125"/>
      <c r="T135" s="122">
        <f t="shared" si="6"/>
        <v>8049.6</v>
      </c>
      <c r="U135" s="117" t="s">
        <v>3360</v>
      </c>
    </row>
    <row r="136" spans="1:22" ht="60" x14ac:dyDescent="0.2">
      <c r="A136" s="116">
        <f t="shared" ca="1" si="5"/>
        <v>129</v>
      </c>
      <c r="B136" s="116" t="s">
        <v>3801</v>
      </c>
      <c r="C136" s="116" t="s">
        <v>3595</v>
      </c>
      <c r="D136" s="116" t="s">
        <v>3596</v>
      </c>
      <c r="E136" s="116">
        <v>62828</v>
      </c>
      <c r="F136" s="117" t="str">
        <f t="shared" si="4"/>
        <v>2-BRE-16-62828</v>
      </c>
      <c r="G136" s="116" t="s">
        <v>3801</v>
      </c>
      <c r="H136" s="132" t="s">
        <v>3802</v>
      </c>
      <c r="I136" s="132" t="s">
        <v>3793</v>
      </c>
      <c r="J136" s="132" t="s">
        <v>3529</v>
      </c>
      <c r="K136" s="132" t="s">
        <v>3429</v>
      </c>
      <c r="L136" s="119" t="s">
        <v>3530</v>
      </c>
      <c r="M136" s="127">
        <v>16107.52</v>
      </c>
      <c r="N136" s="127">
        <v>16107.52</v>
      </c>
      <c r="O136" s="121" t="s">
        <v>3530</v>
      </c>
      <c r="P136" s="124"/>
      <c r="Q136" s="124"/>
      <c r="R136" s="125"/>
      <c r="S136" s="125"/>
      <c r="T136" s="122">
        <f t="shared" si="6"/>
        <v>16107.52</v>
      </c>
      <c r="U136" s="117" t="s">
        <v>3360</v>
      </c>
      <c r="V136" s="110"/>
    </row>
    <row r="137" spans="1:22" ht="60" x14ac:dyDescent="0.2">
      <c r="A137" s="116">
        <f t="shared" ca="1" si="5"/>
        <v>130</v>
      </c>
      <c r="B137" s="116" t="s">
        <v>3803</v>
      </c>
      <c r="C137" s="116" t="s">
        <v>3804</v>
      </c>
      <c r="D137" s="116" t="s">
        <v>3805</v>
      </c>
      <c r="E137" s="116">
        <v>62829</v>
      </c>
      <c r="F137" s="117" t="str">
        <f t="shared" si="4"/>
        <v>3-BRO-16-62829</v>
      </c>
      <c r="G137" s="116" t="s">
        <v>3803</v>
      </c>
      <c r="H137" s="126" t="s">
        <v>3806</v>
      </c>
      <c r="I137" s="126" t="s">
        <v>3657</v>
      </c>
      <c r="J137" s="132" t="s">
        <v>3529</v>
      </c>
      <c r="K137" s="132" t="s">
        <v>3471</v>
      </c>
      <c r="L137" s="119" t="s">
        <v>3530</v>
      </c>
      <c r="M137" s="127">
        <v>74402.64</v>
      </c>
      <c r="N137" s="127">
        <v>74402.64</v>
      </c>
      <c r="O137" s="121" t="s">
        <v>3530</v>
      </c>
      <c r="P137" s="124"/>
      <c r="Q137" s="124"/>
      <c r="R137" s="125"/>
      <c r="S137" s="125"/>
      <c r="T137" s="122">
        <f t="shared" si="6"/>
        <v>74402.64</v>
      </c>
      <c r="U137" s="117" t="s">
        <v>3360</v>
      </c>
    </row>
    <row r="138" spans="1:22" ht="60" x14ac:dyDescent="0.2">
      <c r="A138" s="116">
        <f t="shared" ca="1" si="5"/>
        <v>131</v>
      </c>
      <c r="B138" s="116" t="s">
        <v>3807</v>
      </c>
      <c r="C138" s="116" t="s">
        <v>3804</v>
      </c>
      <c r="D138" s="116" t="s">
        <v>3805</v>
      </c>
      <c r="E138" s="116">
        <v>62830</v>
      </c>
      <c r="F138" s="117" t="str">
        <f t="shared" ref="F138:F201" si="7">CONCATENATE(D138,E138)</f>
        <v>3-BRO-16-62830</v>
      </c>
      <c r="G138" s="116" t="s">
        <v>3807</v>
      </c>
      <c r="H138" s="126" t="s">
        <v>3808</v>
      </c>
      <c r="I138" s="126" t="s">
        <v>3809</v>
      </c>
      <c r="J138" s="132" t="s">
        <v>3529</v>
      </c>
      <c r="K138" s="132" t="s">
        <v>3471</v>
      </c>
      <c r="L138" s="119" t="s">
        <v>3530</v>
      </c>
      <c r="M138" s="127">
        <v>400000</v>
      </c>
      <c r="N138" s="127">
        <v>400000</v>
      </c>
      <c r="O138" s="121" t="s">
        <v>3530</v>
      </c>
      <c r="P138" s="124"/>
      <c r="Q138" s="124"/>
      <c r="R138" s="125"/>
      <c r="S138" s="125"/>
      <c r="T138" s="122">
        <f t="shared" si="6"/>
        <v>400000</v>
      </c>
      <c r="U138" s="117" t="s">
        <v>3360</v>
      </c>
      <c r="V138" s="110"/>
    </row>
    <row r="139" spans="1:22" ht="90" x14ac:dyDescent="0.2">
      <c r="A139" s="116">
        <f t="shared" ca="1" si="5"/>
        <v>132</v>
      </c>
      <c r="B139" s="116" t="s">
        <v>3810</v>
      </c>
      <c r="C139" s="116" t="s">
        <v>3804</v>
      </c>
      <c r="D139" s="116" t="s">
        <v>3805</v>
      </c>
      <c r="E139" s="116">
        <v>62831</v>
      </c>
      <c r="F139" s="117" t="str">
        <f t="shared" si="7"/>
        <v>3-BRO-16-62831</v>
      </c>
      <c r="G139" s="116" t="s">
        <v>3810</v>
      </c>
      <c r="H139" s="126" t="s">
        <v>3811</v>
      </c>
      <c r="I139" s="132" t="s">
        <v>3753</v>
      </c>
      <c r="J139" s="132" t="s">
        <v>3529</v>
      </c>
      <c r="K139" s="132" t="s">
        <v>3429</v>
      </c>
      <c r="L139" s="119" t="s">
        <v>3530</v>
      </c>
      <c r="M139" s="127">
        <v>24739.52</v>
      </c>
      <c r="N139" s="127">
        <v>24739.52</v>
      </c>
      <c r="O139" s="121" t="s">
        <v>3530</v>
      </c>
      <c r="P139" s="124"/>
      <c r="Q139" s="124"/>
      <c r="R139" s="125"/>
      <c r="S139" s="125"/>
      <c r="T139" s="122">
        <f t="shared" si="6"/>
        <v>24739.52</v>
      </c>
      <c r="U139" s="117" t="s">
        <v>3360</v>
      </c>
    </row>
    <row r="140" spans="1:22" ht="60" x14ac:dyDescent="0.2">
      <c r="A140" s="116">
        <f t="shared" ca="1" si="5"/>
        <v>133</v>
      </c>
      <c r="B140" s="116" t="s">
        <v>3812</v>
      </c>
      <c r="C140" s="116" t="s">
        <v>3804</v>
      </c>
      <c r="D140" s="116" t="s">
        <v>3805</v>
      </c>
      <c r="E140" s="116">
        <v>62832</v>
      </c>
      <c r="F140" s="117" t="str">
        <f t="shared" si="7"/>
        <v>3-BRO-16-62832</v>
      </c>
      <c r="G140" s="116" t="s">
        <v>3812</v>
      </c>
      <c r="H140" s="126" t="s">
        <v>3813</v>
      </c>
      <c r="I140" s="132" t="s">
        <v>3793</v>
      </c>
      <c r="J140" s="132" t="s">
        <v>3529</v>
      </c>
      <c r="K140" s="132" t="s">
        <v>3429</v>
      </c>
      <c r="L140" s="119" t="s">
        <v>3530</v>
      </c>
      <c r="M140" s="127">
        <v>39411.839999999997</v>
      </c>
      <c r="N140" s="127">
        <v>39411.839999999997</v>
      </c>
      <c r="O140" s="121" t="s">
        <v>3530</v>
      </c>
      <c r="P140" s="124"/>
      <c r="Q140" s="124"/>
      <c r="R140" s="125"/>
      <c r="S140" s="125"/>
      <c r="T140" s="122">
        <f t="shared" si="6"/>
        <v>39411.839999999997</v>
      </c>
      <c r="U140" s="117" t="s">
        <v>3360</v>
      </c>
    </row>
    <row r="141" spans="1:22" ht="60" x14ac:dyDescent="0.2">
      <c r="A141" s="116">
        <f t="shared" ca="1" si="5"/>
        <v>134</v>
      </c>
      <c r="B141" s="116" t="s">
        <v>3814</v>
      </c>
      <c r="C141" s="116" t="s">
        <v>3815</v>
      </c>
      <c r="D141" s="116" t="s">
        <v>3816</v>
      </c>
      <c r="E141" s="116">
        <v>62833</v>
      </c>
      <c r="F141" s="117" t="str">
        <f t="shared" si="7"/>
        <v>4-FOR-16-62833</v>
      </c>
      <c r="G141" s="116" t="s">
        <v>3814</v>
      </c>
      <c r="H141" s="126" t="s">
        <v>3817</v>
      </c>
      <c r="I141" s="126" t="s">
        <v>3646</v>
      </c>
      <c r="J141" s="132" t="s">
        <v>3529</v>
      </c>
      <c r="K141" s="132" t="s">
        <v>3647</v>
      </c>
      <c r="L141" s="119" t="s">
        <v>3530</v>
      </c>
      <c r="M141" s="127">
        <v>89671.92</v>
      </c>
      <c r="N141" s="127">
        <v>89671.92</v>
      </c>
      <c r="O141" s="121" t="s">
        <v>3530</v>
      </c>
      <c r="P141" s="124"/>
      <c r="Q141" s="124"/>
      <c r="R141" s="125"/>
      <c r="S141" s="125"/>
      <c r="T141" s="122">
        <f t="shared" si="6"/>
        <v>89671.92</v>
      </c>
      <c r="U141" s="117" t="s">
        <v>3360</v>
      </c>
    </row>
    <row r="142" spans="1:22" ht="60" x14ac:dyDescent="0.2">
      <c r="A142" s="116">
        <f t="shared" ref="A142:A201" ca="1" si="8">OFFSET(A142,-1,0)+1</f>
        <v>135</v>
      </c>
      <c r="B142" s="116" t="s">
        <v>3818</v>
      </c>
      <c r="C142" s="116" t="s">
        <v>3819</v>
      </c>
      <c r="D142" s="116" t="s">
        <v>3820</v>
      </c>
      <c r="E142" s="116">
        <v>62834</v>
      </c>
      <c r="F142" s="117" t="str">
        <f t="shared" si="7"/>
        <v>4-LAM-16-62834</v>
      </c>
      <c r="G142" s="116" t="s">
        <v>3818</v>
      </c>
      <c r="H142" s="126" t="s">
        <v>3821</v>
      </c>
      <c r="I142" s="126" t="s">
        <v>3822</v>
      </c>
      <c r="J142" s="132" t="s">
        <v>3529</v>
      </c>
      <c r="K142" s="132" t="s">
        <v>3664</v>
      </c>
      <c r="L142" s="119" t="s">
        <v>3530</v>
      </c>
      <c r="M142" s="127">
        <v>24428.560000000001</v>
      </c>
      <c r="N142" s="127">
        <v>24428.560000000001</v>
      </c>
      <c r="O142" s="121" t="s">
        <v>3530</v>
      </c>
      <c r="P142" s="124"/>
      <c r="Q142" s="124"/>
      <c r="R142" s="125"/>
      <c r="S142" s="125"/>
      <c r="T142" s="122">
        <f t="shared" si="6"/>
        <v>24428.560000000001</v>
      </c>
      <c r="U142" s="117" t="s">
        <v>3360</v>
      </c>
    </row>
    <row r="143" spans="1:22" ht="75" x14ac:dyDescent="0.2">
      <c r="A143" s="116">
        <f t="shared" ca="1" si="8"/>
        <v>136</v>
      </c>
      <c r="B143" s="116" t="s">
        <v>3823</v>
      </c>
      <c r="C143" s="116" t="s">
        <v>3819</v>
      </c>
      <c r="D143" s="116" t="s">
        <v>3820</v>
      </c>
      <c r="E143" s="116">
        <v>62835</v>
      </c>
      <c r="F143" s="117" t="str">
        <f t="shared" si="7"/>
        <v>4-LAM-16-62835</v>
      </c>
      <c r="G143" s="116" t="s">
        <v>3823</v>
      </c>
      <c r="H143" s="126" t="s">
        <v>3824</v>
      </c>
      <c r="I143" s="126" t="s">
        <v>3766</v>
      </c>
      <c r="J143" s="132" t="s">
        <v>3529</v>
      </c>
      <c r="K143" s="132" t="s">
        <v>3371</v>
      </c>
      <c r="L143" s="119" t="s">
        <v>3530</v>
      </c>
      <c r="M143" s="127">
        <v>53836.639999999999</v>
      </c>
      <c r="N143" s="127">
        <v>53836.639999999999</v>
      </c>
      <c r="O143" s="121" t="s">
        <v>3530</v>
      </c>
      <c r="P143" s="124"/>
      <c r="Q143" s="124"/>
      <c r="R143" s="125"/>
      <c r="S143" s="125"/>
      <c r="T143" s="122">
        <f t="shared" si="6"/>
        <v>53836.639999999999</v>
      </c>
      <c r="U143" s="117" t="s">
        <v>3360</v>
      </c>
    </row>
    <row r="144" spans="1:22" ht="60" x14ac:dyDescent="0.2">
      <c r="A144" s="116">
        <f t="shared" ca="1" si="8"/>
        <v>137</v>
      </c>
      <c r="B144" s="116" t="s">
        <v>3825</v>
      </c>
      <c r="C144" s="116" t="s">
        <v>3819</v>
      </c>
      <c r="D144" s="116" t="s">
        <v>3820</v>
      </c>
      <c r="E144" s="116">
        <v>62836</v>
      </c>
      <c r="F144" s="117" t="str">
        <f t="shared" si="7"/>
        <v>4-LAM-16-62836</v>
      </c>
      <c r="G144" s="116" t="s">
        <v>3825</v>
      </c>
      <c r="H144" s="126" t="s">
        <v>3826</v>
      </c>
      <c r="I144" s="126" t="s">
        <v>3827</v>
      </c>
      <c r="J144" s="132" t="s">
        <v>3529</v>
      </c>
      <c r="K144" s="132" t="s">
        <v>3409</v>
      </c>
      <c r="L144" s="119" t="s">
        <v>3530</v>
      </c>
      <c r="M144" s="127">
        <v>2618.7199999999998</v>
      </c>
      <c r="N144" s="127">
        <v>2618.7199999999998</v>
      </c>
      <c r="O144" s="121" t="s">
        <v>3530</v>
      </c>
      <c r="P144" s="124"/>
      <c r="Q144" s="124"/>
      <c r="R144" s="125"/>
      <c r="S144" s="125"/>
      <c r="T144" s="122">
        <f t="shared" si="6"/>
        <v>2618.7199999999998</v>
      </c>
      <c r="U144" s="117" t="s">
        <v>3360</v>
      </c>
    </row>
    <row r="145" spans="1:22" ht="60" x14ac:dyDescent="0.2">
      <c r="A145" s="116">
        <f t="shared" ca="1" si="8"/>
        <v>138</v>
      </c>
      <c r="B145" s="116" t="s">
        <v>3828</v>
      </c>
      <c r="C145" s="116" t="s">
        <v>3819</v>
      </c>
      <c r="D145" s="116" t="s">
        <v>3820</v>
      </c>
      <c r="E145" s="116">
        <v>62837</v>
      </c>
      <c r="F145" s="117" t="str">
        <f t="shared" si="7"/>
        <v>4-LAM-16-62837</v>
      </c>
      <c r="G145" s="116" t="s">
        <v>3828</v>
      </c>
      <c r="H145" s="126" t="s">
        <v>3829</v>
      </c>
      <c r="I145" s="132" t="s">
        <v>3763</v>
      </c>
      <c r="J145" s="132" t="s">
        <v>3529</v>
      </c>
      <c r="K145" s="132" t="s">
        <v>3398</v>
      </c>
      <c r="L145" s="119" t="s">
        <v>3530</v>
      </c>
      <c r="M145" s="127">
        <v>2674.88</v>
      </c>
      <c r="N145" s="127">
        <v>2674.88</v>
      </c>
      <c r="O145" s="121" t="s">
        <v>3530</v>
      </c>
      <c r="P145" s="124"/>
      <c r="Q145" s="124"/>
      <c r="R145" s="125"/>
      <c r="S145" s="125"/>
      <c r="T145" s="122">
        <f t="shared" si="6"/>
        <v>2674.88</v>
      </c>
      <c r="U145" s="117" t="s">
        <v>3360</v>
      </c>
    </row>
    <row r="146" spans="1:22" ht="60" x14ac:dyDescent="0.2">
      <c r="A146" s="116">
        <f t="shared" ca="1" si="8"/>
        <v>139</v>
      </c>
      <c r="B146" s="116" t="s">
        <v>3830</v>
      </c>
      <c r="C146" s="116" t="s">
        <v>3819</v>
      </c>
      <c r="D146" s="116" t="s">
        <v>3820</v>
      </c>
      <c r="E146" s="116">
        <v>62838</v>
      </c>
      <c r="F146" s="117" t="str">
        <f t="shared" si="7"/>
        <v>4-LAM-16-62838</v>
      </c>
      <c r="G146" s="116" t="s">
        <v>3830</v>
      </c>
      <c r="H146" s="126" t="s">
        <v>3831</v>
      </c>
      <c r="I146" s="132" t="s">
        <v>3832</v>
      </c>
      <c r="J146" s="132" t="s">
        <v>3529</v>
      </c>
      <c r="K146" s="132" t="s">
        <v>3409</v>
      </c>
      <c r="L146" s="119" t="s">
        <v>3530</v>
      </c>
      <c r="M146" s="127">
        <v>2978.56</v>
      </c>
      <c r="N146" s="127">
        <v>2978.56</v>
      </c>
      <c r="O146" s="121" t="s">
        <v>3530</v>
      </c>
      <c r="P146" s="124"/>
      <c r="Q146" s="124"/>
      <c r="R146" s="125"/>
      <c r="S146" s="125"/>
      <c r="T146" s="122">
        <f t="shared" si="6"/>
        <v>2978.56</v>
      </c>
      <c r="U146" s="117" t="s">
        <v>3360</v>
      </c>
    </row>
    <row r="147" spans="1:22" ht="60" x14ac:dyDescent="0.2">
      <c r="A147" s="116">
        <f t="shared" ca="1" si="8"/>
        <v>140</v>
      </c>
      <c r="B147" s="116" t="s">
        <v>3833</v>
      </c>
      <c r="C147" s="116" t="s">
        <v>3819</v>
      </c>
      <c r="D147" s="116" t="s">
        <v>3820</v>
      </c>
      <c r="E147" s="116">
        <v>62839</v>
      </c>
      <c r="F147" s="117" t="str">
        <f t="shared" si="7"/>
        <v>4-LAM-16-62839</v>
      </c>
      <c r="G147" s="116" t="s">
        <v>3833</v>
      </c>
      <c r="H147" s="126" t="s">
        <v>3834</v>
      </c>
      <c r="I147" s="132" t="s">
        <v>3835</v>
      </c>
      <c r="J147" s="132" t="s">
        <v>3529</v>
      </c>
      <c r="K147" s="132" t="s">
        <v>3664</v>
      </c>
      <c r="L147" s="119" t="s">
        <v>3530</v>
      </c>
      <c r="M147" s="127">
        <v>13785.2</v>
      </c>
      <c r="N147" s="127">
        <v>13785.2</v>
      </c>
      <c r="O147" s="121" t="s">
        <v>3530</v>
      </c>
      <c r="P147" s="124"/>
      <c r="Q147" s="124"/>
      <c r="R147" s="125"/>
      <c r="S147" s="125"/>
      <c r="T147" s="122">
        <f t="shared" si="6"/>
        <v>13785.2</v>
      </c>
      <c r="U147" s="117" t="s">
        <v>3360</v>
      </c>
    </row>
    <row r="148" spans="1:22" ht="60" x14ac:dyDescent="0.2">
      <c r="A148" s="116">
        <f t="shared" ca="1" si="8"/>
        <v>141</v>
      </c>
      <c r="B148" s="116" t="s">
        <v>3836</v>
      </c>
      <c r="C148" s="116" t="s">
        <v>3819</v>
      </c>
      <c r="D148" s="116" t="s">
        <v>3820</v>
      </c>
      <c r="E148" s="116">
        <v>62840</v>
      </c>
      <c r="F148" s="117" t="str">
        <f t="shared" si="7"/>
        <v>4-LAM-16-62840</v>
      </c>
      <c r="G148" s="116" t="s">
        <v>3836</v>
      </c>
      <c r="H148" s="126" t="s">
        <v>3837</v>
      </c>
      <c r="I148" s="126" t="s">
        <v>3578</v>
      </c>
      <c r="J148" s="132" t="s">
        <v>3529</v>
      </c>
      <c r="K148" s="132" t="s">
        <v>3387</v>
      </c>
      <c r="L148" s="119" t="s">
        <v>3530</v>
      </c>
      <c r="M148" s="127">
        <v>10400</v>
      </c>
      <c r="N148" s="127">
        <v>10400</v>
      </c>
      <c r="O148" s="121" t="s">
        <v>3530</v>
      </c>
      <c r="P148" s="124"/>
      <c r="Q148" s="124"/>
      <c r="R148" s="125"/>
      <c r="S148" s="125"/>
      <c r="T148" s="122">
        <f t="shared" si="6"/>
        <v>10400</v>
      </c>
      <c r="U148" s="117" t="s">
        <v>3360</v>
      </c>
      <c r="V148" s="110"/>
    </row>
    <row r="149" spans="1:22" ht="60" x14ac:dyDescent="0.2">
      <c r="A149" s="116">
        <f t="shared" ca="1" si="8"/>
        <v>142</v>
      </c>
      <c r="B149" s="116" t="s">
        <v>3838</v>
      </c>
      <c r="C149" s="116" t="s">
        <v>3819</v>
      </c>
      <c r="D149" s="116" t="s">
        <v>3820</v>
      </c>
      <c r="E149" s="116">
        <v>62841</v>
      </c>
      <c r="F149" s="117" t="str">
        <f t="shared" si="7"/>
        <v>4-LAM-16-62841</v>
      </c>
      <c r="G149" s="116" t="s">
        <v>3838</v>
      </c>
      <c r="H149" s="126" t="s">
        <v>3839</v>
      </c>
      <c r="I149" s="132" t="s">
        <v>3729</v>
      </c>
      <c r="J149" s="132" t="s">
        <v>3529</v>
      </c>
      <c r="K149" s="132" t="s">
        <v>3409</v>
      </c>
      <c r="L149" s="119" t="s">
        <v>3530</v>
      </c>
      <c r="M149" s="127">
        <v>26312</v>
      </c>
      <c r="N149" s="127">
        <v>26312</v>
      </c>
      <c r="O149" s="121" t="s">
        <v>3530</v>
      </c>
      <c r="P149" s="124"/>
      <c r="Q149" s="124"/>
      <c r="R149" s="125"/>
      <c r="S149" s="125"/>
      <c r="T149" s="122">
        <f t="shared" si="6"/>
        <v>26312</v>
      </c>
      <c r="U149" s="117" t="s">
        <v>3360</v>
      </c>
    </row>
    <row r="150" spans="1:22" ht="60" x14ac:dyDescent="0.2">
      <c r="A150" s="116">
        <f t="shared" ca="1" si="8"/>
        <v>143</v>
      </c>
      <c r="B150" s="116" t="s">
        <v>3840</v>
      </c>
      <c r="C150" s="116" t="s">
        <v>3819</v>
      </c>
      <c r="D150" s="116" t="s">
        <v>3820</v>
      </c>
      <c r="E150" s="116">
        <v>62842</v>
      </c>
      <c r="F150" s="117" t="str">
        <f t="shared" si="7"/>
        <v>4-LAM-16-62842</v>
      </c>
      <c r="G150" s="116" t="s">
        <v>3840</v>
      </c>
      <c r="H150" s="126" t="s">
        <v>3841</v>
      </c>
      <c r="I150" s="126" t="s">
        <v>3646</v>
      </c>
      <c r="J150" s="132" t="s">
        <v>3529</v>
      </c>
      <c r="K150" s="132" t="s">
        <v>3647</v>
      </c>
      <c r="L150" s="119" t="s">
        <v>3530</v>
      </c>
      <c r="M150" s="127">
        <v>33945.599999999999</v>
      </c>
      <c r="N150" s="127">
        <v>33945.599999999999</v>
      </c>
      <c r="O150" s="121" t="s">
        <v>3530</v>
      </c>
      <c r="P150" s="124"/>
      <c r="Q150" s="124"/>
      <c r="R150" s="125"/>
      <c r="S150" s="125"/>
      <c r="T150" s="122">
        <f t="shared" si="6"/>
        <v>33945.599999999999</v>
      </c>
      <c r="U150" s="117" t="s">
        <v>3360</v>
      </c>
    </row>
    <row r="151" spans="1:22" ht="60" x14ac:dyDescent="0.2">
      <c r="A151" s="116">
        <f t="shared" ca="1" si="8"/>
        <v>144</v>
      </c>
      <c r="B151" s="116" t="s">
        <v>3842</v>
      </c>
      <c r="C151" s="116" t="s">
        <v>3819</v>
      </c>
      <c r="D151" s="116" t="s">
        <v>3820</v>
      </c>
      <c r="E151" s="116">
        <v>62843</v>
      </c>
      <c r="F151" s="117" t="str">
        <f t="shared" si="7"/>
        <v>4-LAM-16-62843</v>
      </c>
      <c r="G151" s="116" t="s">
        <v>3842</v>
      </c>
      <c r="H151" s="126" t="s">
        <v>3843</v>
      </c>
      <c r="I151" s="126" t="s">
        <v>3657</v>
      </c>
      <c r="J151" s="132" t="s">
        <v>3529</v>
      </c>
      <c r="K151" s="132" t="s">
        <v>3471</v>
      </c>
      <c r="L151" s="119" t="s">
        <v>3530</v>
      </c>
      <c r="M151" s="127">
        <v>15128.88</v>
      </c>
      <c r="N151" s="127">
        <v>15128.88</v>
      </c>
      <c r="O151" s="121" t="s">
        <v>3530</v>
      </c>
      <c r="P151" s="124"/>
      <c r="Q151" s="124"/>
      <c r="R151" s="125"/>
      <c r="S151" s="125"/>
      <c r="T151" s="122">
        <f t="shared" si="6"/>
        <v>15128.88</v>
      </c>
      <c r="U151" s="117" t="s">
        <v>3360</v>
      </c>
    </row>
    <row r="152" spans="1:22" ht="60" x14ac:dyDescent="0.2">
      <c r="A152" s="116">
        <f t="shared" ca="1" si="8"/>
        <v>145</v>
      </c>
      <c r="B152" s="116" t="s">
        <v>3844</v>
      </c>
      <c r="C152" s="116" t="s">
        <v>3819</v>
      </c>
      <c r="D152" s="116" t="s">
        <v>3820</v>
      </c>
      <c r="E152" s="116">
        <v>62844</v>
      </c>
      <c r="F152" s="117" t="str">
        <f t="shared" si="7"/>
        <v>4-LAM-16-62844</v>
      </c>
      <c r="G152" s="116" t="s">
        <v>3844</v>
      </c>
      <c r="H152" s="126" t="s">
        <v>3845</v>
      </c>
      <c r="I152" s="126" t="s">
        <v>3622</v>
      </c>
      <c r="J152" s="132" t="s">
        <v>3529</v>
      </c>
      <c r="K152" s="132" t="s">
        <v>3429</v>
      </c>
      <c r="L152" s="119" t="s">
        <v>3530</v>
      </c>
      <c r="M152" s="127">
        <v>5200</v>
      </c>
      <c r="N152" s="127">
        <v>5200</v>
      </c>
      <c r="O152" s="121" t="s">
        <v>3530</v>
      </c>
      <c r="P152" s="124"/>
      <c r="Q152" s="124"/>
      <c r="R152" s="125"/>
      <c r="S152" s="125"/>
      <c r="T152" s="122">
        <f t="shared" si="6"/>
        <v>5200</v>
      </c>
      <c r="U152" s="117" t="s">
        <v>3360</v>
      </c>
    </row>
    <row r="153" spans="1:22" ht="60" x14ac:dyDescent="0.2">
      <c r="A153" s="116">
        <f t="shared" ca="1" si="8"/>
        <v>146</v>
      </c>
      <c r="B153" s="116" t="s">
        <v>3846</v>
      </c>
      <c r="C153" s="116" t="s">
        <v>3819</v>
      </c>
      <c r="D153" s="116" t="s">
        <v>3820</v>
      </c>
      <c r="E153" s="116">
        <v>62845</v>
      </c>
      <c r="F153" s="117" t="str">
        <f t="shared" si="7"/>
        <v>4-LAM-16-62845</v>
      </c>
      <c r="G153" s="116" t="s">
        <v>3846</v>
      </c>
      <c r="H153" s="126" t="s">
        <v>3847</v>
      </c>
      <c r="I153" s="126" t="s">
        <v>3670</v>
      </c>
      <c r="J153" s="132" t="s">
        <v>3529</v>
      </c>
      <c r="K153" s="132" t="s">
        <v>3429</v>
      </c>
      <c r="L153" s="119" t="s">
        <v>3530</v>
      </c>
      <c r="M153" s="127">
        <v>104000</v>
      </c>
      <c r="N153" s="127">
        <v>104000</v>
      </c>
      <c r="O153" s="121" t="s">
        <v>3530</v>
      </c>
      <c r="P153" s="124"/>
      <c r="Q153" s="124"/>
      <c r="R153" s="125"/>
      <c r="S153" s="125"/>
      <c r="T153" s="122">
        <f t="shared" si="6"/>
        <v>104000</v>
      </c>
      <c r="U153" s="117" t="s">
        <v>3360</v>
      </c>
    </row>
    <row r="154" spans="1:22" ht="75" x14ac:dyDescent="0.2">
      <c r="A154" s="116">
        <f t="shared" ca="1" si="8"/>
        <v>147</v>
      </c>
      <c r="B154" s="116" t="s">
        <v>3848</v>
      </c>
      <c r="C154" s="116" t="s">
        <v>3819</v>
      </c>
      <c r="D154" s="116" t="s">
        <v>3820</v>
      </c>
      <c r="E154" s="116">
        <v>62846</v>
      </c>
      <c r="F154" s="117" t="str">
        <f t="shared" si="7"/>
        <v>4-LAM-16-62846</v>
      </c>
      <c r="G154" s="116" t="s">
        <v>3848</v>
      </c>
      <c r="H154" s="126" t="s">
        <v>3849</v>
      </c>
      <c r="I154" s="126" t="s">
        <v>3673</v>
      </c>
      <c r="J154" s="132" t="s">
        <v>3529</v>
      </c>
      <c r="K154" s="132" t="s">
        <v>3429</v>
      </c>
      <c r="L154" s="119" t="s">
        <v>3530</v>
      </c>
      <c r="M154" s="127">
        <v>10400</v>
      </c>
      <c r="N154" s="127">
        <v>10400</v>
      </c>
      <c r="O154" s="121" t="s">
        <v>3530</v>
      </c>
      <c r="P154" s="124"/>
      <c r="Q154" s="124"/>
      <c r="R154" s="125"/>
      <c r="S154" s="125"/>
      <c r="T154" s="122">
        <f t="shared" si="6"/>
        <v>10400</v>
      </c>
      <c r="U154" s="117" t="s">
        <v>3360</v>
      </c>
    </row>
    <row r="155" spans="1:22" ht="60" x14ac:dyDescent="0.2">
      <c r="A155" s="116">
        <f t="shared" ca="1" si="8"/>
        <v>148</v>
      </c>
      <c r="B155" s="116" t="s">
        <v>3850</v>
      </c>
      <c r="C155" s="116" t="s">
        <v>3431</v>
      </c>
      <c r="D155" s="116" t="s">
        <v>3432</v>
      </c>
      <c r="E155" s="116">
        <v>62848</v>
      </c>
      <c r="F155" s="117" t="str">
        <f t="shared" si="7"/>
        <v>4-ODE-16-62848</v>
      </c>
      <c r="G155" s="116" t="s">
        <v>3850</v>
      </c>
      <c r="H155" s="126" t="s">
        <v>3851</v>
      </c>
      <c r="I155" s="126" t="s">
        <v>3663</v>
      </c>
      <c r="J155" s="132" t="s">
        <v>3529</v>
      </c>
      <c r="K155" s="132" t="s">
        <v>3664</v>
      </c>
      <c r="L155" s="119" t="s">
        <v>3530</v>
      </c>
      <c r="M155" s="127">
        <v>239200</v>
      </c>
      <c r="N155" s="127">
        <v>239200</v>
      </c>
      <c r="O155" s="121" t="s">
        <v>3530</v>
      </c>
      <c r="P155" s="124"/>
      <c r="Q155" s="124"/>
      <c r="R155" s="125"/>
      <c r="S155" s="125"/>
      <c r="T155" s="122">
        <f t="shared" si="6"/>
        <v>239200</v>
      </c>
      <c r="U155" s="117" t="s">
        <v>3360</v>
      </c>
    </row>
    <row r="156" spans="1:22" ht="75" x14ac:dyDescent="0.2">
      <c r="A156" s="116">
        <f t="shared" ca="1" si="8"/>
        <v>149</v>
      </c>
      <c r="B156" s="116" t="s">
        <v>3852</v>
      </c>
      <c r="C156" s="116" t="s">
        <v>3431</v>
      </c>
      <c r="D156" s="116" t="s">
        <v>3432</v>
      </c>
      <c r="E156" s="116">
        <v>62849</v>
      </c>
      <c r="F156" s="117" t="str">
        <f t="shared" si="7"/>
        <v>4-ODE-16-62849</v>
      </c>
      <c r="G156" s="116" t="s">
        <v>3852</v>
      </c>
      <c r="H156" s="126" t="s">
        <v>3853</v>
      </c>
      <c r="I156" s="126" t="s">
        <v>3766</v>
      </c>
      <c r="J156" s="132" t="s">
        <v>3529</v>
      </c>
      <c r="K156" s="132" t="s">
        <v>3409</v>
      </c>
      <c r="L156" s="119" t="s">
        <v>3530</v>
      </c>
      <c r="M156" s="127">
        <v>98800</v>
      </c>
      <c r="N156" s="127">
        <v>98800</v>
      </c>
      <c r="O156" s="121" t="s">
        <v>3530</v>
      </c>
      <c r="P156" s="124"/>
      <c r="Q156" s="124"/>
      <c r="R156" s="125"/>
      <c r="S156" s="125"/>
      <c r="T156" s="122">
        <f t="shared" si="6"/>
        <v>98800</v>
      </c>
      <c r="U156" s="117" t="s">
        <v>3360</v>
      </c>
    </row>
    <row r="157" spans="1:22" ht="60" x14ac:dyDescent="0.2">
      <c r="A157" s="116">
        <f t="shared" ca="1" si="8"/>
        <v>150</v>
      </c>
      <c r="B157" s="116" t="s">
        <v>3854</v>
      </c>
      <c r="C157" s="116" t="s">
        <v>3431</v>
      </c>
      <c r="D157" s="116" t="s">
        <v>3432</v>
      </c>
      <c r="E157" s="116">
        <v>62850</v>
      </c>
      <c r="F157" s="117" t="str">
        <f t="shared" si="7"/>
        <v>4-ODE-16-62850</v>
      </c>
      <c r="G157" s="116" t="s">
        <v>3854</v>
      </c>
      <c r="H157" s="126" t="s">
        <v>3855</v>
      </c>
      <c r="I157" s="126" t="s">
        <v>3780</v>
      </c>
      <c r="J157" s="132" t="s">
        <v>3529</v>
      </c>
      <c r="K157" s="132" t="s">
        <v>3409</v>
      </c>
      <c r="L157" s="119" t="s">
        <v>3530</v>
      </c>
      <c r="M157" s="127">
        <v>34814</v>
      </c>
      <c r="N157" s="127">
        <v>34814</v>
      </c>
      <c r="O157" s="121" t="s">
        <v>3530</v>
      </c>
      <c r="P157" s="124"/>
      <c r="Q157" s="124"/>
      <c r="R157" s="125"/>
      <c r="S157" s="125"/>
      <c r="T157" s="122">
        <f t="shared" si="6"/>
        <v>34814</v>
      </c>
      <c r="U157" s="117" t="s">
        <v>3360</v>
      </c>
    </row>
    <row r="158" spans="1:22" ht="60" x14ac:dyDescent="0.2">
      <c r="A158" s="116">
        <f t="shared" ca="1" si="8"/>
        <v>151</v>
      </c>
      <c r="B158" s="116" t="s">
        <v>3856</v>
      </c>
      <c r="C158" s="116" t="s">
        <v>3431</v>
      </c>
      <c r="D158" s="116" t="s">
        <v>3432</v>
      </c>
      <c r="E158" s="116">
        <v>62851</v>
      </c>
      <c r="F158" s="117" t="str">
        <f t="shared" si="7"/>
        <v>4-ODE-16-62851</v>
      </c>
      <c r="G158" s="116" t="s">
        <v>3856</v>
      </c>
      <c r="H158" s="126" t="s">
        <v>3857</v>
      </c>
      <c r="I158" s="126" t="s">
        <v>3858</v>
      </c>
      <c r="J158" s="132" t="s">
        <v>3529</v>
      </c>
      <c r="K158" s="132" t="s">
        <v>3664</v>
      </c>
      <c r="L158" s="119" t="s">
        <v>3530</v>
      </c>
      <c r="M158" s="127">
        <v>52000</v>
      </c>
      <c r="N158" s="127">
        <v>52000</v>
      </c>
      <c r="O158" s="121" t="s">
        <v>3530</v>
      </c>
      <c r="P158" s="124"/>
      <c r="Q158" s="124"/>
      <c r="R158" s="125"/>
      <c r="S158" s="125"/>
      <c r="T158" s="122">
        <f t="shared" si="6"/>
        <v>52000</v>
      </c>
      <c r="U158" s="117" t="s">
        <v>3360</v>
      </c>
    </row>
    <row r="159" spans="1:22" ht="60" x14ac:dyDescent="0.2">
      <c r="A159" s="116">
        <f t="shared" ca="1" si="8"/>
        <v>152</v>
      </c>
      <c r="B159" s="116" t="s">
        <v>3859</v>
      </c>
      <c r="C159" s="116" t="s">
        <v>3431</v>
      </c>
      <c r="D159" s="116" t="s">
        <v>3432</v>
      </c>
      <c r="E159" s="116">
        <v>62852</v>
      </c>
      <c r="F159" s="117" t="str">
        <f t="shared" si="7"/>
        <v>4-ODE-16-62852</v>
      </c>
      <c r="G159" s="116" t="s">
        <v>3859</v>
      </c>
      <c r="H159" s="126" t="s">
        <v>3860</v>
      </c>
      <c r="I159" s="126" t="s">
        <v>3861</v>
      </c>
      <c r="J159" s="132" t="s">
        <v>3529</v>
      </c>
      <c r="K159" s="132" t="s">
        <v>3409</v>
      </c>
      <c r="L159" s="119" t="s">
        <v>3530</v>
      </c>
      <c r="M159" s="127">
        <v>6674.72</v>
      </c>
      <c r="N159" s="127">
        <v>6674.72</v>
      </c>
      <c r="O159" s="121" t="s">
        <v>3530</v>
      </c>
      <c r="P159" s="124"/>
      <c r="Q159" s="124"/>
      <c r="R159" s="125"/>
      <c r="S159" s="125"/>
      <c r="T159" s="122">
        <f t="shared" si="6"/>
        <v>6674.72</v>
      </c>
      <c r="U159" s="117" t="s">
        <v>3360</v>
      </c>
    </row>
    <row r="160" spans="1:22" ht="60" x14ac:dyDescent="0.2">
      <c r="A160" s="116">
        <f t="shared" ca="1" si="8"/>
        <v>153</v>
      </c>
      <c r="B160" s="116" t="s">
        <v>3862</v>
      </c>
      <c r="C160" s="116" t="s">
        <v>3431</v>
      </c>
      <c r="D160" s="116" t="s">
        <v>3432</v>
      </c>
      <c r="E160" s="116">
        <v>62853</v>
      </c>
      <c r="F160" s="117" t="str">
        <f t="shared" si="7"/>
        <v>4-ODE-16-62853</v>
      </c>
      <c r="G160" s="116" t="s">
        <v>3862</v>
      </c>
      <c r="H160" s="126" t="s">
        <v>3863</v>
      </c>
      <c r="I160" s="126" t="s">
        <v>3864</v>
      </c>
      <c r="J160" s="132" t="s">
        <v>3529</v>
      </c>
      <c r="K160" s="132" t="s">
        <v>3409</v>
      </c>
      <c r="L160" s="119" t="s">
        <v>3530</v>
      </c>
      <c r="M160" s="127">
        <v>1738.88</v>
      </c>
      <c r="N160" s="127">
        <v>1738.88</v>
      </c>
      <c r="O160" s="121" t="s">
        <v>3530</v>
      </c>
      <c r="P160" s="124"/>
      <c r="Q160" s="124"/>
      <c r="R160" s="125"/>
      <c r="S160" s="125"/>
      <c r="T160" s="122">
        <f t="shared" si="6"/>
        <v>1738.88</v>
      </c>
      <c r="U160" s="117" t="s">
        <v>3360</v>
      </c>
    </row>
    <row r="161" spans="1:21" ht="75" x14ac:dyDescent="0.2">
      <c r="A161" s="116">
        <f t="shared" ca="1" si="8"/>
        <v>154</v>
      </c>
      <c r="B161" s="116" t="s">
        <v>3865</v>
      </c>
      <c r="C161" s="116" t="s">
        <v>3431</v>
      </c>
      <c r="D161" s="116" t="s">
        <v>3432</v>
      </c>
      <c r="E161" s="116">
        <v>62854</v>
      </c>
      <c r="F161" s="117" t="str">
        <f t="shared" si="7"/>
        <v>4-ODE-16-62854</v>
      </c>
      <c r="G161" s="116" t="s">
        <v>3865</v>
      </c>
      <c r="H161" s="126" t="s">
        <v>3866</v>
      </c>
      <c r="I161" s="132" t="s">
        <v>3867</v>
      </c>
      <c r="J161" s="132" t="s">
        <v>3529</v>
      </c>
      <c r="K161" s="132" t="s">
        <v>3398</v>
      </c>
      <c r="L161" s="119" t="s">
        <v>3530</v>
      </c>
      <c r="M161" s="127">
        <v>43812.08</v>
      </c>
      <c r="N161" s="127">
        <v>43812.08</v>
      </c>
      <c r="O161" s="121" t="s">
        <v>3530</v>
      </c>
      <c r="P161" s="124"/>
      <c r="Q161" s="124"/>
      <c r="R161" s="125"/>
      <c r="S161" s="125"/>
      <c r="T161" s="122">
        <f t="shared" si="6"/>
        <v>43812.08</v>
      </c>
      <c r="U161" s="117" t="s">
        <v>3360</v>
      </c>
    </row>
    <row r="162" spans="1:21" ht="60" x14ac:dyDescent="0.2">
      <c r="A162" s="116">
        <f t="shared" ca="1" si="8"/>
        <v>155</v>
      </c>
      <c r="B162" s="116" t="s">
        <v>3868</v>
      </c>
      <c r="C162" s="116" t="s">
        <v>3431</v>
      </c>
      <c r="D162" s="116" t="s">
        <v>3432</v>
      </c>
      <c r="E162" s="116">
        <v>62855</v>
      </c>
      <c r="F162" s="117" t="str">
        <f t="shared" si="7"/>
        <v>4-ODE-16-62855</v>
      </c>
      <c r="G162" s="116" t="s">
        <v>3868</v>
      </c>
      <c r="H162" s="126" t="s">
        <v>3869</v>
      </c>
      <c r="I162" s="132" t="s">
        <v>3692</v>
      </c>
      <c r="J162" s="132" t="s">
        <v>3529</v>
      </c>
      <c r="K162" s="132" t="s">
        <v>3664</v>
      </c>
      <c r="L162" s="119" t="s">
        <v>3530</v>
      </c>
      <c r="M162" s="127">
        <v>18300.88</v>
      </c>
      <c r="N162" s="127">
        <v>18300.88</v>
      </c>
      <c r="O162" s="121" t="s">
        <v>3530</v>
      </c>
      <c r="P162" s="124"/>
      <c r="Q162" s="124"/>
      <c r="R162" s="125"/>
      <c r="S162" s="125"/>
      <c r="T162" s="122">
        <f t="shared" si="6"/>
        <v>18300.88</v>
      </c>
      <c r="U162" s="117" t="s">
        <v>3360</v>
      </c>
    </row>
    <row r="163" spans="1:21" ht="60" x14ac:dyDescent="0.2">
      <c r="A163" s="116">
        <f t="shared" ca="1" si="8"/>
        <v>156</v>
      </c>
      <c r="B163" s="116" t="s">
        <v>3870</v>
      </c>
      <c r="C163" s="116" t="s">
        <v>3431</v>
      </c>
      <c r="D163" s="116" t="s">
        <v>3432</v>
      </c>
      <c r="E163" s="116">
        <v>62856</v>
      </c>
      <c r="F163" s="117" t="str">
        <f t="shared" si="7"/>
        <v>4-ODE-16-62856</v>
      </c>
      <c r="G163" s="116" t="s">
        <v>3870</v>
      </c>
      <c r="H163" s="126" t="s">
        <v>3871</v>
      </c>
      <c r="I163" s="126" t="s">
        <v>3660</v>
      </c>
      <c r="J163" s="132" t="s">
        <v>3529</v>
      </c>
      <c r="K163" s="132" t="s">
        <v>3371</v>
      </c>
      <c r="L163" s="119" t="s">
        <v>3530</v>
      </c>
      <c r="M163" s="127">
        <v>40278.160000000003</v>
      </c>
      <c r="N163" s="127">
        <v>40278.160000000003</v>
      </c>
      <c r="O163" s="121" t="s">
        <v>3530</v>
      </c>
      <c r="P163" s="124"/>
      <c r="Q163" s="124"/>
      <c r="R163" s="125"/>
      <c r="S163" s="125"/>
      <c r="T163" s="122">
        <f t="shared" si="6"/>
        <v>40278.160000000003</v>
      </c>
      <c r="U163" s="117" t="s">
        <v>3360</v>
      </c>
    </row>
    <row r="164" spans="1:21" ht="60" x14ac:dyDescent="0.2">
      <c r="A164" s="116">
        <f t="shared" ca="1" si="8"/>
        <v>157</v>
      </c>
      <c r="B164" s="116" t="s">
        <v>3872</v>
      </c>
      <c r="C164" s="116" t="s">
        <v>3431</v>
      </c>
      <c r="D164" s="116" t="s">
        <v>3432</v>
      </c>
      <c r="E164" s="116">
        <v>62857</v>
      </c>
      <c r="F164" s="117" t="str">
        <f t="shared" si="7"/>
        <v>4-ODE-16-62857</v>
      </c>
      <c r="G164" s="116" t="s">
        <v>3872</v>
      </c>
      <c r="H164" s="126" t="s">
        <v>3873</v>
      </c>
      <c r="I164" s="126" t="s">
        <v>3874</v>
      </c>
      <c r="J164" s="132" t="s">
        <v>3529</v>
      </c>
      <c r="K164" s="132" t="s">
        <v>3664</v>
      </c>
      <c r="L164" s="119" t="s">
        <v>3530</v>
      </c>
      <c r="M164" s="127">
        <v>86320</v>
      </c>
      <c r="N164" s="127">
        <v>86320</v>
      </c>
      <c r="O164" s="121" t="s">
        <v>3530</v>
      </c>
      <c r="P164" s="124"/>
      <c r="Q164" s="124"/>
      <c r="R164" s="125"/>
      <c r="S164" s="125"/>
      <c r="T164" s="122">
        <f t="shared" si="6"/>
        <v>86320</v>
      </c>
      <c r="U164" s="117" t="s">
        <v>3360</v>
      </c>
    </row>
    <row r="165" spans="1:21" ht="60" x14ac:dyDescent="0.2">
      <c r="A165" s="116">
        <f t="shared" ca="1" si="8"/>
        <v>158</v>
      </c>
      <c r="B165" s="116" t="s">
        <v>3875</v>
      </c>
      <c r="C165" s="116" t="s">
        <v>3431</v>
      </c>
      <c r="D165" s="116" t="s">
        <v>3432</v>
      </c>
      <c r="E165" s="116">
        <v>62858</v>
      </c>
      <c r="F165" s="117" t="str">
        <f t="shared" si="7"/>
        <v>4-ODE-16-62858</v>
      </c>
      <c r="G165" s="116" t="s">
        <v>3875</v>
      </c>
      <c r="H165" s="126" t="s">
        <v>3876</v>
      </c>
      <c r="I165" s="126" t="s">
        <v>3877</v>
      </c>
      <c r="J165" s="132" t="s">
        <v>3529</v>
      </c>
      <c r="K165" s="132" t="s">
        <v>3409</v>
      </c>
      <c r="L165" s="119" t="s">
        <v>3530</v>
      </c>
      <c r="M165" s="127">
        <v>6383.52</v>
      </c>
      <c r="N165" s="127">
        <v>6383.52</v>
      </c>
      <c r="O165" s="121" t="s">
        <v>3530</v>
      </c>
      <c r="P165" s="124"/>
      <c r="Q165" s="124"/>
      <c r="R165" s="125"/>
      <c r="S165" s="125"/>
      <c r="T165" s="122">
        <f t="shared" si="6"/>
        <v>6383.52</v>
      </c>
      <c r="U165" s="117" t="s">
        <v>3360</v>
      </c>
    </row>
    <row r="166" spans="1:21" ht="60" x14ac:dyDescent="0.2">
      <c r="A166" s="116">
        <f t="shared" ca="1" si="8"/>
        <v>159</v>
      </c>
      <c r="B166" s="116" t="s">
        <v>3878</v>
      </c>
      <c r="C166" s="116" t="s">
        <v>3431</v>
      </c>
      <c r="D166" s="116" t="s">
        <v>3432</v>
      </c>
      <c r="E166" s="116">
        <v>62859</v>
      </c>
      <c r="F166" s="117" t="str">
        <f t="shared" si="7"/>
        <v>4-ODE-16-62859</v>
      </c>
      <c r="G166" s="116" t="s">
        <v>3878</v>
      </c>
      <c r="H166" s="126" t="s">
        <v>3879</v>
      </c>
      <c r="I166" s="126" t="s">
        <v>3646</v>
      </c>
      <c r="J166" s="132" t="s">
        <v>3529</v>
      </c>
      <c r="K166" s="132" t="s">
        <v>3647</v>
      </c>
      <c r="L166" s="119" t="s">
        <v>3530</v>
      </c>
      <c r="M166" s="127">
        <v>156000</v>
      </c>
      <c r="N166" s="127">
        <v>156000</v>
      </c>
      <c r="O166" s="121" t="s">
        <v>3530</v>
      </c>
      <c r="P166" s="124"/>
      <c r="Q166" s="124"/>
      <c r="R166" s="125"/>
      <c r="S166" s="125"/>
      <c r="T166" s="122">
        <f t="shared" si="6"/>
        <v>156000</v>
      </c>
      <c r="U166" s="117" t="s">
        <v>3360</v>
      </c>
    </row>
    <row r="167" spans="1:21" ht="60" x14ac:dyDescent="0.2">
      <c r="A167" s="116">
        <f t="shared" ca="1" si="8"/>
        <v>160</v>
      </c>
      <c r="B167" s="116" t="s">
        <v>3880</v>
      </c>
      <c r="C167" s="116" t="s">
        <v>3431</v>
      </c>
      <c r="D167" s="116" t="s">
        <v>3432</v>
      </c>
      <c r="E167" s="116">
        <v>62860</v>
      </c>
      <c r="F167" s="117" t="str">
        <f t="shared" si="7"/>
        <v>4-ODE-16-62860</v>
      </c>
      <c r="G167" s="116" t="s">
        <v>3880</v>
      </c>
      <c r="H167" s="126" t="s">
        <v>3881</v>
      </c>
      <c r="I167" s="126" t="s">
        <v>3657</v>
      </c>
      <c r="J167" s="132" t="s">
        <v>3529</v>
      </c>
      <c r="K167" s="132" t="s">
        <v>3471</v>
      </c>
      <c r="L167" s="119" t="s">
        <v>3530</v>
      </c>
      <c r="M167" s="127">
        <v>78000</v>
      </c>
      <c r="N167" s="127">
        <v>78000</v>
      </c>
      <c r="O167" s="121" t="s">
        <v>3530</v>
      </c>
      <c r="P167" s="124"/>
      <c r="Q167" s="124"/>
      <c r="R167" s="125"/>
      <c r="S167" s="125"/>
      <c r="T167" s="122">
        <f t="shared" si="6"/>
        <v>78000</v>
      </c>
      <c r="U167" s="117" t="s">
        <v>3360</v>
      </c>
    </row>
    <row r="168" spans="1:21" ht="60" x14ac:dyDescent="0.2">
      <c r="A168" s="116">
        <f t="shared" ca="1" si="8"/>
        <v>161</v>
      </c>
      <c r="B168" s="116" t="s">
        <v>3882</v>
      </c>
      <c r="C168" s="116" t="s">
        <v>3431</v>
      </c>
      <c r="D168" s="116" t="s">
        <v>3432</v>
      </c>
      <c r="E168" s="116">
        <v>62861</v>
      </c>
      <c r="F168" s="117" t="str">
        <f t="shared" si="7"/>
        <v>4-ODE-16-62861</v>
      </c>
      <c r="G168" s="116" t="s">
        <v>3882</v>
      </c>
      <c r="H168" s="126" t="s">
        <v>3883</v>
      </c>
      <c r="I168" s="126" t="s">
        <v>3622</v>
      </c>
      <c r="J168" s="132" t="s">
        <v>3529</v>
      </c>
      <c r="K168" s="132" t="s">
        <v>3429</v>
      </c>
      <c r="L168" s="119" t="s">
        <v>3530</v>
      </c>
      <c r="M168" s="127">
        <v>55000</v>
      </c>
      <c r="N168" s="127">
        <v>55000</v>
      </c>
      <c r="O168" s="121" t="s">
        <v>3530</v>
      </c>
      <c r="P168" s="124"/>
      <c r="Q168" s="124"/>
      <c r="R168" s="125"/>
      <c r="S168" s="125"/>
      <c r="T168" s="122">
        <f t="shared" si="6"/>
        <v>55000</v>
      </c>
      <c r="U168" s="117" t="s">
        <v>3360</v>
      </c>
    </row>
    <row r="169" spans="1:21" ht="75" x14ac:dyDescent="0.2">
      <c r="A169" s="116">
        <f t="shared" ca="1" si="8"/>
        <v>162</v>
      </c>
      <c r="B169" s="116" t="s">
        <v>3884</v>
      </c>
      <c r="C169" s="116" t="s">
        <v>3885</v>
      </c>
      <c r="D169" s="116" t="s">
        <v>3886</v>
      </c>
      <c r="E169" s="116">
        <v>62862</v>
      </c>
      <c r="F169" s="117" t="str">
        <f t="shared" si="7"/>
        <v>4-NEW-16-62862</v>
      </c>
      <c r="G169" s="116" t="s">
        <v>3884</v>
      </c>
      <c r="H169" s="132" t="s">
        <v>3887</v>
      </c>
      <c r="I169" s="132" t="s">
        <v>3888</v>
      </c>
      <c r="J169" s="132" t="s">
        <v>3529</v>
      </c>
      <c r="K169" s="132" t="s">
        <v>3398</v>
      </c>
      <c r="L169" s="119" t="s">
        <v>3530</v>
      </c>
      <c r="M169" s="127">
        <v>10400</v>
      </c>
      <c r="N169" s="127">
        <v>10400</v>
      </c>
      <c r="O169" s="121" t="s">
        <v>3530</v>
      </c>
      <c r="P169" s="124"/>
      <c r="Q169" s="124"/>
      <c r="R169" s="125"/>
      <c r="S169" s="125"/>
      <c r="T169" s="122">
        <f t="shared" si="6"/>
        <v>10400</v>
      </c>
      <c r="U169" s="117" t="s">
        <v>3360</v>
      </c>
    </row>
    <row r="170" spans="1:21" ht="60" x14ac:dyDescent="0.2">
      <c r="A170" s="116">
        <f t="shared" ca="1" si="8"/>
        <v>163</v>
      </c>
      <c r="B170" s="116" t="s">
        <v>3889</v>
      </c>
      <c r="C170" s="116" t="s">
        <v>3885</v>
      </c>
      <c r="D170" s="116" t="s">
        <v>3886</v>
      </c>
      <c r="E170" s="116">
        <v>62863</v>
      </c>
      <c r="F170" s="117" t="str">
        <f t="shared" si="7"/>
        <v>4-NEW-16-62863</v>
      </c>
      <c r="G170" s="116" t="s">
        <v>3889</v>
      </c>
      <c r="H170" s="132" t="s">
        <v>3890</v>
      </c>
      <c r="I170" s="126" t="s">
        <v>3670</v>
      </c>
      <c r="J170" s="132" t="s">
        <v>3529</v>
      </c>
      <c r="K170" s="132" t="s">
        <v>3429</v>
      </c>
      <c r="L170" s="119" t="s">
        <v>3530</v>
      </c>
      <c r="M170" s="127">
        <v>52000</v>
      </c>
      <c r="N170" s="127">
        <v>52000</v>
      </c>
      <c r="O170" s="121" t="s">
        <v>3530</v>
      </c>
      <c r="P170" s="124"/>
      <c r="Q170" s="124"/>
      <c r="R170" s="125"/>
      <c r="S170" s="125"/>
      <c r="T170" s="122">
        <f t="shared" si="6"/>
        <v>52000</v>
      </c>
      <c r="U170" s="117" t="s">
        <v>3360</v>
      </c>
    </row>
    <row r="171" spans="1:21" ht="75" x14ac:dyDescent="0.2">
      <c r="A171" s="116">
        <f t="shared" ca="1" si="8"/>
        <v>164</v>
      </c>
      <c r="B171" s="116" t="s">
        <v>3891</v>
      </c>
      <c r="C171" s="116" t="s">
        <v>3885</v>
      </c>
      <c r="D171" s="116" t="s">
        <v>3886</v>
      </c>
      <c r="E171" s="116">
        <v>62864</v>
      </c>
      <c r="F171" s="117" t="str">
        <f t="shared" si="7"/>
        <v>4-NEW-16-62864</v>
      </c>
      <c r="G171" s="116" t="s">
        <v>3891</v>
      </c>
      <c r="H171" s="132" t="s">
        <v>3892</v>
      </c>
      <c r="I171" s="132" t="s">
        <v>3673</v>
      </c>
      <c r="J171" s="132" t="s">
        <v>3529</v>
      </c>
      <c r="K171" s="132" t="s">
        <v>3429</v>
      </c>
      <c r="L171" s="119" t="s">
        <v>3530</v>
      </c>
      <c r="M171" s="127">
        <v>9729.2000000000007</v>
      </c>
      <c r="N171" s="127">
        <v>9729.2000000000007</v>
      </c>
      <c r="O171" s="121" t="s">
        <v>3530</v>
      </c>
      <c r="P171" s="124"/>
      <c r="Q171" s="124"/>
      <c r="R171" s="125"/>
      <c r="S171" s="125"/>
      <c r="T171" s="122">
        <f t="shared" si="6"/>
        <v>9729.2000000000007</v>
      </c>
      <c r="U171" s="117" t="s">
        <v>3360</v>
      </c>
    </row>
    <row r="172" spans="1:21" ht="60" x14ac:dyDescent="0.2">
      <c r="A172" s="116">
        <f t="shared" ca="1" si="8"/>
        <v>165</v>
      </c>
      <c r="B172" s="116" t="s">
        <v>3893</v>
      </c>
      <c r="C172" s="116" t="s">
        <v>3885</v>
      </c>
      <c r="D172" s="116" t="s">
        <v>3886</v>
      </c>
      <c r="E172" s="116">
        <v>62865</v>
      </c>
      <c r="F172" s="117" t="str">
        <f t="shared" si="7"/>
        <v>4-NEW-16-62865</v>
      </c>
      <c r="G172" s="116" t="s">
        <v>3893</v>
      </c>
      <c r="H172" s="132" t="s">
        <v>3894</v>
      </c>
      <c r="I172" s="132" t="s">
        <v>3715</v>
      </c>
      <c r="J172" s="132" t="s">
        <v>3529</v>
      </c>
      <c r="K172" s="118" t="s">
        <v>3429</v>
      </c>
      <c r="L172" s="119" t="s">
        <v>3530</v>
      </c>
      <c r="M172" s="127">
        <v>52000</v>
      </c>
      <c r="N172" s="127">
        <v>52000</v>
      </c>
      <c r="O172" s="121" t="s">
        <v>3530</v>
      </c>
      <c r="P172" s="124"/>
      <c r="Q172" s="124"/>
      <c r="R172" s="125"/>
      <c r="S172" s="125"/>
      <c r="T172" s="122">
        <f t="shared" si="6"/>
        <v>52000</v>
      </c>
      <c r="U172" s="117" t="s">
        <v>3360</v>
      </c>
    </row>
    <row r="173" spans="1:21" ht="60" x14ac:dyDescent="0.2">
      <c r="A173" s="116">
        <f t="shared" ca="1" si="8"/>
        <v>166</v>
      </c>
      <c r="B173" s="116" t="s">
        <v>3895</v>
      </c>
      <c r="C173" s="116" t="s">
        <v>3605</v>
      </c>
      <c r="D173" s="116" t="s">
        <v>3606</v>
      </c>
      <c r="E173" s="116">
        <v>62866</v>
      </c>
      <c r="F173" s="117" t="str">
        <f t="shared" si="7"/>
        <v>4-OZO-16-62866</v>
      </c>
      <c r="G173" s="116" t="s">
        <v>3895</v>
      </c>
      <c r="H173" s="126" t="s">
        <v>3896</v>
      </c>
      <c r="I173" s="126" t="s">
        <v>3663</v>
      </c>
      <c r="J173" s="132" t="s">
        <v>3529</v>
      </c>
      <c r="K173" s="132" t="s">
        <v>3664</v>
      </c>
      <c r="L173" s="119" t="s">
        <v>3530</v>
      </c>
      <c r="M173" s="127">
        <v>45437.599999999999</v>
      </c>
      <c r="N173" s="127">
        <v>45437.599999999999</v>
      </c>
      <c r="O173" s="121" t="s">
        <v>3530</v>
      </c>
      <c r="P173" s="124"/>
      <c r="Q173" s="124"/>
      <c r="R173" s="125"/>
      <c r="S173" s="125"/>
      <c r="T173" s="122">
        <f t="shared" si="6"/>
        <v>45437.599999999999</v>
      </c>
      <c r="U173" s="117" t="s">
        <v>3360</v>
      </c>
    </row>
    <row r="174" spans="1:21" ht="75" x14ac:dyDescent="0.2">
      <c r="A174" s="116">
        <f t="shared" ca="1" si="8"/>
        <v>167</v>
      </c>
      <c r="B174" s="116" t="s">
        <v>3897</v>
      </c>
      <c r="C174" s="116" t="s">
        <v>3605</v>
      </c>
      <c r="D174" s="116" t="s">
        <v>3606</v>
      </c>
      <c r="E174" s="116">
        <v>62867</v>
      </c>
      <c r="F174" s="117" t="str">
        <f t="shared" si="7"/>
        <v>4-OZO-16-62867</v>
      </c>
      <c r="G174" s="116" t="s">
        <v>3897</v>
      </c>
      <c r="H174" s="126" t="s">
        <v>3898</v>
      </c>
      <c r="I174" s="132" t="s">
        <v>3867</v>
      </c>
      <c r="J174" s="132" t="s">
        <v>3529</v>
      </c>
      <c r="K174" s="132" t="s">
        <v>3398</v>
      </c>
      <c r="L174" s="119" t="s">
        <v>3530</v>
      </c>
      <c r="M174" s="127">
        <v>23371.919999999998</v>
      </c>
      <c r="N174" s="127">
        <v>23371.919999999998</v>
      </c>
      <c r="O174" s="121" t="s">
        <v>3530</v>
      </c>
      <c r="P174" s="124"/>
      <c r="Q174" s="124"/>
      <c r="R174" s="125"/>
      <c r="S174" s="125"/>
      <c r="T174" s="122">
        <f t="shared" si="6"/>
        <v>23371.919999999998</v>
      </c>
      <c r="U174" s="117" t="s">
        <v>3360</v>
      </c>
    </row>
    <row r="175" spans="1:21" ht="75" x14ac:dyDescent="0.2">
      <c r="A175" s="116">
        <f t="shared" ca="1" si="8"/>
        <v>168</v>
      </c>
      <c r="B175" s="116" t="s">
        <v>3899</v>
      </c>
      <c r="C175" s="116" t="s">
        <v>3605</v>
      </c>
      <c r="D175" s="116" t="s">
        <v>3606</v>
      </c>
      <c r="E175" s="116">
        <v>62868</v>
      </c>
      <c r="F175" s="117" t="str">
        <f t="shared" si="7"/>
        <v>4-OZO-16-62868</v>
      </c>
      <c r="G175" s="116" t="s">
        <v>3899</v>
      </c>
      <c r="H175" s="126" t="s">
        <v>3900</v>
      </c>
      <c r="I175" s="126" t="s">
        <v>3766</v>
      </c>
      <c r="J175" s="132" t="s">
        <v>3529</v>
      </c>
      <c r="K175" s="132" t="s">
        <v>3409</v>
      </c>
      <c r="L175" s="119" t="s">
        <v>3530</v>
      </c>
      <c r="M175" s="127">
        <v>43069.52</v>
      </c>
      <c r="N175" s="127">
        <v>43069.52</v>
      </c>
      <c r="O175" s="121" t="s">
        <v>3530</v>
      </c>
      <c r="P175" s="124"/>
      <c r="Q175" s="124"/>
      <c r="R175" s="125"/>
      <c r="S175" s="125"/>
      <c r="T175" s="122">
        <f t="shared" si="6"/>
        <v>43069.52</v>
      </c>
      <c r="U175" s="117" t="s">
        <v>3360</v>
      </c>
    </row>
    <row r="176" spans="1:21" ht="60" x14ac:dyDescent="0.2">
      <c r="A176" s="116">
        <f t="shared" ca="1" si="8"/>
        <v>169</v>
      </c>
      <c r="B176" s="116" t="s">
        <v>3901</v>
      </c>
      <c r="C176" s="116" t="s">
        <v>3605</v>
      </c>
      <c r="D176" s="116" t="s">
        <v>3606</v>
      </c>
      <c r="E176" s="116">
        <v>62869</v>
      </c>
      <c r="F176" s="117" t="str">
        <f t="shared" si="7"/>
        <v>4-OZO-16-62869</v>
      </c>
      <c r="G176" s="116" t="s">
        <v>3901</v>
      </c>
      <c r="H176" s="126" t="s">
        <v>3902</v>
      </c>
      <c r="I176" s="126" t="s">
        <v>3861</v>
      </c>
      <c r="J176" s="132" t="s">
        <v>3529</v>
      </c>
      <c r="K176" s="132" t="s">
        <v>3409</v>
      </c>
      <c r="L176" s="119" t="s">
        <v>3530</v>
      </c>
      <c r="M176" s="127">
        <v>4011.28</v>
      </c>
      <c r="N176" s="127">
        <v>4011.28</v>
      </c>
      <c r="O176" s="121" t="s">
        <v>3530</v>
      </c>
      <c r="P176" s="124"/>
      <c r="Q176" s="124"/>
      <c r="R176" s="125"/>
      <c r="S176" s="125"/>
      <c r="T176" s="122">
        <f t="shared" ref="T176:T199" si="9">N176-R176-S176</f>
        <v>4011.28</v>
      </c>
      <c r="U176" s="117" t="s">
        <v>3360</v>
      </c>
    </row>
    <row r="177" spans="1:22" ht="60" x14ac:dyDescent="0.2">
      <c r="A177" s="116">
        <f t="shared" ca="1" si="8"/>
        <v>170</v>
      </c>
      <c r="B177" s="116" t="s">
        <v>3903</v>
      </c>
      <c r="C177" s="116" t="s">
        <v>3605</v>
      </c>
      <c r="D177" s="116" t="s">
        <v>3606</v>
      </c>
      <c r="E177" s="116">
        <v>62870</v>
      </c>
      <c r="F177" s="117" t="str">
        <f t="shared" si="7"/>
        <v>4-OZO-16-62870</v>
      </c>
      <c r="G177" s="116" t="s">
        <v>3903</v>
      </c>
      <c r="H177" s="126" t="s">
        <v>3904</v>
      </c>
      <c r="I177" s="126" t="s">
        <v>3780</v>
      </c>
      <c r="J177" s="132" t="s">
        <v>3529</v>
      </c>
      <c r="K177" s="132" t="s">
        <v>3409</v>
      </c>
      <c r="L177" s="119" t="s">
        <v>3530</v>
      </c>
      <c r="M177" s="127">
        <v>20960.16</v>
      </c>
      <c r="N177" s="127">
        <v>20960.16</v>
      </c>
      <c r="O177" s="121" t="s">
        <v>3530</v>
      </c>
      <c r="P177" s="124"/>
      <c r="Q177" s="124"/>
      <c r="R177" s="125"/>
      <c r="S177" s="125"/>
      <c r="T177" s="122">
        <f t="shared" si="9"/>
        <v>20960.16</v>
      </c>
      <c r="U177" s="117" t="s">
        <v>3360</v>
      </c>
    </row>
    <row r="178" spans="1:22" ht="60" x14ac:dyDescent="0.2">
      <c r="A178" s="116">
        <f t="shared" ca="1" si="8"/>
        <v>171</v>
      </c>
      <c r="B178" s="116" t="s">
        <v>3905</v>
      </c>
      <c r="C178" s="116" t="s">
        <v>3605</v>
      </c>
      <c r="D178" s="116" t="s">
        <v>3606</v>
      </c>
      <c r="E178" s="116">
        <v>62871</v>
      </c>
      <c r="F178" s="117" t="str">
        <f t="shared" si="7"/>
        <v>4-OZO-16-62871</v>
      </c>
      <c r="G178" s="116" t="s">
        <v>3905</v>
      </c>
      <c r="H178" s="126" t="s">
        <v>3906</v>
      </c>
      <c r="I178" s="132" t="s">
        <v>3667</v>
      </c>
      <c r="J178" s="132" t="s">
        <v>3529</v>
      </c>
      <c r="K178" s="132" t="s">
        <v>3409</v>
      </c>
      <c r="L178" s="119" t="s">
        <v>3530</v>
      </c>
      <c r="M178" s="127">
        <v>2399.2800000000002</v>
      </c>
      <c r="N178" s="127">
        <v>2399.2800000000002</v>
      </c>
      <c r="O178" s="121" t="s">
        <v>3530</v>
      </c>
      <c r="P178" s="124"/>
      <c r="Q178" s="124"/>
      <c r="R178" s="125"/>
      <c r="S178" s="125"/>
      <c r="T178" s="122">
        <f t="shared" si="9"/>
        <v>2399.2800000000002</v>
      </c>
      <c r="U178" s="117" t="s">
        <v>3360</v>
      </c>
    </row>
    <row r="179" spans="1:22" ht="60" x14ac:dyDescent="0.2">
      <c r="A179" s="116">
        <f t="shared" ca="1" si="8"/>
        <v>172</v>
      </c>
      <c r="B179" s="116" t="s">
        <v>3907</v>
      </c>
      <c r="C179" s="116" t="s">
        <v>3605</v>
      </c>
      <c r="D179" s="116" t="s">
        <v>3606</v>
      </c>
      <c r="E179" s="116">
        <v>62872</v>
      </c>
      <c r="F179" s="117" t="str">
        <f t="shared" si="7"/>
        <v>4-OZO-16-62872</v>
      </c>
      <c r="G179" s="116" t="s">
        <v>3907</v>
      </c>
      <c r="H179" s="126" t="s">
        <v>3908</v>
      </c>
      <c r="I179" s="126" t="s">
        <v>3874</v>
      </c>
      <c r="J179" s="132" t="s">
        <v>3529</v>
      </c>
      <c r="K179" s="132" t="s">
        <v>3664</v>
      </c>
      <c r="L179" s="119" t="s">
        <v>3530</v>
      </c>
      <c r="M179" s="127">
        <v>17413.759999999998</v>
      </c>
      <c r="N179" s="127">
        <v>17413.759999999998</v>
      </c>
      <c r="O179" s="121" t="s">
        <v>3530</v>
      </c>
      <c r="P179" s="124"/>
      <c r="Q179" s="124"/>
      <c r="R179" s="125"/>
      <c r="S179" s="125"/>
      <c r="T179" s="122">
        <f t="shared" si="9"/>
        <v>17413.759999999998</v>
      </c>
      <c r="U179" s="117" t="s">
        <v>3360</v>
      </c>
    </row>
    <row r="180" spans="1:22" ht="60" x14ac:dyDescent="0.2">
      <c r="A180" s="116">
        <f t="shared" ca="1" si="8"/>
        <v>173</v>
      </c>
      <c r="B180" s="116" t="s">
        <v>3909</v>
      </c>
      <c r="C180" s="116" t="s">
        <v>3605</v>
      </c>
      <c r="D180" s="116" t="s">
        <v>3606</v>
      </c>
      <c r="E180" s="116">
        <v>62873</v>
      </c>
      <c r="F180" s="117" t="str">
        <f t="shared" si="7"/>
        <v>4-OZO-16-62873</v>
      </c>
      <c r="G180" s="116" t="s">
        <v>3909</v>
      </c>
      <c r="H180" s="126" t="s">
        <v>3910</v>
      </c>
      <c r="I180" s="132" t="s">
        <v>3911</v>
      </c>
      <c r="J180" s="132" t="s">
        <v>3529</v>
      </c>
      <c r="K180" s="132" t="s">
        <v>3409</v>
      </c>
      <c r="L180" s="119" t="s">
        <v>3530</v>
      </c>
      <c r="M180" s="127">
        <v>24892.400000000001</v>
      </c>
      <c r="N180" s="127">
        <v>24892.400000000001</v>
      </c>
      <c r="O180" s="121" t="s">
        <v>3530</v>
      </c>
      <c r="P180" s="124"/>
      <c r="Q180" s="124"/>
      <c r="R180" s="125"/>
      <c r="S180" s="125"/>
      <c r="T180" s="122">
        <f t="shared" si="9"/>
        <v>24892.400000000001</v>
      </c>
      <c r="U180" s="117" t="s">
        <v>3360</v>
      </c>
    </row>
    <row r="181" spans="1:22" ht="60" x14ac:dyDescent="0.2">
      <c r="A181" s="116">
        <f t="shared" ca="1" si="8"/>
        <v>174</v>
      </c>
      <c r="B181" s="116" t="s">
        <v>3912</v>
      </c>
      <c r="C181" s="116" t="s">
        <v>3605</v>
      </c>
      <c r="D181" s="116" t="s">
        <v>3606</v>
      </c>
      <c r="E181" s="116">
        <v>62874</v>
      </c>
      <c r="F181" s="117" t="str">
        <f t="shared" si="7"/>
        <v>4-OZO-16-62874</v>
      </c>
      <c r="G181" s="116" t="s">
        <v>3912</v>
      </c>
      <c r="H181" s="126" t="s">
        <v>3913</v>
      </c>
      <c r="I181" s="126" t="s">
        <v>3914</v>
      </c>
      <c r="J181" s="132" t="s">
        <v>3529</v>
      </c>
      <c r="K181" s="132" t="s">
        <v>3429</v>
      </c>
      <c r="L181" s="119" t="s">
        <v>3530</v>
      </c>
      <c r="M181" s="127">
        <v>10699.52</v>
      </c>
      <c r="N181" s="127">
        <v>10699.52</v>
      </c>
      <c r="O181" s="121" t="s">
        <v>3530</v>
      </c>
      <c r="P181" s="124"/>
      <c r="Q181" s="124"/>
      <c r="R181" s="125"/>
      <c r="S181" s="125"/>
      <c r="T181" s="122">
        <f t="shared" si="9"/>
        <v>10699.52</v>
      </c>
      <c r="U181" s="117" t="s">
        <v>3360</v>
      </c>
    </row>
    <row r="182" spans="1:22" ht="60" x14ac:dyDescent="0.2">
      <c r="A182" s="116">
        <f t="shared" ca="1" si="8"/>
        <v>175</v>
      </c>
      <c r="B182" s="116" t="s">
        <v>3915</v>
      </c>
      <c r="C182" s="116" t="s">
        <v>3605</v>
      </c>
      <c r="D182" s="116" t="s">
        <v>3606</v>
      </c>
      <c r="E182" s="116">
        <v>62875</v>
      </c>
      <c r="F182" s="117" t="str">
        <f t="shared" si="7"/>
        <v>4-OZO-16-62875</v>
      </c>
      <c r="G182" s="116" t="s">
        <v>3915</v>
      </c>
      <c r="H182" s="126" t="s">
        <v>3916</v>
      </c>
      <c r="I182" s="126" t="s">
        <v>3646</v>
      </c>
      <c r="J182" s="132" t="s">
        <v>3529</v>
      </c>
      <c r="K182" s="132" t="s">
        <v>3647</v>
      </c>
      <c r="L182" s="119" t="s">
        <v>3530</v>
      </c>
      <c r="M182" s="127">
        <v>7001.28</v>
      </c>
      <c r="N182" s="127">
        <v>7001.28</v>
      </c>
      <c r="O182" s="121" t="s">
        <v>3530</v>
      </c>
      <c r="P182" s="124"/>
      <c r="Q182" s="124"/>
      <c r="R182" s="125"/>
      <c r="S182" s="125"/>
      <c r="T182" s="122">
        <f t="shared" si="9"/>
        <v>7001.28</v>
      </c>
      <c r="U182" s="117" t="s">
        <v>3360</v>
      </c>
    </row>
    <row r="183" spans="1:22" ht="60" x14ac:dyDescent="0.2">
      <c r="A183" s="116">
        <f t="shared" ca="1" si="8"/>
        <v>176</v>
      </c>
      <c r="B183" s="116" t="s">
        <v>3917</v>
      </c>
      <c r="C183" s="116" t="s">
        <v>3605</v>
      </c>
      <c r="D183" s="116" t="s">
        <v>3606</v>
      </c>
      <c r="E183" s="116">
        <v>62876</v>
      </c>
      <c r="F183" s="117" t="str">
        <f t="shared" si="7"/>
        <v>4-OZO-16-62876</v>
      </c>
      <c r="G183" s="116" t="s">
        <v>3917</v>
      </c>
      <c r="H183" s="126" t="s">
        <v>3918</v>
      </c>
      <c r="I183" s="126" t="s">
        <v>3657</v>
      </c>
      <c r="J183" s="132" t="s">
        <v>3529</v>
      </c>
      <c r="K183" s="132" t="s">
        <v>3471</v>
      </c>
      <c r="L183" s="119" t="s">
        <v>3530</v>
      </c>
      <c r="M183" s="127">
        <v>11721.84</v>
      </c>
      <c r="N183" s="127">
        <v>11721.84</v>
      </c>
      <c r="O183" s="121" t="s">
        <v>3530</v>
      </c>
      <c r="P183" s="124"/>
      <c r="Q183" s="124"/>
      <c r="R183" s="125"/>
      <c r="S183" s="125"/>
      <c r="T183" s="122">
        <f t="shared" si="9"/>
        <v>11721.84</v>
      </c>
      <c r="U183" s="117" t="s">
        <v>3360</v>
      </c>
    </row>
    <row r="184" spans="1:22" ht="60" x14ac:dyDescent="0.2">
      <c r="A184" s="116">
        <f t="shared" ca="1" si="8"/>
        <v>177</v>
      </c>
      <c r="B184" s="116" t="s">
        <v>3919</v>
      </c>
      <c r="C184" s="116" t="s">
        <v>3605</v>
      </c>
      <c r="D184" s="116" t="s">
        <v>3606</v>
      </c>
      <c r="E184" s="116">
        <v>62877</v>
      </c>
      <c r="F184" s="117" t="str">
        <f t="shared" si="7"/>
        <v>4-OZO-16-62877</v>
      </c>
      <c r="G184" s="116" t="s">
        <v>3919</v>
      </c>
      <c r="H184" s="126" t="s">
        <v>3920</v>
      </c>
      <c r="I184" s="132" t="s">
        <v>3692</v>
      </c>
      <c r="J184" s="132" t="s">
        <v>3529</v>
      </c>
      <c r="K184" s="132" t="s">
        <v>3664</v>
      </c>
      <c r="L184" s="119" t="s">
        <v>3530</v>
      </c>
      <c r="M184" s="127">
        <v>11021.92</v>
      </c>
      <c r="N184" s="127">
        <v>11021.92</v>
      </c>
      <c r="O184" s="121" t="s">
        <v>3530</v>
      </c>
      <c r="P184" s="124"/>
      <c r="Q184" s="124"/>
      <c r="R184" s="125"/>
      <c r="S184" s="125"/>
      <c r="T184" s="122">
        <f t="shared" si="9"/>
        <v>11021.92</v>
      </c>
      <c r="U184" s="117" t="s">
        <v>3360</v>
      </c>
    </row>
    <row r="185" spans="1:22" ht="60" x14ac:dyDescent="0.2">
      <c r="A185" s="116">
        <f t="shared" ca="1" si="8"/>
        <v>178</v>
      </c>
      <c r="B185" s="116" t="s">
        <v>3921</v>
      </c>
      <c r="C185" s="116" t="s">
        <v>3605</v>
      </c>
      <c r="D185" s="116" t="s">
        <v>3606</v>
      </c>
      <c r="E185" s="116">
        <v>62878</v>
      </c>
      <c r="F185" s="117" t="str">
        <f t="shared" si="7"/>
        <v>4-OZO-16-62878</v>
      </c>
      <c r="G185" s="116" t="s">
        <v>3921</v>
      </c>
      <c r="H185" s="126" t="s">
        <v>3922</v>
      </c>
      <c r="I185" s="126" t="s">
        <v>3625</v>
      </c>
      <c r="J185" s="132" t="s">
        <v>3529</v>
      </c>
      <c r="K185" s="132" t="s">
        <v>3429</v>
      </c>
      <c r="L185" s="119" t="s">
        <v>3530</v>
      </c>
      <c r="M185" s="127">
        <v>4703.92</v>
      </c>
      <c r="N185" s="127">
        <v>4703.92</v>
      </c>
      <c r="O185" s="121" t="s">
        <v>3530</v>
      </c>
      <c r="P185" s="124"/>
      <c r="Q185" s="124"/>
      <c r="R185" s="125"/>
      <c r="S185" s="125"/>
      <c r="T185" s="122">
        <f t="shared" si="9"/>
        <v>4703.92</v>
      </c>
      <c r="U185" s="117" t="s">
        <v>3360</v>
      </c>
    </row>
    <row r="186" spans="1:22" ht="60" x14ac:dyDescent="0.2">
      <c r="A186" s="116">
        <f t="shared" ca="1" si="8"/>
        <v>179</v>
      </c>
      <c r="B186" s="116" t="s">
        <v>3923</v>
      </c>
      <c r="C186" s="116" t="s">
        <v>3605</v>
      </c>
      <c r="D186" s="116" t="s">
        <v>3606</v>
      </c>
      <c r="E186" s="116">
        <v>62879</v>
      </c>
      <c r="F186" s="117" t="str">
        <f t="shared" si="7"/>
        <v>4-OZO-16-62879</v>
      </c>
      <c r="G186" s="116" t="s">
        <v>3923</v>
      </c>
      <c r="H186" s="126" t="s">
        <v>3924</v>
      </c>
      <c r="I186" s="126" t="s">
        <v>3670</v>
      </c>
      <c r="J186" s="132" t="s">
        <v>3529</v>
      </c>
      <c r="K186" s="132" t="s">
        <v>3429</v>
      </c>
      <c r="L186" s="119" t="s">
        <v>3530</v>
      </c>
      <c r="M186" s="127">
        <v>104000</v>
      </c>
      <c r="N186" s="127">
        <v>104000</v>
      </c>
      <c r="O186" s="121" t="s">
        <v>3530</v>
      </c>
      <c r="P186" s="124"/>
      <c r="Q186" s="124"/>
      <c r="R186" s="125"/>
      <c r="S186" s="125"/>
      <c r="T186" s="122">
        <f t="shared" si="9"/>
        <v>104000</v>
      </c>
      <c r="U186" s="117" t="s">
        <v>3360</v>
      </c>
    </row>
    <row r="187" spans="1:22" ht="75" x14ac:dyDescent="0.2">
      <c r="A187" s="116">
        <f t="shared" ca="1" si="8"/>
        <v>180</v>
      </c>
      <c r="B187" s="116" t="s">
        <v>3925</v>
      </c>
      <c r="C187" s="116" t="s">
        <v>3605</v>
      </c>
      <c r="D187" s="116" t="s">
        <v>3606</v>
      </c>
      <c r="E187" s="116">
        <v>62880</v>
      </c>
      <c r="F187" s="117" t="str">
        <f t="shared" si="7"/>
        <v>4-OZO-16-62880</v>
      </c>
      <c r="G187" s="116" t="s">
        <v>3925</v>
      </c>
      <c r="H187" s="126" t="s">
        <v>3926</v>
      </c>
      <c r="I187" s="126" t="s">
        <v>3673</v>
      </c>
      <c r="J187" s="132" t="s">
        <v>3529</v>
      </c>
      <c r="K187" s="132" t="s">
        <v>3429</v>
      </c>
      <c r="L187" s="119" t="s">
        <v>3530</v>
      </c>
      <c r="M187" s="127">
        <v>6039.28</v>
      </c>
      <c r="N187" s="127">
        <v>6039.28</v>
      </c>
      <c r="O187" s="121" t="s">
        <v>3530</v>
      </c>
      <c r="P187" s="124"/>
      <c r="Q187" s="124"/>
      <c r="R187" s="125"/>
      <c r="S187" s="125"/>
      <c r="T187" s="122">
        <f t="shared" si="9"/>
        <v>6039.28</v>
      </c>
      <c r="U187" s="117" t="s">
        <v>3360</v>
      </c>
    </row>
    <row r="188" spans="1:22" ht="60" x14ac:dyDescent="0.2">
      <c r="A188" s="116">
        <f t="shared" ca="1" si="8"/>
        <v>181</v>
      </c>
      <c r="B188" s="116" t="s">
        <v>3927</v>
      </c>
      <c r="C188" s="116" t="s">
        <v>3605</v>
      </c>
      <c r="D188" s="116" t="s">
        <v>3606</v>
      </c>
      <c r="E188" s="116">
        <v>62881</v>
      </c>
      <c r="F188" s="117" t="str">
        <f t="shared" si="7"/>
        <v>4-OZO-16-62881</v>
      </c>
      <c r="G188" s="116" t="s">
        <v>3927</v>
      </c>
      <c r="H188" s="126" t="s">
        <v>3928</v>
      </c>
      <c r="I188" s="126" t="s">
        <v>3678</v>
      </c>
      <c r="J188" s="132" t="s">
        <v>3529</v>
      </c>
      <c r="K188" s="132" t="s">
        <v>3429</v>
      </c>
      <c r="L188" s="119" t="s">
        <v>3530</v>
      </c>
      <c r="M188" s="127">
        <v>7271.68</v>
      </c>
      <c r="N188" s="127">
        <v>7271.68</v>
      </c>
      <c r="O188" s="121" t="s">
        <v>3530</v>
      </c>
      <c r="P188" s="124"/>
      <c r="Q188" s="124"/>
      <c r="R188" s="125"/>
      <c r="S188" s="125"/>
      <c r="T188" s="122">
        <f t="shared" si="9"/>
        <v>7271.68</v>
      </c>
      <c r="U188" s="117" t="s">
        <v>3360</v>
      </c>
    </row>
    <row r="189" spans="1:22" ht="60" x14ac:dyDescent="0.2">
      <c r="A189" s="116">
        <f t="shared" ca="1" si="8"/>
        <v>182</v>
      </c>
      <c r="B189" s="116" t="s">
        <v>3929</v>
      </c>
      <c r="C189" s="116" t="s">
        <v>3609</v>
      </c>
      <c r="D189" s="116" t="s">
        <v>3610</v>
      </c>
      <c r="E189" s="116">
        <v>62882</v>
      </c>
      <c r="F189" s="117" t="str">
        <f t="shared" si="7"/>
        <v>4-Pec-16-62882</v>
      </c>
      <c r="G189" s="116" t="s">
        <v>3929</v>
      </c>
      <c r="H189" s="126" t="s">
        <v>3930</v>
      </c>
      <c r="I189" s="126" t="s">
        <v>3646</v>
      </c>
      <c r="J189" s="132" t="s">
        <v>3529</v>
      </c>
      <c r="K189" s="132" t="s">
        <v>3647</v>
      </c>
      <c r="L189" s="119" t="s">
        <v>3530</v>
      </c>
      <c r="M189" s="127">
        <v>54772.639999999999</v>
      </c>
      <c r="N189" s="127">
        <v>54772.639999999999</v>
      </c>
      <c r="O189" s="121" t="s">
        <v>3530</v>
      </c>
      <c r="P189" s="124"/>
      <c r="Q189" s="124"/>
      <c r="R189" s="125"/>
      <c r="S189" s="125"/>
      <c r="T189" s="122">
        <f t="shared" si="9"/>
        <v>54772.639999999999</v>
      </c>
      <c r="U189" s="117" t="s">
        <v>3360</v>
      </c>
    </row>
    <row r="190" spans="1:22" ht="75" x14ac:dyDescent="0.2">
      <c r="A190" s="116">
        <f t="shared" ca="1" si="8"/>
        <v>183</v>
      </c>
      <c r="B190" s="116" t="s">
        <v>3931</v>
      </c>
      <c r="C190" s="116" t="s">
        <v>3932</v>
      </c>
      <c r="D190" s="116" t="s">
        <v>3933</v>
      </c>
      <c r="E190" s="116">
        <v>62883</v>
      </c>
      <c r="F190" s="117" t="str">
        <f t="shared" si="7"/>
        <v>6-GEN-16-62883</v>
      </c>
      <c r="G190" s="116" t="s">
        <v>3931</v>
      </c>
      <c r="H190" s="132" t="s">
        <v>3934</v>
      </c>
      <c r="I190" s="126" t="s">
        <v>3670</v>
      </c>
      <c r="J190" s="132" t="s">
        <v>3529</v>
      </c>
      <c r="K190" s="132" t="s">
        <v>3429</v>
      </c>
      <c r="L190" s="119" t="s">
        <v>3530</v>
      </c>
      <c r="M190" s="127">
        <v>260000</v>
      </c>
      <c r="N190" s="127">
        <v>260000</v>
      </c>
      <c r="O190" s="121" t="s">
        <v>3530</v>
      </c>
      <c r="P190" s="124"/>
      <c r="Q190" s="124"/>
      <c r="R190" s="125"/>
      <c r="S190" s="125"/>
      <c r="T190" s="122">
        <f t="shared" si="9"/>
        <v>260000</v>
      </c>
      <c r="U190" s="117" t="s">
        <v>3360</v>
      </c>
      <c r="V190" s="110"/>
    </row>
    <row r="191" spans="1:22" ht="90" x14ac:dyDescent="0.2">
      <c r="A191" s="116">
        <f t="shared" ca="1" si="8"/>
        <v>184</v>
      </c>
      <c r="B191" s="116" t="s">
        <v>3935</v>
      </c>
      <c r="C191" s="116" t="s">
        <v>3932</v>
      </c>
      <c r="D191" s="116" t="s">
        <v>3933</v>
      </c>
      <c r="E191" s="116">
        <v>62884</v>
      </c>
      <c r="F191" s="117" t="str">
        <f t="shared" si="7"/>
        <v>6-GEN-16-62884</v>
      </c>
      <c r="G191" s="116" t="s">
        <v>3935</v>
      </c>
      <c r="H191" s="132" t="s">
        <v>3936</v>
      </c>
      <c r="I191" s="126" t="s">
        <v>3914</v>
      </c>
      <c r="J191" s="132" t="s">
        <v>3529</v>
      </c>
      <c r="K191" s="132" t="s">
        <v>3429</v>
      </c>
      <c r="L191" s="119" t="s">
        <v>3530</v>
      </c>
      <c r="M191" s="127">
        <v>19922.240000000002</v>
      </c>
      <c r="N191" s="127">
        <v>19922.240000000002</v>
      </c>
      <c r="O191" s="121" t="s">
        <v>3530</v>
      </c>
      <c r="P191" s="124"/>
      <c r="Q191" s="124"/>
      <c r="R191" s="125"/>
      <c r="S191" s="125"/>
      <c r="T191" s="122">
        <f t="shared" si="9"/>
        <v>19922.240000000002</v>
      </c>
      <c r="U191" s="117" t="s">
        <v>3360</v>
      </c>
      <c r="V191" s="110"/>
    </row>
    <row r="192" spans="1:22" ht="105" x14ac:dyDescent="0.2">
      <c r="A192" s="116">
        <f t="shared" ca="1" si="8"/>
        <v>185</v>
      </c>
      <c r="B192" s="116" t="s">
        <v>3937</v>
      </c>
      <c r="C192" s="116" t="s">
        <v>3932</v>
      </c>
      <c r="D192" s="116" t="s">
        <v>3933</v>
      </c>
      <c r="E192" s="116">
        <v>62885</v>
      </c>
      <c r="F192" s="117" t="str">
        <f t="shared" si="7"/>
        <v>6-GEN-16-62885</v>
      </c>
      <c r="G192" s="116" t="s">
        <v>3937</v>
      </c>
      <c r="H192" s="132" t="s">
        <v>3938</v>
      </c>
      <c r="I192" s="132" t="s">
        <v>3939</v>
      </c>
      <c r="J192" s="132" t="s">
        <v>3529</v>
      </c>
      <c r="K192" s="132" t="s">
        <v>3429</v>
      </c>
      <c r="L192" s="119" t="s">
        <v>3530</v>
      </c>
      <c r="M192" s="127">
        <v>5254.08</v>
      </c>
      <c r="N192" s="127">
        <v>5254.08</v>
      </c>
      <c r="O192" s="121" t="s">
        <v>3530</v>
      </c>
      <c r="P192" s="124"/>
      <c r="Q192" s="124"/>
      <c r="R192" s="125"/>
      <c r="S192" s="125"/>
      <c r="T192" s="122">
        <f t="shared" si="9"/>
        <v>5254.08</v>
      </c>
      <c r="U192" s="117" t="s">
        <v>3360</v>
      </c>
      <c r="V192" s="110"/>
    </row>
    <row r="193" spans="1:21" ht="105" x14ac:dyDescent="0.2">
      <c r="A193" s="116">
        <f t="shared" ca="1" si="8"/>
        <v>186</v>
      </c>
      <c r="B193" s="116" t="s">
        <v>3940</v>
      </c>
      <c r="C193" s="116" t="s">
        <v>3932</v>
      </c>
      <c r="D193" s="116" t="s">
        <v>3933</v>
      </c>
      <c r="E193" s="116">
        <v>62886</v>
      </c>
      <c r="F193" s="117" t="str">
        <f t="shared" si="7"/>
        <v>6-GEN-16-62886</v>
      </c>
      <c r="G193" s="116" t="s">
        <v>3940</v>
      </c>
      <c r="H193" s="132" t="s">
        <v>3941</v>
      </c>
      <c r="I193" s="132" t="s">
        <v>3673</v>
      </c>
      <c r="J193" s="132" t="s">
        <v>3529</v>
      </c>
      <c r="K193" s="132" t="s">
        <v>3429</v>
      </c>
      <c r="L193" s="119" t="s">
        <v>3530</v>
      </c>
      <c r="M193" s="127">
        <v>110258.72</v>
      </c>
      <c r="N193" s="127">
        <v>110258.72</v>
      </c>
      <c r="O193" s="121" t="s">
        <v>3530</v>
      </c>
      <c r="P193" s="124"/>
      <c r="Q193" s="124"/>
      <c r="R193" s="125"/>
      <c r="S193" s="125"/>
      <c r="T193" s="122">
        <f t="shared" si="9"/>
        <v>110258.72</v>
      </c>
      <c r="U193" s="117" t="s">
        <v>3360</v>
      </c>
    </row>
    <row r="194" spans="1:21" ht="60" x14ac:dyDescent="0.2">
      <c r="A194" s="116">
        <f t="shared" ca="1" si="8"/>
        <v>187</v>
      </c>
      <c r="B194" s="116" t="s">
        <v>3942</v>
      </c>
      <c r="C194" s="116" t="s">
        <v>3943</v>
      </c>
      <c r="D194" s="116" t="s">
        <v>3944</v>
      </c>
      <c r="E194" s="116">
        <v>62887</v>
      </c>
      <c r="F194" s="117" t="str">
        <f t="shared" si="7"/>
        <v>6-VIC-16-62887</v>
      </c>
      <c r="G194" s="116" t="s">
        <v>3942</v>
      </c>
      <c r="H194" s="132" t="s">
        <v>3945</v>
      </c>
      <c r="I194" s="126" t="s">
        <v>3622</v>
      </c>
      <c r="J194" s="132" t="s">
        <v>3529</v>
      </c>
      <c r="K194" s="132" t="s">
        <v>3429</v>
      </c>
      <c r="L194" s="119" t="s">
        <v>3530</v>
      </c>
      <c r="M194" s="127">
        <v>13783.12</v>
      </c>
      <c r="N194" s="127">
        <v>13783.12</v>
      </c>
      <c r="O194" s="121" t="s">
        <v>3530</v>
      </c>
      <c r="P194" s="125"/>
      <c r="Q194" s="125"/>
      <c r="R194" s="125"/>
      <c r="S194" s="117"/>
      <c r="T194" s="122">
        <f t="shared" si="9"/>
        <v>13783.12</v>
      </c>
      <c r="U194" s="117" t="s">
        <v>3360</v>
      </c>
    </row>
    <row r="195" spans="1:21" ht="60" x14ac:dyDescent="0.2">
      <c r="A195" s="116">
        <f t="shared" ca="1" si="8"/>
        <v>188</v>
      </c>
      <c r="B195" s="116" t="s">
        <v>3946</v>
      </c>
      <c r="C195" s="116" t="s">
        <v>3943</v>
      </c>
      <c r="D195" s="116" t="s">
        <v>3944</v>
      </c>
      <c r="E195" s="116">
        <v>62888</v>
      </c>
      <c r="F195" s="117" t="str">
        <f t="shared" si="7"/>
        <v>6-VIC-16-62888</v>
      </c>
      <c r="G195" s="116" t="s">
        <v>3946</v>
      </c>
      <c r="H195" s="132" t="s">
        <v>3947</v>
      </c>
      <c r="I195" s="132" t="s">
        <v>3948</v>
      </c>
      <c r="J195" s="132" t="s">
        <v>3529</v>
      </c>
      <c r="K195" s="138" t="s">
        <v>3429</v>
      </c>
      <c r="L195" s="119" t="s">
        <v>3530</v>
      </c>
      <c r="M195" s="127">
        <v>176389.2</v>
      </c>
      <c r="N195" s="127">
        <v>176389.2</v>
      </c>
      <c r="O195" s="121" t="s">
        <v>3530</v>
      </c>
      <c r="P195" s="125"/>
      <c r="Q195" s="125"/>
      <c r="R195" s="125"/>
      <c r="S195" s="117"/>
      <c r="T195" s="122">
        <f t="shared" si="9"/>
        <v>176389.2</v>
      </c>
      <c r="U195" s="117" t="s">
        <v>3360</v>
      </c>
    </row>
    <row r="196" spans="1:21" ht="60" x14ac:dyDescent="0.2">
      <c r="A196" s="116">
        <f t="shared" ca="1" si="8"/>
        <v>189</v>
      </c>
      <c r="B196" s="116" t="s">
        <v>3949</v>
      </c>
      <c r="C196" s="116" t="s">
        <v>3950</v>
      </c>
      <c r="D196" s="116" t="s">
        <v>3951</v>
      </c>
      <c r="E196" s="116">
        <v>62889</v>
      </c>
      <c r="F196" s="117" t="str">
        <f t="shared" si="7"/>
        <v>6-SEG-16-62889</v>
      </c>
      <c r="G196" s="116" t="s">
        <v>3949</v>
      </c>
      <c r="H196" s="132" t="s">
        <v>3952</v>
      </c>
      <c r="I196" s="126" t="s">
        <v>3622</v>
      </c>
      <c r="J196" s="132" t="s">
        <v>3529</v>
      </c>
      <c r="K196" s="132" t="s">
        <v>3429</v>
      </c>
      <c r="L196" s="119" t="s">
        <v>3530</v>
      </c>
      <c r="M196" s="127">
        <v>3895.84</v>
      </c>
      <c r="N196" s="127">
        <v>3895.84</v>
      </c>
      <c r="O196" s="121" t="s">
        <v>3530</v>
      </c>
      <c r="P196" s="125"/>
      <c r="Q196" s="125"/>
      <c r="R196" s="125"/>
      <c r="S196" s="117"/>
      <c r="T196" s="122">
        <f t="shared" si="9"/>
        <v>3895.84</v>
      </c>
      <c r="U196" s="117" t="s">
        <v>3360</v>
      </c>
    </row>
    <row r="197" spans="1:21" ht="60" x14ac:dyDescent="0.2">
      <c r="A197" s="116">
        <f t="shared" ca="1" si="8"/>
        <v>190</v>
      </c>
      <c r="B197" s="116" t="s">
        <v>3953</v>
      </c>
      <c r="C197" s="116" t="s">
        <v>3950</v>
      </c>
      <c r="D197" s="116" t="s">
        <v>3951</v>
      </c>
      <c r="E197" s="116">
        <v>62890</v>
      </c>
      <c r="F197" s="117" t="str">
        <f t="shared" si="7"/>
        <v>6-SEG-16-62890</v>
      </c>
      <c r="G197" s="116" t="s">
        <v>3953</v>
      </c>
      <c r="H197" s="132" t="s">
        <v>3954</v>
      </c>
      <c r="I197" s="126" t="s">
        <v>3955</v>
      </c>
      <c r="J197" s="132" t="s">
        <v>3529</v>
      </c>
      <c r="K197" s="138" t="s">
        <v>3429</v>
      </c>
      <c r="L197" s="119" t="s">
        <v>3530</v>
      </c>
      <c r="M197" s="127">
        <v>161000</v>
      </c>
      <c r="N197" s="127">
        <v>161000</v>
      </c>
      <c r="O197" s="121" t="s">
        <v>3530</v>
      </c>
      <c r="P197" s="125"/>
      <c r="Q197" s="125"/>
      <c r="R197" s="125"/>
      <c r="S197" s="117"/>
      <c r="T197" s="122">
        <f t="shared" si="9"/>
        <v>161000</v>
      </c>
      <c r="U197" s="117" t="s">
        <v>3360</v>
      </c>
    </row>
    <row r="198" spans="1:21" ht="75" x14ac:dyDescent="0.2">
      <c r="A198" s="116">
        <f t="shared" ca="1" si="8"/>
        <v>191</v>
      </c>
      <c r="B198" s="116" t="s">
        <v>3956</v>
      </c>
      <c r="C198" s="116" t="s">
        <v>3950</v>
      </c>
      <c r="D198" s="116" t="s">
        <v>3951</v>
      </c>
      <c r="E198" s="116">
        <v>62891</v>
      </c>
      <c r="F198" s="117" t="str">
        <f t="shared" si="7"/>
        <v>6-SEG-16-62891</v>
      </c>
      <c r="G198" s="116" t="s">
        <v>3956</v>
      </c>
      <c r="H198" s="132" t="s">
        <v>3957</v>
      </c>
      <c r="I198" s="132" t="s">
        <v>3673</v>
      </c>
      <c r="J198" s="132" t="s">
        <v>3529</v>
      </c>
      <c r="K198" s="138" t="s">
        <v>3429</v>
      </c>
      <c r="L198" s="119" t="s">
        <v>3530</v>
      </c>
      <c r="M198" s="127">
        <v>10095.280000000001</v>
      </c>
      <c r="N198" s="127">
        <v>10095.280000000001</v>
      </c>
      <c r="O198" s="121" t="s">
        <v>3530</v>
      </c>
      <c r="P198" s="125"/>
      <c r="Q198" s="125"/>
      <c r="R198" s="125"/>
      <c r="S198" s="117"/>
      <c r="T198" s="122">
        <f t="shared" si="9"/>
        <v>10095.280000000001</v>
      </c>
      <c r="U198" s="117" t="s">
        <v>3360</v>
      </c>
    </row>
    <row r="199" spans="1:21" ht="30" x14ac:dyDescent="0.2">
      <c r="A199" s="116">
        <f t="shared" ca="1" si="8"/>
        <v>192</v>
      </c>
      <c r="B199" s="119" t="s">
        <v>3958</v>
      </c>
      <c r="C199" s="119" t="s">
        <v>3959</v>
      </c>
      <c r="D199" s="119" t="s">
        <v>3960</v>
      </c>
      <c r="E199" s="116">
        <v>62892</v>
      </c>
      <c r="F199" s="117" t="str">
        <f t="shared" si="7"/>
        <v>ST-TEST-16-62892</v>
      </c>
      <c r="G199" s="119" t="s">
        <v>3958</v>
      </c>
      <c r="H199" s="118" t="s">
        <v>3961</v>
      </c>
      <c r="I199" s="119" t="s">
        <v>3962</v>
      </c>
      <c r="J199" s="132" t="s">
        <v>3529</v>
      </c>
      <c r="K199" s="118" t="s">
        <v>3357</v>
      </c>
      <c r="L199" s="119" t="s">
        <v>3530</v>
      </c>
      <c r="M199" s="120">
        <v>455199.82</v>
      </c>
      <c r="N199" s="120">
        <v>455199.82</v>
      </c>
      <c r="O199" s="121" t="s">
        <v>3530</v>
      </c>
      <c r="P199" s="121"/>
      <c r="Q199" s="121"/>
      <c r="R199" s="122"/>
      <c r="S199" s="122"/>
      <c r="T199" s="122">
        <f t="shared" si="9"/>
        <v>455199.82</v>
      </c>
      <c r="U199" s="117" t="s">
        <v>3360</v>
      </c>
    </row>
    <row r="200" spans="1:21" ht="30" x14ac:dyDescent="0.2">
      <c r="A200" s="116">
        <f t="shared" ca="1" si="8"/>
        <v>193</v>
      </c>
      <c r="B200" s="117" t="s">
        <v>3963</v>
      </c>
      <c r="C200" s="117" t="s">
        <v>3514</v>
      </c>
      <c r="D200" s="117" t="s">
        <v>3515</v>
      </c>
      <c r="E200" s="116">
        <v>62893</v>
      </c>
      <c r="F200" s="117" t="str">
        <f t="shared" si="7"/>
        <v>ST-PM-16-62893</v>
      </c>
      <c r="G200" s="117" t="s">
        <v>3963</v>
      </c>
      <c r="H200" s="118" t="s">
        <v>3516</v>
      </c>
      <c r="I200" s="119" t="s">
        <v>3517</v>
      </c>
      <c r="J200" s="132" t="s">
        <v>3529</v>
      </c>
      <c r="K200" s="118" t="s">
        <v>3357</v>
      </c>
      <c r="L200" s="119" t="s">
        <v>3530</v>
      </c>
      <c r="M200" s="120">
        <f>0.0514*12000000</f>
        <v>616800</v>
      </c>
      <c r="N200" s="120">
        <f>0.0514*12000000</f>
        <v>616800</v>
      </c>
      <c r="O200" s="121" t="s">
        <v>3530</v>
      </c>
      <c r="P200" s="121"/>
      <c r="Q200" s="121"/>
      <c r="R200" s="122"/>
      <c r="S200" s="122"/>
      <c r="T200" s="122">
        <f>N200-R200-S200</f>
        <v>616800</v>
      </c>
      <c r="U200" s="117" t="s">
        <v>3360</v>
      </c>
    </row>
    <row r="201" spans="1:21" ht="45" x14ac:dyDescent="0.2">
      <c r="A201" s="116">
        <f t="shared" ca="1" si="8"/>
        <v>194</v>
      </c>
      <c r="B201" s="131" t="s">
        <v>3964</v>
      </c>
      <c r="C201" s="131" t="s">
        <v>3519</v>
      </c>
      <c r="D201" s="131" t="s">
        <v>3520</v>
      </c>
      <c r="E201" s="116">
        <v>62894</v>
      </c>
      <c r="F201" s="117" t="str">
        <f t="shared" si="7"/>
        <v>ST-CON-16-62894</v>
      </c>
      <c r="G201" s="131" t="s">
        <v>3964</v>
      </c>
      <c r="H201" s="126" t="s">
        <v>3521</v>
      </c>
      <c r="I201" s="126" t="s">
        <v>3522</v>
      </c>
      <c r="J201" s="132" t="s">
        <v>3529</v>
      </c>
      <c r="K201" s="132" t="s">
        <v>3523</v>
      </c>
      <c r="L201" s="119" t="s">
        <v>3530</v>
      </c>
      <c r="M201" s="127">
        <f>2100000-247845.44</f>
        <v>1852154.56</v>
      </c>
      <c r="N201" s="127">
        <f>2100000-247845.44</f>
        <v>1852154.56</v>
      </c>
      <c r="O201" s="121" t="s">
        <v>3530</v>
      </c>
      <c r="P201" s="124"/>
      <c r="Q201" s="124"/>
      <c r="R201" s="125"/>
      <c r="S201" s="125"/>
      <c r="T201" s="122">
        <f>N201-R201-S201</f>
        <v>1852154.56</v>
      </c>
      <c r="U201" s="117" t="s">
        <v>3360</v>
      </c>
    </row>
    <row r="202" spans="1:21" ht="16.5" thickBot="1" x14ac:dyDescent="0.25">
      <c r="H202" s="139"/>
      <c r="I202" s="139"/>
      <c r="J202" s="139"/>
      <c r="K202" s="139"/>
      <c r="L202" s="105" t="s">
        <v>38</v>
      </c>
      <c r="M202" s="140">
        <f>SUM(M8:M201)</f>
        <v>38778877.000000015</v>
      </c>
      <c r="N202" s="140">
        <f>SUM(N8:N201)</f>
        <v>38778877.000000015</v>
      </c>
      <c r="R202" s="141">
        <f>SUM(R185:R193)</f>
        <v>0</v>
      </c>
      <c r="S202" s="142">
        <f>SUM(S185:S193)</f>
        <v>0</v>
      </c>
      <c r="T202" s="143">
        <f t="shared" ref="T202" si="10">N202-R202-S202</f>
        <v>38778877.000000015</v>
      </c>
      <c r="U202" s="144"/>
    </row>
    <row r="204" spans="1:21" x14ac:dyDescent="0.2">
      <c r="M204" s="145"/>
    </row>
  </sheetData>
  <mergeCells count="24">
    <mergeCell ref="M5:M7"/>
    <mergeCell ref="H1:I1"/>
    <mergeCell ref="H2:I2"/>
    <mergeCell ref="H3:I3"/>
    <mergeCell ref="A5:A7"/>
    <mergeCell ref="B5:B7"/>
    <mergeCell ref="C5:C7"/>
    <mergeCell ref="D5:D7"/>
    <mergeCell ref="E5:E7"/>
    <mergeCell ref="F5:F7"/>
    <mergeCell ref="G5:G7"/>
    <mergeCell ref="H5:H7"/>
    <mergeCell ref="I5:I7"/>
    <mergeCell ref="J5:J7"/>
    <mergeCell ref="K5:K7"/>
    <mergeCell ref="L5:L7"/>
    <mergeCell ref="T5:T7"/>
    <mergeCell ref="U5:U7"/>
    <mergeCell ref="N5:N7"/>
    <mergeCell ref="O5:O7"/>
    <mergeCell ref="P5:P7"/>
    <mergeCell ref="Q5:Q7"/>
    <mergeCell ref="R5:R7"/>
    <mergeCell ref="S5:S7"/>
  </mergeCells>
  <pageMargins left="0.25" right="0.25" top="0.75" bottom="0.75" header="0.3" footer="0.3"/>
  <pageSetup paperSize="5" scale="44" fitToHeight="0" orientation="landscape" verticalDpi="599"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Cumulative Totals</vt:lpstr>
      <vt:lpstr>DPS 9.16</vt:lpstr>
      <vt:lpstr>DPS Notes 9.16</vt:lpstr>
      <vt:lpstr>DPS Projs. Not Funded</vt:lpstr>
      <vt:lpstr>DPS 6.16</vt:lpstr>
      <vt:lpstr>DPS Notes 6.16</vt:lpstr>
      <vt:lpstr>DPS 3.16</vt:lpstr>
      <vt:lpstr>DPS Notes 3.16</vt:lpstr>
      <vt:lpstr>DPS 12.15</vt:lpstr>
      <vt:lpstr>DPS  Notes 12.15</vt:lpstr>
      <vt:lpstr>TFC 9.16</vt:lpstr>
      <vt:lpstr>TFC Notes 9.16</vt:lpstr>
      <vt:lpstr>TFC 6.16</vt:lpstr>
      <vt:lpstr>TFC Notes 6.16</vt:lpstr>
      <vt:lpstr>TFC 3.16</vt:lpstr>
      <vt:lpstr>TFC Notes 3.16</vt:lpstr>
      <vt:lpstr>TFC 12.15</vt:lpstr>
      <vt:lpstr>TFC Notes 12.15</vt:lpstr>
      <vt:lpstr>TxDOT 9.16</vt:lpstr>
      <vt:lpstr>TxDOT 6.16</vt:lpstr>
      <vt:lpstr>TxDOT Notes 6.16</vt:lpstr>
      <vt:lpstr>TxDOT 3.16</vt:lpstr>
      <vt:lpstr>TxDOT 12.15</vt:lpstr>
      <vt:lpstr>TDCJ 9.16</vt:lpstr>
      <vt:lpstr>TDCJ 6.16</vt:lpstr>
      <vt:lpstr>TDCJ Notes 6.16</vt:lpstr>
      <vt:lpstr>TDCJ 3.16</vt:lpstr>
      <vt:lpstr>TDCJ 12.15</vt:lpstr>
      <vt:lpstr>TDCJ Notes 3.16</vt:lpstr>
      <vt:lpstr>TDCJ Notes 12.15</vt:lpstr>
      <vt:lpstr>TPWD 9.16</vt:lpstr>
      <vt:lpstr>TPWD 6.16</vt:lpstr>
      <vt:lpstr>TPWD Notes 6.16</vt:lpstr>
      <vt:lpstr>TPWD 3.16</vt:lpstr>
      <vt:lpstr>TPWD 12.15</vt:lpstr>
      <vt:lpstr>TPWD Notes 12.15</vt:lpstr>
      <vt:lpstr>TMD 6.16</vt:lpstr>
      <vt:lpstr>TMD Notes 6.16</vt:lpstr>
      <vt:lpstr>TMD 9.16</vt:lpstr>
      <vt:lpstr>TMD 3.16</vt:lpstr>
      <vt:lpstr>TMD Notes 3.16</vt:lpstr>
      <vt:lpstr>TMD 12.15</vt:lpstr>
      <vt:lpstr>TMD Notes 12.15</vt:lpstr>
      <vt:lpstr>Legend</vt:lpstr>
      <vt:lpstr>Legend!Print_Area</vt:lpstr>
      <vt:lpstr>'TFC 12.15'!Print_Area</vt:lpstr>
      <vt:lpstr>'TFC Notes 12.15'!Print_Area</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jsmith</dc:creator>
  <cp:lastModifiedBy>Ryan Weiseman</cp:lastModifiedBy>
  <cp:lastPrinted>2016-09-19T19:55:20Z</cp:lastPrinted>
  <dcterms:created xsi:type="dcterms:W3CDTF">2015-09-28T16:49:57Z</dcterms:created>
  <dcterms:modified xsi:type="dcterms:W3CDTF">2016-11-04T14:33:53Z</dcterms:modified>
</cp:coreProperties>
</file>